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PERSONAL\Desktop\DANE 1 AL 28 DE FEBRERO\EKOGUI\INFORME PRELIMINAR\DANE\"/>
    </mc:Choice>
  </mc:AlternateContent>
  <xr:revisionPtr revIDLastSave="0" documentId="13_ncr:1_{126E2C15-8967-470A-B8AE-71A329912CD7}" xr6:coauthVersionLast="47" xr6:coauthVersionMax="47" xr10:uidLastSave="{00000000-0000-0000-0000-000000000000}"/>
  <workbookProtection workbookAlgorithmName="SHA-512" workbookHashValue="AwCok888RW70UTlm12XwKOP9zCJo7kuf1kG8HBeASqZ3XcHXauvn749mmStKRFHT3b0jjHNFIuTY/r/SkeaG1A==" workbookSaltValue="cy4ojmzSSWAcv7L6bRaRqw==" workbookSpinCount="100000" lockStructure="1"/>
  <bookViews>
    <workbookView xWindow="-108" yWindow="-108" windowWidth="23256" windowHeight="12456" xr2:uid="{00000000-000D-0000-FFFF-FFFF00000000}"/>
  </bookViews>
  <sheets>
    <sheet name="Portada" sheetId="18" r:id="rId1"/>
    <sheet name="Usuarios" sheetId="16" r:id="rId2"/>
    <sheet name="Abogados" sheetId="19" r:id="rId3"/>
    <sheet name="Conciliación extrajudicial" sheetId="22" state="hidden" r:id="rId4"/>
    <sheet name="Judiciales" sheetId="21" r:id="rId5"/>
    <sheet name="Arbitramentos" sheetId="23" r:id="rId6"/>
    <sheet name="Comité de conciliación" sheetId="24" r:id="rId7"/>
    <sheet name="Pagos" sheetId="25" r:id="rId8"/>
    <sheet name="Para_consolidar" sheetId="29" state="hidden" r:id="rId9"/>
    <sheet name="Resumen" sheetId="28" r:id="rId10"/>
    <sheet name="Administrador" sheetId="27" state="hidden" r:id="rId11"/>
    <sheet name="Entidades" sheetId="13" state="hidden" r:id="rId12"/>
  </sheets>
  <definedNames>
    <definedName name="_xlnm.Print_Area" localSheetId="9">Resumen!$C$2:$J$54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6" i="21" l="1"/>
  <c r="CQ4" i="29"/>
  <c r="CP4" i="29"/>
  <c r="CO4" i="29"/>
  <c r="CN4" i="29"/>
  <c r="CM4" i="29"/>
  <c r="CL4" i="29"/>
  <c r="CK4" i="29"/>
  <c r="CJ4" i="29"/>
  <c r="CI4" i="29"/>
  <c r="CH4" i="29"/>
  <c r="CG4" i="29"/>
  <c r="CF4" i="29"/>
  <c r="CE4" i="29"/>
  <c r="N23" i="21"/>
  <c r="N21" i="21"/>
  <c r="CD4" i="29"/>
  <c r="CC4" i="29"/>
  <c r="CB4" i="29"/>
  <c r="CA4" i="29"/>
  <c r="BZ4" i="29"/>
  <c r="BY4" i="29"/>
  <c r="BX4" i="29"/>
  <c r="BW4" i="29"/>
  <c r="BV4" i="29"/>
  <c r="BU4" i="29"/>
  <c r="BT4" i="29"/>
  <c r="BS4" i="29"/>
  <c r="BR4" i="29"/>
  <c r="BQ4" i="29"/>
  <c r="BP4" i="29"/>
  <c r="BO4" i="29"/>
  <c r="BN4" i="29"/>
  <c r="BM4" i="29"/>
  <c r="BL4" i="29"/>
  <c r="BK4" i="29"/>
  <c r="BI4" i="29"/>
  <c r="BH4" i="29"/>
  <c r="BG4" i="29"/>
  <c r="BF4" i="29"/>
  <c r="BE4" i="29"/>
  <c r="BD4" i="29"/>
  <c r="BC4" i="29"/>
  <c r="BB4" i="29"/>
  <c r="BA4" i="29"/>
  <c r="AY4" i="29"/>
  <c r="AZ4" i="29"/>
  <c r="AX4" i="29"/>
  <c r="AT4" i="29"/>
  <c r="AU4" i="29"/>
  <c r="AV4" i="29"/>
  <c r="AW4" i="29"/>
  <c r="N15" i="24"/>
  <c r="AS4" i="29"/>
  <c r="AR4" i="29"/>
  <c r="AQ4" i="29"/>
  <c r="AP4" i="29"/>
  <c r="AO4" i="29"/>
  <c r="AA4" i="29"/>
  <c r="AN4" i="29"/>
  <c r="AM4" i="29"/>
  <c r="AL4" i="29"/>
  <c r="AK4" i="29"/>
  <c r="AJ4" i="29"/>
  <c r="AI4" i="29"/>
  <c r="AH4" i="29"/>
  <c r="AG4" i="29"/>
  <c r="AF4" i="29"/>
  <c r="AE4" i="29"/>
  <c r="AD4" i="29"/>
  <c r="AC4" i="29"/>
  <c r="AB4" i="29"/>
  <c r="Z4" i="29"/>
  <c r="Y4" i="29"/>
  <c r="X4" i="29"/>
  <c r="W4" i="29"/>
  <c r="V4" i="29"/>
  <c r="U4" i="29"/>
  <c r="T4" i="29"/>
  <c r="S4" i="29"/>
  <c r="R4" i="29"/>
  <c r="Q4" i="29"/>
  <c r="P4" i="29"/>
  <c r="O4" i="29"/>
  <c r="N4" i="29"/>
  <c r="M4" i="29"/>
  <c r="L4" i="29"/>
  <c r="K4" i="29"/>
  <c r="J4" i="29"/>
  <c r="I4" i="29"/>
  <c r="H4" i="29"/>
  <c r="G4" i="29"/>
  <c r="F4" i="29"/>
  <c r="E4" i="29"/>
  <c r="D4" i="29"/>
  <c r="C4" i="29"/>
  <c r="B4" i="29"/>
  <c r="A4" i="29"/>
  <c r="H26" i="28"/>
  <c r="H25" i="28"/>
  <c r="H22" i="28"/>
  <c r="H21" i="28"/>
  <c r="H18" i="28"/>
  <c r="H17" i="28"/>
  <c r="H16" i="28"/>
  <c r="V36" i="21"/>
  <c r="V38" i="21"/>
  <c r="V40" i="21"/>
  <c r="V42" i="21"/>
  <c r="E25" i="28"/>
  <c r="E24" i="28"/>
  <c r="E23" i="28"/>
  <c r="E22" i="28"/>
  <c r="R22" i="19"/>
  <c r="R20" i="19"/>
  <c r="R26" i="19"/>
  <c r="R24" i="19"/>
  <c r="T23" i="16"/>
  <c r="T21" i="16"/>
  <c r="T19" i="16"/>
  <c r="T17" i="16"/>
  <c r="T15" i="16"/>
  <c r="T13" i="16"/>
  <c r="E16" i="28"/>
  <c r="E17" i="28"/>
  <c r="J9" i="28"/>
  <c r="D11" i="28" s="1"/>
  <c r="W32" i="21"/>
  <c r="W20" i="21"/>
  <c r="B16" i="27"/>
  <c r="B19" i="27" s="1"/>
  <c r="L25" i="21"/>
  <c r="BJ4" i="29" s="1"/>
  <c r="K25" i="21"/>
  <c r="N17" i="24"/>
  <c r="N16" i="24"/>
  <c r="H15" i="19"/>
  <c r="I15" i="19" s="1"/>
  <c r="E26" i="28" l="1"/>
  <c r="E34" i="21"/>
  <c r="E19" i="28"/>
  <c r="E23" i="19"/>
  <c r="E18" i="28"/>
  <c r="E17" i="19"/>
  <c r="E19" i="19"/>
  <c r="E21" i="19"/>
  <c r="N25" i="21"/>
  <c r="B17" i="27"/>
  <c r="B18" i="27"/>
  <c r="N11" i="23" s="1"/>
  <c r="W18" i="21"/>
  <c r="E8" i="24"/>
  <c r="D7" i="28"/>
  <c r="J8" i="28"/>
  <c r="B32" i="27"/>
  <c r="E21" i="21" l="1"/>
  <c r="E19" i="21"/>
  <c r="E23" i="21"/>
  <c r="E28" i="21"/>
  <c r="E10" i="21"/>
  <c r="E11" i="23"/>
  <c r="B25" i="27"/>
  <c r="E22" i="22" l="1"/>
  <c r="N9" i="22"/>
  <c r="E9" i="22"/>
  <c r="E24" i="22"/>
  <c r="E17" i="22"/>
  <c r="E19" i="22" s="1"/>
  <c r="E15" i="22"/>
  <c r="E26" i="22"/>
  <c r="B6" i="27"/>
  <c r="B22" i="27"/>
</calcChain>
</file>

<file path=xl/sharedStrings.xml><?xml version="1.0" encoding="utf-8"?>
<sst xmlns="http://schemas.openxmlformats.org/spreadsheetml/2006/main" count="1430" uniqueCount="667">
  <si>
    <t>Observaciones</t>
  </si>
  <si>
    <t>Usuarios</t>
  </si>
  <si>
    <t>Abogados</t>
  </si>
  <si>
    <t>Judiciales</t>
  </si>
  <si>
    <t>Arbitramentos</t>
  </si>
  <si>
    <t>Entidad</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</si>
  <si>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</si>
  <si>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</si>
  <si>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</si>
  <si>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</si>
  <si>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</si>
  <si>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</si>
  <si>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</si>
  <si>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</si>
  <si>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</si>
  <si>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</si>
  <si>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</si>
  <si>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</si>
  <si>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</si>
  <si>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</si>
  <si>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</si>
  <si>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</si>
  <si>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</si>
  <si>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</si>
  <si>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</si>
  <si>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</si>
  <si>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</si>
  <si>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</si>
  <si>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</si>
  <si>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</si>
  <si>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</si>
  <si>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</si>
  <si>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</si>
  <si>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</si>
  <si>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</si>
  <si>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</si>
  <si>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</si>
  <si>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</si>
  <si>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</si>
  <si>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</si>
  <si>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</si>
  <si>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</si>
  <si>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</si>
  <si>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</si>
  <si>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</si>
  <si>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</si>
  <si>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</si>
  <si>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</si>
  <si>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</si>
  <si>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</si>
  <si>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</si>
  <si>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</si>
  <si>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</si>
  <si>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</si>
  <si>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</si>
  <si>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</si>
  <si>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</si>
  <si>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</si>
  <si>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</si>
  <si>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</si>
  <si>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</si>
  <si>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</si>
  <si>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</si>
  <si>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</si>
  <si>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</si>
  <si>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</si>
  <si>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</si>
  <si>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</si>
  <si>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</si>
  <si>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</si>
  <si>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</si>
  <si>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</si>
  <si>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</si>
  <si>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</si>
  <si>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</si>
  <si>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</si>
  <si>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</si>
  <si>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</si>
  <si>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</si>
  <si>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</si>
  <si>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</si>
  <si>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</si>
  <si>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</si>
  <si>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</si>
  <si>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</si>
  <si>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</si>
  <si>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</si>
  <si>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</si>
  <si>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</si>
  <si>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</si>
  <si>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</si>
  <si>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</si>
  <si>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</si>
  <si>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</si>
  <si>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</si>
  <si>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</si>
  <si>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</si>
  <si>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</si>
  <si>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</si>
  <si>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</si>
  <si>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</si>
  <si>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</si>
  <si>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</si>
  <si>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</si>
  <si>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</si>
  <si>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</si>
  <si>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</si>
  <si>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</si>
  <si>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</si>
  <si>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</si>
  <si>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</si>
  <si>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</si>
  <si>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</si>
  <si>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</si>
  <si>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</si>
  <si>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</si>
  <si>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</si>
  <si>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</si>
  <si>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</si>
  <si>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</si>
  <si>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</si>
  <si>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</si>
  <si>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</si>
  <si>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</si>
  <si>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</si>
  <si>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</si>
  <si>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</si>
  <si>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</si>
  <si>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</si>
  <si>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</si>
  <si>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</si>
  <si>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</si>
  <si>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</si>
  <si>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</si>
  <si>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</si>
  <si>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</si>
  <si>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</si>
  <si>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</si>
  <si>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</si>
  <si>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</si>
  <si>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</si>
  <si>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</si>
  <si>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</si>
  <si>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</si>
  <si>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</si>
  <si>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</si>
  <si>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</si>
  <si>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</si>
  <si>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</si>
  <si>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</si>
  <si>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</si>
  <si>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</si>
  <si>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</si>
  <si>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</si>
  <si>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</si>
  <si>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</si>
  <si>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</si>
  <si>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</si>
  <si>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</si>
  <si>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</si>
  <si>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</si>
  <si>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</si>
  <si>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</si>
  <si>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</si>
  <si>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</si>
  <si>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</si>
  <si>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</si>
  <si>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</si>
  <si>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</si>
  <si>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</si>
  <si>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</si>
  <si>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</si>
  <si>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</si>
  <si>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</si>
  <si>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</si>
  <si>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</si>
  <si>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</si>
  <si>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</si>
  <si>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</si>
  <si>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</si>
  <si>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</si>
  <si>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</si>
  <si>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</si>
  <si>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</si>
  <si>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</si>
  <si>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</si>
  <si>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</si>
  <si>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</si>
  <si>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</si>
  <si>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</si>
  <si>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</si>
  <si>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</si>
  <si>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</si>
  <si>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</si>
  <si>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</si>
  <si>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</si>
  <si>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</si>
  <si>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</si>
  <si>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</si>
  <si>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</si>
  <si>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</si>
  <si>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</si>
  <si>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</si>
  <si>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</si>
  <si>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</si>
  <si>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</si>
  <si>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</si>
  <si>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</si>
  <si>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</si>
  <si>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</si>
  <si>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</si>
  <si>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</si>
  <si>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</si>
  <si>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</si>
  <si>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</si>
  <si>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</si>
  <si>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</si>
  <si>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</si>
  <si>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</si>
  <si>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</si>
  <si>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</si>
  <si>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</si>
  <si>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</si>
  <si>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</si>
  <si>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</si>
  <si>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</si>
  <si>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</si>
  <si>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</si>
  <si>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</si>
  <si>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</si>
  <si>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</si>
  <si>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</si>
  <si>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</si>
  <si>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</si>
  <si>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</si>
  <si>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</si>
  <si>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</si>
  <si>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</si>
  <si>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</si>
  <si>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</si>
  <si>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</si>
  <si>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</si>
  <si>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</si>
  <si>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</si>
  <si>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</si>
  <si>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</si>
  <si>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</si>
  <si>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</si>
  <si>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</si>
  <si>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</si>
  <si>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</si>
  <si>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</si>
  <si>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</si>
  <si>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</si>
  <si>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</si>
  <si>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</si>
  <si>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</si>
  <si>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</si>
  <si>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</si>
  <si>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</si>
  <si>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</si>
  <si>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</si>
  <si>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</si>
  <si>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</si>
  <si>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</si>
  <si>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</si>
  <si>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</si>
  <si>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</si>
  <si>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</si>
  <si>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</si>
  <si>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</si>
  <si>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</si>
  <si>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</si>
  <si>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</si>
  <si>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</si>
  <si>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</si>
  <si>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</si>
  <si>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</si>
  <si>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</si>
  <si>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</si>
  <si>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</si>
  <si>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</si>
  <si>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</si>
  <si>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</si>
  <si>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</si>
  <si>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</si>
  <si>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</si>
  <si>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</si>
  <si>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</si>
  <si>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</si>
  <si>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</si>
  <si>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</si>
  <si>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</si>
  <si>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</si>
  <si>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</si>
  <si>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</si>
  <si>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</si>
  <si>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</si>
  <si>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</si>
  <si>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</si>
  <si>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</si>
  <si>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</si>
  <si>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</si>
  <si>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</si>
  <si>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</si>
  <si>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</si>
  <si>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</si>
  <si>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</si>
  <si>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</si>
  <si>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</si>
  <si>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</si>
  <si>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</si>
  <si>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</si>
  <si>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</si>
  <si>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</si>
  <si>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</si>
  <si>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</si>
  <si>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</si>
  <si>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</si>
  <si>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</si>
  <si>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</si>
  <si>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</si>
  <si>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</si>
  <si>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</si>
  <si>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</si>
  <si>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</si>
  <si>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</si>
  <si>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</si>
  <si>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</si>
  <si>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</si>
  <si>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</si>
  <si>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</si>
  <si>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</si>
  <si>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</si>
  <si>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</si>
  <si>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</si>
  <si>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</si>
  <si>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</si>
  <si>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</si>
  <si>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</si>
  <si>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</si>
  <si>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</si>
  <si>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</si>
  <si>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</si>
  <si>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</si>
  <si>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</si>
  <si>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</si>
  <si>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</si>
  <si>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</si>
  <si>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</si>
  <si>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</si>
  <si>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</si>
  <si>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</si>
  <si>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</si>
  <si>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</si>
  <si>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</si>
  <si>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</si>
  <si>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</si>
  <si>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</si>
  <si>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</si>
  <si>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</si>
  <si>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</si>
  <si>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</si>
  <si>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</si>
  <si>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</si>
  <si>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</si>
  <si>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</si>
  <si>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</si>
  <si>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</si>
  <si>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</si>
  <si>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</si>
  <si>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</si>
  <si>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</si>
  <si>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</si>
  <si>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</si>
  <si>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</si>
  <si>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</si>
  <si>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</si>
  <si>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</si>
  <si>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</si>
  <si>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</si>
  <si>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</si>
  <si>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</si>
  <si>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</si>
  <si>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</si>
  <si>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</si>
  <si>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</si>
  <si>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</si>
  <si>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</si>
  <si>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</si>
  <si>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</si>
  <si>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</si>
  <si>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</si>
  <si>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</si>
  <si>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</si>
  <si>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</si>
  <si>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</si>
  <si>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</si>
  <si>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</si>
  <si>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</si>
  <si>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</si>
  <si>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</si>
  <si>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</si>
  <si>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</si>
  <si>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</si>
  <si>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</si>
  <si>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</si>
  <si>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</si>
  <si>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</si>
  <si>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</si>
  <si>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</si>
  <si>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</si>
  <si>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</si>
  <si>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</si>
  <si>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</si>
  <si>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</si>
  <si>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</si>
  <si>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</si>
  <si>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</si>
  <si>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</si>
  <si>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</si>
  <si>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</si>
  <si>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</si>
  <si>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</si>
  <si>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</si>
  <si>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</si>
  <si>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</si>
  <si>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</si>
  <si>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</si>
  <si>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SIN IDENTIFICAR</t>
  </si>
  <si>
    <t>OTRA</t>
  </si>
  <si>
    <t>OTRA ORDEN TERRITORIAL</t>
  </si>
  <si>
    <t>Pagos</t>
  </si>
  <si>
    <t>Resumen general</t>
  </si>
  <si>
    <t>Fecha de diligenciamiento</t>
  </si>
  <si>
    <t>Rol</t>
  </si>
  <si>
    <t>Tiene rol</t>
  </si>
  <si>
    <t>Nombre</t>
  </si>
  <si>
    <t>Fecha última capacitación</t>
  </si>
  <si>
    <t>Cantidad de abogados litigando según jurídica</t>
  </si>
  <si>
    <t>Cantidad de procesos activos según jurídica</t>
  </si>
  <si>
    <t>Procesos analizados</t>
  </si>
  <si>
    <t>Procesos terminados con ejecutoria</t>
  </si>
  <si>
    <t>Procesos desfavorables</t>
  </si>
  <si>
    <t>Procesos que generan erogación económica</t>
  </si>
  <si>
    <t>Procesos con valor condena mayor a cero</t>
  </si>
  <si>
    <t>Cantidad de procesos de más de 33.000 SMMLV según jurídica</t>
  </si>
  <si>
    <t>Probabilidad de perder el caso - MEDIA</t>
  </si>
  <si>
    <t>Probabilidad de perder el caso - BAJA</t>
  </si>
  <si>
    <t>Probabilidad de perder el caso - REMOTA</t>
  </si>
  <si>
    <t>Procesos que efectivamente se encuentran activos</t>
  </si>
  <si>
    <t>Procesos que se encuentran terminados</t>
  </si>
  <si>
    <t>INFORMACIÓN USUARIOS</t>
  </si>
  <si>
    <t>Completitud de roles</t>
  </si>
  <si>
    <t>Usuarios activos</t>
  </si>
  <si>
    <t>Nivel de capacitación</t>
  </si>
  <si>
    <t>Porcentaje de registro</t>
  </si>
  <si>
    <t>Procesos activos</t>
  </si>
  <si>
    <t>Actualización más de 33.000 SMMLV</t>
  </si>
  <si>
    <t>Procesos por abogado</t>
  </si>
  <si>
    <t>Provisión aparentemente inconsistente</t>
  </si>
  <si>
    <t>JUDICIALES</t>
  </si>
  <si>
    <t>Agencia Nacional de Defensa Jurídica del Estado</t>
  </si>
  <si>
    <t>Si</t>
  </si>
  <si>
    <t>No</t>
  </si>
  <si>
    <t>N/A</t>
  </si>
  <si>
    <t>ARBITRAMENTOS</t>
  </si>
  <si>
    <t>Procesos arbitrales</t>
  </si>
  <si>
    <t>PAGOS</t>
  </si>
  <si>
    <t>Uso del Módulo Pagos</t>
  </si>
  <si>
    <t>Realiza Pagos por SIIF</t>
  </si>
  <si>
    <t>Gestión de sesiones</t>
  </si>
  <si>
    <t>Gestión de Fichas</t>
  </si>
  <si>
    <t>Para saber más sobre cómo completar la hoja de usuarios puede consultar la sección 5.2 (Hoja de usuarios) de la Guía de Control Interno.</t>
  </si>
  <si>
    <t>Acceder al manual</t>
  </si>
  <si>
    <t>Para saber más sobre cómo completar la hoja de abogados puede consultar la sección 5.3 (Hoja de abogados) de la Guía de Control Interno.</t>
  </si>
  <si>
    <t>Para saber más sobre cómo completar la hoja de procesos judiciales puede consultar la sección 5.4 (Hoja Judiciales) de la Guía de Control Interno</t>
  </si>
  <si>
    <t>Para saber más sobre el contenido y cómo completar la plantilla de control interno puede consultar la Guía de Control Interno.</t>
  </si>
  <si>
    <t>Utilice la barra de navegación lateral izquierda para moverse entre pestañas</t>
  </si>
  <si>
    <t>Utilice las listas desplegables para llenar información a lo largo del documento</t>
  </si>
  <si>
    <t>Utilice la información del lateral derecho como ayuda de llenado de la pestaña</t>
  </si>
  <si>
    <t>¿Habilitado?</t>
  </si>
  <si>
    <t>Porcentaje diligenciado</t>
  </si>
  <si>
    <t>Mayores a 33.0000 SMMLV4️⃣ activos</t>
  </si>
  <si>
    <t>Procesos de más de 33.000 SMMLV con la pieza demanda5️⃣</t>
  </si>
  <si>
    <t>Año en curso</t>
  </si>
  <si>
    <r>
      <t>Procesos sin abogado asignado</t>
    </r>
    <r>
      <rPr>
        <sz val="11"/>
        <color rgb="FF223B7F"/>
        <rFont val="Arial"/>
        <family val="2"/>
      </rPr>
      <t>1️⃣</t>
    </r>
  </si>
  <si>
    <t>¿Tiene pagos?</t>
  </si>
  <si>
    <t>SEMESTRE</t>
  </si>
  <si>
    <t>¿Actual?</t>
  </si>
  <si>
    <t>OPCIONES</t>
  </si>
  <si>
    <t>1er</t>
  </si>
  <si>
    <t>2do</t>
  </si>
  <si>
    <t>Cantidad</t>
  </si>
  <si>
    <t>Actualización</t>
  </si>
  <si>
    <t>Condenas</t>
  </si>
  <si>
    <t>Calificación de riesgo</t>
  </si>
  <si>
    <t>Provisión contable6️⃣</t>
  </si>
  <si>
    <t>Probabilidad de perder el caso - ALTA</t>
  </si>
  <si>
    <t>Número provisión igual a cero</t>
  </si>
  <si>
    <t>Número Procesos</t>
  </si>
  <si>
    <t>Del total de procesos se debe incluir cuántos tienen una provisión igual a 0 de cada probabilidad de perder el caso.</t>
  </si>
  <si>
    <t>Actualizaciones</t>
  </si>
  <si>
    <t>Cantidad prejudiciales</t>
  </si>
  <si>
    <t>Comité de conciliación</t>
  </si>
  <si>
    <t>Arbitramentos terminados en eKOGUI</t>
  </si>
  <si>
    <t>¿Uso de módulo de pagos?</t>
  </si>
  <si>
    <t>NO</t>
  </si>
  <si>
    <t>Respuesta</t>
  </si>
  <si>
    <t>SÍ</t>
  </si>
  <si>
    <r>
      <t>*️⃣</t>
    </r>
    <r>
      <rPr>
        <b/>
        <sz val="10"/>
        <color rgb="FF223B7F"/>
        <rFont val="Nunito Sans Normal"/>
      </rPr>
      <t xml:space="preserve"> CERTIFICACION DE INFORMACIÓN LITIGIOSA eKOGUI, DE QUE TRATA El ARTICULO 2.2.3.4.1.14 DEL DECRETO 1069 de 2015</t>
    </r>
    <r>
      <rPr>
        <sz val="10"/>
        <color rgb="FF223B7F"/>
        <rFont val="Nunito Sans Normal"/>
      </rPr>
      <t>.
En mi calidad de Jefe de Oficina de Control Interno o quien haga sus veces, certifico que se realizó la verificación del cumplimiento de las obligaciones establecidas en el Capitulo 4 del Decreto 1069 de 2015, para los usuarios del Sistema Único de Gestión e Información de la Actividad Litigiosa del Estado - eKOGUI, de conformidad con los lineamientos señalados por la Agencia Nacional de Defensa Jurídica del Estado y los procedimientos de auditoria interna definidos por la entidad.</t>
    </r>
  </si>
  <si>
    <t>Conciliación extrajudicial</t>
  </si>
  <si>
    <t>Total conciliaciones extrajudiciales activas según jurídica</t>
  </si>
  <si>
    <t>Total conciliaciones extrajudiciales activas en eKogui</t>
  </si>
  <si>
    <t>Periodo a diligenciar</t>
  </si>
  <si>
    <t>II - 2024</t>
  </si>
  <si>
    <t>II - 2025</t>
  </si>
  <si>
    <t>II - 2026</t>
  </si>
  <si>
    <t>I - 2025</t>
  </si>
  <si>
    <t>I - 2026</t>
  </si>
  <si>
    <t/>
  </si>
  <si>
    <t>Falta actualizar</t>
  </si>
  <si>
    <t>Portada</t>
  </si>
  <si>
    <t>OTRA ORDEN NACIONAL</t>
  </si>
  <si>
    <t>Observaciones generales</t>
  </si>
  <si>
    <t>Fecha creación en eKOGUI</t>
  </si>
  <si>
    <t>❓ En fecha de capacitación ingrese al última capacitación de la que tenga evidencia al momento del diligenciamiento, puede ser incluso en 2025.</t>
  </si>
  <si>
    <t>De los abogados activos creados en eKOGUI indique cuántos tienen su última capácitación:</t>
  </si>
  <si>
    <t>Su última capacitación fue entre el 01/01/2020 y el 31/12/2023</t>
  </si>
  <si>
    <t>No tienen capacitación</t>
  </si>
  <si>
    <t>Su última capacitación fue anterior al 01/01/2020</t>
  </si>
  <si>
    <t>Retirados de la entidad según jurídica segundo semestre</t>
  </si>
  <si>
    <t>Abogados activos en eKogui</t>
  </si>
  <si>
    <t>Inactivados en eKOGUI durante el segundo semestre</t>
  </si>
  <si>
    <t>Procesos  arbitrales para decisión del comité</t>
  </si>
  <si>
    <t>Procesos  judiciales para decisión del comité</t>
  </si>
  <si>
    <t>Conciliaciones extrajudciales para decisión del comité</t>
  </si>
  <si>
    <t>Con fecha</t>
  </si>
  <si>
    <t>Sin fecha</t>
  </si>
  <si>
    <t>Total</t>
  </si>
  <si>
    <t>Procesos  arbitrales con decisión del comité</t>
  </si>
  <si>
    <t>Procesos  judiciales con decisión del comité</t>
  </si>
  <si>
    <t>Conciliaciones extrajudciales con decisión del comité</t>
  </si>
  <si>
    <t>Fichas para decisión del comité</t>
  </si>
  <si>
    <t>Fichas con decisión del comité</t>
  </si>
  <si>
    <t>Procesos activos registrados en eKOGUI</t>
  </si>
  <si>
    <t>Procesos de más de 33.000 SMMLV registrados en eKOGUI</t>
  </si>
  <si>
    <t>Procesos activos en eKOGUI con estado terminado3️⃣</t>
  </si>
  <si>
    <t>Procesos eKOGUI - Sin calificación</t>
  </si>
  <si>
    <t>¿Su entidad gestiona en SIIF-MinHacienda?</t>
  </si>
  <si>
    <t>¿Cuántos pagos ha relacionado la entidad en eKOGUI?</t>
  </si>
  <si>
    <t>❓ En observaciones, su diligenciamiento es opcional, puede ingresar cualquier novedad que considere relevante en cuanto a los roles de la entidad.</t>
  </si>
  <si>
    <t>SEGUNDO</t>
  </si>
  <si>
    <t>PRIMER</t>
  </si>
  <si>
    <t xml:space="preserve">31 DE DICIEMBRE </t>
  </si>
  <si>
    <t xml:space="preserve">30 DE JUNIO </t>
  </si>
  <si>
    <t>3️⃣En el reporte de Activos verifique la columna Estado General del proceso</t>
  </si>
  <si>
    <t>5️⃣Pudo ser remitida a la ANDJE o cargada en el sistema</t>
  </si>
  <si>
    <t>Arbitramentos activos registrados en eKOGUI</t>
  </si>
  <si>
    <t>Información usuarios</t>
  </si>
  <si>
    <t>Fichas con decisión</t>
  </si>
  <si>
    <t>Su última capacitación fue realizada después del 31/12/2023</t>
  </si>
  <si>
    <t>Financiero</t>
  </si>
  <si>
    <t>Juridico</t>
  </si>
  <si>
    <t>Control interno</t>
  </si>
  <si>
    <t>Secretario</t>
  </si>
  <si>
    <t>Administrador</t>
  </si>
  <si>
    <t>Fecha</t>
  </si>
  <si>
    <t>Tiene</t>
  </si>
  <si>
    <t>Creación</t>
  </si>
  <si>
    <t>Capacitación</t>
  </si>
  <si>
    <t>Observación</t>
  </si>
  <si>
    <t>De la muestra, cuantos tienen el nombre correcto</t>
  </si>
  <si>
    <t>De la muestra cuantos tienen el correo electrónico correcto</t>
  </si>
  <si>
    <t>De la muestra, cuantos tienen la fecha de nacimiento correcta</t>
  </si>
  <si>
    <t>Comité</t>
  </si>
  <si>
    <t>Completitud</t>
  </si>
  <si>
    <t>Información</t>
  </si>
  <si>
    <t>Gestiona comités</t>
  </si>
  <si>
    <t>Grestiona fichas</t>
  </si>
  <si>
    <t>Arbitrales</t>
  </si>
  <si>
    <t>Conciliaciones</t>
  </si>
  <si>
    <t>Preguntas generales</t>
  </si>
  <si>
    <t>Para decisión</t>
  </si>
  <si>
    <t>Con decisión</t>
  </si>
  <si>
    <t>Arbitrales con fecha</t>
  </si>
  <si>
    <t>Judiciales con fecha</t>
  </si>
  <si>
    <t>Conciliaciones  con fecha</t>
  </si>
  <si>
    <t>Arbitrales sin fecha</t>
  </si>
  <si>
    <t>Judiciales sin fecha</t>
  </si>
  <si>
    <t>Conciliaciones  sin fecha</t>
  </si>
  <si>
    <t>Activos</t>
  </si>
  <si>
    <t>Jurídica</t>
  </si>
  <si>
    <t>eKOGUI</t>
  </si>
  <si>
    <t>Sin abogado</t>
  </si>
  <si>
    <t>Terminados</t>
  </si>
  <si>
    <t xml:space="preserve">Terminados </t>
  </si>
  <si>
    <t>Activos con terminación</t>
  </si>
  <si>
    <t>más de 33.000 SMMLV según jurídica</t>
  </si>
  <si>
    <t>más de 33.000 SMMLV registrados en eKOGUI</t>
  </si>
  <si>
    <t>más de 33.000 SMMLV con la pieza demanda</t>
  </si>
  <si>
    <t>Mayores a 33000</t>
  </si>
  <si>
    <t>Procesos activos eKOGUI - Calidad demandado</t>
  </si>
  <si>
    <t xml:space="preserve">Ultimo semestre </t>
  </si>
  <si>
    <t>Anterior al ultimo semestre</t>
  </si>
  <si>
    <t>Sin calificación</t>
  </si>
  <si>
    <t>Alta</t>
  </si>
  <si>
    <t>Alta cero</t>
  </si>
  <si>
    <t>Media</t>
  </si>
  <si>
    <t>Media cero</t>
  </si>
  <si>
    <t>Baja</t>
  </si>
  <si>
    <t>Baja cero</t>
  </si>
  <si>
    <t>Remota</t>
  </si>
  <si>
    <t>Remota cero</t>
  </si>
  <si>
    <t>Calificación</t>
  </si>
  <si>
    <t>Provisión</t>
  </si>
  <si>
    <t>Activos juridica</t>
  </si>
  <si>
    <t>Activos eKOGUI</t>
  </si>
  <si>
    <t>Terminados juridica</t>
  </si>
  <si>
    <t>Terminados eKOGUI</t>
  </si>
  <si>
    <t>SIIF</t>
  </si>
  <si>
    <t>Gestión</t>
  </si>
  <si>
    <t>Resumen</t>
  </si>
  <si>
    <t>Nombre CI</t>
  </si>
  <si>
    <t>Detalle</t>
  </si>
  <si>
    <t>En esta sección se presenta la información detallada de los procesos judiciales.</t>
  </si>
  <si>
    <t>❓ Completa la tabla con los roles de tu entidad. Si no aplica para su entidad este rol, debe diligenciar N/A.
Debe ingresar la información del último rol que aparece en el sistema  al momento de la consulta, incluso si está activación se realiza en 2025.</t>
  </si>
  <si>
    <t>Jefe Financiero</t>
  </si>
  <si>
    <t>Jefe Jurídico</t>
  </si>
  <si>
    <t>Enlace de Pagos</t>
  </si>
  <si>
    <t>Jefe de Control Interno</t>
  </si>
  <si>
    <t>Secretario Técnico</t>
  </si>
  <si>
    <t>Administrador de la Entidad</t>
  </si>
  <si>
    <t>Para saber más sobre cómo completar la hoja de arbitramentos puede consultar la sección 5.5 (Hoja de Arbitramentos) de la Guía de Control Interno.</t>
  </si>
  <si>
    <t>Su entidad elaboró las fichas de conciliación a través del sistema eKOGUI durante el semestre II - 2024</t>
  </si>
  <si>
    <t>Para saber más sobre cómo completar la hoja de Comités de Conciliación puede consultar la sección 5.6 (Hoja Comités de Conciliación) de la Guía de Control Interno</t>
  </si>
  <si>
    <t>Para saber más sobre cómo completar la hoja de pagos puede consultar la sección 5.7 (Hoja pagos) de la Guía de Control Interno.</t>
  </si>
  <si>
    <t>Para saber más sobre el contenido y cómo completar la hoja resumen puede consultar la sección 5.8 (Hoja resumen) de la Guía de Control Interno.</t>
  </si>
  <si>
    <t>En esta sección se presenta la información detallada de los abogados.</t>
  </si>
  <si>
    <t>En esta sección se presenta la información detallada de los usuarios activos en el sistema.</t>
  </si>
  <si>
    <t>En esta sección se presenta la información detallada de los comités de conciliación.</t>
  </si>
  <si>
    <t>En esta sección se presenta la información detallada de los procesos de arbitramentos.</t>
  </si>
  <si>
    <t>En esta sección se presenta la información detallada de la relación de pagos.</t>
  </si>
  <si>
    <t>Comité de Conciliación</t>
  </si>
  <si>
    <t>Plantilla del Certificado de Control Interno eKOGUI</t>
  </si>
  <si>
    <r>
      <t xml:space="preserve">❓En algunas entidades, el área jurídica se reparte entre abogados y apoderados y sólo algunos están registrados en eKOGUI, por lo que es necesario diferenciar entre </t>
    </r>
    <r>
      <rPr>
        <i/>
        <sz val="10"/>
        <color theme="1"/>
        <rFont val="Arial"/>
        <family val="2"/>
      </rPr>
      <t>'Cantidad de Abogados Litigando según Jurídica'</t>
    </r>
    <r>
      <rPr>
        <sz val="10"/>
        <color theme="1"/>
        <rFont val="Arial"/>
        <family val="2"/>
      </rPr>
      <t xml:space="preserve"> y </t>
    </r>
    <r>
      <rPr>
        <i/>
        <sz val="10"/>
        <color theme="1"/>
        <rFont val="Arial"/>
        <family val="2"/>
      </rPr>
      <t>'Abogados Creados en eKOGUI Activos'</t>
    </r>
    <r>
      <rPr>
        <sz val="10"/>
        <color theme="1"/>
        <rFont val="Arial"/>
        <family val="2"/>
      </rPr>
      <t>. En observaciones, se debe justificar cualquier diferencia en los registros</t>
    </r>
  </si>
  <si>
    <t>COMITES DE CONCILIACIÓN</t>
  </si>
  <si>
    <t>*️⃣Nota: Los valores arrojados en esta hoja son solo para referencia y control del diligenciamiento, no deben ser usados para calificar, cualificar o comparar a las entidades, no hay valores buenos ni malos.</t>
  </si>
  <si>
    <t>Firma Jefe de Control Interno</t>
  </si>
  <si>
    <t>Nombre de la entidad que reporta</t>
  </si>
  <si>
    <t>Para saber más sobre cómo completar la hoja de conciliaciones prejudiciales puede consultar la sección XXX (Hoja Conciliaciones Prejudiciales) de la Guía de Control Interno</t>
  </si>
  <si>
    <t>En esta sección se presenta la información detallada los procesos en conciliación extrajudicial.</t>
  </si>
  <si>
    <r>
      <t xml:space="preserve">❓Es importante que cada entidad actualice los accesos de los abogados vigentes, para evitar que aquellos que ya no están activos utilicen indebidamente sus perfiles registrados en eKOGUI, y así prevenir posibles fugas de información.
</t>
    </r>
    <r>
      <rPr>
        <b/>
        <sz val="10"/>
        <color theme="1"/>
        <rFont val="Arial"/>
        <family val="2"/>
      </rPr>
      <t xml:space="preserve">! </t>
    </r>
    <r>
      <rPr>
        <sz val="10"/>
        <color theme="1"/>
        <rFont val="Arial"/>
        <family val="2"/>
      </rPr>
      <t xml:space="preserve"> Recuerde que la suma de los abogados en la tabla de capacitaciones debe corresponder al número de abogados activos en eKOGUI</t>
    </r>
  </si>
  <si>
    <r>
      <t xml:space="preserve">Por favor seleccione la información que desea registrar, en cualquier momento puede visualizar los resultados de la información que haya registrado seleccionando la opción de </t>
    </r>
    <r>
      <rPr>
        <sz val="14"/>
        <color rgb="FF223B7F"/>
        <rFont val="Arial"/>
        <family val="2"/>
      </rPr>
      <t>Resumen.</t>
    </r>
  </si>
  <si>
    <r>
      <t xml:space="preserve">En cualquier momento puede visualizar los resultados de la información que haya registrado seleccionando la opción de </t>
    </r>
    <r>
      <rPr>
        <b/>
        <sz val="12"/>
        <color rgb="FF223B7F"/>
        <rFont val="Arial"/>
        <family val="2"/>
      </rPr>
      <t>Resumen.</t>
    </r>
  </si>
  <si>
    <t>Nombre del Jefe de Control Interno que reporta</t>
  </si>
  <si>
    <t>LEONARD PAEZ RAMIREZ</t>
  </si>
  <si>
    <t>ANDREA CATALINA ZOTA BERNAL</t>
  </si>
  <si>
    <t>DIEGO HERMIDA SANCHEZ</t>
  </si>
  <si>
    <t>YULY DAYAN QUICENO RUSSI</t>
  </si>
  <si>
    <t>JAIRO ANTONIO OCHOA CUIDA</t>
  </si>
  <si>
    <t>Sin observaciones.</t>
  </si>
  <si>
    <t>Sin observaciones</t>
  </si>
  <si>
    <t>YULI DAYAN QUICENO RUSSI</t>
  </si>
  <si>
    <t>De acuerdo con la información proporcionada por la Oficina Asesora Jurídica (OAJ) en el Segundo Semestre de 2024 se adelantaron todas las gestiones pertinentes para adelantar el pago de dos sentencias judiciales en contra, como lo son:
• 2021-00280 -VÉLEZ SANCHEZ ALEXANDRA en el cual se decretó el pago mediante Resolución 2902 de 2024 DANE.
• 2015-00407 -GARCÍA MOSQUERA PAOLA ANDREA en el cual se decretó el pago mediante Resolución 0044 de 2024 de FONDANE.
No obstante la OAJ consulto al Área Financiera mediante correo electrónico de 14 de enero de 2025, y se informó que no se registraron pagos por condenas o conciliaciones a través del SIIF NACION-MINHACIENDA en el segundo semestre de 2024 Argumentando que los dos procesos quedaron en CUENTAS POR PAGAR para el año 2025, dado que en el primer caso, la cuenta bancaria del apoderado se encontraba en estado registrada y no activa en SIIF Nación, adicionalmente se encuentran a la espera de la aprobación de recursos por parte de la DTN para efectuar el pago, y respecto a la segunda se encuentra en CUENTA POR PAGAR toda vez que fue radicada por fuera de los tiempos habilitados para pago de acuerdo a la Circular de Cierre del Ministerio de Hacienda.</t>
  </si>
  <si>
    <t>De los 77 procesos activos en calidad de demandado en la entidad, 54 tienen alta probabilidad de pérdida según el estudio de riesgo realizado por el abogado apoderado. De estos, 53 cuentan con provisión contable, excepto uno, que corresponde a una acción popular interpuesta por el Colectivo Justicia Racial, la cual no tiene cuantía económica asociada.</t>
  </si>
  <si>
    <t>1. De los 77 procesos activos en calidad de demandado en la entidad, 54 tienen alta probabilidad de pérdida según el estudio de riesgo realizado por el abogado apoderado. De estos, 53 cuentan con provisión contable, excepto uno, que corresponde a una acción popular interpuesta por el Colectivo Justicia Racial, la cual no tiene cuantía económica asociada.
2. En el segundo semestre de 2024, la Oficina Asesora Jurídica (OAJ) gestionó los pagos de dos sentencias judiciales: la de Alexandra Vélez Sánchez (2021-00280) y la de Paola Andrea García Mosquera (2015-00407). Sin embargo, según la respuesta del Área Financiera del 14 de enero de 2025, no se registraron pagos en 2024, ya que ambos procesos quedaron como "Cuentas por Pagar" para 2025. En el primer caso, hubo problemas con la cuenta bancaria registrada en el SIIF Nación, y en el segundo, el trámite fue radicado fuera de los plazos habilitados por el Ministerio de Hacienda.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</si>
</sst>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66">
    <font>
      <sz val="11"/>
      <color theme="1"/>
      <name val="Calibri"/>
      <family val="2"/>
      <scheme val="minor"/>
    </font>
    <font>
      <sz val="11"/>
      <color indexed="8"/>
      <name val="Calibri"/>
      <family val="2"/>
      <charset val="1"/>
    </font>
    <font>
      <u/>
      <sz val="11"/>
      <color theme="10"/>
      <name val="Calibri"/>
      <family val="2"/>
      <scheme val="minor"/>
    </font>
    <font>
      <sz val="10"/>
      <color theme="1"/>
      <name val="Arial"/>
      <family val="2"/>
    </font>
    <font>
      <b/>
      <sz val="10"/>
      <color theme="0"/>
      <name val="Arial"/>
      <family val="2"/>
    </font>
    <font>
      <sz val="11"/>
      <color theme="1"/>
      <name val="Arial"/>
      <family val="2"/>
    </font>
    <font>
      <b/>
      <sz val="20"/>
      <color rgb="FF223B7F"/>
      <name val="Arial"/>
      <family val="2"/>
    </font>
    <font>
      <sz val="12"/>
      <color theme="1"/>
      <name val="Arial"/>
      <family val="2"/>
    </font>
    <font>
      <sz val="10"/>
      <color theme="0" tint="-0.499984740745262"/>
      <name val="Arial"/>
      <family val="2"/>
    </font>
    <font>
      <b/>
      <sz val="11"/>
      <color rgb="FF223B7F"/>
      <name val="Arial"/>
      <family val="2"/>
    </font>
    <font>
      <sz val="11"/>
      <color theme="0" tint="-0.249977111117893"/>
      <name val="Arial"/>
      <family val="2"/>
    </font>
    <font>
      <sz val="12"/>
      <color theme="0" tint="-0.249977111117893"/>
      <name val="Arial"/>
      <family val="2"/>
    </font>
    <font>
      <sz val="9"/>
      <color theme="1"/>
      <name val="Arial"/>
      <family val="2"/>
    </font>
    <font>
      <b/>
      <sz val="12"/>
      <color rgb="FF223B7F"/>
      <name val="Arial"/>
      <family val="2"/>
    </font>
    <font>
      <b/>
      <sz val="10"/>
      <color rgb="FF223B7F"/>
      <name val="Arial"/>
      <family val="2"/>
    </font>
    <font>
      <sz val="10"/>
      <color rgb="FF223B7F"/>
      <name val="Arial"/>
      <family val="2"/>
    </font>
    <font>
      <sz val="11"/>
      <color rgb="FF223B7F"/>
      <name val="Calibri"/>
      <family val="2"/>
      <scheme val="minor"/>
    </font>
    <font>
      <u/>
      <sz val="11"/>
      <color theme="1"/>
      <name val="Calibri"/>
      <family val="2"/>
      <scheme val="minor"/>
    </font>
    <font>
      <sz val="12"/>
      <color theme="1"/>
      <name val="Nunito Sans"/>
    </font>
    <font>
      <sz val="11"/>
      <color rgb="FF000000"/>
      <name val="Arial"/>
      <family val="2"/>
    </font>
    <font>
      <sz val="11"/>
      <color theme="1"/>
      <name val="Calibri"/>
      <family val="2"/>
      <scheme val="minor"/>
    </font>
    <font>
      <u/>
      <sz val="12"/>
      <color theme="1"/>
      <name val="Arial"/>
      <family val="2"/>
    </font>
    <font>
      <b/>
      <sz val="12"/>
      <color rgb="FFFF0000"/>
      <name val="Nunito Sans Normal"/>
    </font>
    <font>
      <sz val="12"/>
      <color rgb="FFFF0000"/>
      <name val="Nunito Sans Normal"/>
    </font>
    <font>
      <b/>
      <sz val="10"/>
      <color rgb="FF223B7F"/>
      <name val="Nunito Sans Normal"/>
    </font>
    <font>
      <sz val="10"/>
      <color rgb="FF223B7F"/>
      <name val="Nunito Sans Normal"/>
    </font>
    <font>
      <u/>
      <sz val="12"/>
      <color rgb="FFFF0000"/>
      <name val="Nunito Sans Normal"/>
    </font>
    <font>
      <b/>
      <sz val="11"/>
      <color theme="0"/>
      <name val="Arial"/>
      <family val="2"/>
    </font>
    <font>
      <b/>
      <sz val="10"/>
      <color theme="1" tint="0.34998626667073579"/>
      <name val="Arial"/>
      <family val="2"/>
    </font>
    <font>
      <b/>
      <sz val="10"/>
      <color theme="0" tint="-4.9989318521683403E-2"/>
      <name val="Arial"/>
      <family val="2"/>
    </font>
    <font>
      <sz val="12"/>
      <color theme="0" tint="-4.9989318521683403E-2"/>
      <name val="Arial"/>
      <family val="2"/>
    </font>
    <font>
      <sz val="12"/>
      <color rgb="FF223B7F"/>
      <name val="Nunito Sans Normal"/>
    </font>
    <font>
      <sz val="11"/>
      <color rgb="FF223B7F"/>
      <name val="Arial"/>
      <family val="2"/>
    </font>
    <font>
      <sz val="11"/>
      <color theme="0"/>
      <name val="Calibri"/>
      <family val="2"/>
      <scheme val="minor"/>
    </font>
    <font>
      <b/>
      <sz val="16"/>
      <color rgb="FF223B7F"/>
      <name val="Arial"/>
      <family val="2"/>
    </font>
    <font>
      <sz val="8"/>
      <name val="Calibri"/>
      <family val="2"/>
      <scheme val="minor"/>
    </font>
    <font>
      <u/>
      <sz val="14"/>
      <color theme="0"/>
      <name val="Franklin Gothic Book"/>
      <family val="2"/>
    </font>
    <font>
      <sz val="11"/>
      <color theme="4"/>
      <name val="Calibri"/>
      <family val="2"/>
      <scheme val="minor"/>
    </font>
    <font>
      <b/>
      <sz val="12"/>
      <color theme="0"/>
      <name val="Nunito Sans Normal"/>
    </font>
    <font>
      <sz val="11"/>
      <color theme="4" tint="-0.499984740745262"/>
      <name val="Nunito Sans Normal"/>
    </font>
    <font>
      <sz val="11"/>
      <color rgb="FF223B7F"/>
      <name val="Nunito Sans Normal"/>
    </font>
    <font>
      <b/>
      <sz val="18"/>
      <color rgb="FF223B7F"/>
      <name val="Nunito Sans"/>
    </font>
    <font>
      <sz val="11"/>
      <color theme="6" tint="0.79998168889431442"/>
      <name val="Arial"/>
      <family val="2"/>
    </font>
    <font>
      <b/>
      <sz val="11"/>
      <color rgb="FFFF3737"/>
      <name val="Arial"/>
      <family val="2"/>
    </font>
    <font>
      <b/>
      <sz val="10"/>
      <color theme="0" tint="-0.499984740745262"/>
      <name val="Arial"/>
      <family val="2"/>
    </font>
    <font>
      <sz val="14"/>
      <color theme="1"/>
      <name val="Arial"/>
      <family val="2"/>
    </font>
    <font>
      <i/>
      <sz val="10"/>
      <color theme="1"/>
      <name val="Arial"/>
      <family val="2"/>
    </font>
    <font>
      <b/>
      <sz val="11"/>
      <color theme="3"/>
      <name val="Nunito Sans Normal"/>
    </font>
    <font>
      <b/>
      <sz val="11"/>
      <color rgb="FF223B7F"/>
      <name val="Nunito Sans Normal"/>
    </font>
    <font>
      <sz val="11"/>
      <color rgb="FF223B7F"/>
      <name val="Nunito Sans"/>
    </font>
    <font>
      <sz val="11"/>
      <color rgb="FFFF0000"/>
      <name val="Nunito Sans Normal"/>
    </font>
    <font>
      <b/>
      <sz val="12"/>
      <color rgb="FF223B7F"/>
      <name val="Nunito Sans Normal"/>
    </font>
    <font>
      <b/>
      <sz val="22"/>
      <color rgb="FF223B7F"/>
      <name val="Arial"/>
      <family val="2"/>
    </font>
    <font>
      <b/>
      <u/>
      <sz val="16"/>
      <color theme="0"/>
      <name val="Arial"/>
      <family val="2"/>
    </font>
    <font>
      <b/>
      <sz val="10"/>
      <color theme="1"/>
      <name val="Arial"/>
      <family val="2"/>
    </font>
    <font>
      <sz val="11"/>
      <color rgb="FFFF3737"/>
      <name val="Arial"/>
      <family val="2"/>
    </font>
    <font>
      <u/>
      <sz val="11"/>
      <color theme="1"/>
      <name val="Arial"/>
      <family val="2"/>
    </font>
    <font>
      <b/>
      <sz val="11"/>
      <color theme="4" tint="-0.499984740745262"/>
      <name val="Arial"/>
      <family val="2"/>
    </font>
    <font>
      <b/>
      <sz val="12"/>
      <color theme="4" tint="-0.499984740745262"/>
      <name val="Arial"/>
      <family val="2"/>
    </font>
    <font>
      <b/>
      <sz val="18"/>
      <color rgb="FF223B7F"/>
      <name val="Arial"/>
      <family val="2"/>
    </font>
    <font>
      <sz val="14"/>
      <color rgb="FF223B7F"/>
      <name val="Arial"/>
      <family val="2"/>
    </font>
    <font>
      <b/>
      <u/>
      <sz val="14"/>
      <color theme="0"/>
      <name val="Arial"/>
      <family val="2"/>
    </font>
    <font>
      <sz val="12"/>
      <color rgb="FF223B7F"/>
      <name val="Arial"/>
      <family val="2"/>
    </font>
    <font>
      <b/>
      <sz val="11"/>
      <color theme="1" tint="0.34998626667073579"/>
      <name val="Arial"/>
      <family val="2"/>
    </font>
    <font>
      <b/>
      <sz val="11"/>
      <color theme="0" tint="-0.499984740745262"/>
      <name val="Arial"/>
      <family val="2"/>
    </font>
    <font>
      <b/>
      <u/>
      <sz val="16"/>
      <color theme="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223B7F"/>
        <bgColor indexed="64"/>
      </patternFill>
    </fill>
    <fill>
      <patternFill patternType="solid">
        <fgColor rgb="FFBFD5F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DC407"/>
        <bgColor indexed="64"/>
      </patternFill>
    </fill>
    <fill>
      <patternFill patternType="solid">
        <fgColor theme="0" tint="-0.14999847407452621"/>
        <bgColor indexed="64"/>
      </patternFill>
    </fill>
    <fill>
      <patternFill patternType="solid">
        <fgColor rgb="FFFFC000"/>
        <bgColor indexed="64"/>
      </patternFill>
    </fill>
  </fills>
  <borders count="10">
    <border>
      <left/>
      <right/>
      <top/>
      <bottom/>
      <diagonal/>
    </border>
    <border>
      <left/>
      <right style="thin">
        <color auto="1"/>
      </right>
      <top/>
      <bottom/>
      <diagonal/>
    </border>
    <border>
      <left style="thin">
        <color auto="1"/>
      </left>
      <right/>
      <top/>
      <bottom/>
      <diagonal/>
    </border>
    <border>
      <left/>
      <right/>
      <top/>
      <bottom style="medium">
        <color rgb="FF223B7F"/>
      </bottom>
      <diagonal/>
    </border>
    <border>
      <left/>
      <right style="thin">
        <color rgb="FF223B7F"/>
      </right>
      <top/>
      <bottom/>
      <diagonal/>
    </border>
    <border>
      <left style="thin">
        <color rgb="FF223B7F"/>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20" fillId="0" borderId="0" applyFont="0" applyFill="0" applyBorder="0" applyAlignment="0" applyProtection="0"/>
    <xf numFmtId="43" fontId="20" fillId="0" borderId="0" applyFont="0" applyFill="0" applyBorder="0" applyAlignment="0" applyProtection="0"/>
  </cellStyleXfs>
  <cellXfs count="238">
    <xf numFmtId="0" fontId="0" fillId="0" borderId="0" xfId="0"/>
    <xf numFmtId="0" fontId="0" fillId="2" borderId="0" xfId="0" applyFill="1"/>
    <xf numFmtId="0" fontId="0" fillId="5" borderId="0" xfId="0" applyFill="1"/>
    <xf numFmtId="0" fontId="4" fillId="3" borderId="0" xfId="0" applyFont="1" applyFill="1"/>
    <xf numFmtId="0" fontId="3" fillId="3" borderId="0" xfId="0" applyFont="1" applyFill="1"/>
    <xf numFmtId="0" fontId="7" fillId="5" borderId="0" xfId="0" applyFont="1" applyFill="1" applyAlignment="1">
      <alignment vertical="center"/>
    </xf>
    <xf numFmtId="0" fontId="9" fillId="5" borderId="0" xfId="0" applyFont="1" applyFill="1" applyAlignment="1">
      <alignment horizontal="center" vertical="center" wrapText="1"/>
    </xf>
    <xf numFmtId="0" fontId="7" fillId="5" borderId="0" xfId="0" applyFont="1" applyFill="1" applyAlignment="1">
      <alignment horizontal="left" vertical="center"/>
    </xf>
    <xf numFmtId="0" fontId="3" fillId="5" borderId="0" xfId="0" applyFont="1" applyFill="1"/>
    <xf numFmtId="0" fontId="8" fillId="5" borderId="0" xfId="0" applyFont="1" applyFill="1"/>
    <xf numFmtId="0" fontId="11" fillId="5" borderId="0" xfId="0" applyFont="1" applyFill="1" applyAlignment="1">
      <alignment vertical="center"/>
    </xf>
    <xf numFmtId="0" fontId="14" fillId="5" borderId="0" xfId="0" applyFont="1" applyFill="1" applyAlignment="1">
      <alignment vertical="center"/>
    </xf>
    <xf numFmtId="0" fontId="17" fillId="5" borderId="0" xfId="0" applyFont="1" applyFill="1"/>
    <xf numFmtId="0" fontId="5" fillId="5" borderId="0" xfId="0" applyFont="1" applyFill="1" applyAlignment="1">
      <alignment vertical="center"/>
    </xf>
    <xf numFmtId="0" fontId="0" fillId="5" borderId="0" xfId="0" applyFill="1" applyAlignment="1">
      <alignment vertical="center"/>
    </xf>
    <xf numFmtId="0" fontId="12" fillId="5" borderId="0" xfId="0" applyFont="1" applyFill="1" applyAlignment="1">
      <alignment horizontal="center" vertical="center"/>
    </xf>
    <xf numFmtId="0" fontId="5" fillId="5" borderId="5" xfId="0" applyFont="1" applyFill="1" applyBorder="1" applyAlignment="1">
      <alignment vertical="center"/>
    </xf>
    <xf numFmtId="0" fontId="21" fillId="5" borderId="0" xfId="0" applyFont="1" applyFill="1" applyAlignment="1">
      <alignment vertical="center"/>
    </xf>
    <xf numFmtId="0" fontId="23" fillId="2" borderId="0" xfId="0" applyFont="1" applyFill="1"/>
    <xf numFmtId="0" fontId="23" fillId="3" borderId="0" xfId="0" applyFont="1" applyFill="1"/>
    <xf numFmtId="0" fontId="22" fillId="2" borderId="0" xfId="0" applyFont="1" applyFill="1" applyAlignment="1">
      <alignment horizontal="center"/>
    </xf>
    <xf numFmtId="0" fontId="22" fillId="3" borderId="0" xfId="0" applyFont="1" applyFill="1"/>
    <xf numFmtId="0" fontId="22" fillId="3" borderId="0" xfId="0" applyFont="1" applyFill="1" applyAlignment="1">
      <alignment horizontal="center"/>
    </xf>
    <xf numFmtId="0" fontId="25" fillId="2" borderId="0" xfId="0" applyFont="1" applyFill="1"/>
    <xf numFmtId="0" fontId="25" fillId="2" borderId="0" xfId="0" applyFont="1" applyFill="1" applyAlignment="1">
      <alignment horizontal="center" vertical="center"/>
    </xf>
    <xf numFmtId="0" fontId="26" fillId="2" borderId="0" xfId="0" applyFont="1" applyFill="1"/>
    <xf numFmtId="0" fontId="0" fillId="7" borderId="0" xfId="0" applyFill="1"/>
    <xf numFmtId="0" fontId="0" fillId="7" borderId="0" xfId="0" applyFill="1" applyAlignment="1">
      <alignment wrapText="1"/>
    </xf>
    <xf numFmtId="0" fontId="0" fillId="5" borderId="0" xfId="0" applyFill="1" applyAlignment="1">
      <alignment vertical="center" wrapText="1"/>
    </xf>
    <xf numFmtId="0" fontId="16" fillId="5" borderId="0" xfId="0" applyFont="1" applyFill="1" applyAlignment="1">
      <alignment vertical="center" wrapText="1"/>
    </xf>
    <xf numFmtId="0" fontId="9" fillId="7" borderId="0" xfId="0" applyFont="1" applyFill="1" applyAlignment="1">
      <alignment vertical="center" wrapText="1"/>
    </xf>
    <xf numFmtId="0" fontId="0" fillId="3" borderId="0" xfId="0" applyFill="1" applyAlignment="1">
      <alignment wrapText="1"/>
    </xf>
    <xf numFmtId="0" fontId="7" fillId="7" borderId="0" xfId="0" applyFont="1" applyFill="1" applyAlignment="1">
      <alignment vertical="center"/>
    </xf>
    <xf numFmtId="0" fontId="7" fillId="2" borderId="0" xfId="0" applyFont="1" applyFill="1" applyAlignment="1">
      <alignment vertical="center"/>
    </xf>
    <xf numFmtId="0" fontId="29" fillId="5" borderId="0" xfId="0" applyFont="1" applyFill="1"/>
    <xf numFmtId="0" fontId="30" fillId="5" borderId="0" xfId="0" applyFont="1" applyFill="1" applyAlignment="1">
      <alignment vertical="center"/>
    </xf>
    <xf numFmtId="0" fontId="26" fillId="3" borderId="0" xfId="0" applyFont="1" applyFill="1"/>
    <xf numFmtId="0" fontId="7" fillId="5" borderId="0" xfId="0" applyFont="1" applyFill="1" applyAlignment="1">
      <alignment vertical="top" wrapText="1"/>
    </xf>
    <xf numFmtId="0" fontId="18" fillId="5" borderId="0" xfId="0" applyFont="1" applyFill="1" applyProtection="1">
      <protection locked="0"/>
    </xf>
    <xf numFmtId="0" fontId="4" fillId="3" borderId="0" xfId="2" applyFont="1" applyFill="1" applyAlignment="1">
      <alignment horizontal="center"/>
    </xf>
    <xf numFmtId="0" fontId="5" fillId="5" borderId="0" xfId="0" applyFont="1" applyFill="1" applyAlignment="1">
      <alignment horizontal="left" vertical="center" indent="2"/>
    </xf>
    <xf numFmtId="0" fontId="5" fillId="5" borderId="0" xfId="0" applyFont="1" applyFill="1" applyAlignment="1">
      <alignment horizontal="center" vertical="center"/>
    </xf>
    <xf numFmtId="0" fontId="25" fillId="2" borderId="0" xfId="0" applyFont="1" applyFill="1" applyAlignment="1">
      <alignment horizontal="center" vertical="center" wrapText="1"/>
    </xf>
    <xf numFmtId="0" fontId="15" fillId="5" borderId="0" xfId="0" applyFont="1" applyFill="1" applyAlignment="1">
      <alignment horizontal="center" vertical="center" wrapText="1"/>
    </xf>
    <xf numFmtId="0" fontId="16" fillId="5" borderId="0" xfId="0" applyFont="1" applyFill="1" applyAlignment="1">
      <alignment horizontal="center" vertical="center" wrapText="1"/>
    </xf>
    <xf numFmtId="0" fontId="33" fillId="3" borderId="0" xfId="0" applyFont="1" applyFill="1"/>
    <xf numFmtId="0" fontId="6" fillId="5" borderId="0" xfId="0" applyFont="1" applyFill="1" applyAlignment="1">
      <alignment horizontal="left" vertical="center"/>
    </xf>
    <xf numFmtId="0" fontId="37" fillId="0" borderId="0" xfId="0" applyFont="1"/>
    <xf numFmtId="0" fontId="38" fillId="2" borderId="0" xfId="0" applyFont="1" applyFill="1" applyAlignment="1">
      <alignment horizontal="center"/>
    </xf>
    <xf numFmtId="0" fontId="42" fillId="5" borderId="0" xfId="0" applyFont="1" applyFill="1" applyAlignment="1">
      <alignment vertical="center"/>
    </xf>
    <xf numFmtId="14" fontId="0" fillId="0" borderId="0" xfId="0" applyNumberFormat="1"/>
    <xf numFmtId="49" fontId="0" fillId="0" borderId="0" xfId="0" applyNumberFormat="1"/>
    <xf numFmtId="0" fontId="43" fillId="5" borderId="0" xfId="0" applyFont="1" applyFill="1" applyAlignment="1">
      <alignment horizontal="center" vertical="center" wrapText="1"/>
    </xf>
    <xf numFmtId="0" fontId="0" fillId="5" borderId="0" xfId="0" applyFill="1" applyAlignment="1">
      <alignment horizontal="left" vertical="center"/>
    </xf>
    <xf numFmtId="0" fontId="14" fillId="5" borderId="0" xfId="0" applyFont="1" applyFill="1" applyAlignment="1">
      <alignment horizontal="center" vertical="center"/>
    </xf>
    <xf numFmtId="0" fontId="47" fillId="9" borderId="0" xfId="0" applyFont="1" applyFill="1" applyAlignment="1">
      <alignment horizontal="center" vertical="center" wrapText="1"/>
    </xf>
    <xf numFmtId="0" fontId="48" fillId="4" borderId="0" xfId="0" applyFont="1" applyFill="1" applyAlignment="1">
      <alignment horizontal="left" vertical="center" wrapText="1"/>
    </xf>
    <xf numFmtId="9" fontId="49" fillId="5" borderId="0" xfId="3" applyFont="1" applyFill="1" applyBorder="1" applyAlignment="1">
      <alignment horizontal="center" vertical="center"/>
    </xf>
    <xf numFmtId="165" fontId="49" fillId="2" borderId="0" xfId="4" applyNumberFormat="1" applyFont="1" applyFill="1" applyAlignment="1">
      <alignment horizontal="center" vertical="center"/>
    </xf>
    <xf numFmtId="9" fontId="49" fillId="5" borderId="0" xfId="3" applyFont="1" applyFill="1" applyAlignment="1">
      <alignment horizontal="center" vertical="center"/>
    </xf>
    <xf numFmtId="9" fontId="49" fillId="2" borderId="0" xfId="3" applyFont="1" applyFill="1" applyBorder="1" applyAlignment="1">
      <alignment horizontal="center" vertical="center"/>
    </xf>
    <xf numFmtId="0" fontId="48" fillId="4" borderId="0" xfId="0" applyFont="1" applyFill="1" applyAlignment="1">
      <alignment horizontal="left" vertical="center"/>
    </xf>
    <xf numFmtId="0" fontId="40" fillId="4" borderId="0" xfId="0" applyFont="1" applyFill="1"/>
    <xf numFmtId="0" fontId="50" fillId="2" borderId="0" xfId="0" applyFont="1" applyFill="1"/>
    <xf numFmtId="0" fontId="40" fillId="5" borderId="0" xfId="0" applyFont="1" applyFill="1" applyAlignment="1">
      <alignment horizontal="center" vertical="center"/>
    </xf>
    <xf numFmtId="0" fontId="40" fillId="2" borderId="0" xfId="0" applyFont="1" applyFill="1" applyAlignment="1">
      <alignment horizontal="center" vertical="center"/>
    </xf>
    <xf numFmtId="9" fontId="40" fillId="2" borderId="0" xfId="3" applyFont="1" applyFill="1" applyBorder="1" applyAlignment="1">
      <alignment horizontal="center" vertical="center"/>
    </xf>
    <xf numFmtId="0" fontId="48" fillId="4" borderId="0" xfId="0" applyFont="1" applyFill="1" applyAlignment="1">
      <alignment vertical="center"/>
    </xf>
    <xf numFmtId="9" fontId="40" fillId="5" borderId="0" xfId="3" applyFont="1" applyFill="1" applyBorder="1" applyAlignment="1">
      <alignment horizontal="center" vertical="center"/>
    </xf>
    <xf numFmtId="0" fontId="47" fillId="9" borderId="0" xfId="0" applyFont="1" applyFill="1" applyAlignment="1">
      <alignment horizontal="center" vertical="center"/>
    </xf>
    <xf numFmtId="0" fontId="47" fillId="2" borderId="0" xfId="0" applyFont="1" applyFill="1" applyAlignment="1">
      <alignment horizontal="center" vertical="center"/>
    </xf>
    <xf numFmtId="0" fontId="40" fillId="5" borderId="0" xfId="0" applyFont="1" applyFill="1" applyAlignment="1">
      <alignment vertical="center"/>
    </xf>
    <xf numFmtId="0" fontId="40" fillId="2" borderId="0" xfId="0" applyFont="1" applyFill="1" applyAlignment="1">
      <alignment vertical="center"/>
    </xf>
    <xf numFmtId="0" fontId="49" fillId="5" borderId="0" xfId="0" applyFont="1" applyFill="1" applyAlignment="1">
      <alignment vertical="center"/>
    </xf>
    <xf numFmtId="0" fontId="5" fillId="5" borderId="0" xfId="0" applyFont="1" applyFill="1"/>
    <xf numFmtId="0" fontId="42" fillId="5" borderId="0" xfId="0" applyFont="1" applyFill="1"/>
    <xf numFmtId="0" fontId="42" fillId="5" borderId="0" xfId="0" applyFont="1" applyFill="1" applyAlignment="1">
      <alignment horizontal="center"/>
    </xf>
    <xf numFmtId="0" fontId="55" fillId="5" borderId="0" xfId="0" applyFont="1" applyFill="1"/>
    <xf numFmtId="0" fontId="5" fillId="7" borderId="0" xfId="0" applyFont="1" applyFill="1" applyAlignment="1">
      <alignment wrapText="1"/>
    </xf>
    <xf numFmtId="0" fontId="56" fillId="5" borderId="0" xfId="0" applyFont="1" applyFill="1"/>
    <xf numFmtId="0" fontId="5" fillId="2" borderId="0" xfId="0" applyFont="1" applyFill="1"/>
    <xf numFmtId="0" fontId="7" fillId="5" borderId="0" xfId="0" applyFont="1" applyFill="1" applyProtection="1">
      <protection locked="0"/>
    </xf>
    <xf numFmtId="0" fontId="57" fillId="4" borderId="0" xfId="0" applyFont="1" applyFill="1"/>
    <xf numFmtId="0" fontId="5" fillId="2" borderId="0" xfId="0" applyFont="1" applyFill="1" applyAlignment="1">
      <alignment vertical="center"/>
    </xf>
    <xf numFmtId="0" fontId="9" fillId="5" borderId="0" xfId="0" applyFont="1" applyFill="1" applyAlignment="1">
      <alignment horizontal="left" vertical="center"/>
    </xf>
    <xf numFmtId="0" fontId="62" fillId="2" borderId="0" xfId="0" applyFont="1" applyFill="1" applyAlignment="1">
      <alignment horizontal="center" vertical="center" wrapText="1"/>
    </xf>
    <xf numFmtId="0" fontId="7" fillId="2" borderId="0" xfId="0" applyFont="1" applyFill="1" applyAlignment="1">
      <alignment horizontal="center" vertical="center"/>
    </xf>
    <xf numFmtId="0" fontId="45" fillId="7" borderId="0" xfId="0" applyFont="1" applyFill="1" applyAlignment="1">
      <alignment horizontal="center" vertical="center" wrapText="1"/>
    </xf>
    <xf numFmtId="0" fontId="61" fillId="3" borderId="0" xfId="2" applyFont="1" applyFill="1" applyAlignment="1">
      <alignment horizontal="center" vertical="center"/>
    </xf>
    <xf numFmtId="0" fontId="52" fillId="5" borderId="0" xfId="0" applyFont="1" applyFill="1" applyAlignment="1">
      <alignment horizontal="left" vertical="center"/>
    </xf>
    <xf numFmtId="0" fontId="52" fillId="5" borderId="3" xfId="0" applyFont="1" applyFill="1" applyBorder="1" applyAlignment="1">
      <alignment horizontal="left" vertical="center"/>
    </xf>
    <xf numFmtId="0" fontId="45" fillId="5" borderId="0" xfId="0" applyFont="1" applyFill="1" applyAlignment="1">
      <alignment horizontal="justify" vertical="center" wrapText="1"/>
    </xf>
    <xf numFmtId="0" fontId="3" fillId="3" borderId="0" xfId="0" applyFont="1" applyFill="1" applyAlignment="1">
      <alignment horizontal="center"/>
    </xf>
    <xf numFmtId="0" fontId="36" fillId="3" borderId="0" xfId="2" applyFont="1" applyFill="1" applyAlignment="1">
      <alignment horizontal="center"/>
    </xf>
    <xf numFmtId="0" fontId="34" fillId="7" borderId="6" xfId="0" applyFont="1" applyFill="1" applyBorder="1" applyAlignment="1" applyProtection="1">
      <alignment horizontal="center" vertical="center"/>
      <protection locked="0"/>
    </xf>
    <xf numFmtId="0" fontId="34" fillId="7" borderId="7" xfId="0" applyFont="1" applyFill="1" applyBorder="1" applyAlignment="1" applyProtection="1">
      <alignment horizontal="center" vertical="center"/>
      <protection locked="0"/>
    </xf>
    <xf numFmtId="0" fontId="59" fillId="5" borderId="0" xfId="0" applyFont="1" applyFill="1" applyAlignment="1">
      <alignment horizontal="center" vertical="center"/>
    </xf>
    <xf numFmtId="0" fontId="59" fillId="5" borderId="1" xfId="0" applyFont="1" applyFill="1" applyBorder="1" applyAlignment="1">
      <alignment horizontal="center" vertical="center"/>
    </xf>
    <xf numFmtId="0" fontId="13" fillId="4" borderId="0" xfId="0" applyFont="1" applyFill="1" applyAlignment="1">
      <alignment horizontal="left" vertical="center"/>
    </xf>
    <xf numFmtId="0" fontId="7" fillId="6" borderId="0" xfId="0" applyFont="1" applyFill="1" applyAlignment="1">
      <alignment horizontal="center" vertical="center" wrapText="1"/>
    </xf>
    <xf numFmtId="0" fontId="7" fillId="6" borderId="4" xfId="0" applyFont="1" applyFill="1" applyBorder="1" applyAlignment="1">
      <alignment horizontal="center" vertical="center" wrapText="1"/>
    </xf>
    <xf numFmtId="0" fontId="5" fillId="6" borderId="0" xfId="0" applyFont="1" applyFill="1" applyAlignment="1" applyProtection="1">
      <alignment horizontal="center" vertical="center"/>
      <protection locked="0"/>
    </xf>
    <xf numFmtId="0" fontId="5" fillId="6" borderId="4" xfId="0" applyFont="1" applyFill="1" applyBorder="1" applyAlignment="1" applyProtection="1">
      <alignment horizontal="center" vertical="center"/>
      <protection locked="0"/>
    </xf>
    <xf numFmtId="0" fontId="7" fillId="5" borderId="0" xfId="0" applyFont="1" applyFill="1" applyAlignment="1">
      <alignment horizontal="left" vertical="center" wrapText="1"/>
    </xf>
    <xf numFmtId="0" fontId="32" fillId="7" borderId="0" xfId="0" applyFont="1" applyFill="1" applyAlignment="1">
      <alignment horizontal="center" vertical="center" wrapText="1"/>
    </xf>
    <xf numFmtId="0" fontId="5" fillId="7" borderId="0" xfId="0" applyFont="1" applyFill="1" applyAlignment="1">
      <alignment horizontal="center" vertical="center" wrapText="1"/>
    </xf>
    <xf numFmtId="0" fontId="7" fillId="2" borderId="0" xfId="0" applyFont="1" applyFill="1" applyAlignment="1">
      <alignment horizontal="center" vertical="center" wrapText="1"/>
    </xf>
    <xf numFmtId="0" fontId="7" fillId="2" borderId="4" xfId="0" applyFont="1" applyFill="1" applyBorder="1" applyAlignment="1">
      <alignment horizontal="center" vertical="center" wrapText="1"/>
    </xf>
    <xf numFmtId="0" fontId="5" fillId="2" borderId="0" xfId="0" applyFont="1" applyFill="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4" fontId="10" fillId="6" borderId="0" xfId="0" applyNumberFormat="1" applyFont="1" applyFill="1" applyAlignment="1" applyProtection="1">
      <alignment horizontal="center" vertical="center"/>
      <protection locked="0"/>
    </xf>
    <xf numFmtId="0" fontId="10" fillId="6" borderId="0" xfId="0" applyFont="1" applyFill="1" applyAlignment="1" applyProtection="1">
      <alignment horizontal="center" vertical="center"/>
      <protection locked="0"/>
    </xf>
    <xf numFmtId="0" fontId="13" fillId="4" borderId="0" xfId="0" applyFont="1" applyFill="1" applyAlignment="1">
      <alignment horizontal="center" vertical="center" wrapText="1"/>
    </xf>
    <xf numFmtId="0" fontId="13" fillId="4" borderId="4"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14" fontId="10" fillId="2" borderId="0" xfId="0" applyNumberFormat="1" applyFont="1" applyFill="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64" fillId="2" borderId="0" xfId="0" applyFont="1" applyFill="1" applyAlignment="1">
      <alignment horizontal="center"/>
    </xf>
    <xf numFmtId="0" fontId="5" fillId="2" borderId="0" xfId="0" applyFont="1" applyFill="1" applyAlignment="1" applyProtection="1">
      <alignment horizontal="left" vertical="center" wrapText="1"/>
      <protection locked="0"/>
    </xf>
    <xf numFmtId="0" fontId="53" fillId="3" borderId="0" xfId="2" applyFont="1" applyFill="1" applyAlignment="1">
      <alignment horizontal="center" vertical="center" wrapText="1"/>
    </xf>
    <xf numFmtId="0" fontId="3" fillId="2" borderId="0" xfId="0" applyFont="1" applyFill="1" applyAlignment="1">
      <alignment horizontal="center" vertical="center" wrapText="1"/>
    </xf>
    <xf numFmtId="14" fontId="10" fillId="2" borderId="5" xfId="0" applyNumberFormat="1"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14" fontId="10" fillId="6" borderId="5" xfId="0" applyNumberFormat="1" applyFont="1" applyFill="1" applyBorder="1" applyAlignment="1" applyProtection="1">
      <alignment horizontal="center" vertical="center"/>
      <protection locked="0"/>
    </xf>
    <xf numFmtId="0" fontId="10" fillId="6" borderId="4" xfId="0"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wrapText="1"/>
      <protection locked="0"/>
    </xf>
    <xf numFmtId="0" fontId="10" fillId="6" borderId="0" xfId="0" applyFont="1" applyFill="1" applyAlignment="1" applyProtection="1">
      <alignment horizontal="center" vertical="center" wrapText="1"/>
      <protection locked="0"/>
    </xf>
    <xf numFmtId="0" fontId="10" fillId="6" borderId="4" xfId="0" applyFont="1" applyFill="1" applyBorder="1" applyAlignment="1" applyProtection="1">
      <alignment horizontal="center" vertical="center" wrapText="1"/>
      <protection locked="0"/>
    </xf>
    <xf numFmtId="0" fontId="5" fillId="2" borderId="0" xfId="0" applyFont="1" applyFill="1" applyAlignment="1">
      <alignment horizontal="center" vertical="center" wrapText="1"/>
    </xf>
    <xf numFmtId="164" fontId="11" fillId="2" borderId="0" xfId="0" applyNumberFormat="1" applyFont="1" applyFill="1" applyAlignment="1" applyProtection="1">
      <alignment horizontal="center" vertical="center" wrapText="1"/>
      <protection locked="0"/>
    </xf>
    <xf numFmtId="0" fontId="13" fillId="4" borderId="5" xfId="0" applyFont="1" applyFill="1" applyBorder="1" applyAlignment="1">
      <alignment horizontal="center" vertical="center" wrapText="1"/>
    </xf>
    <xf numFmtId="0" fontId="14" fillId="4" borderId="0" xfId="0" applyFont="1" applyFill="1" applyAlignment="1">
      <alignment horizontal="center" vertical="center" wrapText="1"/>
    </xf>
    <xf numFmtId="0" fontId="3" fillId="5" borderId="0" xfId="0" applyFont="1" applyFill="1" applyAlignment="1">
      <alignment horizontal="center" vertical="center" wrapText="1"/>
    </xf>
    <xf numFmtId="0" fontId="5" fillId="2" borderId="2" xfId="0" applyFont="1" applyFill="1" applyBorder="1" applyAlignment="1" applyProtection="1">
      <alignment horizontal="center" vertical="center"/>
      <protection locked="0"/>
    </xf>
    <xf numFmtId="0" fontId="5" fillId="5" borderId="2" xfId="0" applyFont="1" applyFill="1" applyBorder="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3" fillId="4" borderId="0" xfId="0" applyFont="1" applyFill="1" applyAlignment="1">
      <alignment horizontal="left" vertical="center" wrapText="1"/>
    </xf>
    <xf numFmtId="0" fontId="5" fillId="7" borderId="0" xfId="0" applyFont="1" applyFill="1" applyAlignment="1">
      <alignment horizontal="center" wrapText="1"/>
    </xf>
    <xf numFmtId="0" fontId="6" fillId="2" borderId="0" xfId="0" applyFont="1" applyFill="1" applyAlignment="1" applyProtection="1">
      <alignment horizontal="center" vertical="center"/>
      <protection locked="0"/>
    </xf>
    <xf numFmtId="0" fontId="7" fillId="5" borderId="0" xfId="0" applyFont="1" applyFill="1" applyAlignment="1">
      <alignment horizontal="left" vertical="center"/>
    </xf>
    <xf numFmtId="0" fontId="4" fillId="3" borderId="0" xfId="2" applyFont="1" applyFill="1" applyAlignment="1">
      <alignment horizontal="center"/>
    </xf>
    <xf numFmtId="0" fontId="5" fillId="2" borderId="0" xfId="0" applyFont="1" applyFill="1" applyAlignment="1">
      <alignment horizontal="left" vertical="center" wrapText="1"/>
    </xf>
    <xf numFmtId="0" fontId="5" fillId="2" borderId="4" xfId="0" applyFont="1" applyFill="1" applyBorder="1" applyAlignment="1">
      <alignment horizontal="left" vertical="center" wrapText="1"/>
    </xf>
    <xf numFmtId="0" fontId="6" fillId="5" borderId="0" xfId="0" applyFont="1" applyFill="1" applyAlignment="1">
      <alignment horizontal="left" vertical="center"/>
    </xf>
    <xf numFmtId="0" fontId="6" fillId="5" borderId="3" xfId="0" applyFont="1" applyFill="1" applyBorder="1" applyAlignment="1">
      <alignment horizontal="left" vertical="center"/>
    </xf>
    <xf numFmtId="0" fontId="5" fillId="2" borderId="0" xfId="0" applyFont="1" applyFill="1" applyAlignment="1">
      <alignment horizontal="center" vertical="center"/>
    </xf>
    <xf numFmtId="0" fontId="5" fillId="5" borderId="0" xfId="0" applyFont="1" applyFill="1" applyAlignment="1">
      <alignment horizontal="left" vertical="center" wrapText="1"/>
    </xf>
    <xf numFmtId="0" fontId="5" fillId="5" borderId="4" xfId="0" applyFont="1" applyFill="1" applyBorder="1" applyAlignment="1">
      <alignment horizontal="left" vertical="center" wrapText="1"/>
    </xf>
    <xf numFmtId="0" fontId="9" fillId="4" borderId="0" xfId="0" applyFont="1" applyFill="1" applyAlignment="1">
      <alignment horizontal="center" vertical="center" wrapText="1"/>
    </xf>
    <xf numFmtId="0" fontId="9" fillId="4" borderId="0" xfId="0" applyFont="1" applyFill="1" applyAlignment="1">
      <alignment horizontal="center" vertical="center"/>
    </xf>
    <xf numFmtId="0" fontId="9" fillId="4" borderId="4" xfId="0" applyFont="1" applyFill="1" applyBorder="1" applyAlignment="1">
      <alignment horizontal="center" vertical="center"/>
    </xf>
    <xf numFmtId="0" fontId="9" fillId="4" borderId="4" xfId="0" applyFont="1" applyFill="1" applyBorder="1" applyAlignment="1">
      <alignment horizontal="center" vertical="center" wrapText="1"/>
    </xf>
    <xf numFmtId="0" fontId="44" fillId="2" borderId="0" xfId="0" applyFont="1" applyFill="1" applyAlignment="1">
      <alignment horizontal="center"/>
    </xf>
    <xf numFmtId="0" fontId="27" fillId="3" borderId="0" xfId="0" applyFont="1" applyFill="1" applyAlignment="1">
      <alignment horizontal="center" vertical="center" wrapText="1"/>
    </xf>
    <xf numFmtId="0" fontId="5" fillId="5" borderId="5" xfId="0" applyFont="1" applyFill="1" applyBorder="1" applyAlignment="1">
      <alignment horizontal="center" vertical="center"/>
    </xf>
    <xf numFmtId="0" fontId="4" fillId="3" borderId="0" xfId="2" applyFont="1" applyFill="1" applyAlignment="1">
      <alignment horizontal="center" vertical="center"/>
    </xf>
    <xf numFmtId="0" fontId="14" fillId="4" borderId="0" xfId="2" applyFont="1" applyFill="1" applyAlignment="1">
      <alignment horizontal="center"/>
    </xf>
    <xf numFmtId="0" fontId="14" fillId="5" borderId="0" xfId="0" applyFont="1" applyFill="1" applyAlignment="1">
      <alignment horizontal="center" vertical="center"/>
    </xf>
    <xf numFmtId="0" fontId="5" fillId="2" borderId="0" xfId="0" applyFont="1" applyFill="1" applyAlignment="1">
      <alignment vertical="center" wrapText="1"/>
    </xf>
    <xf numFmtId="0" fontId="5" fillId="2" borderId="4" xfId="0" applyFont="1" applyFill="1" applyBorder="1" applyAlignment="1">
      <alignment vertical="center" wrapText="1"/>
    </xf>
    <xf numFmtId="0" fontId="0" fillId="2" borderId="0" xfId="0" applyFill="1" applyAlignment="1">
      <alignment horizontal="left" vertical="center" wrapText="1"/>
    </xf>
    <xf numFmtId="0" fontId="5" fillId="2"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0" xfId="0" applyFont="1" applyFill="1" applyAlignment="1">
      <alignment horizontal="center" vertical="center" wrapText="1"/>
    </xf>
    <xf numFmtId="0" fontId="9" fillId="4" borderId="0" xfId="0" applyFont="1" applyFill="1" applyAlignment="1">
      <alignment horizontal="left" vertical="center" wrapText="1"/>
    </xf>
    <xf numFmtId="0" fontId="54" fillId="0" borderId="0" xfId="0" applyFont="1" applyAlignment="1">
      <alignment horizontal="center" vertical="center" wrapText="1"/>
    </xf>
    <xf numFmtId="0" fontId="63" fillId="2" borderId="0" xfId="0" applyFont="1" applyFill="1" applyAlignment="1">
      <alignment horizontal="center"/>
    </xf>
    <xf numFmtId="0" fontId="5" fillId="5" borderId="5" xfId="0" applyFont="1" applyFill="1" applyBorder="1" applyAlignment="1" applyProtection="1">
      <alignment horizontal="center" vertical="center"/>
      <protection locked="0"/>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19" fillId="5" borderId="0" xfId="0" applyFont="1" applyFill="1" applyAlignment="1">
      <alignment vertical="center"/>
    </xf>
    <xf numFmtId="0" fontId="19" fillId="5" borderId="4" xfId="0" applyFont="1" applyFill="1" applyBorder="1" applyAlignment="1">
      <alignment vertical="center"/>
    </xf>
    <xf numFmtId="0" fontId="5" fillId="2" borderId="5" xfId="0" applyFont="1" applyFill="1" applyBorder="1" applyAlignment="1" applyProtection="1">
      <alignment horizontal="center" vertical="center"/>
      <protection locked="0"/>
    </xf>
    <xf numFmtId="0" fontId="9" fillId="4" borderId="1" xfId="0" applyFont="1" applyFill="1" applyBorder="1" applyAlignment="1">
      <alignment horizontal="center" vertical="center" wrapText="1"/>
    </xf>
    <xf numFmtId="0" fontId="32" fillId="4" borderId="0" xfId="0" applyFont="1" applyFill="1" applyAlignment="1">
      <alignment horizontal="center" vertical="center" wrapText="1"/>
    </xf>
    <xf numFmtId="0" fontId="5" fillId="5" borderId="0" xfId="0" applyFont="1" applyFill="1" applyAlignment="1">
      <alignment horizontal="center"/>
    </xf>
    <xf numFmtId="0" fontId="12" fillId="2" borderId="0" xfId="0" applyFont="1" applyFill="1" applyAlignment="1">
      <alignment horizontal="center" vertical="center" wrapText="1"/>
    </xf>
    <xf numFmtId="0" fontId="5" fillId="2" borderId="4" xfId="0" applyFont="1" applyFill="1" applyBorder="1" applyAlignment="1">
      <alignment horizontal="left" vertical="center"/>
    </xf>
    <xf numFmtId="0" fontId="5" fillId="5" borderId="0" xfId="0" applyFont="1" applyFill="1" applyAlignment="1">
      <alignment horizontal="left" vertical="center"/>
    </xf>
    <xf numFmtId="0" fontId="5" fillId="5" borderId="4" xfId="0" applyFont="1" applyFill="1" applyBorder="1" applyAlignment="1">
      <alignment horizontal="left" vertical="center"/>
    </xf>
    <xf numFmtId="0" fontId="5" fillId="5" borderId="0" xfId="0" applyFont="1" applyFill="1" applyAlignment="1">
      <alignment horizontal="left" vertical="center" indent="2"/>
    </xf>
    <xf numFmtId="0" fontId="5" fillId="5" borderId="4" xfId="0" applyFont="1" applyFill="1" applyBorder="1" applyAlignment="1">
      <alignment horizontal="left" vertical="center" indent="2"/>
    </xf>
    <xf numFmtId="0" fontId="5" fillId="5" borderId="0" xfId="0" applyFont="1" applyFill="1" applyAlignment="1">
      <alignment vertical="center"/>
    </xf>
    <xf numFmtId="0" fontId="5" fillId="5" borderId="4" xfId="0" applyFont="1" applyFill="1" applyBorder="1" applyAlignment="1">
      <alignment vertical="center"/>
    </xf>
    <xf numFmtId="0" fontId="5" fillId="5" borderId="0" xfId="0" applyFont="1" applyFill="1" applyAlignment="1">
      <alignment vertical="center" wrapText="1"/>
    </xf>
    <xf numFmtId="0" fontId="5" fillId="5" borderId="4" xfId="0" applyFont="1" applyFill="1" applyBorder="1" applyAlignment="1">
      <alignment vertical="center" wrapText="1"/>
    </xf>
    <xf numFmtId="0" fontId="5" fillId="2" borderId="0" xfId="0" applyFont="1" applyFill="1" applyAlignment="1">
      <alignment vertical="center"/>
    </xf>
    <xf numFmtId="0" fontId="5" fillId="2" borderId="4" xfId="0" applyFont="1" applyFill="1" applyBorder="1" applyAlignment="1">
      <alignment vertical="center"/>
    </xf>
    <xf numFmtId="0" fontId="5" fillId="2" borderId="0" xfId="0" applyFont="1" applyFill="1" applyAlignment="1">
      <alignment horizontal="left" vertical="center" indent="2"/>
    </xf>
    <xf numFmtId="0" fontId="5" fillId="2" borderId="4" xfId="0" applyFont="1" applyFill="1" applyBorder="1" applyAlignment="1">
      <alignment horizontal="left" vertical="center" indent="2"/>
    </xf>
    <xf numFmtId="0" fontId="5" fillId="5" borderId="1" xfId="0" applyFont="1" applyFill="1" applyBorder="1" applyAlignment="1">
      <alignment horizontal="left" vertical="center"/>
    </xf>
    <xf numFmtId="0" fontId="19" fillId="5" borderId="0" xfId="0" applyFont="1" applyFill="1" applyAlignment="1">
      <alignment horizontal="left" vertical="center"/>
    </xf>
    <xf numFmtId="0" fontId="19" fillId="5" borderId="1" xfId="0" applyFont="1" applyFill="1" applyBorder="1" applyAlignment="1">
      <alignment horizontal="left" vertical="center"/>
    </xf>
    <xf numFmtId="0" fontId="5" fillId="2" borderId="8" xfId="0" applyFont="1" applyFill="1" applyBorder="1" applyAlignment="1" applyProtection="1">
      <alignment horizontal="center" vertical="center"/>
      <protection locked="0"/>
    </xf>
    <xf numFmtId="0" fontId="5" fillId="5" borderId="8" xfId="0" applyFont="1" applyFill="1" applyBorder="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2" xfId="0" applyFont="1" applyFill="1" applyBorder="1" applyAlignment="1" applyProtection="1">
      <alignment horizontal="center" vertical="center"/>
      <protection locked="0"/>
    </xf>
    <xf numFmtId="0" fontId="19" fillId="5" borderId="0" xfId="0" applyFont="1" applyFill="1" applyAlignment="1" applyProtection="1">
      <alignment horizontal="center" vertical="center"/>
      <protection locked="0"/>
    </xf>
    <xf numFmtId="0" fontId="56" fillId="2" borderId="0" xfId="0" applyFont="1" applyFill="1" applyAlignment="1" applyProtection="1">
      <alignment horizontal="left" vertical="center" wrapText="1"/>
      <protection locked="0"/>
    </xf>
    <xf numFmtId="0" fontId="9" fillId="4" borderId="5" xfId="0" applyFont="1" applyFill="1" applyBorder="1" applyAlignment="1">
      <alignment horizontal="center" vertical="center"/>
    </xf>
    <xf numFmtId="0" fontId="58" fillId="4" borderId="0" xfId="0" applyFont="1" applyFill="1" applyAlignment="1">
      <alignment horizontal="center"/>
    </xf>
    <xf numFmtId="0" fontId="57" fillId="4" borderId="0" xfId="0" applyFont="1" applyFill="1" applyAlignment="1">
      <alignment horizontal="center"/>
    </xf>
    <xf numFmtId="0" fontId="58" fillId="4" borderId="0" xfId="0" applyFont="1" applyFill="1" applyAlignment="1">
      <alignment horizontal="center" vertical="center"/>
    </xf>
    <xf numFmtId="0" fontId="57" fillId="4" borderId="0" xfId="0" applyFont="1" applyFill="1" applyAlignment="1">
      <alignment horizontal="center" vertical="center"/>
    </xf>
    <xf numFmtId="0" fontId="14" fillId="4" borderId="0" xfId="0" applyFont="1" applyFill="1" applyAlignment="1">
      <alignment horizontal="center" wrapText="1"/>
    </xf>
    <xf numFmtId="0" fontId="5" fillId="4" borderId="0" xfId="0" applyFont="1" applyFill="1" applyAlignment="1">
      <alignment horizontal="center" vertical="center" wrapText="1"/>
    </xf>
    <xf numFmtId="0" fontId="44" fillId="2" borderId="0" xfId="0" applyFont="1" applyFill="1" applyAlignment="1">
      <alignment horizontal="center" vertical="center"/>
    </xf>
    <xf numFmtId="0" fontId="5" fillId="0" borderId="9"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0" fontId="5" fillId="5" borderId="0" xfId="0" applyFont="1" applyFill="1" applyAlignment="1">
      <alignment horizontal="center" vertical="center"/>
    </xf>
    <xf numFmtId="0" fontId="5" fillId="2" borderId="0" xfId="0" applyFont="1" applyFill="1" applyAlignment="1" applyProtection="1">
      <alignment horizontal="center" vertical="center" wrapText="1"/>
      <protection locked="0"/>
    </xf>
    <xf numFmtId="0" fontId="14" fillId="2" borderId="0" xfId="0" applyFont="1" applyFill="1" applyAlignment="1" applyProtection="1">
      <alignment horizontal="center" vertical="center"/>
      <protection locked="0"/>
    </xf>
    <xf numFmtId="0" fontId="28" fillId="2" borderId="0" xfId="0" applyFont="1" applyFill="1" applyAlignment="1">
      <alignment horizontal="center"/>
    </xf>
    <xf numFmtId="0" fontId="25" fillId="4" borderId="0" xfId="0" applyFont="1" applyFill="1" applyAlignment="1">
      <alignment horizontal="center" vertical="center" wrapText="1"/>
    </xf>
    <xf numFmtId="0" fontId="40" fillId="5" borderId="0" xfId="0" applyFont="1" applyFill="1" applyAlignment="1">
      <alignment horizontal="center" vertical="center"/>
    </xf>
    <xf numFmtId="9" fontId="40" fillId="2" borderId="0" xfId="3" applyFont="1" applyFill="1" applyBorder="1" applyAlignment="1">
      <alignment horizontal="center" vertical="center"/>
    </xf>
    <xf numFmtId="0" fontId="48" fillId="4" borderId="0" xfId="0" applyFont="1" applyFill="1" applyAlignment="1">
      <alignment horizontal="center" vertical="center"/>
    </xf>
    <xf numFmtId="0" fontId="51" fillId="4" borderId="0" xfId="0" applyFont="1" applyFill="1" applyAlignment="1">
      <alignment horizontal="left" vertical="center" wrapText="1"/>
    </xf>
    <xf numFmtId="0" fontId="23" fillId="5" borderId="0" xfId="0" applyFont="1" applyFill="1" applyAlignment="1">
      <alignment horizontal="center"/>
    </xf>
    <xf numFmtId="0" fontId="40" fillId="5" borderId="0" xfId="0" applyFont="1" applyFill="1" applyAlignment="1" applyProtection="1">
      <alignment horizontal="center" vertical="center" wrapText="1"/>
      <protection locked="0"/>
    </xf>
    <xf numFmtId="0" fontId="51" fillId="4" borderId="0" xfId="0" applyFont="1" applyFill="1" applyAlignment="1">
      <alignment horizontal="center"/>
    </xf>
    <xf numFmtId="0" fontId="23" fillId="2" borderId="0" xfId="0" applyFont="1" applyFill="1" applyAlignment="1" applyProtection="1">
      <alignment horizontal="left" vertical="center" wrapText="1"/>
      <protection locked="0"/>
    </xf>
    <xf numFmtId="0" fontId="40" fillId="2" borderId="0" xfId="0" applyFont="1" applyFill="1" applyAlignment="1">
      <alignment horizontal="center" vertical="center"/>
    </xf>
    <xf numFmtId="0" fontId="40" fillId="4" borderId="0" xfId="0" applyFont="1" applyFill="1" applyAlignment="1">
      <alignment horizontal="center" vertical="center" wrapText="1"/>
    </xf>
    <xf numFmtId="0" fontId="62" fillId="7" borderId="0" xfId="0" applyFont="1" applyFill="1" applyAlignment="1">
      <alignment horizontal="center" vertical="center" wrapText="1"/>
    </xf>
    <xf numFmtId="0" fontId="65" fillId="2" borderId="0" xfId="2" applyFont="1" applyFill="1" applyAlignment="1">
      <alignment horizontal="center" vertical="center" wrapText="1"/>
    </xf>
    <xf numFmtId="0" fontId="41" fillId="2" borderId="0" xfId="0" applyFont="1" applyFill="1" applyAlignment="1">
      <alignment horizontal="center"/>
    </xf>
    <xf numFmtId="0" fontId="39" fillId="2" borderId="0" xfId="0" applyFont="1" applyFill="1" applyAlignment="1" applyProtection="1">
      <alignment horizontal="center"/>
      <protection locked="0"/>
    </xf>
    <xf numFmtId="165" fontId="49" fillId="5" borderId="0" xfId="4" applyNumberFormat="1" applyFont="1" applyFill="1" applyBorder="1" applyAlignment="1">
      <alignment horizontal="center" vertical="center"/>
    </xf>
    <xf numFmtId="0" fontId="24" fillId="4" borderId="0" xfId="0" applyFont="1" applyFill="1" applyAlignment="1">
      <alignment horizontal="center"/>
    </xf>
    <xf numFmtId="0" fontId="31" fillId="8" borderId="0" xfId="0" applyFont="1" applyFill="1" applyAlignment="1">
      <alignment horizontal="center"/>
    </xf>
  </cellXfs>
  <cellStyles count="5">
    <cellStyle name="Excel Built-in Normal" xfId="1" xr:uid="{00000000-0005-0000-0000-000006000000}"/>
    <cellStyle name="Hipervínculo" xfId="2" builtinId="8"/>
    <cellStyle name="Millares" xfId="4" builtinId="3"/>
    <cellStyle name="Normal" xfId="0" builtinId="0"/>
    <cellStyle name="Porcentaje" xfId="3" builtinId="5"/>
  </cellStyles>
  <dxfs count="6">
    <dxf>
      <fill>
        <patternFill>
          <bgColor theme="6" tint="0.79998168889431442"/>
        </patternFill>
      </fill>
    </dxf>
    <dxf>
      <fill>
        <patternFill>
          <bgColor theme="0" tint="-4.9989318521683403E-2"/>
        </patternFill>
      </fill>
    </dxf>
    <dxf>
      <fill>
        <patternFill>
          <bgColor theme="0" tint="-4.9989318521683403E-2"/>
        </patternFill>
      </fill>
    </dxf>
    <dxf>
      <fill>
        <patternFill>
          <bgColor rgb="FFFFC000"/>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3737"/>
      <color rgb="FFBFD5F3"/>
      <color rgb="FFFDC407"/>
      <color rgb="FF223B7F"/>
      <color rgb="FF000000"/>
      <color rgb="FFFFF9E7"/>
      <color rgb="FFF9F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571500</xdr:colOff>
      <xdr:row>1</xdr:row>
      <xdr:rowOff>9525</xdr:rowOff>
    </xdr:from>
    <xdr:to>
      <xdr:col>2</xdr:col>
      <xdr:colOff>486431</xdr:colOff>
      <xdr:row>3</xdr:row>
      <xdr:rowOff>266700</xdr:rowOff>
    </xdr:to>
    <xdr:pic>
      <xdr:nvPicPr>
        <xdr:cNvPr id="2" name="Imagen 1">
          <a:extLst>
            <a:ext uri="{FF2B5EF4-FFF2-40B4-BE49-F238E27FC236}">
              <a16:creationId xmlns:a16="http://schemas.microsoft.com/office/drawing/2014/main" id="{651D5CBB-481B-40F5-84C2-C33B28EF89AA}"/>
            </a:ext>
          </a:extLst>
        </xdr:cNvPr>
        <xdr:cNvPicPr>
          <a:picLocks noChangeAspect="1"/>
        </xdr:cNvPicPr>
      </xdr:nvPicPr>
      <xdr:blipFill>
        <a:blip xmlns:r="http://schemas.openxmlformats.org/officeDocument/2006/relationships" r:embed="rId1"/>
        <a:stretch>
          <a:fillRect/>
        </a:stretch>
      </xdr:blipFill>
      <xdr:spPr>
        <a:xfrm>
          <a:off x="571500" y="200025"/>
          <a:ext cx="1000781" cy="647700"/>
        </a:xfrm>
        <a:prstGeom prst="rect">
          <a:avLst/>
        </a:prstGeom>
      </xdr:spPr>
    </xdr:pic>
    <xdr:clientData/>
  </xdr:twoCellAnchor>
  <xdr:twoCellAnchor editAs="oneCell">
    <xdr:from>
      <xdr:col>4</xdr:col>
      <xdr:colOff>57150</xdr:colOff>
      <xdr:row>13</xdr:row>
      <xdr:rowOff>180975</xdr:rowOff>
    </xdr:from>
    <xdr:to>
      <xdr:col>5</xdr:col>
      <xdr:colOff>577215</xdr:colOff>
      <xdr:row>17</xdr:row>
      <xdr:rowOff>1693</xdr:rowOff>
    </xdr:to>
    <xdr:pic>
      <xdr:nvPicPr>
        <xdr:cNvPr id="4" name="Imagen 3">
          <a:extLst>
            <a:ext uri="{FF2B5EF4-FFF2-40B4-BE49-F238E27FC236}">
              <a16:creationId xmlns:a16="http://schemas.microsoft.com/office/drawing/2014/main" id="{1BE5E7A2-A13A-46C6-832E-49F42F9408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38450" y="1905000"/>
          <a:ext cx="1133475" cy="807508"/>
        </a:xfrm>
        <a:prstGeom prst="rect">
          <a:avLst/>
        </a:prstGeom>
      </xdr:spPr>
    </xdr:pic>
    <xdr:clientData/>
  </xdr:twoCellAnchor>
  <xdr:twoCellAnchor editAs="oneCell">
    <xdr:from>
      <xdr:col>9</xdr:col>
      <xdr:colOff>14654</xdr:colOff>
      <xdr:row>13</xdr:row>
      <xdr:rowOff>161192</xdr:rowOff>
    </xdr:from>
    <xdr:to>
      <xdr:col>10</xdr:col>
      <xdr:colOff>575017</xdr:colOff>
      <xdr:row>17</xdr:row>
      <xdr:rowOff>3757</xdr:rowOff>
    </xdr:to>
    <xdr:pic>
      <xdr:nvPicPr>
        <xdr:cNvPr id="6" name="Imagen 5">
          <a:extLst>
            <a:ext uri="{FF2B5EF4-FFF2-40B4-BE49-F238E27FC236}">
              <a16:creationId xmlns:a16="http://schemas.microsoft.com/office/drawing/2014/main" id="{67856522-C0DE-494F-8D05-E83D39FC4E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32231" y="1883019"/>
          <a:ext cx="1172308" cy="836975"/>
        </a:xfrm>
        <a:prstGeom prst="rect">
          <a:avLst/>
        </a:prstGeom>
      </xdr:spPr>
    </xdr:pic>
    <xdr:clientData/>
  </xdr:twoCellAnchor>
  <xdr:twoCellAnchor editAs="oneCell">
    <xdr:from>
      <xdr:col>14</xdr:col>
      <xdr:colOff>58616</xdr:colOff>
      <xdr:row>14</xdr:row>
      <xdr:rowOff>21981</xdr:rowOff>
    </xdr:from>
    <xdr:to>
      <xdr:col>15</xdr:col>
      <xdr:colOff>491128</xdr:colOff>
      <xdr:row>17</xdr:row>
      <xdr:rowOff>26670</xdr:rowOff>
    </xdr:to>
    <xdr:pic>
      <xdr:nvPicPr>
        <xdr:cNvPr id="8" name="Imagen 7">
          <a:extLst>
            <a:ext uri="{FF2B5EF4-FFF2-40B4-BE49-F238E27FC236}">
              <a16:creationId xmlns:a16="http://schemas.microsoft.com/office/drawing/2014/main" id="{7193FF1B-3B03-4A8C-96F6-846D3B7C526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16866" y="1934308"/>
          <a:ext cx="1038742" cy="7400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695325</xdr:colOff>
      <xdr:row>1</xdr:row>
      <xdr:rowOff>0</xdr:rowOff>
    </xdr:from>
    <xdr:to>
      <xdr:col>2</xdr:col>
      <xdr:colOff>529591</xdr:colOff>
      <xdr:row>4</xdr:row>
      <xdr:rowOff>34752</xdr:rowOff>
    </xdr:to>
    <xdr:pic>
      <xdr:nvPicPr>
        <xdr:cNvPr id="2" name="Imagen 1">
          <a:extLst>
            <a:ext uri="{FF2B5EF4-FFF2-40B4-BE49-F238E27FC236}">
              <a16:creationId xmlns:a16="http://schemas.microsoft.com/office/drawing/2014/main" id="{07420AB2-138B-4D58-8AF8-CC3CF40E1296}"/>
            </a:ext>
          </a:extLst>
        </xdr:cNvPr>
        <xdr:cNvPicPr>
          <a:picLocks noChangeAspect="1"/>
        </xdr:cNvPicPr>
      </xdr:nvPicPr>
      <xdr:blipFill>
        <a:blip xmlns:r="http://schemas.openxmlformats.org/officeDocument/2006/relationships" r:embed="rId1"/>
        <a:stretch>
          <a:fillRect/>
        </a:stretch>
      </xdr:blipFill>
      <xdr:spPr>
        <a:xfrm>
          <a:off x="695325" y="190500"/>
          <a:ext cx="914401" cy="5929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676275</xdr:colOff>
      <xdr:row>1</xdr:row>
      <xdr:rowOff>0</xdr:rowOff>
    </xdr:from>
    <xdr:to>
      <xdr:col>2</xdr:col>
      <xdr:colOff>499111</xdr:colOff>
      <xdr:row>4</xdr:row>
      <xdr:rowOff>4272</xdr:rowOff>
    </xdr:to>
    <xdr:pic>
      <xdr:nvPicPr>
        <xdr:cNvPr id="3" name="Imagen 2">
          <a:extLst>
            <a:ext uri="{FF2B5EF4-FFF2-40B4-BE49-F238E27FC236}">
              <a16:creationId xmlns:a16="http://schemas.microsoft.com/office/drawing/2014/main" id="{8C490228-C446-4C68-AE5D-A57B01DB32EE}"/>
            </a:ext>
          </a:extLst>
        </xdr:cNvPr>
        <xdr:cNvPicPr>
          <a:picLocks noChangeAspect="1"/>
        </xdr:cNvPicPr>
      </xdr:nvPicPr>
      <xdr:blipFill>
        <a:blip xmlns:r="http://schemas.openxmlformats.org/officeDocument/2006/relationships" r:embed="rId1"/>
        <a:stretch>
          <a:fillRect/>
        </a:stretch>
      </xdr:blipFill>
      <xdr:spPr>
        <a:xfrm>
          <a:off x="676275" y="190500"/>
          <a:ext cx="914401" cy="5929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685800</xdr:colOff>
      <xdr:row>1</xdr:row>
      <xdr:rowOff>0</xdr:rowOff>
    </xdr:from>
    <xdr:to>
      <xdr:col>2</xdr:col>
      <xdr:colOff>513523</xdr:colOff>
      <xdr:row>4</xdr:row>
      <xdr:rowOff>10650</xdr:rowOff>
    </xdr:to>
    <xdr:pic>
      <xdr:nvPicPr>
        <xdr:cNvPr id="3" name="Imagen 2">
          <a:extLst>
            <a:ext uri="{FF2B5EF4-FFF2-40B4-BE49-F238E27FC236}">
              <a16:creationId xmlns:a16="http://schemas.microsoft.com/office/drawing/2014/main" id="{F4DA0846-8BCA-43AD-BAEB-370B4727A113}"/>
            </a:ext>
          </a:extLst>
        </xdr:cNvPr>
        <xdr:cNvPicPr>
          <a:picLocks noChangeAspect="1"/>
        </xdr:cNvPicPr>
      </xdr:nvPicPr>
      <xdr:blipFill>
        <a:blip xmlns:r="http://schemas.openxmlformats.org/officeDocument/2006/relationships" r:embed="rId1"/>
        <a:stretch>
          <a:fillRect/>
        </a:stretch>
      </xdr:blipFill>
      <xdr:spPr>
        <a:xfrm>
          <a:off x="685800" y="190500"/>
          <a:ext cx="913573" cy="591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647700</xdr:colOff>
      <xdr:row>1</xdr:row>
      <xdr:rowOff>0</xdr:rowOff>
    </xdr:from>
    <xdr:to>
      <xdr:col>2</xdr:col>
      <xdr:colOff>490663</xdr:colOff>
      <xdr:row>4</xdr:row>
      <xdr:rowOff>3030</xdr:rowOff>
    </xdr:to>
    <xdr:pic>
      <xdr:nvPicPr>
        <xdr:cNvPr id="3" name="Imagen 2">
          <a:extLst>
            <a:ext uri="{FF2B5EF4-FFF2-40B4-BE49-F238E27FC236}">
              <a16:creationId xmlns:a16="http://schemas.microsoft.com/office/drawing/2014/main" id="{3CED4992-C281-463D-887C-52054521DA7B}"/>
            </a:ext>
          </a:extLst>
        </xdr:cNvPr>
        <xdr:cNvPicPr>
          <a:picLocks noChangeAspect="1"/>
        </xdr:cNvPicPr>
      </xdr:nvPicPr>
      <xdr:blipFill>
        <a:blip xmlns:r="http://schemas.openxmlformats.org/officeDocument/2006/relationships" r:embed="rId1"/>
        <a:stretch>
          <a:fillRect/>
        </a:stretch>
      </xdr:blipFill>
      <xdr:spPr>
        <a:xfrm>
          <a:off x="647700" y="190500"/>
          <a:ext cx="913573" cy="5916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638175</xdr:colOff>
      <xdr:row>1</xdr:row>
      <xdr:rowOff>0</xdr:rowOff>
    </xdr:from>
    <xdr:to>
      <xdr:col>2</xdr:col>
      <xdr:colOff>460183</xdr:colOff>
      <xdr:row>4</xdr:row>
      <xdr:rowOff>3030</xdr:rowOff>
    </xdr:to>
    <xdr:pic>
      <xdr:nvPicPr>
        <xdr:cNvPr id="3" name="Imagen 2">
          <a:extLst>
            <a:ext uri="{FF2B5EF4-FFF2-40B4-BE49-F238E27FC236}">
              <a16:creationId xmlns:a16="http://schemas.microsoft.com/office/drawing/2014/main" id="{4613FE4F-A66B-46B7-BC00-28EBF06277FE}"/>
            </a:ext>
          </a:extLst>
        </xdr:cNvPr>
        <xdr:cNvPicPr>
          <a:picLocks noChangeAspect="1"/>
        </xdr:cNvPicPr>
      </xdr:nvPicPr>
      <xdr:blipFill>
        <a:blip xmlns:r="http://schemas.openxmlformats.org/officeDocument/2006/relationships" r:embed="rId1"/>
        <a:stretch>
          <a:fillRect/>
        </a:stretch>
      </xdr:blipFill>
      <xdr:spPr>
        <a:xfrm>
          <a:off x="638175" y="190500"/>
          <a:ext cx="913573" cy="591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704021</xdr:colOff>
      <xdr:row>1</xdr:row>
      <xdr:rowOff>0</xdr:rowOff>
    </xdr:from>
    <xdr:to>
      <xdr:col>2</xdr:col>
      <xdr:colOff>532572</xdr:colOff>
      <xdr:row>4</xdr:row>
      <xdr:rowOff>4935</xdr:rowOff>
    </xdr:to>
    <xdr:pic>
      <xdr:nvPicPr>
        <xdr:cNvPr id="3" name="Imagen 2">
          <a:extLst>
            <a:ext uri="{FF2B5EF4-FFF2-40B4-BE49-F238E27FC236}">
              <a16:creationId xmlns:a16="http://schemas.microsoft.com/office/drawing/2014/main" id="{CC472BEA-C8FC-436D-9B02-F0396DFD083C}"/>
            </a:ext>
          </a:extLst>
        </xdr:cNvPr>
        <xdr:cNvPicPr>
          <a:picLocks noChangeAspect="1"/>
        </xdr:cNvPicPr>
      </xdr:nvPicPr>
      <xdr:blipFill>
        <a:blip xmlns:r="http://schemas.openxmlformats.org/officeDocument/2006/relationships" r:embed="rId1"/>
        <a:stretch>
          <a:fillRect/>
        </a:stretch>
      </xdr:blipFill>
      <xdr:spPr>
        <a:xfrm>
          <a:off x="704021" y="190500"/>
          <a:ext cx="913573" cy="591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676275</xdr:colOff>
      <xdr:row>1</xdr:row>
      <xdr:rowOff>0</xdr:rowOff>
    </xdr:from>
    <xdr:to>
      <xdr:col>2</xdr:col>
      <xdr:colOff>504826</xdr:colOff>
      <xdr:row>4</xdr:row>
      <xdr:rowOff>10650</xdr:rowOff>
    </xdr:to>
    <xdr:pic>
      <xdr:nvPicPr>
        <xdr:cNvPr id="3" name="Imagen 2">
          <a:extLst>
            <a:ext uri="{FF2B5EF4-FFF2-40B4-BE49-F238E27FC236}">
              <a16:creationId xmlns:a16="http://schemas.microsoft.com/office/drawing/2014/main" id="{792D4FA2-6A55-4E0E-A412-61655244B739}"/>
            </a:ext>
          </a:extLst>
        </xdr:cNvPr>
        <xdr:cNvPicPr>
          <a:picLocks noChangeAspect="1"/>
        </xdr:cNvPicPr>
      </xdr:nvPicPr>
      <xdr:blipFill>
        <a:blip xmlns:r="http://schemas.openxmlformats.org/officeDocument/2006/relationships" r:embed="rId1"/>
        <a:stretch>
          <a:fillRect/>
        </a:stretch>
      </xdr:blipFill>
      <xdr:spPr>
        <a:xfrm>
          <a:off x="676275" y="190500"/>
          <a:ext cx="914401" cy="5916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98424</xdr:colOff>
      <xdr:row>0</xdr:row>
      <xdr:rowOff>79002</xdr:rowOff>
    </xdr:from>
    <xdr:to>
      <xdr:col>6</xdr:col>
      <xdr:colOff>1172191</xdr:colOff>
      <xdr:row>5</xdr:row>
      <xdr:rowOff>57150</xdr:rowOff>
    </xdr:to>
    <xdr:pic>
      <xdr:nvPicPr>
        <xdr:cNvPr id="4" name="Imagen 3">
          <a:extLst>
            <a:ext uri="{FF2B5EF4-FFF2-40B4-BE49-F238E27FC236}">
              <a16:creationId xmlns:a16="http://schemas.microsoft.com/office/drawing/2014/main" id="{EB9224D8-9DE3-491B-B955-4336D025E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9174" y="79002"/>
          <a:ext cx="2997817" cy="1559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514350</xdr:colOff>
      <xdr:row>1</xdr:row>
      <xdr:rowOff>161925</xdr:rowOff>
    </xdr:from>
    <xdr:to>
      <xdr:col>1</xdr:col>
      <xdr:colOff>521338</xdr:colOff>
      <xdr:row>2</xdr:row>
      <xdr:rowOff>447675</xdr:rowOff>
    </xdr:to>
    <xdr:pic>
      <xdr:nvPicPr>
        <xdr:cNvPr id="5" name="Imagen 4">
          <a:extLst>
            <a:ext uri="{FF2B5EF4-FFF2-40B4-BE49-F238E27FC236}">
              <a16:creationId xmlns:a16="http://schemas.microsoft.com/office/drawing/2014/main" id="{2CC38A1D-A39D-4CC9-8CC6-566D0758C342}"/>
            </a:ext>
          </a:extLst>
        </xdr:cNvPr>
        <xdr:cNvPicPr>
          <a:picLocks noChangeAspect="1"/>
        </xdr:cNvPicPr>
      </xdr:nvPicPr>
      <xdr:blipFill>
        <a:blip xmlns:r="http://schemas.openxmlformats.org/officeDocument/2006/relationships" r:embed="rId2"/>
        <a:stretch>
          <a:fillRect/>
        </a:stretch>
      </xdr:blipFill>
      <xdr:spPr>
        <a:xfrm>
          <a:off x="514350" y="352425"/>
          <a:ext cx="1130938"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kogui.defensajuridica.gov.co/Pages/NEW/docs/guia_control_interno_16012025.pd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s://ekogui.defensajuridica.gov.co/Pages/NEW/docs/guia_control_interno_16012025.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kogui.defensajuridica.gov.co/Pages/NEW/docs/guia_control_interno_16012025.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ekogui.defensajuridica.gov.co/Pages/NEW/docs/guia_control_interno_16012025.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ekogui.defensajuridica.gov.co/Pages/NEW/docs/guia_control_interno_16012025.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ekogui.defensajuridica.gov.co/Pages/NEW/docs/guia_control_interno_16012025.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ekogui.defensajuridica.gov.co/Pages/NEW/docs/guia_control_interno_16012025.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ekogui.defensajuridica.gov.co/Pages/NEW/docs/guia_control_interno_1601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7509-78CA-40B0-B61A-BC35B8CFCBBE}">
  <sheetPr codeName="Hoja1"/>
  <dimension ref="B1:AI28"/>
  <sheetViews>
    <sheetView showRowColHeaders="0" tabSelected="1" topLeftCell="B1" zoomScaleNormal="100" workbookViewId="0">
      <selection activeCell="B8" sqref="B8:C8"/>
    </sheetView>
  </sheetViews>
  <sheetFormatPr baseColWidth="10" defaultColWidth="11.44140625" defaultRowHeight="14.4"/>
  <cols>
    <col min="1" max="1" width="0" style="2" hidden="1" customWidth="1"/>
    <col min="2" max="3" width="16.33203125" style="4" customWidth="1"/>
    <col min="4" max="18" width="9.109375" style="2" customWidth="1"/>
    <col min="19" max="19" width="12.88671875" style="2" customWidth="1"/>
    <col min="20" max="26" width="9.109375" style="2" customWidth="1"/>
    <col min="27" max="16384" width="11.44140625" style="2"/>
  </cols>
  <sheetData>
    <row r="1" spans="2:35">
      <c r="E1" s="74"/>
      <c r="F1" s="74"/>
      <c r="G1" s="74"/>
      <c r="H1" s="74"/>
      <c r="I1" s="74"/>
      <c r="J1" s="74"/>
      <c r="K1" s="74"/>
      <c r="L1" s="74"/>
      <c r="M1" s="74"/>
      <c r="N1" s="74"/>
      <c r="O1" s="74"/>
      <c r="P1" s="74"/>
      <c r="Q1" s="74"/>
      <c r="R1" s="74"/>
      <c r="S1" s="74"/>
      <c r="T1" s="74"/>
      <c r="U1" s="74"/>
      <c r="V1" s="74"/>
    </row>
    <row r="2" spans="2:35">
      <c r="B2" s="92"/>
      <c r="C2" s="92"/>
      <c r="E2" s="89" t="s">
        <v>644</v>
      </c>
      <c r="F2" s="89"/>
      <c r="G2" s="89"/>
      <c r="H2" s="89"/>
      <c r="I2" s="89"/>
      <c r="J2" s="89"/>
      <c r="K2" s="89"/>
      <c r="L2" s="89"/>
      <c r="M2" s="89"/>
      <c r="N2" s="89"/>
      <c r="O2" s="89"/>
      <c r="P2" s="89"/>
      <c r="Q2" s="89"/>
      <c r="R2" s="89"/>
      <c r="S2" s="89"/>
      <c r="T2" s="89"/>
      <c r="U2" s="89"/>
      <c r="V2" s="89"/>
    </row>
    <row r="3" spans="2:35" ht="15" thickBot="1">
      <c r="B3" s="92"/>
      <c r="C3" s="92"/>
      <c r="E3" s="90"/>
      <c r="F3" s="90"/>
      <c r="G3" s="90"/>
      <c r="H3" s="90"/>
      <c r="I3" s="90"/>
      <c r="J3" s="90"/>
      <c r="K3" s="90"/>
      <c r="L3" s="90"/>
      <c r="M3" s="90"/>
      <c r="N3" s="90"/>
      <c r="O3" s="90"/>
      <c r="P3" s="90"/>
      <c r="Q3" s="90"/>
      <c r="R3" s="90"/>
      <c r="S3" s="90"/>
      <c r="T3" s="90"/>
      <c r="U3" s="90"/>
      <c r="V3" s="90"/>
      <c r="AI3" s="2" t="s">
        <v>515</v>
      </c>
    </row>
    <row r="4" spans="2:35" ht="24.6">
      <c r="B4" s="92"/>
      <c r="C4" s="92"/>
      <c r="E4" s="46"/>
      <c r="F4" s="46"/>
      <c r="G4" s="46"/>
      <c r="H4" s="46"/>
      <c r="I4" s="46"/>
      <c r="J4" s="46"/>
      <c r="K4" s="46"/>
      <c r="L4" s="46"/>
      <c r="M4" s="46"/>
      <c r="N4" s="46"/>
      <c r="O4" s="46"/>
      <c r="P4" s="46"/>
      <c r="Q4" s="46"/>
      <c r="R4" s="46"/>
      <c r="S4" s="46"/>
      <c r="T4" s="46"/>
      <c r="U4" s="46"/>
      <c r="V4" s="46"/>
      <c r="AI4" s="2" t="s">
        <v>518</v>
      </c>
    </row>
    <row r="5" spans="2:35" ht="15" customHeight="1">
      <c r="E5" s="74"/>
      <c r="F5" s="46"/>
      <c r="G5" s="46"/>
      <c r="H5" s="46"/>
      <c r="I5" s="46"/>
      <c r="J5" s="46"/>
      <c r="K5" s="46"/>
      <c r="L5" s="46"/>
      <c r="M5" s="46"/>
      <c r="N5" s="46"/>
      <c r="O5" s="46"/>
      <c r="P5" s="46"/>
      <c r="Q5" s="46"/>
      <c r="R5" s="46"/>
      <c r="S5" s="46"/>
      <c r="T5" s="46"/>
      <c r="U5" s="46"/>
      <c r="V5" s="46"/>
      <c r="AI5" s="2" t="s">
        <v>516</v>
      </c>
    </row>
    <row r="6" spans="2:35" ht="24.6">
      <c r="B6" s="93" t="s">
        <v>522</v>
      </c>
      <c r="C6" s="93"/>
      <c r="E6" s="96" t="s">
        <v>514</v>
      </c>
      <c r="F6" s="96"/>
      <c r="G6" s="96"/>
      <c r="H6" s="97"/>
      <c r="I6" s="94" t="s">
        <v>515</v>
      </c>
      <c r="J6" s="95"/>
      <c r="K6" s="46"/>
      <c r="L6" s="46"/>
      <c r="M6" s="46"/>
      <c r="N6" s="46"/>
      <c r="O6" s="46"/>
      <c r="P6" s="46"/>
      <c r="Q6" s="46"/>
      <c r="R6" s="46"/>
      <c r="S6" s="46"/>
      <c r="T6" s="46"/>
      <c r="U6" s="46"/>
      <c r="V6" s="46"/>
      <c r="AI6" s="2" t="s">
        <v>519</v>
      </c>
    </row>
    <row r="7" spans="2:35" ht="24.6">
      <c r="B7" s="3"/>
      <c r="C7" s="3"/>
      <c r="E7" s="46"/>
      <c r="F7" s="46"/>
      <c r="G7" s="46"/>
      <c r="H7" s="46"/>
      <c r="I7" s="46"/>
      <c r="J7" s="46"/>
      <c r="K7" s="46"/>
      <c r="L7" s="46"/>
      <c r="M7" s="46"/>
      <c r="N7" s="46"/>
      <c r="O7" s="46"/>
      <c r="P7" s="46"/>
      <c r="Q7" s="46"/>
      <c r="R7" s="46"/>
      <c r="S7" s="46"/>
      <c r="T7" s="46"/>
      <c r="U7" s="46"/>
      <c r="V7" s="46"/>
      <c r="AI7" s="2" t="s">
        <v>517</v>
      </c>
    </row>
    <row r="8" spans="2:35" ht="18.600000000000001">
      <c r="B8" s="93" t="s">
        <v>1</v>
      </c>
      <c r="C8" s="93"/>
      <c r="E8" s="74"/>
      <c r="F8" s="74"/>
      <c r="G8" s="74"/>
      <c r="H8" s="74"/>
      <c r="I8" s="74"/>
      <c r="J8" s="74"/>
      <c r="K8" s="74"/>
      <c r="L8" s="74"/>
      <c r="M8" s="74"/>
      <c r="N8" s="74"/>
      <c r="O8" s="74"/>
      <c r="P8" s="74"/>
      <c r="Q8" s="74"/>
      <c r="R8" s="74"/>
      <c r="S8" s="74"/>
      <c r="T8" s="74"/>
      <c r="U8" s="74"/>
      <c r="V8" s="74"/>
    </row>
    <row r="9" spans="2:35">
      <c r="B9" s="3"/>
      <c r="C9" s="3"/>
      <c r="E9" s="91" t="s">
        <v>653</v>
      </c>
      <c r="F9" s="91"/>
      <c r="G9" s="91"/>
      <c r="H9" s="91"/>
      <c r="I9" s="91"/>
      <c r="J9" s="91"/>
      <c r="K9" s="91"/>
      <c r="L9" s="91"/>
      <c r="M9" s="91"/>
      <c r="N9" s="91"/>
      <c r="O9" s="91"/>
      <c r="P9" s="91"/>
      <c r="Q9" s="91"/>
      <c r="R9" s="91"/>
      <c r="S9" s="91"/>
      <c r="T9" s="91"/>
      <c r="U9" s="8"/>
      <c r="V9" s="8"/>
    </row>
    <row r="10" spans="2:35" ht="18.600000000000001">
      <c r="B10" s="93" t="s">
        <v>2</v>
      </c>
      <c r="C10" s="93"/>
      <c r="E10" s="91"/>
      <c r="F10" s="91"/>
      <c r="G10" s="91"/>
      <c r="H10" s="91"/>
      <c r="I10" s="91"/>
      <c r="J10" s="91"/>
      <c r="K10" s="91"/>
      <c r="L10" s="91"/>
      <c r="M10" s="91"/>
      <c r="N10" s="91"/>
      <c r="O10" s="91"/>
      <c r="P10" s="91"/>
      <c r="Q10" s="91"/>
      <c r="R10" s="91"/>
      <c r="S10" s="91"/>
      <c r="T10" s="91"/>
      <c r="U10" s="74"/>
      <c r="V10" s="74"/>
    </row>
    <row r="11" spans="2:35" ht="18.600000000000001">
      <c r="B11" s="93"/>
      <c r="C11" s="93"/>
      <c r="E11" s="91"/>
      <c r="F11" s="91"/>
      <c r="G11" s="91"/>
      <c r="H11" s="91"/>
      <c r="I11" s="91"/>
      <c r="J11" s="91"/>
      <c r="K11" s="91"/>
      <c r="L11" s="91"/>
      <c r="M11" s="91"/>
      <c r="N11" s="91"/>
      <c r="O11" s="91"/>
      <c r="P11" s="91"/>
      <c r="Q11" s="91"/>
      <c r="R11" s="91"/>
      <c r="S11" s="91"/>
      <c r="T11" s="91"/>
      <c r="U11" s="5"/>
      <c r="V11" s="5"/>
    </row>
    <row r="12" spans="2:35" ht="18.600000000000001">
      <c r="B12" s="93" t="s">
        <v>3</v>
      </c>
      <c r="C12" s="93"/>
      <c r="E12" s="5"/>
      <c r="F12" s="5"/>
      <c r="G12" s="5"/>
      <c r="H12" s="5"/>
      <c r="I12" s="5"/>
      <c r="J12" s="5"/>
      <c r="K12" s="5"/>
      <c r="L12" s="5"/>
      <c r="M12" s="5"/>
      <c r="N12" s="5"/>
      <c r="O12" s="5"/>
      <c r="P12" s="5"/>
      <c r="Q12" s="5"/>
      <c r="R12" s="5"/>
      <c r="S12" s="5"/>
      <c r="T12" s="5"/>
      <c r="U12" s="5"/>
      <c r="V12" s="5"/>
    </row>
    <row r="13" spans="2:35" ht="18.600000000000001">
      <c r="B13" s="93"/>
      <c r="C13" s="93"/>
      <c r="E13" s="5"/>
      <c r="F13" s="5"/>
      <c r="G13" s="5"/>
      <c r="H13" s="5"/>
      <c r="I13" s="5"/>
      <c r="J13" s="5"/>
      <c r="K13" s="5"/>
      <c r="L13" s="5"/>
      <c r="M13" s="5"/>
      <c r="N13" s="5"/>
      <c r="O13" s="5"/>
      <c r="P13" s="5"/>
      <c r="Q13" s="5"/>
      <c r="R13" s="5"/>
      <c r="S13" s="5"/>
      <c r="T13" s="5"/>
      <c r="U13" s="5"/>
      <c r="V13" s="5"/>
    </row>
    <row r="14" spans="2:35" ht="18.600000000000001">
      <c r="B14" s="93" t="s">
        <v>4</v>
      </c>
      <c r="C14" s="93"/>
      <c r="E14" s="33"/>
      <c r="F14" s="33"/>
      <c r="G14" s="85" t="s">
        <v>478</v>
      </c>
      <c r="H14" s="85"/>
      <c r="I14" s="5"/>
      <c r="J14" s="86"/>
      <c r="K14" s="86"/>
      <c r="L14" s="85" t="s">
        <v>479</v>
      </c>
      <c r="M14" s="85"/>
      <c r="N14" s="5"/>
      <c r="O14" s="86"/>
      <c r="P14" s="86"/>
      <c r="Q14" s="85" t="s">
        <v>480</v>
      </c>
      <c r="R14" s="85"/>
      <c r="S14" s="5"/>
      <c r="T14" s="85" t="s">
        <v>654</v>
      </c>
      <c r="U14" s="85"/>
      <c r="V14" s="85"/>
    </row>
    <row r="15" spans="2:35" ht="18.600000000000001">
      <c r="B15" s="93"/>
      <c r="C15" s="93"/>
      <c r="E15" s="33"/>
      <c r="F15" s="33"/>
      <c r="G15" s="85"/>
      <c r="H15" s="85"/>
      <c r="I15" s="5"/>
      <c r="J15" s="86"/>
      <c r="K15" s="86"/>
      <c r="L15" s="85"/>
      <c r="M15" s="85"/>
      <c r="N15" s="5"/>
      <c r="O15" s="86"/>
      <c r="P15" s="86"/>
      <c r="Q15" s="85"/>
      <c r="R15" s="85"/>
      <c r="S15" s="5"/>
      <c r="T15" s="85"/>
      <c r="U15" s="85"/>
      <c r="V15" s="85"/>
    </row>
    <row r="16" spans="2:35" ht="18.600000000000001">
      <c r="B16" s="93" t="s">
        <v>504</v>
      </c>
      <c r="C16" s="93"/>
      <c r="E16" s="33"/>
      <c r="F16" s="33"/>
      <c r="G16" s="85"/>
      <c r="H16" s="85"/>
      <c r="I16" s="5"/>
      <c r="J16" s="86"/>
      <c r="K16" s="86"/>
      <c r="L16" s="85"/>
      <c r="M16" s="85"/>
      <c r="N16" s="5"/>
      <c r="O16" s="86"/>
      <c r="P16" s="86"/>
      <c r="Q16" s="85"/>
      <c r="R16" s="85"/>
      <c r="S16" s="5"/>
      <c r="T16" s="85"/>
      <c r="U16" s="85"/>
      <c r="V16" s="85"/>
    </row>
    <row r="17" spans="2:22" ht="18.600000000000001">
      <c r="B17" s="93"/>
      <c r="C17" s="93"/>
      <c r="E17" s="33"/>
      <c r="F17" s="33"/>
      <c r="G17" s="85"/>
      <c r="H17" s="85"/>
      <c r="I17" s="5"/>
      <c r="J17" s="86"/>
      <c r="K17" s="86"/>
      <c r="L17" s="85"/>
      <c r="M17" s="85"/>
      <c r="N17" s="5"/>
      <c r="O17" s="86"/>
      <c r="P17" s="86"/>
      <c r="Q17" s="85"/>
      <c r="R17" s="85"/>
      <c r="S17" s="5"/>
      <c r="T17" s="85"/>
      <c r="U17" s="85"/>
      <c r="V17" s="85"/>
    </row>
    <row r="18" spans="2:22" ht="18.600000000000001">
      <c r="B18" s="93" t="s">
        <v>432</v>
      </c>
      <c r="C18" s="93"/>
      <c r="E18" s="33"/>
      <c r="F18" s="33"/>
      <c r="G18" s="85"/>
      <c r="H18" s="85"/>
      <c r="I18" s="5"/>
      <c r="J18" s="86"/>
      <c r="K18" s="86"/>
      <c r="L18" s="85"/>
      <c r="M18" s="85"/>
      <c r="N18" s="5"/>
      <c r="O18" s="86"/>
      <c r="P18" s="86"/>
      <c r="Q18" s="85"/>
      <c r="R18" s="85"/>
      <c r="S18" s="5"/>
      <c r="T18" s="85"/>
      <c r="U18" s="85"/>
      <c r="V18" s="85"/>
    </row>
    <row r="19" spans="2:22" ht="18.600000000000001">
      <c r="B19" s="93"/>
      <c r="C19" s="93"/>
      <c r="E19" s="33"/>
      <c r="F19" s="33"/>
      <c r="G19" s="85"/>
      <c r="H19" s="85"/>
      <c r="I19" s="5"/>
      <c r="J19" s="86"/>
      <c r="K19" s="86"/>
      <c r="L19" s="85"/>
      <c r="M19" s="85"/>
      <c r="N19" s="5"/>
      <c r="O19" s="86"/>
      <c r="P19" s="86"/>
      <c r="Q19" s="85"/>
      <c r="R19" s="85"/>
      <c r="S19" s="5"/>
      <c r="T19" s="85"/>
      <c r="U19" s="85"/>
      <c r="V19" s="85"/>
    </row>
    <row r="20" spans="2:22" ht="18.600000000000001">
      <c r="B20" s="93" t="s">
        <v>433</v>
      </c>
      <c r="C20" s="93"/>
      <c r="E20" s="5"/>
      <c r="F20" s="5"/>
      <c r="G20" s="5"/>
      <c r="H20" s="5"/>
      <c r="I20" s="17"/>
      <c r="J20" s="5"/>
      <c r="K20" s="5"/>
      <c r="L20" s="5"/>
      <c r="M20" s="5"/>
      <c r="N20" s="5"/>
      <c r="O20" s="5"/>
      <c r="P20" s="5"/>
      <c r="Q20" s="5"/>
      <c r="R20" s="5"/>
      <c r="S20" s="5"/>
      <c r="T20" s="5"/>
      <c r="U20" s="5"/>
      <c r="V20" s="5"/>
    </row>
    <row r="21" spans="2:22" ht="18.600000000000001">
      <c r="B21" s="93"/>
      <c r="C21" s="93"/>
      <c r="E21" s="5"/>
      <c r="F21" s="5"/>
      <c r="G21" s="5"/>
      <c r="H21" s="5"/>
      <c r="I21" s="5"/>
      <c r="J21" s="5"/>
      <c r="K21" s="5"/>
      <c r="L21" s="5"/>
      <c r="M21" s="5"/>
      <c r="N21" s="5"/>
      <c r="O21" s="5"/>
      <c r="P21" s="5"/>
      <c r="Q21" s="5"/>
      <c r="R21" s="5"/>
      <c r="S21" s="5"/>
      <c r="T21" s="5"/>
      <c r="U21" s="5"/>
      <c r="V21" s="5"/>
    </row>
    <row r="22" spans="2:22" ht="15">
      <c r="E22" s="5"/>
      <c r="F22" s="5"/>
      <c r="G22" s="5"/>
      <c r="H22" s="5"/>
      <c r="I22" s="5"/>
      <c r="J22" s="5"/>
      <c r="K22" s="5"/>
      <c r="L22" s="5"/>
      <c r="M22" s="5"/>
      <c r="N22" s="5"/>
      <c r="O22" s="5"/>
      <c r="P22" s="5"/>
      <c r="Q22" s="5"/>
      <c r="R22" s="5"/>
      <c r="S22" s="5"/>
      <c r="T22" s="5"/>
      <c r="U22" s="5"/>
      <c r="V22" s="5"/>
    </row>
    <row r="23" spans="2:22" ht="15">
      <c r="E23" s="87" t="s">
        <v>477</v>
      </c>
      <c r="F23" s="87"/>
      <c r="G23" s="87"/>
      <c r="H23" s="87"/>
      <c r="I23" s="87"/>
      <c r="J23" s="87"/>
      <c r="K23" s="87"/>
      <c r="L23" s="87"/>
      <c r="M23" s="87"/>
      <c r="N23" s="87"/>
      <c r="O23" s="87"/>
      <c r="P23" s="87"/>
      <c r="Q23" s="87"/>
      <c r="R23" s="87"/>
      <c r="S23" s="87"/>
      <c r="T23" s="32"/>
      <c r="U23" s="32"/>
      <c r="V23" s="32"/>
    </row>
    <row r="24" spans="2:22" ht="24" customHeight="1">
      <c r="E24" s="87"/>
      <c r="F24" s="87"/>
      <c r="G24" s="87"/>
      <c r="H24" s="87"/>
      <c r="I24" s="87"/>
      <c r="J24" s="87"/>
      <c r="K24" s="87"/>
      <c r="L24" s="87"/>
      <c r="M24" s="87"/>
      <c r="N24" s="87"/>
      <c r="O24" s="87"/>
      <c r="P24" s="87"/>
      <c r="Q24" s="87"/>
      <c r="R24" s="87"/>
      <c r="S24" s="87"/>
      <c r="T24" s="88" t="s">
        <v>474</v>
      </c>
      <c r="U24" s="88"/>
      <c r="V24" s="88"/>
    </row>
    <row r="25" spans="2:22" ht="15">
      <c r="E25" s="87"/>
      <c r="F25" s="87"/>
      <c r="G25" s="87"/>
      <c r="H25" s="87"/>
      <c r="I25" s="87"/>
      <c r="J25" s="87"/>
      <c r="K25" s="87"/>
      <c r="L25" s="87"/>
      <c r="M25" s="87"/>
      <c r="N25" s="87"/>
      <c r="O25" s="87"/>
      <c r="P25" s="87"/>
      <c r="Q25" s="87"/>
      <c r="R25" s="87"/>
      <c r="S25" s="87"/>
      <c r="T25" s="32"/>
      <c r="U25" s="32"/>
      <c r="V25" s="32"/>
    </row>
    <row r="26" spans="2:22" ht="15">
      <c r="E26" s="5"/>
      <c r="F26" s="5"/>
      <c r="G26" s="5"/>
      <c r="H26" s="5"/>
      <c r="I26" s="5"/>
      <c r="J26" s="5"/>
      <c r="K26" s="5"/>
      <c r="L26" s="5"/>
      <c r="M26" s="5"/>
      <c r="N26" s="5"/>
      <c r="O26" s="5"/>
      <c r="P26" s="5"/>
      <c r="Q26" s="5"/>
      <c r="R26" s="5"/>
      <c r="S26" s="5"/>
      <c r="T26" s="5"/>
      <c r="U26" s="5"/>
      <c r="V26" s="5"/>
    </row>
    <row r="27" spans="2:22" ht="15">
      <c r="E27" s="5"/>
      <c r="F27" s="5"/>
      <c r="G27" s="5"/>
      <c r="H27" s="5"/>
      <c r="I27" s="5"/>
      <c r="J27" s="5"/>
      <c r="K27" s="5"/>
      <c r="L27" s="5"/>
      <c r="M27" s="17"/>
      <c r="N27" s="5"/>
      <c r="O27" s="5"/>
      <c r="P27" s="5"/>
      <c r="Q27" s="5"/>
      <c r="R27" s="5"/>
      <c r="S27" s="5"/>
      <c r="T27" s="5"/>
      <c r="U27" s="5"/>
      <c r="V27" s="5"/>
    </row>
    <row r="28" spans="2:22" ht="15">
      <c r="E28" s="5"/>
      <c r="F28" s="5"/>
      <c r="G28" s="5"/>
      <c r="H28" s="5"/>
      <c r="I28" s="5"/>
      <c r="J28" s="5"/>
      <c r="K28" s="5"/>
      <c r="L28" s="5"/>
      <c r="M28" s="5"/>
      <c r="N28" s="5"/>
      <c r="O28" s="5"/>
      <c r="P28" s="5"/>
      <c r="Q28" s="5"/>
      <c r="R28" s="5"/>
      <c r="S28" s="5"/>
      <c r="T28" s="5"/>
      <c r="U28" s="5"/>
      <c r="V28" s="5"/>
    </row>
  </sheetData>
  <sheetProtection algorithmName="SHA-512" hashValue="YXsjmRYBnaaedC8HwV9eKlHoL1+dT31s8E5xFzyqRNFBXME3dCQgN9SoPw8p14S7X29tuxbII4CSg9WegO6cUg==" saltValue="T1qbjArN7PVNurpJZCR+yA==" spinCount="100000" sheet="1"/>
  <mergeCells count="27">
    <mergeCell ref="B14:C14"/>
    <mergeCell ref="B13:C13"/>
    <mergeCell ref="B15:C15"/>
    <mergeCell ref="B17:C17"/>
    <mergeCell ref="B19:C19"/>
    <mergeCell ref="E23:S25"/>
    <mergeCell ref="T24:V24"/>
    <mergeCell ref="E2:V3"/>
    <mergeCell ref="E9:T11"/>
    <mergeCell ref="B2:C4"/>
    <mergeCell ref="B6:C6"/>
    <mergeCell ref="B8:C8"/>
    <mergeCell ref="I6:J6"/>
    <mergeCell ref="B11:C11"/>
    <mergeCell ref="E6:H6"/>
    <mergeCell ref="B21:C21"/>
    <mergeCell ref="B16:C16"/>
    <mergeCell ref="B18:C18"/>
    <mergeCell ref="B20:C20"/>
    <mergeCell ref="B10:C10"/>
    <mergeCell ref="B12:C12"/>
    <mergeCell ref="T14:V19"/>
    <mergeCell ref="G14:H19"/>
    <mergeCell ref="L14:M19"/>
    <mergeCell ref="J14:K19"/>
    <mergeCell ref="O14:P19"/>
    <mergeCell ref="Q14:R19"/>
  </mergeCells>
  <phoneticPr fontId="35" type="noConversion"/>
  <dataValidations count="1">
    <dataValidation type="list" allowBlank="1" showInputMessage="1" showErrorMessage="1" sqref="I6" xr:uid="{65384548-01AA-4584-B215-8418DBD53952}">
      <formula1>$AI$3:$AI$7</formula1>
    </dataValidation>
  </dataValidations>
  <hyperlinks>
    <hyperlink ref="B10:C10" location="Abogados!A1" display="Abogados" xr:uid="{7ED8A171-E1F8-4703-8246-1C63F80C6FA9}"/>
    <hyperlink ref="B12:C12" location="Judiciales!A1" display="Judiciales" xr:uid="{FEBDCEEC-C497-44EC-9062-CB1642973E64}"/>
    <hyperlink ref="B18:C18" location="Pagos!A1" display="Pagos" xr:uid="{21296112-339B-4A5B-92E1-F5F6F6405CA3}"/>
    <hyperlink ref="B8:C8" location="Usuarios!A1" display="Usuarios" xr:uid="{B323F875-6EF4-4C0E-ACCC-88FCDEE6009D}"/>
    <hyperlink ref="B16:C16" location="'Comité de conciliación'!A1" display="Comité de conciliación" xr:uid="{C4C35395-7A7A-481F-8B71-FDF0E70B78EE}"/>
    <hyperlink ref="B20:C20" location="Resumen!A1" display="Resumen general" xr:uid="{B81DF41A-F51D-4CC0-B596-F71F82FD9D40}"/>
    <hyperlink ref="B14:C14" location="Arbitramentos!A1" display="Arbitramentos" xr:uid="{14FFEDBC-EBDE-4023-9473-B8F4A1ECEEDF}"/>
    <hyperlink ref="B6:C6" location="Portada!A1" display="Portada" xr:uid="{B397D501-CBC0-444A-A57F-8B0E49040103}"/>
    <hyperlink ref="T24:U24" r:id="rId1" display="Acceder al manual" xr:uid="{5C2B0C75-CB68-401B-AC5F-52870A0A732A}"/>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A4A8D-D6D7-40E5-AB51-9874D02E87E6}">
  <sheetPr codeName="Hoja11">
    <pageSetUpPr fitToPage="1"/>
  </sheetPr>
  <dimension ref="A1:W54"/>
  <sheetViews>
    <sheetView showRowColHeaders="0" topLeftCell="A4" zoomScaleNormal="100" workbookViewId="0">
      <selection activeCell="D31" sqref="D31:I38"/>
    </sheetView>
  </sheetViews>
  <sheetFormatPr baseColWidth="10" defaultColWidth="11.44140625" defaultRowHeight="15"/>
  <cols>
    <col min="1" max="2" width="16.88671875" style="19" customWidth="1"/>
    <col min="3" max="3" width="11.44140625" style="19"/>
    <col min="4" max="4" width="44.88671875" style="19" customWidth="1"/>
    <col min="5" max="5" width="17.44140625" style="19" customWidth="1"/>
    <col min="6" max="6" width="11.44140625" style="19"/>
    <col min="7" max="7" width="30.88671875" style="19" customWidth="1"/>
    <col min="8" max="8" width="18.44140625" style="19" customWidth="1"/>
    <col min="9" max="10" width="11.44140625" style="19"/>
    <col min="11" max="11" width="4.44140625" style="19" customWidth="1"/>
    <col min="12" max="14" width="9.109375" style="19" customWidth="1"/>
    <col min="15" max="21" width="11.44140625" style="19"/>
    <col min="22" max="23" width="0" style="19" hidden="1" customWidth="1"/>
    <col min="24" max="16384" width="11.44140625" style="19"/>
  </cols>
  <sheetData>
    <row r="1" spans="1:23">
      <c r="G1" s="36"/>
    </row>
    <row r="2" spans="1:23" ht="34.5" customHeight="1">
      <c r="C2" s="18"/>
      <c r="D2" s="18"/>
      <c r="E2" s="18"/>
      <c r="F2" s="18"/>
      <c r="G2" s="18"/>
      <c r="H2" s="18"/>
      <c r="I2" s="18"/>
      <c r="J2" s="18"/>
      <c r="L2" s="231" t="s">
        <v>637</v>
      </c>
      <c r="M2" s="231"/>
      <c r="N2" s="231"/>
    </row>
    <row r="3" spans="1:23" ht="38.1" customHeight="1">
      <c r="C3" s="18"/>
      <c r="D3" s="18"/>
      <c r="E3" s="18"/>
      <c r="F3"/>
      <c r="G3" s="18"/>
      <c r="H3" s="18"/>
      <c r="I3" s="18"/>
      <c r="J3" s="18"/>
      <c r="L3" s="231"/>
      <c r="M3" s="231"/>
      <c r="N3" s="231"/>
    </row>
    <row r="4" spans="1:23" ht="21.75" customHeight="1">
      <c r="C4" s="18"/>
      <c r="D4" s="18"/>
      <c r="E4" s="18"/>
      <c r="F4"/>
      <c r="G4" s="18"/>
      <c r="H4" s="18"/>
      <c r="I4" s="18"/>
      <c r="J4" s="18"/>
      <c r="L4" s="231"/>
      <c r="M4" s="231"/>
      <c r="N4" s="231"/>
    </row>
    <row r="5" spans="1:23" ht="15.6">
      <c r="A5" s="4"/>
      <c r="B5" s="4"/>
      <c r="C5" s="18"/>
      <c r="D5" s="18"/>
      <c r="E5" s="18"/>
      <c r="F5" s="18"/>
      <c r="G5" s="18"/>
      <c r="H5" s="18"/>
      <c r="I5" s="18"/>
      <c r="J5" s="20"/>
      <c r="K5" s="21"/>
      <c r="L5" s="231"/>
      <c r="M5" s="231"/>
      <c r="N5" s="231"/>
      <c r="O5" s="21"/>
    </row>
    <row r="6" spans="1:23" ht="28.2">
      <c r="A6" s="93" t="s">
        <v>522</v>
      </c>
      <c r="B6" s="93"/>
      <c r="C6" s="18"/>
      <c r="D6" s="233" t="s">
        <v>462</v>
      </c>
      <c r="E6" s="233"/>
      <c r="F6" s="233"/>
      <c r="G6" s="233"/>
      <c r="H6" s="233"/>
      <c r="I6" s="233"/>
      <c r="J6" s="20"/>
      <c r="K6" s="21"/>
      <c r="L6" s="231"/>
      <c r="M6" s="231"/>
      <c r="N6" s="231"/>
      <c r="O6" s="21"/>
    </row>
    <row r="7" spans="1:23" ht="26.25" customHeight="1">
      <c r="A7" s="3"/>
      <c r="B7" s="3"/>
      <c r="C7" s="18"/>
      <c r="D7" s="233" t="str">
        <f>"Plantilla de Certificado de Control Interno semestre "&amp;Portada!I6</f>
        <v>Plantilla de Certificado de Control Interno semestre II - 2024</v>
      </c>
      <c r="E7" s="233"/>
      <c r="F7" s="233"/>
      <c r="G7" s="233"/>
      <c r="H7" s="233"/>
      <c r="I7" s="233"/>
      <c r="J7" s="20"/>
      <c r="K7" s="21"/>
      <c r="L7" s="231"/>
      <c r="M7" s="231"/>
      <c r="N7" s="231"/>
      <c r="O7" s="21"/>
    </row>
    <row r="8" spans="1:23" ht="19.5" customHeight="1">
      <c r="A8" s="93" t="s">
        <v>1</v>
      </c>
      <c r="B8" s="93"/>
      <c r="C8" s="18"/>
      <c r="D8" s="18"/>
      <c r="E8" s="18"/>
      <c r="F8" s="18"/>
      <c r="G8" s="18"/>
      <c r="H8" s="18"/>
      <c r="I8" s="18"/>
      <c r="J8" s="48">
        <f>+VLOOKUP(E10,Administrador!$I$2:$J$338,2,0)</f>
        <v>0</v>
      </c>
      <c r="K8" s="22"/>
      <c r="L8" s="232" t="s">
        <v>474</v>
      </c>
      <c r="M8" s="232"/>
      <c r="N8" s="232"/>
      <c r="O8" s="22"/>
    </row>
    <row r="9" spans="1:23" ht="31.5" customHeight="1">
      <c r="A9" s="3"/>
      <c r="B9" s="3"/>
      <c r="C9" s="18"/>
      <c r="D9" s="18"/>
      <c r="E9" s="18"/>
      <c r="F9" s="18"/>
      <c r="G9" s="18"/>
      <c r="H9" s="18"/>
      <c r="I9" s="18"/>
      <c r="J9" s="48">
        <f>+VLOOKUP(E10,Administrador!$I$2:$J$338,2,0)</f>
        <v>0</v>
      </c>
      <c r="K9" s="22"/>
      <c r="L9" s="30"/>
      <c r="M9" s="30"/>
      <c r="N9" s="30"/>
      <c r="O9" s="22"/>
    </row>
    <row r="10" spans="1:23" ht="30.75" customHeight="1">
      <c r="A10" s="93" t="s">
        <v>2</v>
      </c>
      <c r="B10" s="93"/>
      <c r="C10" s="18"/>
      <c r="D10" s="69" t="s">
        <v>649</v>
      </c>
      <c r="E10" s="226" t="s">
        <v>112</v>
      </c>
      <c r="F10" s="226"/>
      <c r="G10" s="226"/>
      <c r="H10" s="226"/>
      <c r="I10" s="226"/>
      <c r="J10" s="18"/>
      <c r="L10" s="31"/>
      <c r="M10" s="31"/>
      <c r="N10" s="31"/>
    </row>
    <row r="11" spans="1:23" ht="24.75" customHeight="1">
      <c r="A11" s="93"/>
      <c r="B11" s="93"/>
      <c r="C11" s="18"/>
      <c r="D11" s="70" t="str">
        <f>IFERROR(IF(J9=1,"Digite el nombre de la entidad",IF(J9=2,"Digite el nombre de la Seccional","")),"")</f>
        <v/>
      </c>
      <c r="E11" s="234"/>
      <c r="F11" s="234"/>
      <c r="G11" s="234"/>
      <c r="H11" s="234"/>
      <c r="I11" s="234"/>
      <c r="J11" s="18"/>
      <c r="L11" s="31"/>
      <c r="M11" s="31"/>
      <c r="N11" s="31"/>
    </row>
    <row r="12" spans="1:23" ht="19.5" customHeight="1">
      <c r="A12" s="93" t="s">
        <v>3</v>
      </c>
      <c r="B12" s="93"/>
      <c r="C12" s="18"/>
      <c r="D12" s="18"/>
      <c r="E12" s="18"/>
      <c r="F12" s="18"/>
      <c r="G12" s="18"/>
      <c r="H12" s="18"/>
      <c r="I12" s="18"/>
      <c r="J12" s="23"/>
      <c r="W12" s="19" t="s">
        <v>463</v>
      </c>
    </row>
    <row r="13" spans="1:23" ht="34.5" customHeight="1">
      <c r="A13" s="93"/>
      <c r="B13" s="93"/>
      <c r="C13" s="18"/>
      <c r="D13" s="55" t="s">
        <v>655</v>
      </c>
      <c r="E13" s="226" t="s">
        <v>663</v>
      </c>
      <c r="F13" s="226"/>
      <c r="G13" s="226"/>
      <c r="H13" s="226"/>
      <c r="I13" s="226"/>
      <c r="J13" s="18"/>
      <c r="W13" s="19" t="s">
        <v>464</v>
      </c>
    </row>
    <row r="14" spans="1:23" ht="21.75" customHeight="1">
      <c r="A14" s="93" t="s">
        <v>4</v>
      </c>
      <c r="B14" s="93"/>
      <c r="C14" s="18"/>
      <c r="D14" s="18"/>
      <c r="E14" s="18"/>
      <c r="F14" s="18"/>
      <c r="G14" s="18"/>
      <c r="H14" s="18"/>
      <c r="I14" s="25"/>
      <c r="J14" s="18"/>
      <c r="W14" s="19" t="s">
        <v>465</v>
      </c>
    </row>
    <row r="15" spans="1:23" ht="28.5" customHeight="1">
      <c r="A15" s="93"/>
      <c r="B15" s="93"/>
      <c r="C15" s="18"/>
      <c r="D15" s="61" t="s">
        <v>452</v>
      </c>
      <c r="E15" s="62" t="s">
        <v>520</v>
      </c>
      <c r="F15" s="63"/>
      <c r="G15" s="56" t="s">
        <v>646</v>
      </c>
      <c r="H15" s="223" t="s">
        <v>521</v>
      </c>
      <c r="I15" s="223"/>
      <c r="J15" s="18"/>
    </row>
    <row r="16" spans="1:23" ht="28.5" customHeight="1">
      <c r="A16" s="93" t="s">
        <v>504</v>
      </c>
      <c r="B16" s="93"/>
      <c r="C16" s="18"/>
      <c r="D16" s="71" t="s">
        <v>453</v>
      </c>
      <c r="E16" s="57">
        <f>(COUNTIF(Usuarios!H12:I23,"Si")+Abogados!J9)/(COUNTIF(Usuarios!H12:I23,"Si")+Abogados!J9+COUNTIF(Usuarios!H12:I23,"No"))</f>
        <v>1</v>
      </c>
      <c r="F16" s="18"/>
      <c r="G16" s="71" t="s">
        <v>471</v>
      </c>
      <c r="H16" s="221" t="str">
        <f>+'Comité de conciliación'!N8</f>
        <v>Si</v>
      </c>
      <c r="I16" s="221"/>
      <c r="J16" s="18"/>
    </row>
    <row r="17" spans="1:10" ht="28.5" customHeight="1">
      <c r="A17" s="93"/>
      <c r="B17" s="93"/>
      <c r="C17" s="18"/>
      <c r="D17" s="72" t="s">
        <v>454</v>
      </c>
      <c r="E17" s="58">
        <f>+COUNTIF(Usuarios!H12:I23,"Si")+Abogados!J9</f>
        <v>12</v>
      </c>
      <c r="F17" s="18"/>
      <c r="G17" s="72" t="s">
        <v>472</v>
      </c>
      <c r="H17" s="229" t="str">
        <f>+'Comité de conciliación'!N10</f>
        <v>Si</v>
      </c>
      <c r="I17" s="229"/>
      <c r="J17" s="18"/>
    </row>
    <row r="18" spans="1:10" ht="28.5" customHeight="1">
      <c r="A18" s="93" t="s">
        <v>432</v>
      </c>
      <c r="B18" s="93"/>
      <c r="C18" s="18"/>
      <c r="D18" s="71" t="s">
        <v>559</v>
      </c>
      <c r="E18" s="59">
        <f>+(Abogados!I19+Abogados!I21)/(Abogados!I15*2)</f>
        <v>1</v>
      </c>
      <c r="F18" s="18"/>
      <c r="G18" s="73" t="s">
        <v>560</v>
      </c>
      <c r="H18" s="235">
        <f>+'Comité de conciliación'!J20+'Comité de conciliación'!J21+'Comité de conciliación'!J22</f>
        <v>135</v>
      </c>
      <c r="I18" s="235"/>
      <c r="J18" s="18"/>
    </row>
    <row r="19" spans="1:10" ht="28.5" customHeight="1">
      <c r="A19" s="93"/>
      <c r="B19" s="93"/>
      <c r="C19" s="18"/>
      <c r="D19" s="72" t="s">
        <v>455</v>
      </c>
      <c r="E19" s="60">
        <f>+(Usuarios!T13+Usuarios!T15+Usuarios!T17+Usuarios!T19+Usuarios!T21+Usuarios!T23+Abogados!R20+Abogados!R22+Abogados!R24+Abogados!R26)/(E17*2)</f>
        <v>1</v>
      </c>
      <c r="F19" s="18"/>
      <c r="G19" s="63"/>
      <c r="H19" s="63"/>
      <c r="I19" s="63"/>
      <c r="J19" s="18"/>
    </row>
    <row r="20" spans="1:10" ht="28.5" customHeight="1">
      <c r="A20" s="93" t="s">
        <v>433</v>
      </c>
      <c r="B20" s="93"/>
      <c r="C20" s="18"/>
      <c r="D20" s="18"/>
      <c r="E20" s="18"/>
      <c r="F20" s="18"/>
      <c r="G20" s="61" t="s">
        <v>466</v>
      </c>
      <c r="H20" s="223" t="s">
        <v>521</v>
      </c>
      <c r="I20" s="223"/>
      <c r="J20" s="18"/>
    </row>
    <row r="21" spans="1:10" ht="28.5" customHeight="1">
      <c r="A21" s="93"/>
      <c r="B21" s="93"/>
      <c r="C21" s="18"/>
      <c r="D21" s="61" t="s">
        <v>461</v>
      </c>
      <c r="E21" s="67" t="s">
        <v>521</v>
      </c>
      <c r="F21" s="63"/>
      <c r="G21" s="71" t="s">
        <v>467</v>
      </c>
      <c r="H21" s="221">
        <f>+Arbitramentos!L12</f>
        <v>0</v>
      </c>
      <c r="I21" s="221"/>
      <c r="J21" s="18"/>
    </row>
    <row r="22" spans="1:10" ht="28.5" customHeight="1">
      <c r="C22" s="18"/>
      <c r="D22" s="71" t="s">
        <v>457</v>
      </c>
      <c r="E22" s="64">
        <f>+Judiciales!L14</f>
        <v>80</v>
      </c>
      <c r="F22" s="63"/>
      <c r="G22" s="72" t="s">
        <v>456</v>
      </c>
      <c r="H22" s="222" t="str">
        <f>IFERROR(Arbitramentos!L13/Arbitramentos!L11,"")</f>
        <v/>
      </c>
      <c r="I22" s="222"/>
      <c r="J22" s="18"/>
    </row>
    <row r="23" spans="1:10" ht="28.5" customHeight="1">
      <c r="C23" s="18"/>
      <c r="D23" s="72" t="s">
        <v>456</v>
      </c>
      <c r="E23" s="66">
        <f>+Judiciales!L14/Judiciales!L12</f>
        <v>1</v>
      </c>
      <c r="F23" s="63"/>
      <c r="G23" s="63"/>
      <c r="H23" s="63"/>
      <c r="I23" s="63"/>
      <c r="J23" s="18"/>
    </row>
    <row r="24" spans="1:10" ht="28.5" customHeight="1">
      <c r="C24" s="18"/>
      <c r="D24" s="71" t="s">
        <v>458</v>
      </c>
      <c r="E24" s="68" t="e">
        <f>+Judiciales!U12/Judiciales!U14</f>
        <v>#DIV/0!</v>
      </c>
      <c r="F24" s="63"/>
      <c r="G24" s="61" t="s">
        <v>468</v>
      </c>
      <c r="H24" s="223" t="s">
        <v>521</v>
      </c>
      <c r="I24" s="223"/>
      <c r="J24" s="18"/>
    </row>
    <row r="25" spans="1:10" ht="28.5" customHeight="1">
      <c r="C25" s="18"/>
      <c r="D25" s="72" t="s">
        <v>459</v>
      </c>
      <c r="E25" s="65">
        <f>+Judiciales!L14/Abogados!J9</f>
        <v>13.333333333333334</v>
      </c>
      <c r="F25" s="63"/>
      <c r="G25" s="71" t="s">
        <v>469</v>
      </c>
      <c r="H25" s="221" t="str">
        <f>IF(Pagos!E13&gt;0,"Si","No")</f>
        <v>No</v>
      </c>
      <c r="I25" s="221"/>
      <c r="J25" s="18"/>
    </row>
    <row r="26" spans="1:10" ht="28.5" customHeight="1">
      <c r="C26" s="18"/>
      <c r="D26" s="71" t="s">
        <v>460</v>
      </c>
      <c r="E26" s="68">
        <f>+(Judiciales!V42+Judiciales!V40+Judiciales!V38)/(Judiciales!S38+Judiciales!S36+Judiciales!S34+Judiciales!S32)</f>
        <v>0</v>
      </c>
      <c r="F26" s="63"/>
      <c r="G26" s="72" t="s">
        <v>470</v>
      </c>
      <c r="H26" s="229" t="str">
        <f>+Pagos!M8</f>
        <v>SÍ</v>
      </c>
      <c r="I26" s="229"/>
      <c r="J26" s="18"/>
    </row>
    <row r="27" spans="1:10">
      <c r="C27" s="18"/>
      <c r="D27" s="18"/>
      <c r="E27" s="18"/>
      <c r="F27" s="18"/>
      <c r="G27" s="23"/>
      <c r="H27" s="24"/>
      <c r="I27" s="18"/>
      <c r="J27" s="18"/>
    </row>
    <row r="28" spans="1:10">
      <c r="C28" s="18"/>
      <c r="D28" s="18"/>
      <c r="E28" s="18"/>
      <c r="F28" s="18"/>
      <c r="G28" s="18"/>
      <c r="H28" s="18"/>
      <c r="I28" s="18"/>
      <c r="J28" s="18"/>
    </row>
    <row r="29" spans="1:10">
      <c r="C29" s="18"/>
      <c r="D29" s="18"/>
      <c r="E29" s="18"/>
      <c r="F29" s="18"/>
      <c r="G29" s="18"/>
      <c r="H29" s="18"/>
      <c r="I29" s="18"/>
      <c r="J29" s="18"/>
    </row>
    <row r="30" spans="1:10" ht="21.75" customHeight="1">
      <c r="C30" s="18"/>
      <c r="D30" s="224" t="s">
        <v>524</v>
      </c>
      <c r="E30" s="224"/>
      <c r="F30" s="224"/>
      <c r="G30" s="224"/>
      <c r="H30" s="224"/>
      <c r="I30" s="224"/>
      <c r="J30" s="18"/>
    </row>
    <row r="31" spans="1:10" ht="21" customHeight="1">
      <c r="C31" s="18"/>
      <c r="D31" s="228" t="s">
        <v>666</v>
      </c>
      <c r="E31" s="228"/>
      <c r="F31" s="228"/>
      <c r="G31" s="228"/>
      <c r="H31" s="228"/>
      <c r="I31" s="228"/>
      <c r="J31" s="18"/>
    </row>
    <row r="32" spans="1:10">
      <c r="C32" s="18"/>
      <c r="D32" s="228"/>
      <c r="E32" s="228"/>
      <c r="F32" s="228"/>
      <c r="G32" s="228"/>
      <c r="H32" s="228"/>
      <c r="I32" s="228"/>
      <c r="J32" s="18"/>
    </row>
    <row r="33" spans="3:10">
      <c r="C33" s="18"/>
      <c r="D33" s="228"/>
      <c r="E33" s="228"/>
      <c r="F33" s="228"/>
      <c r="G33" s="228"/>
      <c r="H33" s="228"/>
      <c r="I33" s="228"/>
      <c r="J33" s="18"/>
    </row>
    <row r="34" spans="3:10">
      <c r="C34" s="18"/>
      <c r="D34" s="228"/>
      <c r="E34" s="228"/>
      <c r="F34" s="228"/>
      <c r="G34" s="228"/>
      <c r="H34" s="228"/>
      <c r="I34" s="228"/>
      <c r="J34" s="18"/>
    </row>
    <row r="35" spans="3:10">
      <c r="C35" s="18"/>
      <c r="D35" s="228"/>
      <c r="E35" s="228"/>
      <c r="F35" s="228"/>
      <c r="G35" s="228"/>
      <c r="H35" s="228"/>
      <c r="I35" s="228"/>
      <c r="J35" s="18"/>
    </row>
    <row r="36" spans="3:10">
      <c r="C36" s="18"/>
      <c r="D36" s="228"/>
      <c r="E36" s="228"/>
      <c r="F36" s="228"/>
      <c r="G36" s="228"/>
      <c r="H36" s="228"/>
      <c r="I36" s="228"/>
      <c r="J36" s="18"/>
    </row>
    <row r="37" spans="3:10">
      <c r="C37" s="18"/>
      <c r="D37" s="228"/>
      <c r="E37" s="228"/>
      <c r="F37" s="228"/>
      <c r="G37" s="228"/>
      <c r="H37" s="228"/>
      <c r="I37" s="228"/>
      <c r="J37" s="18"/>
    </row>
    <row r="38" spans="3:10">
      <c r="C38" s="18"/>
      <c r="D38" s="228"/>
      <c r="E38" s="228"/>
      <c r="F38" s="228"/>
      <c r="G38" s="228"/>
      <c r="H38" s="228"/>
      <c r="I38" s="228"/>
      <c r="J38" s="18"/>
    </row>
    <row r="39" spans="3:10">
      <c r="C39" s="18"/>
      <c r="D39" s="42"/>
      <c r="E39" s="42"/>
      <c r="F39" s="42"/>
      <c r="G39" s="42"/>
      <c r="H39" s="42"/>
      <c r="I39" s="42"/>
      <c r="J39" s="18"/>
    </row>
    <row r="40" spans="3:10">
      <c r="C40" s="18"/>
      <c r="D40" s="230" t="s">
        <v>647</v>
      </c>
      <c r="E40" s="230"/>
      <c r="F40" s="230"/>
      <c r="G40" s="230"/>
      <c r="H40" s="230"/>
      <c r="I40" s="230"/>
      <c r="J40" s="18"/>
    </row>
    <row r="41" spans="3:10">
      <c r="C41" s="18"/>
      <c r="D41" s="230"/>
      <c r="E41" s="230"/>
      <c r="F41" s="230"/>
      <c r="G41" s="230"/>
      <c r="H41" s="230"/>
      <c r="I41" s="230"/>
      <c r="J41" s="18"/>
    </row>
    <row r="42" spans="3:10">
      <c r="C42" s="18"/>
      <c r="D42" s="230"/>
      <c r="E42" s="230"/>
      <c r="F42" s="230"/>
      <c r="G42" s="230"/>
      <c r="H42" s="230"/>
      <c r="I42" s="230"/>
      <c r="J42" s="18"/>
    </row>
    <row r="43" spans="3:10" ht="17.100000000000001" customHeight="1">
      <c r="C43" s="18"/>
      <c r="D43" s="18"/>
      <c r="E43" s="18"/>
      <c r="F43" s="18"/>
      <c r="G43" s="18"/>
      <c r="H43" s="18"/>
      <c r="I43" s="18"/>
      <c r="J43" s="18"/>
    </row>
    <row r="44" spans="3:10" ht="20.25" customHeight="1">
      <c r="C44" s="18"/>
      <c r="D44" s="220" t="s">
        <v>510</v>
      </c>
      <c r="E44" s="220"/>
      <c r="F44" s="220"/>
      <c r="G44" s="220"/>
      <c r="H44" s="220"/>
      <c r="I44" s="220"/>
      <c r="J44" s="18"/>
    </row>
    <row r="45" spans="3:10" ht="22.5" customHeight="1">
      <c r="C45" s="18"/>
      <c r="D45" s="220"/>
      <c r="E45" s="220"/>
      <c r="F45" s="220"/>
      <c r="G45" s="220"/>
      <c r="H45" s="220"/>
      <c r="I45" s="220"/>
      <c r="J45" s="18"/>
    </row>
    <row r="46" spans="3:10" ht="22.5" customHeight="1">
      <c r="C46" s="18"/>
      <c r="D46" s="220"/>
      <c r="E46" s="220"/>
      <c r="F46" s="220"/>
      <c r="G46" s="220"/>
      <c r="H46" s="220"/>
      <c r="I46" s="220"/>
      <c r="J46" s="18"/>
    </row>
    <row r="47" spans="3:10" ht="22.5" customHeight="1">
      <c r="C47" s="18"/>
      <c r="D47" s="220"/>
      <c r="E47" s="220"/>
      <c r="F47" s="220"/>
      <c r="G47" s="220"/>
      <c r="H47" s="220"/>
      <c r="I47" s="220"/>
      <c r="J47" s="18"/>
    </row>
    <row r="48" spans="3:10" ht="22.5" customHeight="1">
      <c r="C48" s="18"/>
      <c r="D48" s="18"/>
      <c r="E48" s="18"/>
      <c r="F48" s="18"/>
      <c r="G48" s="18"/>
      <c r="H48" s="18"/>
      <c r="I48" s="18"/>
      <c r="J48" s="18"/>
    </row>
    <row r="49" spans="3:10" ht="15.6">
      <c r="C49" s="18"/>
      <c r="D49" s="18"/>
      <c r="E49" s="227" t="s">
        <v>648</v>
      </c>
      <c r="F49" s="227"/>
      <c r="G49" s="227"/>
      <c r="H49" s="1"/>
      <c r="I49" s="18"/>
      <c r="J49" s="18"/>
    </row>
    <row r="50" spans="3:10" ht="15.6">
      <c r="C50" s="18"/>
      <c r="D50" s="18"/>
      <c r="E50" s="225"/>
      <c r="F50" s="225"/>
      <c r="G50" s="225"/>
      <c r="H50" s="1"/>
      <c r="I50" s="18"/>
      <c r="J50" s="18"/>
    </row>
    <row r="51" spans="3:10" ht="15.6">
      <c r="C51" s="18"/>
      <c r="D51" s="18"/>
      <c r="E51" s="225"/>
      <c r="F51" s="225"/>
      <c r="G51" s="225"/>
      <c r="H51" s="1"/>
      <c r="I51" s="18"/>
      <c r="J51" s="18"/>
    </row>
    <row r="52" spans="3:10" ht="15.6">
      <c r="C52" s="18"/>
      <c r="D52" s="18"/>
      <c r="E52" s="225"/>
      <c r="F52" s="225"/>
      <c r="G52" s="225"/>
      <c r="H52" s="1"/>
      <c r="I52" s="18"/>
      <c r="J52" s="18"/>
    </row>
    <row r="53" spans="3:10">
      <c r="C53" s="18"/>
      <c r="D53" s="18"/>
      <c r="E53" s="225"/>
      <c r="F53" s="225"/>
      <c r="G53" s="225"/>
      <c r="H53" s="18"/>
      <c r="I53" s="18"/>
      <c r="J53" s="18"/>
    </row>
    <row r="54" spans="3:10">
      <c r="C54" s="18"/>
      <c r="D54" s="18"/>
      <c r="E54" s="18"/>
      <c r="F54" s="18"/>
      <c r="G54" s="18"/>
      <c r="H54" s="18"/>
      <c r="I54" s="18"/>
      <c r="J54" s="18"/>
    </row>
  </sheetData>
  <sheetProtection algorithmName="SHA-512" hashValue="RdubHRJd9A+gtYfWw829op2+yKZWe/I98hOUfUThOTWjQT6yjiv5txe/19+e6dQrqwaMCjeyzIjmoBhlD1D+yg==" saltValue="jOP8v+zNYzbz10AjKU0dMg==" spinCount="100000" sheet="1" objects="1" scenarios="1"/>
  <mergeCells count="37">
    <mergeCell ref="E11:I11"/>
    <mergeCell ref="H15:I15"/>
    <mergeCell ref="H16:I16"/>
    <mergeCell ref="H18:I18"/>
    <mergeCell ref="H17:I17"/>
    <mergeCell ref="L2:N7"/>
    <mergeCell ref="L8:N8"/>
    <mergeCell ref="D7:I7"/>
    <mergeCell ref="D6:I6"/>
    <mergeCell ref="E10:I10"/>
    <mergeCell ref="A6:B6"/>
    <mergeCell ref="A8:B8"/>
    <mergeCell ref="A10:B10"/>
    <mergeCell ref="A11:B11"/>
    <mergeCell ref="A12:B12"/>
    <mergeCell ref="E50:G53"/>
    <mergeCell ref="A13:B13"/>
    <mergeCell ref="A14:B14"/>
    <mergeCell ref="A15:B15"/>
    <mergeCell ref="A16:B16"/>
    <mergeCell ref="A17:B17"/>
    <mergeCell ref="E13:I13"/>
    <mergeCell ref="H20:I20"/>
    <mergeCell ref="E49:G49"/>
    <mergeCell ref="D31:I38"/>
    <mergeCell ref="A18:B18"/>
    <mergeCell ref="A19:B19"/>
    <mergeCell ref="A20:B20"/>
    <mergeCell ref="A21:B21"/>
    <mergeCell ref="H26:I26"/>
    <mergeCell ref="D40:I42"/>
    <mergeCell ref="D44:I47"/>
    <mergeCell ref="H21:I21"/>
    <mergeCell ref="H22:I22"/>
    <mergeCell ref="H25:I25"/>
    <mergeCell ref="H24:I24"/>
    <mergeCell ref="D30:I30"/>
  </mergeCells>
  <conditionalFormatting sqref="D11">
    <cfRule type="expression" dxfId="3" priority="2" stopIfTrue="1">
      <formula>$J$8&gt;0</formula>
    </cfRule>
  </conditionalFormatting>
  <conditionalFormatting sqref="D31">
    <cfRule type="containsBlanks" dxfId="2" priority="13" stopIfTrue="1">
      <formula>LEN(TRIM(D31))=0</formula>
    </cfRule>
  </conditionalFormatting>
  <conditionalFormatting sqref="E10 E13">
    <cfRule type="containsBlanks" dxfId="1" priority="12">
      <formula>LEN(TRIM(E10))=0</formula>
    </cfRule>
  </conditionalFormatting>
  <conditionalFormatting sqref="E11">
    <cfRule type="expression" dxfId="0" priority="1">
      <formula>$J$8&gt;0</formula>
    </cfRule>
  </conditionalFormatting>
  <dataValidations count="2">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D31" xr:uid="{EDBE74DD-17ED-498C-A412-ABD08074E9F9}"/>
    <dataValidation allowBlank="1" showInputMessage="1" showErrorMessage="1" promptTitle="Nombres y Apellidos" prompt="Diligencie los nombres y apellidos del jefe de control interno que esta reportando o quien haga sus veces" sqref="E13:I13" xr:uid="{CCD552C2-689A-4BCA-ADDB-D9F5DFC606B8}"/>
  </dataValidations>
  <hyperlinks>
    <hyperlink ref="A10:B10" location="Abogados!A1" display="Abogados" xr:uid="{C3DACCF3-0DAC-4650-BA27-2162B984E310}"/>
    <hyperlink ref="A12:B12" location="Judiciales!A1" display="Judiciales" xr:uid="{F6B6557D-66A6-4861-9AC2-379454BCE0FE}"/>
    <hyperlink ref="A18:B18" location="Pagos!A1" display="Pagos" xr:uid="{B3E321A8-E210-4856-86D1-FBE190D3EE9B}"/>
    <hyperlink ref="A8:B8" location="Usuarios!A1" display="Usuarios" xr:uid="{462B975B-132E-49C2-8448-AD05B8F0CFE3}"/>
    <hyperlink ref="A16:B16" location="'Comité de conciliación'!A1" display="Comité de conciliación" xr:uid="{7290BA12-58D1-4C98-8B7C-B12461052771}"/>
    <hyperlink ref="A20:B20" location="Resumen!A1" display="Resumen general" xr:uid="{2C9AE526-34BB-41A6-BDF9-52DEFED13A7E}"/>
    <hyperlink ref="A14:B14" location="Arbitramentos!A1" display="Arbitramentos" xr:uid="{3BFCF276-C193-4730-98E4-A08069B32EFB}"/>
    <hyperlink ref="A6:B6" location="Portada!A1" display="Portada" xr:uid="{9D3AF116-463E-4572-B6FB-C7292364112F}"/>
    <hyperlink ref="L8:N8" r:id="rId1" display="Acceder al manual" xr:uid="{FBCC514E-FE4B-40AE-9FED-7BBA3B34CEFA}"/>
  </hyperlinks>
  <pageMargins left="0.70866141732283472" right="0.70866141732283472" top="0.74803149606299213" bottom="0.74803149606299213" header="0.31496062992125984" footer="0.31496062992125984"/>
  <pageSetup scale="57"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6DB9E85-D6F1-485B-AA9E-F9CFF0E12ED5}">
          <x14:formula1>
            <xm:f>Administrador!$I$2:$I$338</xm:f>
          </x14:formula1>
          <xm:sqref>E10:I10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792E-9740-4DEE-ACD8-1F8876F7F254}">
  <sheetPr codeName="Hoja12"/>
  <dimension ref="A1:O426"/>
  <sheetViews>
    <sheetView topLeftCell="I7" workbookViewId="0">
      <selection activeCell="I17" sqref="I16:I17"/>
    </sheetView>
  </sheetViews>
  <sheetFormatPr baseColWidth="10" defaultRowHeight="14.4"/>
  <cols>
    <col min="1" max="1" width="23.33203125" customWidth="1"/>
    <col min="2" max="2" width="29.88671875" bestFit="1" customWidth="1"/>
    <col min="3" max="3" width="11.88671875" bestFit="1" customWidth="1"/>
    <col min="9" max="9" width="125" customWidth="1"/>
  </cols>
  <sheetData>
    <row r="1" spans="1:15">
      <c r="A1" s="26" t="s">
        <v>1</v>
      </c>
      <c r="I1" s="26" t="s">
        <v>5</v>
      </c>
    </row>
    <row r="2" spans="1:15">
      <c r="A2" t="s">
        <v>463</v>
      </c>
      <c r="I2" t="s">
        <v>6</v>
      </c>
      <c r="J2">
        <v>0</v>
      </c>
      <c r="L2" s="2" t="s">
        <v>515</v>
      </c>
      <c r="M2" t="s">
        <v>552</v>
      </c>
      <c r="N2">
        <v>2024</v>
      </c>
      <c r="O2" s="50" t="s">
        <v>554</v>
      </c>
    </row>
    <row r="3" spans="1:15">
      <c r="A3" t="s">
        <v>464</v>
      </c>
      <c r="I3" t="s">
        <v>7</v>
      </c>
      <c r="J3">
        <v>0</v>
      </c>
      <c r="L3" s="2" t="s">
        <v>518</v>
      </c>
      <c r="M3" t="s">
        <v>553</v>
      </c>
      <c r="N3">
        <v>2025</v>
      </c>
      <c r="O3" s="50" t="s">
        <v>555</v>
      </c>
    </row>
    <row r="4" spans="1:15">
      <c r="A4" t="s">
        <v>465</v>
      </c>
      <c r="I4" t="s">
        <v>8</v>
      </c>
      <c r="J4">
        <v>0</v>
      </c>
      <c r="L4" s="2" t="s">
        <v>516</v>
      </c>
      <c r="M4" t="s">
        <v>552</v>
      </c>
      <c r="N4">
        <v>2025</v>
      </c>
      <c r="O4" s="50" t="s">
        <v>554</v>
      </c>
    </row>
    <row r="5" spans="1:15">
      <c r="I5" t="s">
        <v>9</v>
      </c>
      <c r="J5">
        <v>0</v>
      </c>
      <c r="L5" s="2" t="s">
        <v>519</v>
      </c>
      <c r="M5" t="s">
        <v>553</v>
      </c>
      <c r="N5">
        <v>2026</v>
      </c>
      <c r="O5" s="50" t="s">
        <v>555</v>
      </c>
    </row>
    <row r="6" spans="1:15">
      <c r="A6" t="s">
        <v>482</v>
      </c>
      <c r="B6">
        <f>COUNTIF(Usuarios!H12:I23,"SI")/COUNTA(Usuarios!H12:I23)*100</f>
        <v>100</v>
      </c>
      <c r="I6" t="s">
        <v>10</v>
      </c>
      <c r="J6">
        <v>0</v>
      </c>
      <c r="L6" s="2" t="s">
        <v>517</v>
      </c>
      <c r="M6" t="s">
        <v>552</v>
      </c>
      <c r="N6">
        <v>2026</v>
      </c>
      <c r="O6" s="50" t="s">
        <v>554</v>
      </c>
    </row>
    <row r="7" spans="1:15">
      <c r="I7" t="s">
        <v>11</v>
      </c>
      <c r="J7">
        <v>0</v>
      </c>
      <c r="L7" s="2"/>
      <c r="O7" s="50"/>
    </row>
    <row r="8" spans="1:15">
      <c r="I8" t="s">
        <v>12</v>
      </c>
      <c r="J8">
        <v>0</v>
      </c>
    </row>
    <row r="9" spans="1:15">
      <c r="I9" t="s">
        <v>13</v>
      </c>
      <c r="J9">
        <v>0</v>
      </c>
      <c r="L9" s="50">
        <v>40179</v>
      </c>
      <c r="M9">
        <v>0</v>
      </c>
    </row>
    <row r="10" spans="1:15">
      <c r="I10" t="s">
        <v>14</v>
      </c>
      <c r="J10">
        <v>0</v>
      </c>
      <c r="L10" s="50">
        <v>43831</v>
      </c>
      <c r="M10">
        <v>1</v>
      </c>
    </row>
    <row r="11" spans="1:15">
      <c r="I11" t="s">
        <v>15</v>
      </c>
      <c r="J11">
        <v>0</v>
      </c>
      <c r="L11" s="50">
        <v>45292</v>
      </c>
      <c r="M11">
        <v>2</v>
      </c>
    </row>
    <row r="12" spans="1:15">
      <c r="I12" t="s">
        <v>16</v>
      </c>
      <c r="J12">
        <v>0</v>
      </c>
      <c r="L12" s="50"/>
    </row>
    <row r="13" spans="1:15">
      <c r="I13" t="s">
        <v>17</v>
      </c>
      <c r="J13">
        <v>0</v>
      </c>
    </row>
    <row r="14" spans="1:15">
      <c r="I14" t="s">
        <v>18</v>
      </c>
      <c r="J14">
        <v>0</v>
      </c>
    </row>
    <row r="15" spans="1:15">
      <c r="A15" s="26" t="s">
        <v>488</v>
      </c>
      <c r="C15" s="26" t="s">
        <v>490</v>
      </c>
      <c r="D15" t="s">
        <v>491</v>
      </c>
      <c r="I15" t="s">
        <v>19</v>
      </c>
      <c r="J15">
        <v>0</v>
      </c>
      <c r="L15" s="50"/>
    </row>
    <row r="16" spans="1:15">
      <c r="A16" t="s">
        <v>489</v>
      </c>
      <c r="B16" t="str">
        <f>+Portada!I6</f>
        <v>II - 2024</v>
      </c>
      <c r="D16" t="s">
        <v>492</v>
      </c>
      <c r="I16" t="s">
        <v>20</v>
      </c>
      <c r="J16">
        <v>0</v>
      </c>
    </row>
    <row r="17" spans="1:10">
      <c r="B17" t="str">
        <f>+VLOOKUP(B16,$L$2:$N$6,2,0)</f>
        <v>SEGUNDO</v>
      </c>
      <c r="I17" t="s">
        <v>21</v>
      </c>
      <c r="J17">
        <v>0</v>
      </c>
    </row>
    <row r="18" spans="1:10">
      <c r="B18">
        <f>+VLOOKUP(B16,$L$2:$N$6,3,0)</f>
        <v>2024</v>
      </c>
      <c r="I18" t="s">
        <v>22</v>
      </c>
      <c r="J18">
        <v>0</v>
      </c>
    </row>
    <row r="19" spans="1:10">
      <c r="B19" s="51" t="str">
        <f>+VLOOKUP(B16,$L$2:$O$6,4,0)</f>
        <v xml:space="preserve">31 DE DICIEMBRE </v>
      </c>
      <c r="I19" t="s">
        <v>23</v>
      </c>
      <c r="J19">
        <v>0</v>
      </c>
    </row>
    <row r="20" spans="1:10">
      <c r="I20" t="s">
        <v>25</v>
      </c>
      <c r="J20">
        <v>0</v>
      </c>
    </row>
    <row r="21" spans="1:10">
      <c r="A21" s="26" t="s">
        <v>2</v>
      </c>
      <c r="I21" t="s">
        <v>26</v>
      </c>
      <c r="J21">
        <v>0</v>
      </c>
    </row>
    <row r="22" spans="1:10">
      <c r="A22" t="s">
        <v>481</v>
      </c>
      <c r="B22" t="b">
        <f>IF(OR(Abogados!G9&lt;&gt;"XX",Abogados!G9=""),TRUE,FALSE)</f>
        <v>1</v>
      </c>
      <c r="I22" t="s">
        <v>27</v>
      </c>
      <c r="J22">
        <v>0</v>
      </c>
    </row>
    <row r="23" spans="1:10">
      <c r="I23" t="s">
        <v>28</v>
      </c>
      <c r="J23">
        <v>0</v>
      </c>
    </row>
    <row r="24" spans="1:10">
      <c r="A24" s="26" t="s">
        <v>487</v>
      </c>
      <c r="I24" t="s">
        <v>29</v>
      </c>
      <c r="J24">
        <v>0</v>
      </c>
    </row>
    <row r="25" spans="1:10">
      <c r="A25" t="s">
        <v>481</v>
      </c>
      <c r="B25" t="str">
        <f>Usuarios!H16</f>
        <v>Si</v>
      </c>
      <c r="I25" t="s">
        <v>30</v>
      </c>
      <c r="J25">
        <v>0</v>
      </c>
    </row>
    <row r="26" spans="1:10">
      <c r="A26" s="236" t="s">
        <v>485</v>
      </c>
      <c r="B26" s="236"/>
      <c r="C26" s="236"/>
      <c r="I26" t="s">
        <v>31</v>
      </c>
      <c r="J26">
        <v>0</v>
      </c>
    </row>
    <row r="27" spans="1:10" ht="15.6">
      <c r="A27" s="237">
        <v>2024</v>
      </c>
      <c r="B27" s="237"/>
      <c r="C27" s="237"/>
      <c r="I27" t="s">
        <v>32</v>
      </c>
      <c r="J27">
        <v>0</v>
      </c>
    </row>
    <row r="28" spans="1:10">
      <c r="I28" t="s">
        <v>33</v>
      </c>
      <c r="J28">
        <v>0</v>
      </c>
    </row>
    <row r="29" spans="1:10">
      <c r="I29" t="s">
        <v>34</v>
      </c>
      <c r="J29">
        <v>0</v>
      </c>
    </row>
    <row r="30" spans="1:10">
      <c r="I30" t="s">
        <v>35</v>
      </c>
      <c r="J30">
        <v>0</v>
      </c>
    </row>
    <row r="31" spans="1:10">
      <c r="A31" s="26" t="s">
        <v>506</v>
      </c>
      <c r="C31" s="26" t="s">
        <v>490</v>
      </c>
      <c r="D31" t="s">
        <v>509</v>
      </c>
      <c r="I31" t="s">
        <v>36</v>
      </c>
      <c r="J31">
        <v>0</v>
      </c>
    </row>
    <row r="32" spans="1:10">
      <c r="A32" t="s">
        <v>508</v>
      </c>
      <c r="B32" t="str">
        <f>Pagos!M8</f>
        <v>SÍ</v>
      </c>
      <c r="D32" t="s">
        <v>507</v>
      </c>
      <c r="I32" t="s">
        <v>37</v>
      </c>
      <c r="J32">
        <v>0</v>
      </c>
    </row>
    <row r="33" spans="9:10">
      <c r="I33" t="s">
        <v>38</v>
      </c>
      <c r="J33">
        <v>0</v>
      </c>
    </row>
    <row r="34" spans="9:10">
      <c r="I34" t="s">
        <v>39</v>
      </c>
      <c r="J34">
        <v>0</v>
      </c>
    </row>
    <row r="35" spans="9:10">
      <c r="I35" t="s">
        <v>40</v>
      </c>
      <c r="J35">
        <v>0</v>
      </c>
    </row>
    <row r="36" spans="9:10">
      <c r="I36" t="s">
        <v>41</v>
      </c>
      <c r="J36">
        <v>0</v>
      </c>
    </row>
    <row r="37" spans="9:10">
      <c r="I37" t="s">
        <v>42</v>
      </c>
      <c r="J37">
        <v>0</v>
      </c>
    </row>
    <row r="38" spans="9:10">
      <c r="I38" t="s">
        <v>43</v>
      </c>
      <c r="J38">
        <v>0</v>
      </c>
    </row>
    <row r="39" spans="9:10">
      <c r="I39" t="s">
        <v>44</v>
      </c>
      <c r="J39">
        <v>0</v>
      </c>
    </row>
    <row r="40" spans="9:10">
      <c r="I40" t="s">
        <v>45</v>
      </c>
      <c r="J40">
        <v>0</v>
      </c>
    </row>
    <row r="41" spans="9:10">
      <c r="I41" t="s">
        <v>46</v>
      </c>
      <c r="J41">
        <v>0</v>
      </c>
    </row>
    <row r="42" spans="9:10">
      <c r="I42" t="s">
        <v>47</v>
      </c>
      <c r="J42">
        <v>0</v>
      </c>
    </row>
    <row r="43" spans="9:10">
      <c r="I43" t="s">
        <v>48</v>
      </c>
      <c r="J43">
        <v>0</v>
      </c>
    </row>
    <row r="44" spans="9:10">
      <c r="I44" t="s">
        <v>49</v>
      </c>
      <c r="J44">
        <v>0</v>
      </c>
    </row>
    <row r="45" spans="9:10">
      <c r="I45" t="s">
        <v>50</v>
      </c>
      <c r="J45">
        <v>0</v>
      </c>
    </row>
    <row r="46" spans="9:10">
      <c r="I46" t="s">
        <v>51</v>
      </c>
      <c r="J46">
        <v>0</v>
      </c>
    </row>
    <row r="47" spans="9:10">
      <c r="I47" t="s">
        <v>52</v>
      </c>
      <c r="J47">
        <v>0</v>
      </c>
    </row>
    <row r="48" spans="9:10">
      <c r="I48" t="s">
        <v>53</v>
      </c>
      <c r="J48">
        <v>0</v>
      </c>
    </row>
    <row r="49" spans="9:10">
      <c r="I49" t="s">
        <v>54</v>
      </c>
      <c r="J49">
        <v>0</v>
      </c>
    </row>
    <row r="50" spans="9:10">
      <c r="I50" t="s">
        <v>55</v>
      </c>
      <c r="J50">
        <v>0</v>
      </c>
    </row>
    <row r="51" spans="9:10">
      <c r="I51" t="s">
        <v>56</v>
      </c>
      <c r="J51">
        <v>0</v>
      </c>
    </row>
    <row r="52" spans="9:10">
      <c r="I52" t="s">
        <v>57</v>
      </c>
      <c r="J52">
        <v>0</v>
      </c>
    </row>
    <row r="53" spans="9:10">
      <c r="I53" t="s">
        <v>58</v>
      </c>
      <c r="J53">
        <v>0</v>
      </c>
    </row>
    <row r="54" spans="9:10">
      <c r="I54" t="s">
        <v>59</v>
      </c>
      <c r="J54">
        <v>0</v>
      </c>
    </row>
    <row r="55" spans="9:10">
      <c r="I55" t="s">
        <v>60</v>
      </c>
      <c r="J55">
        <v>0</v>
      </c>
    </row>
    <row r="56" spans="9:10">
      <c r="I56" t="s">
        <v>61</v>
      </c>
      <c r="J56">
        <v>0</v>
      </c>
    </row>
    <row r="57" spans="9:10">
      <c r="I57" t="s">
        <v>62</v>
      </c>
      <c r="J57">
        <v>0</v>
      </c>
    </row>
    <row r="58" spans="9:10">
      <c r="I58" t="s">
        <v>63</v>
      </c>
      <c r="J58">
        <v>0</v>
      </c>
    </row>
    <row r="59" spans="9:10">
      <c r="I59" t="s">
        <v>64</v>
      </c>
      <c r="J59">
        <v>0</v>
      </c>
    </row>
    <row r="60" spans="9:10">
      <c r="I60" t="s">
        <v>65</v>
      </c>
      <c r="J60">
        <v>0</v>
      </c>
    </row>
    <row r="61" spans="9:10">
      <c r="I61" t="s">
        <v>66</v>
      </c>
      <c r="J61">
        <v>0</v>
      </c>
    </row>
    <row r="62" spans="9:10">
      <c r="I62" t="s">
        <v>67</v>
      </c>
      <c r="J62">
        <v>0</v>
      </c>
    </row>
    <row r="63" spans="9:10">
      <c r="I63" t="s">
        <v>68</v>
      </c>
      <c r="J63">
        <v>0</v>
      </c>
    </row>
    <row r="64" spans="9:10">
      <c r="I64" t="s">
        <v>69</v>
      </c>
      <c r="J64">
        <v>0</v>
      </c>
    </row>
    <row r="65" spans="9:10">
      <c r="I65" t="s">
        <v>70</v>
      </c>
      <c r="J65">
        <v>0</v>
      </c>
    </row>
    <row r="66" spans="9:10">
      <c r="I66" t="s">
        <v>71</v>
      </c>
      <c r="J66">
        <v>0</v>
      </c>
    </row>
    <row r="67" spans="9:10">
      <c r="I67" t="s">
        <v>72</v>
      </c>
      <c r="J67">
        <v>0</v>
      </c>
    </row>
    <row r="68" spans="9:10">
      <c r="I68" t="s">
        <v>73</v>
      </c>
      <c r="J68">
        <v>0</v>
      </c>
    </row>
    <row r="69" spans="9:10">
      <c r="I69" t="s">
        <v>74</v>
      </c>
      <c r="J69">
        <v>0</v>
      </c>
    </row>
    <row r="70" spans="9:10">
      <c r="I70" t="s">
        <v>75</v>
      </c>
      <c r="J70">
        <v>0</v>
      </c>
    </row>
    <row r="71" spans="9:10">
      <c r="I71" t="s">
        <v>76</v>
      </c>
      <c r="J71">
        <v>0</v>
      </c>
    </row>
    <row r="72" spans="9:10">
      <c r="I72" t="s">
        <v>77</v>
      </c>
      <c r="J72">
        <v>0</v>
      </c>
    </row>
    <row r="73" spans="9:10">
      <c r="I73" t="s">
        <v>78</v>
      </c>
      <c r="J73">
        <v>0</v>
      </c>
    </row>
    <row r="74" spans="9:10">
      <c r="I74" t="s">
        <v>79</v>
      </c>
      <c r="J74">
        <v>0</v>
      </c>
    </row>
    <row r="75" spans="9:10">
      <c r="I75" t="s">
        <v>80</v>
      </c>
      <c r="J75">
        <v>0</v>
      </c>
    </row>
    <row r="76" spans="9:10">
      <c r="I76" t="s">
        <v>81</v>
      </c>
      <c r="J76">
        <v>0</v>
      </c>
    </row>
    <row r="77" spans="9:10">
      <c r="I77" t="s">
        <v>82</v>
      </c>
      <c r="J77">
        <v>0</v>
      </c>
    </row>
    <row r="78" spans="9:10">
      <c r="I78" t="s">
        <v>83</v>
      </c>
      <c r="J78">
        <v>0</v>
      </c>
    </row>
    <row r="79" spans="9:10">
      <c r="I79" t="s">
        <v>84</v>
      </c>
      <c r="J79">
        <v>0</v>
      </c>
    </row>
    <row r="80" spans="9:10">
      <c r="I80" t="s">
        <v>85</v>
      </c>
      <c r="J80">
        <v>0</v>
      </c>
    </row>
    <row r="81" spans="9:10">
      <c r="I81" t="s">
        <v>86</v>
      </c>
      <c r="J81">
        <v>0</v>
      </c>
    </row>
    <row r="82" spans="9:10">
      <c r="I82" t="s">
        <v>87</v>
      </c>
      <c r="J82">
        <v>0</v>
      </c>
    </row>
    <row r="83" spans="9:10">
      <c r="I83" t="s">
        <v>88</v>
      </c>
      <c r="J83">
        <v>0</v>
      </c>
    </row>
    <row r="84" spans="9:10">
      <c r="I84" t="s">
        <v>89</v>
      </c>
      <c r="J84">
        <v>0</v>
      </c>
    </row>
    <row r="85" spans="9:10">
      <c r="I85" t="s">
        <v>90</v>
      </c>
      <c r="J85">
        <v>0</v>
      </c>
    </row>
    <row r="86" spans="9:10">
      <c r="I86" t="s">
        <v>91</v>
      </c>
      <c r="J86">
        <v>0</v>
      </c>
    </row>
    <row r="87" spans="9:10">
      <c r="I87" t="s">
        <v>92</v>
      </c>
      <c r="J87">
        <v>0</v>
      </c>
    </row>
    <row r="88" spans="9:10">
      <c r="I88" t="s">
        <v>93</v>
      </c>
      <c r="J88">
        <v>0</v>
      </c>
    </row>
    <row r="89" spans="9:10">
      <c r="I89" t="s">
        <v>94</v>
      </c>
      <c r="J89">
        <v>0</v>
      </c>
    </row>
    <row r="90" spans="9:10">
      <c r="I90" t="s">
        <v>95</v>
      </c>
      <c r="J90">
        <v>0</v>
      </c>
    </row>
    <row r="91" spans="9:10">
      <c r="I91" t="s">
        <v>96</v>
      </c>
      <c r="J91">
        <v>0</v>
      </c>
    </row>
    <row r="92" spans="9:10">
      <c r="I92" t="s">
        <v>97</v>
      </c>
      <c r="J92">
        <v>0</v>
      </c>
    </row>
    <row r="93" spans="9:10">
      <c r="I93" t="s">
        <v>98</v>
      </c>
      <c r="J93">
        <v>0</v>
      </c>
    </row>
    <row r="94" spans="9:10">
      <c r="I94" t="s">
        <v>99</v>
      </c>
      <c r="J94">
        <v>0</v>
      </c>
    </row>
    <row r="95" spans="9:10">
      <c r="I95" t="s">
        <v>100</v>
      </c>
      <c r="J95">
        <v>0</v>
      </c>
    </row>
    <row r="96" spans="9:10">
      <c r="I96" t="s">
        <v>101</v>
      </c>
      <c r="J96">
        <v>0</v>
      </c>
    </row>
    <row r="97" spans="9:10">
      <c r="I97" t="s">
        <v>102</v>
      </c>
      <c r="J97">
        <v>0</v>
      </c>
    </row>
    <row r="98" spans="9:10">
      <c r="I98" t="s">
        <v>103</v>
      </c>
      <c r="J98">
        <v>0</v>
      </c>
    </row>
    <row r="99" spans="9:10">
      <c r="I99" t="s">
        <v>104</v>
      </c>
      <c r="J99">
        <v>0</v>
      </c>
    </row>
    <row r="100" spans="9:10">
      <c r="I100" t="s">
        <v>105</v>
      </c>
      <c r="J100">
        <v>0</v>
      </c>
    </row>
    <row r="101" spans="9:10">
      <c r="I101" t="s">
        <v>106</v>
      </c>
      <c r="J101">
        <v>0</v>
      </c>
    </row>
    <row r="102" spans="9:10">
      <c r="I102" t="s">
        <v>107</v>
      </c>
      <c r="J102">
        <v>0</v>
      </c>
    </row>
    <row r="103" spans="9:10">
      <c r="I103" t="s">
        <v>108</v>
      </c>
      <c r="J103">
        <v>0</v>
      </c>
    </row>
    <row r="104" spans="9:10">
      <c r="I104" t="s">
        <v>109</v>
      </c>
      <c r="J104">
        <v>0</v>
      </c>
    </row>
    <row r="105" spans="9:10">
      <c r="I105" t="s">
        <v>110</v>
      </c>
      <c r="J105">
        <v>0</v>
      </c>
    </row>
    <row r="106" spans="9:10">
      <c r="I106" t="s">
        <v>111</v>
      </c>
      <c r="J106">
        <v>0</v>
      </c>
    </row>
    <row r="107" spans="9:10">
      <c r="I107" t="s">
        <v>112</v>
      </c>
      <c r="J107">
        <v>0</v>
      </c>
    </row>
    <row r="108" spans="9:10">
      <c r="I108" t="s">
        <v>113</v>
      </c>
      <c r="J108">
        <v>0</v>
      </c>
    </row>
    <row r="109" spans="9:10">
      <c r="I109" t="s">
        <v>114</v>
      </c>
      <c r="J109">
        <v>0</v>
      </c>
    </row>
    <row r="110" spans="9:10">
      <c r="I110" t="s">
        <v>154</v>
      </c>
      <c r="J110">
        <v>2</v>
      </c>
    </row>
    <row r="111" spans="9:10">
      <c r="I111" t="s">
        <v>155</v>
      </c>
      <c r="J111">
        <v>0</v>
      </c>
    </row>
    <row r="112" spans="9:10">
      <c r="I112" t="s">
        <v>156</v>
      </c>
      <c r="J112">
        <v>2</v>
      </c>
    </row>
    <row r="113" spans="9:10">
      <c r="I113" t="s">
        <v>179</v>
      </c>
      <c r="J113">
        <v>2</v>
      </c>
    </row>
    <row r="114" spans="9:10">
      <c r="I114" t="s">
        <v>180</v>
      </c>
      <c r="J114">
        <v>0</v>
      </c>
    </row>
    <row r="115" spans="9:10">
      <c r="I115" t="s">
        <v>181</v>
      </c>
      <c r="J115">
        <v>0</v>
      </c>
    </row>
    <row r="116" spans="9:10">
      <c r="I116" t="s">
        <v>182</v>
      </c>
      <c r="J116">
        <v>0</v>
      </c>
    </row>
    <row r="117" spans="9:10">
      <c r="I117" t="s">
        <v>183</v>
      </c>
      <c r="J117">
        <v>0</v>
      </c>
    </row>
    <row r="118" spans="9:10">
      <c r="I118" t="s">
        <v>184</v>
      </c>
      <c r="J118">
        <v>0</v>
      </c>
    </row>
    <row r="119" spans="9:10">
      <c r="I119" t="s">
        <v>185</v>
      </c>
      <c r="J119">
        <v>0</v>
      </c>
    </row>
    <row r="120" spans="9:10">
      <c r="I120" t="s">
        <v>186</v>
      </c>
      <c r="J120">
        <v>0</v>
      </c>
    </row>
    <row r="121" spans="9:10">
      <c r="I121" t="s">
        <v>187</v>
      </c>
      <c r="J121">
        <v>0</v>
      </c>
    </row>
    <row r="122" spans="9:10">
      <c r="I122" t="s">
        <v>188</v>
      </c>
      <c r="J122">
        <v>0</v>
      </c>
    </row>
    <row r="123" spans="9:10">
      <c r="I123" t="s">
        <v>189</v>
      </c>
      <c r="J123">
        <v>0</v>
      </c>
    </row>
    <row r="124" spans="9:10">
      <c r="I124" t="s">
        <v>190</v>
      </c>
      <c r="J124">
        <v>0</v>
      </c>
    </row>
    <row r="125" spans="9:10">
      <c r="I125" t="s">
        <v>191</v>
      </c>
      <c r="J125">
        <v>0</v>
      </c>
    </row>
    <row r="126" spans="9:10">
      <c r="I126" t="s">
        <v>192</v>
      </c>
      <c r="J126">
        <v>0</v>
      </c>
    </row>
    <row r="127" spans="9:10">
      <c r="I127" t="s">
        <v>193</v>
      </c>
      <c r="J127">
        <v>0</v>
      </c>
    </row>
    <row r="128" spans="9:10">
      <c r="I128" t="s">
        <v>194</v>
      </c>
      <c r="J128">
        <v>0</v>
      </c>
    </row>
    <row r="129" spans="9:10">
      <c r="I129" t="s">
        <v>195</v>
      </c>
      <c r="J129">
        <v>0</v>
      </c>
    </row>
    <row r="130" spans="9:10">
      <c r="I130" t="s">
        <v>196</v>
      </c>
      <c r="J130">
        <v>0</v>
      </c>
    </row>
    <row r="131" spans="9:10">
      <c r="I131" t="s">
        <v>197</v>
      </c>
      <c r="J131">
        <v>0</v>
      </c>
    </row>
    <row r="132" spans="9:10">
      <c r="I132" t="s">
        <v>198</v>
      </c>
      <c r="J132">
        <v>0</v>
      </c>
    </row>
    <row r="133" spans="9:10">
      <c r="I133" t="s">
        <v>199</v>
      </c>
      <c r="J133">
        <v>0</v>
      </c>
    </row>
    <row r="134" spans="9:10">
      <c r="I134" t="s">
        <v>200</v>
      </c>
      <c r="J134">
        <v>0</v>
      </c>
    </row>
    <row r="135" spans="9:10">
      <c r="I135" t="s">
        <v>201</v>
      </c>
      <c r="J135">
        <v>0</v>
      </c>
    </row>
    <row r="136" spans="9:10">
      <c r="I136" t="s">
        <v>202</v>
      </c>
      <c r="J136">
        <v>0</v>
      </c>
    </row>
    <row r="137" spans="9:10">
      <c r="I137" t="s">
        <v>203</v>
      </c>
      <c r="J137">
        <v>0</v>
      </c>
    </row>
    <row r="138" spans="9:10">
      <c r="I138" t="s">
        <v>204</v>
      </c>
      <c r="J138">
        <v>0</v>
      </c>
    </row>
    <row r="139" spans="9:10">
      <c r="I139" t="s">
        <v>205</v>
      </c>
      <c r="J139">
        <v>0</v>
      </c>
    </row>
    <row r="140" spans="9:10">
      <c r="I140" t="s">
        <v>206</v>
      </c>
      <c r="J140">
        <v>0</v>
      </c>
    </row>
    <row r="141" spans="9:10">
      <c r="I141" t="s">
        <v>207</v>
      </c>
      <c r="J141">
        <v>0</v>
      </c>
    </row>
    <row r="142" spans="9:10">
      <c r="I142" t="s">
        <v>208</v>
      </c>
      <c r="J142">
        <v>0</v>
      </c>
    </row>
    <row r="143" spans="9:10">
      <c r="I143" t="s">
        <v>209</v>
      </c>
      <c r="J143">
        <v>0</v>
      </c>
    </row>
    <row r="144" spans="9:10">
      <c r="I144" t="s">
        <v>210</v>
      </c>
      <c r="J144">
        <v>0</v>
      </c>
    </row>
    <row r="145" spans="9:10">
      <c r="I145" t="s">
        <v>211</v>
      </c>
      <c r="J145">
        <v>0</v>
      </c>
    </row>
    <row r="146" spans="9:10">
      <c r="I146" t="s">
        <v>212</v>
      </c>
      <c r="J146">
        <v>0</v>
      </c>
    </row>
    <row r="147" spans="9:10">
      <c r="I147" t="s">
        <v>213</v>
      </c>
      <c r="J147">
        <v>0</v>
      </c>
    </row>
    <row r="148" spans="9:10">
      <c r="I148" t="s">
        <v>214</v>
      </c>
      <c r="J148">
        <v>0</v>
      </c>
    </row>
    <row r="149" spans="9:10">
      <c r="I149" t="s">
        <v>215</v>
      </c>
      <c r="J149">
        <v>0</v>
      </c>
    </row>
    <row r="150" spans="9:10">
      <c r="I150" t="s">
        <v>216</v>
      </c>
      <c r="J150">
        <v>0</v>
      </c>
    </row>
    <row r="151" spans="9:10">
      <c r="I151" t="s">
        <v>217</v>
      </c>
      <c r="J151">
        <v>0</v>
      </c>
    </row>
    <row r="152" spans="9:10">
      <c r="I152" t="s">
        <v>218</v>
      </c>
      <c r="J152">
        <v>0</v>
      </c>
    </row>
    <row r="153" spans="9:10">
      <c r="I153" t="s">
        <v>219</v>
      </c>
      <c r="J153">
        <v>0</v>
      </c>
    </row>
    <row r="154" spans="9:10">
      <c r="I154" t="s">
        <v>220</v>
      </c>
      <c r="J154">
        <v>0</v>
      </c>
    </row>
    <row r="155" spans="9:10">
      <c r="I155" t="s">
        <v>221</v>
      </c>
      <c r="J155">
        <v>0</v>
      </c>
    </row>
    <row r="156" spans="9:10">
      <c r="I156" t="s">
        <v>222</v>
      </c>
      <c r="J156">
        <v>0</v>
      </c>
    </row>
    <row r="157" spans="9:10">
      <c r="I157" t="s">
        <v>223</v>
      </c>
      <c r="J157">
        <v>0</v>
      </c>
    </row>
    <row r="158" spans="9:10">
      <c r="I158" t="s">
        <v>224</v>
      </c>
      <c r="J158">
        <v>0</v>
      </c>
    </row>
    <row r="159" spans="9:10">
      <c r="I159" t="s">
        <v>225</v>
      </c>
      <c r="J159">
        <v>0</v>
      </c>
    </row>
    <row r="160" spans="9:10">
      <c r="I160" t="s">
        <v>226</v>
      </c>
      <c r="J160">
        <v>0</v>
      </c>
    </row>
    <row r="161" spans="9:10">
      <c r="I161" t="s">
        <v>227</v>
      </c>
      <c r="J161">
        <v>0</v>
      </c>
    </row>
    <row r="162" spans="9:10">
      <c r="I162" t="s">
        <v>228</v>
      </c>
      <c r="J162">
        <v>0</v>
      </c>
    </row>
    <row r="163" spans="9:10">
      <c r="I163" t="s">
        <v>229</v>
      </c>
      <c r="J163">
        <v>0</v>
      </c>
    </row>
    <row r="164" spans="9:10">
      <c r="I164" t="s">
        <v>230</v>
      </c>
      <c r="J164">
        <v>0</v>
      </c>
    </row>
    <row r="165" spans="9:10">
      <c r="I165" t="s">
        <v>231</v>
      </c>
      <c r="J165">
        <v>0</v>
      </c>
    </row>
    <row r="166" spans="9:10">
      <c r="I166" t="s">
        <v>232</v>
      </c>
      <c r="J166">
        <v>0</v>
      </c>
    </row>
    <row r="167" spans="9:10">
      <c r="I167" t="s">
        <v>233</v>
      </c>
      <c r="J167">
        <v>0</v>
      </c>
    </row>
    <row r="168" spans="9:10">
      <c r="I168" t="s">
        <v>234</v>
      </c>
      <c r="J168">
        <v>0</v>
      </c>
    </row>
    <row r="169" spans="9:10">
      <c r="I169" t="s">
        <v>235</v>
      </c>
      <c r="J169">
        <v>0</v>
      </c>
    </row>
    <row r="170" spans="9:10">
      <c r="I170" t="s">
        <v>236</v>
      </c>
      <c r="J170">
        <v>0</v>
      </c>
    </row>
    <row r="171" spans="9:10">
      <c r="I171" t="s">
        <v>237</v>
      </c>
      <c r="J171">
        <v>0</v>
      </c>
    </row>
    <row r="172" spans="9:10">
      <c r="I172" t="s">
        <v>238</v>
      </c>
      <c r="J172">
        <v>0</v>
      </c>
    </row>
    <row r="173" spans="9:10">
      <c r="I173" t="s">
        <v>239</v>
      </c>
      <c r="J173">
        <v>0</v>
      </c>
    </row>
    <row r="174" spans="9:10">
      <c r="I174" t="s">
        <v>240</v>
      </c>
      <c r="J174">
        <v>0</v>
      </c>
    </row>
    <row r="175" spans="9:10">
      <c r="I175" t="s">
        <v>241</v>
      </c>
      <c r="J175">
        <v>0</v>
      </c>
    </row>
    <row r="176" spans="9:10">
      <c r="I176" t="s">
        <v>242</v>
      </c>
      <c r="J176">
        <v>0</v>
      </c>
    </row>
    <row r="177" spans="9:10">
      <c r="I177" t="s">
        <v>243</v>
      </c>
      <c r="J177">
        <v>0</v>
      </c>
    </row>
    <row r="178" spans="9:10">
      <c r="I178" t="s">
        <v>244</v>
      </c>
      <c r="J178">
        <v>0</v>
      </c>
    </row>
    <row r="179" spans="9:10">
      <c r="I179" t="s">
        <v>245</v>
      </c>
      <c r="J179">
        <v>0</v>
      </c>
    </row>
    <row r="180" spans="9:10">
      <c r="I180" t="s">
        <v>246</v>
      </c>
      <c r="J180">
        <v>0</v>
      </c>
    </row>
    <row r="181" spans="9:10">
      <c r="I181" t="s">
        <v>247</v>
      </c>
      <c r="J181">
        <v>0</v>
      </c>
    </row>
    <row r="182" spans="9:10">
      <c r="I182" t="s">
        <v>248</v>
      </c>
      <c r="J182">
        <v>0</v>
      </c>
    </row>
    <row r="183" spans="9:10">
      <c r="I183" t="s">
        <v>249</v>
      </c>
      <c r="J183">
        <v>0</v>
      </c>
    </row>
    <row r="184" spans="9:10">
      <c r="I184" t="s">
        <v>250</v>
      </c>
      <c r="J184">
        <v>0</v>
      </c>
    </row>
    <row r="185" spans="9:10">
      <c r="I185" t="s">
        <v>251</v>
      </c>
      <c r="J185">
        <v>0</v>
      </c>
    </row>
    <row r="186" spans="9:10">
      <c r="I186" t="s">
        <v>252</v>
      </c>
      <c r="J186">
        <v>0</v>
      </c>
    </row>
    <row r="187" spans="9:10">
      <c r="I187" t="s">
        <v>253</v>
      </c>
      <c r="J187">
        <v>0</v>
      </c>
    </row>
    <row r="188" spans="9:10">
      <c r="I188" t="s">
        <v>254</v>
      </c>
      <c r="J188">
        <v>0</v>
      </c>
    </row>
    <row r="189" spans="9:10">
      <c r="I189" t="s">
        <v>255</v>
      </c>
      <c r="J189">
        <v>0</v>
      </c>
    </row>
    <row r="190" spans="9:10">
      <c r="I190" t="s">
        <v>256</v>
      </c>
      <c r="J190">
        <v>0</v>
      </c>
    </row>
    <row r="191" spans="9:10">
      <c r="I191" t="s">
        <v>257</v>
      </c>
      <c r="J191">
        <v>0</v>
      </c>
    </row>
    <row r="192" spans="9:10">
      <c r="I192" t="s">
        <v>258</v>
      </c>
      <c r="J192">
        <v>0</v>
      </c>
    </row>
    <row r="193" spans="9:10">
      <c r="I193" t="s">
        <v>259</v>
      </c>
      <c r="J193">
        <v>0</v>
      </c>
    </row>
    <row r="194" spans="9:10">
      <c r="I194" t="s">
        <v>260</v>
      </c>
      <c r="J194">
        <v>0</v>
      </c>
    </row>
    <row r="195" spans="9:10">
      <c r="I195" t="s">
        <v>261</v>
      </c>
      <c r="J195">
        <v>0</v>
      </c>
    </row>
    <row r="196" spans="9:10">
      <c r="I196" t="s">
        <v>262</v>
      </c>
      <c r="J196">
        <v>0</v>
      </c>
    </row>
    <row r="197" spans="9:10">
      <c r="I197" t="s">
        <v>263</v>
      </c>
      <c r="J197">
        <v>0</v>
      </c>
    </row>
    <row r="198" spans="9:10">
      <c r="I198" t="s">
        <v>264</v>
      </c>
      <c r="J198">
        <v>0</v>
      </c>
    </row>
    <row r="199" spans="9:10">
      <c r="I199" t="s">
        <v>265</v>
      </c>
      <c r="J199">
        <v>0</v>
      </c>
    </row>
    <row r="200" spans="9:10">
      <c r="I200" t="s">
        <v>266</v>
      </c>
      <c r="J200">
        <v>0</v>
      </c>
    </row>
    <row r="201" spans="9:10">
      <c r="I201" t="s">
        <v>267</v>
      </c>
      <c r="J201">
        <v>0</v>
      </c>
    </row>
    <row r="202" spans="9:10">
      <c r="I202" t="s">
        <v>268</v>
      </c>
      <c r="J202">
        <v>0</v>
      </c>
    </row>
    <row r="203" spans="9:10">
      <c r="I203" t="s">
        <v>269</v>
      </c>
      <c r="J203">
        <v>0</v>
      </c>
    </row>
    <row r="204" spans="9:10">
      <c r="I204" t="s">
        <v>270</v>
      </c>
      <c r="J204">
        <v>0</v>
      </c>
    </row>
    <row r="205" spans="9:10">
      <c r="I205" t="s">
        <v>271</v>
      </c>
      <c r="J205">
        <v>0</v>
      </c>
    </row>
    <row r="206" spans="9:10">
      <c r="I206" t="s">
        <v>272</v>
      </c>
      <c r="J206">
        <v>0</v>
      </c>
    </row>
    <row r="207" spans="9:10">
      <c r="I207" t="s">
        <v>273</v>
      </c>
      <c r="J207">
        <v>0</v>
      </c>
    </row>
    <row r="208" spans="9:10">
      <c r="I208" t="s">
        <v>274</v>
      </c>
      <c r="J208">
        <v>0</v>
      </c>
    </row>
    <row r="209" spans="9:10">
      <c r="I209" t="s">
        <v>275</v>
      </c>
      <c r="J209">
        <v>0</v>
      </c>
    </row>
    <row r="210" spans="9:10">
      <c r="I210" t="s">
        <v>276</v>
      </c>
      <c r="J210">
        <v>0</v>
      </c>
    </row>
    <row r="211" spans="9:10">
      <c r="I211" t="s">
        <v>277</v>
      </c>
      <c r="J211">
        <v>0</v>
      </c>
    </row>
    <row r="212" spans="9:10">
      <c r="I212" t="s">
        <v>278</v>
      </c>
      <c r="J212">
        <v>0</v>
      </c>
    </row>
    <row r="213" spans="9:10">
      <c r="I213" t="s">
        <v>279</v>
      </c>
      <c r="J213">
        <v>0</v>
      </c>
    </row>
    <row r="214" spans="9:10">
      <c r="I214" t="s">
        <v>280</v>
      </c>
      <c r="J214">
        <v>0</v>
      </c>
    </row>
    <row r="215" spans="9:10">
      <c r="I215" t="s">
        <v>281</v>
      </c>
      <c r="J215">
        <v>0</v>
      </c>
    </row>
    <row r="216" spans="9:10">
      <c r="I216" t="s">
        <v>282</v>
      </c>
      <c r="J216">
        <v>0</v>
      </c>
    </row>
    <row r="217" spans="9:10">
      <c r="I217" t="s">
        <v>283</v>
      </c>
      <c r="J217">
        <v>0</v>
      </c>
    </row>
    <row r="218" spans="9:10">
      <c r="I218" t="s">
        <v>284</v>
      </c>
      <c r="J218">
        <v>0</v>
      </c>
    </row>
    <row r="219" spans="9:10">
      <c r="I219" t="s">
        <v>285</v>
      </c>
      <c r="J219">
        <v>0</v>
      </c>
    </row>
    <row r="220" spans="9:10">
      <c r="I220" t="s">
        <v>286</v>
      </c>
      <c r="J220">
        <v>0</v>
      </c>
    </row>
    <row r="221" spans="9:10">
      <c r="I221" t="s">
        <v>287</v>
      </c>
      <c r="J221">
        <v>0</v>
      </c>
    </row>
    <row r="222" spans="9:10">
      <c r="I222" t="s">
        <v>288</v>
      </c>
      <c r="J222">
        <v>0</v>
      </c>
    </row>
    <row r="223" spans="9:10">
      <c r="I223" t="s">
        <v>289</v>
      </c>
      <c r="J223">
        <v>0</v>
      </c>
    </row>
    <row r="224" spans="9:10">
      <c r="I224" t="s">
        <v>290</v>
      </c>
      <c r="J224">
        <v>0</v>
      </c>
    </row>
    <row r="225" spans="9:10">
      <c r="I225" t="s">
        <v>291</v>
      </c>
      <c r="J225">
        <v>0</v>
      </c>
    </row>
    <row r="226" spans="9:10">
      <c r="I226" t="s">
        <v>292</v>
      </c>
      <c r="J226">
        <v>0</v>
      </c>
    </row>
    <row r="227" spans="9:10">
      <c r="I227" t="s">
        <v>293</v>
      </c>
      <c r="J227">
        <v>0</v>
      </c>
    </row>
    <row r="228" spans="9:10">
      <c r="I228" t="s">
        <v>294</v>
      </c>
      <c r="J228">
        <v>0</v>
      </c>
    </row>
    <row r="229" spans="9:10">
      <c r="I229" t="s">
        <v>295</v>
      </c>
      <c r="J229">
        <v>0</v>
      </c>
    </row>
    <row r="230" spans="9:10">
      <c r="I230" t="s">
        <v>296</v>
      </c>
      <c r="J230">
        <v>0</v>
      </c>
    </row>
    <row r="231" spans="9:10">
      <c r="I231" t="s">
        <v>297</v>
      </c>
      <c r="J231">
        <v>0</v>
      </c>
    </row>
    <row r="232" spans="9:10">
      <c r="I232" t="s">
        <v>298</v>
      </c>
      <c r="J232">
        <v>0</v>
      </c>
    </row>
    <row r="233" spans="9:10">
      <c r="I233" t="s">
        <v>299</v>
      </c>
      <c r="J233">
        <v>0</v>
      </c>
    </row>
    <row r="234" spans="9:10">
      <c r="I234" t="s">
        <v>300</v>
      </c>
      <c r="J234">
        <v>0</v>
      </c>
    </row>
    <row r="235" spans="9:10">
      <c r="I235" t="s">
        <v>301</v>
      </c>
      <c r="J235">
        <v>0</v>
      </c>
    </row>
    <row r="236" spans="9:10">
      <c r="I236" t="s">
        <v>302</v>
      </c>
      <c r="J236">
        <v>0</v>
      </c>
    </row>
    <row r="237" spans="9:10">
      <c r="I237" t="s">
        <v>303</v>
      </c>
      <c r="J237">
        <v>0</v>
      </c>
    </row>
    <row r="238" spans="9:10">
      <c r="I238" t="s">
        <v>304</v>
      </c>
      <c r="J238">
        <v>0</v>
      </c>
    </row>
    <row r="239" spans="9:10">
      <c r="I239" t="s">
        <v>305</v>
      </c>
      <c r="J239">
        <v>0</v>
      </c>
    </row>
    <row r="240" spans="9:10">
      <c r="I240" t="s">
        <v>306</v>
      </c>
      <c r="J240">
        <v>0</v>
      </c>
    </row>
    <row r="241" spans="9:10">
      <c r="I241" t="s">
        <v>307</v>
      </c>
      <c r="J241">
        <v>0</v>
      </c>
    </row>
    <row r="242" spans="9:10">
      <c r="I242" t="s">
        <v>308</v>
      </c>
      <c r="J242">
        <v>0</v>
      </c>
    </row>
    <row r="243" spans="9:10">
      <c r="I243" t="s">
        <v>309</v>
      </c>
      <c r="J243">
        <v>0</v>
      </c>
    </row>
    <row r="244" spans="9:10">
      <c r="I244" t="s">
        <v>310</v>
      </c>
      <c r="J244">
        <v>0</v>
      </c>
    </row>
    <row r="245" spans="9:10">
      <c r="I245" t="s">
        <v>311</v>
      </c>
      <c r="J245">
        <v>0</v>
      </c>
    </row>
    <row r="246" spans="9:10">
      <c r="I246" t="s">
        <v>312</v>
      </c>
      <c r="J246">
        <v>0</v>
      </c>
    </row>
    <row r="247" spans="9:10">
      <c r="I247" t="s">
        <v>313</v>
      </c>
      <c r="J247">
        <v>0</v>
      </c>
    </row>
    <row r="248" spans="9:10">
      <c r="I248" t="s">
        <v>314</v>
      </c>
      <c r="J248">
        <v>0</v>
      </c>
    </row>
    <row r="249" spans="9:10">
      <c r="I249" t="s">
        <v>315</v>
      </c>
      <c r="J249">
        <v>0</v>
      </c>
    </row>
    <row r="250" spans="9:10">
      <c r="I250" t="s">
        <v>316</v>
      </c>
      <c r="J250">
        <v>0</v>
      </c>
    </row>
    <row r="251" spans="9:10">
      <c r="I251" t="s">
        <v>317</v>
      </c>
      <c r="J251">
        <v>0</v>
      </c>
    </row>
    <row r="252" spans="9:10">
      <c r="I252" t="s">
        <v>318</v>
      </c>
      <c r="J252">
        <v>0</v>
      </c>
    </row>
    <row r="253" spans="9:10">
      <c r="I253" t="s">
        <v>319</v>
      </c>
      <c r="J253">
        <v>0</v>
      </c>
    </row>
    <row r="254" spans="9:10">
      <c r="I254" t="s">
        <v>320</v>
      </c>
      <c r="J254">
        <v>0</v>
      </c>
    </row>
    <row r="255" spans="9:10">
      <c r="I255" t="s">
        <v>321</v>
      </c>
      <c r="J255">
        <v>0</v>
      </c>
    </row>
    <row r="256" spans="9:10">
      <c r="I256" t="s">
        <v>322</v>
      </c>
      <c r="J256">
        <v>0</v>
      </c>
    </row>
    <row r="257" spans="9:10">
      <c r="I257" t="s">
        <v>323</v>
      </c>
      <c r="J257">
        <v>0</v>
      </c>
    </row>
    <row r="258" spans="9:10">
      <c r="I258" t="s">
        <v>324</v>
      </c>
      <c r="J258">
        <v>0</v>
      </c>
    </row>
    <row r="259" spans="9:10">
      <c r="I259" t="s">
        <v>325</v>
      </c>
      <c r="J259">
        <v>0</v>
      </c>
    </row>
    <row r="260" spans="9:10">
      <c r="I260" t="s">
        <v>326</v>
      </c>
      <c r="J260">
        <v>0</v>
      </c>
    </row>
    <row r="261" spans="9:10">
      <c r="I261" t="s">
        <v>327</v>
      </c>
      <c r="J261">
        <v>0</v>
      </c>
    </row>
    <row r="262" spans="9:10">
      <c r="I262" t="s">
        <v>328</v>
      </c>
      <c r="J262">
        <v>0</v>
      </c>
    </row>
    <row r="263" spans="9:10">
      <c r="I263" t="s">
        <v>329</v>
      </c>
      <c r="J263">
        <v>0</v>
      </c>
    </row>
    <row r="264" spans="9:10">
      <c r="I264" t="s">
        <v>330</v>
      </c>
      <c r="J264">
        <v>0</v>
      </c>
    </row>
    <row r="265" spans="9:10">
      <c r="I265" t="s">
        <v>331</v>
      </c>
      <c r="J265">
        <v>0</v>
      </c>
    </row>
    <row r="266" spans="9:10">
      <c r="I266" t="s">
        <v>332</v>
      </c>
      <c r="J266">
        <v>0</v>
      </c>
    </row>
    <row r="267" spans="9:10">
      <c r="I267" t="s">
        <v>333</v>
      </c>
      <c r="J267">
        <v>0</v>
      </c>
    </row>
    <row r="268" spans="9:10">
      <c r="I268" t="s">
        <v>334</v>
      </c>
      <c r="J268">
        <v>0</v>
      </c>
    </row>
    <row r="269" spans="9:10">
      <c r="I269" t="s">
        <v>335</v>
      </c>
      <c r="J269">
        <v>0</v>
      </c>
    </row>
    <row r="270" spans="9:10">
      <c r="I270" t="s">
        <v>362</v>
      </c>
      <c r="J270">
        <v>0</v>
      </c>
    </row>
    <row r="271" spans="9:10">
      <c r="I271" t="s">
        <v>363</v>
      </c>
      <c r="J271">
        <v>0</v>
      </c>
    </row>
    <row r="272" spans="9:10">
      <c r="I272" t="s">
        <v>364</v>
      </c>
      <c r="J272">
        <v>0</v>
      </c>
    </row>
    <row r="273" spans="9:10">
      <c r="I273" t="s">
        <v>365</v>
      </c>
      <c r="J273">
        <v>0</v>
      </c>
    </row>
    <row r="274" spans="9:10">
      <c r="I274" t="s">
        <v>366</v>
      </c>
      <c r="J274">
        <v>0</v>
      </c>
    </row>
    <row r="275" spans="9:10">
      <c r="I275" t="s">
        <v>367</v>
      </c>
      <c r="J275">
        <v>0</v>
      </c>
    </row>
    <row r="276" spans="9:10">
      <c r="I276" t="s">
        <v>368</v>
      </c>
      <c r="J276">
        <v>0</v>
      </c>
    </row>
    <row r="277" spans="9:10">
      <c r="I277" t="s">
        <v>369</v>
      </c>
      <c r="J277">
        <v>0</v>
      </c>
    </row>
    <row r="278" spans="9:10">
      <c r="I278" t="s">
        <v>370</v>
      </c>
      <c r="J278">
        <v>0</v>
      </c>
    </row>
    <row r="279" spans="9:10">
      <c r="I279" t="s">
        <v>371</v>
      </c>
      <c r="J279">
        <v>0</v>
      </c>
    </row>
    <row r="280" spans="9:10">
      <c r="I280" t="s">
        <v>372</v>
      </c>
      <c r="J280">
        <v>0</v>
      </c>
    </row>
    <row r="281" spans="9:10">
      <c r="I281" t="s">
        <v>373</v>
      </c>
      <c r="J281">
        <v>0</v>
      </c>
    </row>
    <row r="282" spans="9:10">
      <c r="I282" t="s">
        <v>374</v>
      </c>
      <c r="J282">
        <v>0</v>
      </c>
    </row>
    <row r="283" spans="9:10">
      <c r="I283" t="s">
        <v>375</v>
      </c>
      <c r="J283">
        <v>0</v>
      </c>
    </row>
    <row r="284" spans="9:10">
      <c r="I284" t="s">
        <v>376</v>
      </c>
      <c r="J284">
        <v>0</v>
      </c>
    </row>
    <row r="285" spans="9:10">
      <c r="I285" t="s">
        <v>377</v>
      </c>
      <c r="J285">
        <v>0</v>
      </c>
    </row>
    <row r="286" spans="9:10">
      <c r="I286" t="s">
        <v>378</v>
      </c>
      <c r="J286">
        <v>0</v>
      </c>
    </row>
    <row r="287" spans="9:10">
      <c r="I287" t="s">
        <v>379</v>
      </c>
      <c r="J287">
        <v>0</v>
      </c>
    </row>
    <row r="288" spans="9:10">
      <c r="I288" t="s">
        <v>380</v>
      </c>
      <c r="J288">
        <v>0</v>
      </c>
    </row>
    <row r="289" spans="9:10">
      <c r="I289" t="s">
        <v>381</v>
      </c>
      <c r="J289">
        <v>0</v>
      </c>
    </row>
    <row r="290" spans="9:10">
      <c r="I290" t="s">
        <v>382</v>
      </c>
      <c r="J290">
        <v>0</v>
      </c>
    </row>
    <row r="291" spans="9:10">
      <c r="I291" t="s">
        <v>383</v>
      </c>
      <c r="J291">
        <v>0</v>
      </c>
    </row>
    <row r="292" spans="9:10">
      <c r="I292" t="s">
        <v>384</v>
      </c>
      <c r="J292">
        <v>0</v>
      </c>
    </row>
    <row r="293" spans="9:10">
      <c r="I293" t="s">
        <v>385</v>
      </c>
      <c r="J293">
        <v>0</v>
      </c>
    </row>
    <row r="294" spans="9:10">
      <c r="I294" t="s">
        <v>386</v>
      </c>
      <c r="J294">
        <v>0</v>
      </c>
    </row>
    <row r="295" spans="9:10">
      <c r="I295" t="s">
        <v>387</v>
      </c>
      <c r="J295">
        <v>0</v>
      </c>
    </row>
    <row r="296" spans="9:10">
      <c r="I296" t="s">
        <v>388</v>
      </c>
      <c r="J296">
        <v>0</v>
      </c>
    </row>
    <row r="297" spans="9:10">
      <c r="I297" t="s">
        <v>389</v>
      </c>
      <c r="J297">
        <v>0</v>
      </c>
    </row>
    <row r="298" spans="9:10">
      <c r="I298" t="s">
        <v>390</v>
      </c>
      <c r="J298">
        <v>0</v>
      </c>
    </row>
    <row r="299" spans="9:10">
      <c r="I299" t="s">
        <v>391</v>
      </c>
      <c r="J299">
        <v>0</v>
      </c>
    </row>
    <row r="300" spans="9:10">
      <c r="I300" t="s">
        <v>392</v>
      </c>
      <c r="J300">
        <v>0</v>
      </c>
    </row>
    <row r="301" spans="9:10">
      <c r="I301" t="s">
        <v>393</v>
      </c>
      <c r="J301">
        <v>0</v>
      </c>
    </row>
    <row r="302" spans="9:10">
      <c r="I302" t="s">
        <v>394</v>
      </c>
      <c r="J302">
        <v>0</v>
      </c>
    </row>
    <row r="303" spans="9:10">
      <c r="I303" t="s">
        <v>395</v>
      </c>
      <c r="J303">
        <v>0</v>
      </c>
    </row>
    <row r="304" spans="9:10">
      <c r="I304" t="s">
        <v>396</v>
      </c>
      <c r="J304">
        <v>0</v>
      </c>
    </row>
    <row r="305" spans="9:10">
      <c r="I305" t="s">
        <v>397</v>
      </c>
      <c r="J305">
        <v>0</v>
      </c>
    </row>
    <row r="306" spans="9:10">
      <c r="I306" t="s">
        <v>398</v>
      </c>
      <c r="J306">
        <v>0</v>
      </c>
    </row>
    <row r="307" spans="9:10">
      <c r="I307" t="s">
        <v>399</v>
      </c>
      <c r="J307">
        <v>0</v>
      </c>
    </row>
    <row r="308" spans="9:10">
      <c r="I308" t="s">
        <v>400</v>
      </c>
      <c r="J308">
        <v>0</v>
      </c>
    </row>
    <row r="309" spans="9:10">
      <c r="I309" t="s">
        <v>401</v>
      </c>
      <c r="J309">
        <v>0</v>
      </c>
    </row>
    <row r="310" spans="9:10">
      <c r="I310" t="s">
        <v>402</v>
      </c>
      <c r="J310">
        <v>0</v>
      </c>
    </row>
    <row r="311" spans="9:10">
      <c r="I311" t="s">
        <v>403</v>
      </c>
      <c r="J311">
        <v>0</v>
      </c>
    </row>
    <row r="312" spans="9:10">
      <c r="I312" t="s">
        <v>404</v>
      </c>
      <c r="J312">
        <v>0</v>
      </c>
    </row>
    <row r="313" spans="9:10">
      <c r="I313" t="s">
        <v>405</v>
      </c>
      <c r="J313">
        <v>0</v>
      </c>
    </row>
    <row r="314" spans="9:10">
      <c r="I314" t="s">
        <v>406</v>
      </c>
      <c r="J314">
        <v>0</v>
      </c>
    </row>
    <row r="315" spans="9:10">
      <c r="I315" t="s">
        <v>407</v>
      </c>
      <c r="J315">
        <v>0</v>
      </c>
    </row>
    <row r="316" spans="9:10">
      <c r="I316" t="s">
        <v>408</v>
      </c>
      <c r="J316">
        <v>0</v>
      </c>
    </row>
    <row r="317" spans="9:10">
      <c r="I317" t="s">
        <v>409</v>
      </c>
      <c r="J317">
        <v>0</v>
      </c>
    </row>
    <row r="318" spans="9:10">
      <c r="I318" t="s">
        <v>410</v>
      </c>
      <c r="J318">
        <v>0</v>
      </c>
    </row>
    <row r="319" spans="9:10">
      <c r="I319" t="s">
        <v>411</v>
      </c>
      <c r="J319">
        <v>0</v>
      </c>
    </row>
    <row r="320" spans="9:10">
      <c r="I320" t="s">
        <v>412</v>
      </c>
      <c r="J320">
        <v>0</v>
      </c>
    </row>
    <row r="321" spans="9:10">
      <c r="I321" t="s">
        <v>413</v>
      </c>
      <c r="J321">
        <v>0</v>
      </c>
    </row>
    <row r="322" spans="9:10">
      <c r="I322" t="s">
        <v>414</v>
      </c>
      <c r="J322">
        <v>0</v>
      </c>
    </row>
    <row r="323" spans="9:10">
      <c r="I323" t="s">
        <v>415</v>
      </c>
      <c r="J323">
        <v>0</v>
      </c>
    </row>
    <row r="324" spans="9:10">
      <c r="I324" t="s">
        <v>416</v>
      </c>
      <c r="J324">
        <v>0</v>
      </c>
    </row>
    <row r="325" spans="9:10">
      <c r="I325" t="s">
        <v>417</v>
      </c>
      <c r="J325">
        <v>0</v>
      </c>
    </row>
    <row r="326" spans="9:10">
      <c r="I326" t="s">
        <v>418</v>
      </c>
      <c r="J326">
        <v>0</v>
      </c>
    </row>
    <row r="327" spans="9:10">
      <c r="I327" t="s">
        <v>419</v>
      </c>
      <c r="J327">
        <v>0</v>
      </c>
    </row>
    <row r="328" spans="9:10">
      <c r="I328" t="s">
        <v>420</v>
      </c>
      <c r="J328">
        <v>0</v>
      </c>
    </row>
    <row r="329" spans="9:10">
      <c r="I329" t="s">
        <v>421</v>
      </c>
      <c r="J329">
        <v>0</v>
      </c>
    </row>
    <row r="330" spans="9:10">
      <c r="I330" t="s">
        <v>422</v>
      </c>
      <c r="J330">
        <v>0</v>
      </c>
    </row>
    <row r="331" spans="9:10">
      <c r="I331" t="s">
        <v>423</v>
      </c>
      <c r="J331">
        <v>0</v>
      </c>
    </row>
    <row r="332" spans="9:10">
      <c r="I332" t="s">
        <v>424</v>
      </c>
      <c r="J332">
        <v>0</v>
      </c>
    </row>
    <row r="333" spans="9:10">
      <c r="I333" t="s">
        <v>425</v>
      </c>
      <c r="J333">
        <v>0</v>
      </c>
    </row>
    <row r="334" spans="9:10">
      <c r="I334" t="s">
        <v>426</v>
      </c>
      <c r="J334">
        <v>0</v>
      </c>
    </row>
    <row r="335" spans="9:10">
      <c r="I335" t="s">
        <v>427</v>
      </c>
      <c r="J335">
        <v>0</v>
      </c>
    </row>
    <row r="336" spans="9:10">
      <c r="I336" t="s">
        <v>428</v>
      </c>
      <c r="J336">
        <v>0</v>
      </c>
    </row>
    <row r="337" spans="9:10">
      <c r="I337" t="s">
        <v>523</v>
      </c>
      <c r="J337">
        <v>1</v>
      </c>
    </row>
    <row r="338" spans="9:10">
      <c r="I338" t="s">
        <v>431</v>
      </c>
      <c r="J338">
        <v>1</v>
      </c>
    </row>
    <row r="340" spans="9:10">
      <c r="I340" s="47" t="s">
        <v>115</v>
      </c>
      <c r="J340" s="47">
        <v>0</v>
      </c>
    </row>
    <row r="341" spans="9:10">
      <c r="I341" s="47" t="s">
        <v>116</v>
      </c>
      <c r="J341" s="47">
        <v>0</v>
      </c>
    </row>
    <row r="342" spans="9:10">
      <c r="I342" s="47" t="s">
        <v>117</v>
      </c>
      <c r="J342" s="47">
        <v>0</v>
      </c>
    </row>
    <row r="343" spans="9:10">
      <c r="I343" s="47" t="s">
        <v>118</v>
      </c>
      <c r="J343" s="47">
        <v>0</v>
      </c>
    </row>
    <row r="344" spans="9:10">
      <c r="I344" s="47" t="s">
        <v>119</v>
      </c>
      <c r="J344" s="47">
        <v>0</v>
      </c>
    </row>
    <row r="345" spans="9:10">
      <c r="I345" s="47" t="s">
        <v>120</v>
      </c>
      <c r="J345" s="47">
        <v>0</v>
      </c>
    </row>
    <row r="346" spans="9:10">
      <c r="I346" s="47" t="s">
        <v>121</v>
      </c>
      <c r="J346" s="47">
        <v>0</v>
      </c>
    </row>
    <row r="347" spans="9:10">
      <c r="I347" s="47" t="s">
        <v>122</v>
      </c>
      <c r="J347" s="47">
        <v>0</v>
      </c>
    </row>
    <row r="348" spans="9:10">
      <c r="I348" s="47" t="s">
        <v>123</v>
      </c>
      <c r="J348" s="47">
        <v>0</v>
      </c>
    </row>
    <row r="349" spans="9:10">
      <c r="I349" s="47" t="s">
        <v>124</v>
      </c>
      <c r="J349" s="47">
        <v>0</v>
      </c>
    </row>
    <row r="350" spans="9:10">
      <c r="I350" s="47" t="s">
        <v>125</v>
      </c>
      <c r="J350" s="47">
        <v>0</v>
      </c>
    </row>
    <row r="351" spans="9:10">
      <c r="I351" s="47" t="s">
        <v>126</v>
      </c>
      <c r="J351" s="47">
        <v>0</v>
      </c>
    </row>
    <row r="352" spans="9:10">
      <c r="I352" s="47" t="s">
        <v>127</v>
      </c>
      <c r="J352" s="47">
        <v>0</v>
      </c>
    </row>
    <row r="353" spans="9:10">
      <c r="I353" s="47" t="s">
        <v>128</v>
      </c>
      <c r="J353" s="47">
        <v>0</v>
      </c>
    </row>
    <row r="354" spans="9:10">
      <c r="I354" s="47" t="s">
        <v>129</v>
      </c>
      <c r="J354" s="47">
        <v>0</v>
      </c>
    </row>
    <row r="355" spans="9:10">
      <c r="I355" s="47" t="s">
        <v>130</v>
      </c>
      <c r="J355" s="47">
        <v>0</v>
      </c>
    </row>
    <row r="356" spans="9:10">
      <c r="I356" s="47" t="s">
        <v>131</v>
      </c>
      <c r="J356" s="47">
        <v>0</v>
      </c>
    </row>
    <row r="357" spans="9:10">
      <c r="I357" s="47" t="s">
        <v>132</v>
      </c>
      <c r="J357" s="47">
        <v>0</v>
      </c>
    </row>
    <row r="358" spans="9:10">
      <c r="I358" s="47" t="s">
        <v>133</v>
      </c>
      <c r="J358" s="47">
        <v>0</v>
      </c>
    </row>
    <row r="359" spans="9:10">
      <c r="I359" s="47" t="s">
        <v>134</v>
      </c>
      <c r="J359" s="47">
        <v>0</v>
      </c>
    </row>
    <row r="360" spans="9:10">
      <c r="I360" s="47" t="s">
        <v>135</v>
      </c>
      <c r="J360" s="47">
        <v>0</v>
      </c>
    </row>
    <row r="361" spans="9:10">
      <c r="I361" s="47" t="s">
        <v>136</v>
      </c>
      <c r="J361" s="47">
        <v>0</v>
      </c>
    </row>
    <row r="362" spans="9:10">
      <c r="I362" s="47" t="s">
        <v>137</v>
      </c>
      <c r="J362" s="47">
        <v>0</v>
      </c>
    </row>
    <row r="363" spans="9:10">
      <c r="I363" s="47" t="s">
        <v>138</v>
      </c>
      <c r="J363" s="47">
        <v>0</v>
      </c>
    </row>
    <row r="364" spans="9:10">
      <c r="I364" s="47" t="s">
        <v>139</v>
      </c>
      <c r="J364" s="47">
        <v>0</v>
      </c>
    </row>
    <row r="365" spans="9:10">
      <c r="I365" s="47" t="s">
        <v>140</v>
      </c>
      <c r="J365" s="47">
        <v>0</v>
      </c>
    </row>
    <row r="366" spans="9:10">
      <c r="I366" s="47" t="s">
        <v>141</v>
      </c>
      <c r="J366" s="47">
        <v>0</v>
      </c>
    </row>
    <row r="367" spans="9:10">
      <c r="I367" s="47" t="s">
        <v>142</v>
      </c>
      <c r="J367" s="47">
        <v>0</v>
      </c>
    </row>
    <row r="368" spans="9:10">
      <c r="I368" s="47" t="s">
        <v>143</v>
      </c>
      <c r="J368" s="47">
        <v>0</v>
      </c>
    </row>
    <row r="369" spans="9:10">
      <c r="I369" s="47" t="s">
        <v>144</v>
      </c>
      <c r="J369" s="47">
        <v>0</v>
      </c>
    </row>
    <row r="370" spans="9:10">
      <c r="I370" s="47" t="s">
        <v>145</v>
      </c>
      <c r="J370" s="47">
        <v>0</v>
      </c>
    </row>
    <row r="371" spans="9:10">
      <c r="I371" s="47" t="s">
        <v>146</v>
      </c>
      <c r="J371" s="47">
        <v>0</v>
      </c>
    </row>
    <row r="372" spans="9:10">
      <c r="I372" s="47" t="s">
        <v>147</v>
      </c>
      <c r="J372" s="47">
        <v>0</v>
      </c>
    </row>
    <row r="373" spans="9:10">
      <c r="I373" s="47" t="s">
        <v>148</v>
      </c>
      <c r="J373" s="47">
        <v>0</v>
      </c>
    </row>
    <row r="374" spans="9:10">
      <c r="I374" s="47" t="s">
        <v>149</v>
      </c>
      <c r="J374" s="47">
        <v>0</v>
      </c>
    </row>
    <row r="375" spans="9:10">
      <c r="I375" s="47" t="s">
        <v>150</v>
      </c>
      <c r="J375" s="47">
        <v>0</v>
      </c>
    </row>
    <row r="376" spans="9:10">
      <c r="I376" s="47" t="s">
        <v>151</v>
      </c>
      <c r="J376" s="47">
        <v>0</v>
      </c>
    </row>
    <row r="377" spans="9:10">
      <c r="I377" s="47" t="s">
        <v>152</v>
      </c>
      <c r="J377" s="47">
        <v>0</v>
      </c>
    </row>
    <row r="378" spans="9:10">
      <c r="I378" s="47" t="s">
        <v>153</v>
      </c>
      <c r="J378" s="47">
        <v>0</v>
      </c>
    </row>
    <row r="379" spans="9:10">
      <c r="I379" s="47" t="s">
        <v>157</v>
      </c>
      <c r="J379" s="47">
        <v>0</v>
      </c>
    </row>
    <row r="380" spans="9:10">
      <c r="I380" s="47" t="s">
        <v>158</v>
      </c>
      <c r="J380" s="47">
        <v>0</v>
      </c>
    </row>
    <row r="381" spans="9:10">
      <c r="I381" s="47" t="s">
        <v>159</v>
      </c>
      <c r="J381" s="47">
        <v>0</v>
      </c>
    </row>
    <row r="382" spans="9:10">
      <c r="I382" s="47" t="s">
        <v>160</v>
      </c>
      <c r="J382" s="47">
        <v>0</v>
      </c>
    </row>
    <row r="383" spans="9:10">
      <c r="I383" s="47" t="s">
        <v>161</v>
      </c>
      <c r="J383" s="47">
        <v>0</v>
      </c>
    </row>
    <row r="384" spans="9:10">
      <c r="I384" s="47" t="s">
        <v>162</v>
      </c>
      <c r="J384" s="47">
        <v>0</v>
      </c>
    </row>
    <row r="385" spans="9:10">
      <c r="I385" s="47" t="s">
        <v>163</v>
      </c>
      <c r="J385" s="47">
        <v>0</v>
      </c>
    </row>
    <row r="386" spans="9:10">
      <c r="I386" s="47" t="s">
        <v>164</v>
      </c>
      <c r="J386" s="47">
        <v>0</v>
      </c>
    </row>
    <row r="387" spans="9:10">
      <c r="I387" s="47" t="s">
        <v>165</v>
      </c>
      <c r="J387" s="47">
        <v>0</v>
      </c>
    </row>
    <row r="388" spans="9:10">
      <c r="I388" s="47" t="s">
        <v>166</v>
      </c>
      <c r="J388" s="47">
        <v>0</v>
      </c>
    </row>
    <row r="389" spans="9:10">
      <c r="I389" s="47" t="s">
        <v>167</v>
      </c>
      <c r="J389" s="47">
        <v>0</v>
      </c>
    </row>
    <row r="390" spans="9:10">
      <c r="I390" s="47" t="s">
        <v>168</v>
      </c>
      <c r="J390" s="47">
        <v>0</v>
      </c>
    </row>
    <row r="391" spans="9:10">
      <c r="I391" s="47" t="s">
        <v>169</v>
      </c>
      <c r="J391" s="47">
        <v>0</v>
      </c>
    </row>
    <row r="392" spans="9:10">
      <c r="I392" s="47" t="s">
        <v>170</v>
      </c>
      <c r="J392" s="47">
        <v>0</v>
      </c>
    </row>
    <row r="393" spans="9:10">
      <c r="I393" s="47" t="s">
        <v>171</v>
      </c>
      <c r="J393" s="47">
        <v>0</v>
      </c>
    </row>
    <row r="394" spans="9:10">
      <c r="I394" s="47" t="s">
        <v>172</v>
      </c>
      <c r="J394" s="47">
        <v>0</v>
      </c>
    </row>
    <row r="395" spans="9:10">
      <c r="I395" s="47" t="s">
        <v>173</v>
      </c>
      <c r="J395" s="47">
        <v>0</v>
      </c>
    </row>
    <row r="396" spans="9:10">
      <c r="I396" s="47" t="s">
        <v>174</v>
      </c>
      <c r="J396" s="47">
        <v>0</v>
      </c>
    </row>
    <row r="397" spans="9:10">
      <c r="I397" s="47" t="s">
        <v>175</v>
      </c>
      <c r="J397" s="47">
        <v>0</v>
      </c>
    </row>
    <row r="398" spans="9:10">
      <c r="I398" s="47" t="s">
        <v>176</v>
      </c>
      <c r="J398" s="47">
        <v>0</v>
      </c>
    </row>
    <row r="399" spans="9:10">
      <c r="I399" s="47" t="s">
        <v>177</v>
      </c>
      <c r="J399" s="47">
        <v>0</v>
      </c>
    </row>
    <row r="400" spans="9:10">
      <c r="I400" s="47" t="s">
        <v>178</v>
      </c>
      <c r="J400" s="47">
        <v>0</v>
      </c>
    </row>
    <row r="401" spans="9:10">
      <c r="I401" s="47" t="s">
        <v>336</v>
      </c>
      <c r="J401" s="47">
        <v>0</v>
      </c>
    </row>
    <row r="402" spans="9:10">
      <c r="I402" s="47" t="s">
        <v>337</v>
      </c>
      <c r="J402" s="47">
        <v>0</v>
      </c>
    </row>
    <row r="403" spans="9:10">
      <c r="I403" s="47" t="s">
        <v>338</v>
      </c>
      <c r="J403" s="47">
        <v>0</v>
      </c>
    </row>
    <row r="404" spans="9:10">
      <c r="I404" s="47" t="s">
        <v>339</v>
      </c>
      <c r="J404" s="47">
        <v>0</v>
      </c>
    </row>
    <row r="405" spans="9:10">
      <c r="I405" s="47" t="s">
        <v>340</v>
      </c>
      <c r="J405" s="47">
        <v>0</v>
      </c>
    </row>
    <row r="406" spans="9:10">
      <c r="I406" s="47" t="s">
        <v>341</v>
      </c>
      <c r="J406" s="47">
        <v>0</v>
      </c>
    </row>
    <row r="407" spans="9:10">
      <c r="I407" s="47" t="s">
        <v>342</v>
      </c>
      <c r="J407" s="47">
        <v>0</v>
      </c>
    </row>
    <row r="408" spans="9:10">
      <c r="I408" s="47" t="s">
        <v>343</v>
      </c>
      <c r="J408" s="47">
        <v>0</v>
      </c>
    </row>
    <row r="409" spans="9:10">
      <c r="I409" s="47" t="s">
        <v>344</v>
      </c>
      <c r="J409" s="47">
        <v>0</v>
      </c>
    </row>
    <row r="410" spans="9:10">
      <c r="I410" s="47" t="s">
        <v>345</v>
      </c>
      <c r="J410" s="47">
        <v>0</v>
      </c>
    </row>
    <row r="411" spans="9:10">
      <c r="I411" s="47" t="s">
        <v>346</v>
      </c>
      <c r="J411" s="47">
        <v>0</v>
      </c>
    </row>
    <row r="412" spans="9:10">
      <c r="I412" s="47" t="s">
        <v>347</v>
      </c>
      <c r="J412" s="47">
        <v>0</v>
      </c>
    </row>
    <row r="413" spans="9:10">
      <c r="I413" s="47" t="s">
        <v>348</v>
      </c>
      <c r="J413" s="47">
        <v>0</v>
      </c>
    </row>
    <row r="414" spans="9:10">
      <c r="I414" s="47" t="s">
        <v>349</v>
      </c>
      <c r="J414" s="47">
        <v>0</v>
      </c>
    </row>
    <row r="415" spans="9:10">
      <c r="I415" s="47" t="s">
        <v>350</v>
      </c>
      <c r="J415" s="47">
        <v>0</v>
      </c>
    </row>
    <row r="416" spans="9:10">
      <c r="I416" s="47" t="s">
        <v>351</v>
      </c>
      <c r="J416" s="47">
        <v>0</v>
      </c>
    </row>
    <row r="417" spans="9:10">
      <c r="I417" s="47" t="s">
        <v>352</v>
      </c>
      <c r="J417" s="47">
        <v>0</v>
      </c>
    </row>
    <row r="418" spans="9:10">
      <c r="I418" s="47" t="s">
        <v>353</v>
      </c>
      <c r="J418" s="47">
        <v>0</v>
      </c>
    </row>
    <row r="419" spans="9:10">
      <c r="I419" s="47" t="s">
        <v>354</v>
      </c>
      <c r="J419" s="47">
        <v>0</v>
      </c>
    </row>
    <row r="420" spans="9:10">
      <c r="I420" s="47" t="s">
        <v>355</v>
      </c>
      <c r="J420" s="47">
        <v>0</v>
      </c>
    </row>
    <row r="421" spans="9:10">
      <c r="I421" s="47" t="s">
        <v>356</v>
      </c>
      <c r="J421" s="47">
        <v>0</v>
      </c>
    </row>
    <row r="422" spans="9:10">
      <c r="I422" s="47" t="s">
        <v>357</v>
      </c>
      <c r="J422" s="47">
        <v>0</v>
      </c>
    </row>
    <row r="423" spans="9:10">
      <c r="I423" s="47" t="s">
        <v>358</v>
      </c>
      <c r="J423" s="47">
        <v>0</v>
      </c>
    </row>
    <row r="424" spans="9:10">
      <c r="I424" s="47" t="s">
        <v>359</v>
      </c>
      <c r="J424" s="47">
        <v>0</v>
      </c>
    </row>
    <row r="425" spans="9:10">
      <c r="I425" s="47" t="s">
        <v>360</v>
      </c>
      <c r="J425" s="47">
        <v>0</v>
      </c>
    </row>
    <row r="426" spans="9:10">
      <c r="I426" s="47" t="s">
        <v>361</v>
      </c>
      <c r="J426" s="47">
        <v>0</v>
      </c>
    </row>
  </sheetData>
  <mergeCells count="2">
    <mergeCell ref="A26:C26"/>
    <mergeCell ref="A27:C2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topLeftCell="A307" workbookViewId="0">
      <selection activeCell="A427" sqref="A427"/>
    </sheetView>
  </sheetViews>
  <sheetFormatPr baseColWidth="10" defaultColWidth="11.44140625" defaultRowHeight="14.4"/>
  <cols>
    <col min="1" max="1" width="125" customWidth="1"/>
  </cols>
  <sheetData>
    <row r="1" spans="1:1">
      <c r="A1" t="s">
        <v>5</v>
      </c>
    </row>
    <row r="2" spans="1:1">
      <c r="A2" t="s">
        <v>6</v>
      </c>
    </row>
    <row r="3" spans="1:1">
      <c r="A3" t="s">
        <v>7</v>
      </c>
    </row>
    <row r="4" spans="1:1">
      <c r="A4" t="s">
        <v>8</v>
      </c>
    </row>
    <row r="5" spans="1:1">
      <c r="A5" t="s">
        <v>9</v>
      </c>
    </row>
    <row r="6" spans="1:1">
      <c r="A6" t="s">
        <v>10</v>
      </c>
    </row>
    <row r="7" spans="1:1">
      <c r="A7" t="s">
        <v>11</v>
      </c>
    </row>
    <row r="8" spans="1:1">
      <c r="A8" t="s">
        <v>12</v>
      </c>
    </row>
    <row r="9" spans="1:1">
      <c r="A9" t="s">
        <v>13</v>
      </c>
    </row>
    <row r="10" spans="1:1">
      <c r="A10" t="s">
        <v>14</v>
      </c>
    </row>
    <row r="11" spans="1:1">
      <c r="A11" t="s">
        <v>15</v>
      </c>
    </row>
    <row r="12" spans="1:1">
      <c r="A12" t="s">
        <v>16</v>
      </c>
    </row>
    <row r="13" spans="1:1">
      <c r="A13" t="s">
        <v>17</v>
      </c>
    </row>
    <row r="14" spans="1:1">
      <c r="A14" t="s">
        <v>18</v>
      </c>
    </row>
    <row r="15" spans="1:1">
      <c r="A15" t="s">
        <v>19</v>
      </c>
    </row>
    <row r="16" spans="1:1">
      <c r="A16" t="s">
        <v>20</v>
      </c>
    </row>
    <row r="17" spans="1:1">
      <c r="A17" t="s">
        <v>21</v>
      </c>
    </row>
    <row r="18" spans="1:1">
      <c r="A18" t="s">
        <v>22</v>
      </c>
    </row>
    <row r="19" spans="1:1">
      <c r="A19" t="s">
        <v>23</v>
      </c>
    </row>
    <row r="20" spans="1:1">
      <c r="A20" t="s">
        <v>24</v>
      </c>
    </row>
    <row r="21" spans="1:1">
      <c r="A21" t="s">
        <v>25</v>
      </c>
    </row>
    <row r="22" spans="1:1">
      <c r="A22" t="s">
        <v>26</v>
      </c>
    </row>
    <row r="23" spans="1:1">
      <c r="A23" t="s">
        <v>27</v>
      </c>
    </row>
    <row r="24" spans="1:1">
      <c r="A24" t="s">
        <v>28</v>
      </c>
    </row>
    <row r="25" spans="1:1">
      <c r="A25" t="s">
        <v>29</v>
      </c>
    </row>
    <row r="26" spans="1:1">
      <c r="A26" t="s">
        <v>30</v>
      </c>
    </row>
    <row r="27" spans="1:1">
      <c r="A27" t="s">
        <v>31</v>
      </c>
    </row>
    <row r="28" spans="1:1">
      <c r="A28" t="s">
        <v>32</v>
      </c>
    </row>
    <row r="29" spans="1:1">
      <c r="A29" t="s">
        <v>33</v>
      </c>
    </row>
    <row r="30" spans="1:1">
      <c r="A30" t="s">
        <v>34</v>
      </c>
    </row>
    <row r="31" spans="1:1">
      <c r="A31" t="s">
        <v>35</v>
      </c>
    </row>
    <row r="32" spans="1:1">
      <c r="A32" t="s">
        <v>36</v>
      </c>
    </row>
    <row r="33" spans="1:1">
      <c r="A33" t="s">
        <v>37</v>
      </c>
    </row>
    <row r="34" spans="1:1">
      <c r="A34" t="s">
        <v>38</v>
      </c>
    </row>
    <row r="35" spans="1:1">
      <c r="A35" t="s">
        <v>39</v>
      </c>
    </row>
    <row r="36" spans="1:1">
      <c r="A36" t="s">
        <v>40</v>
      </c>
    </row>
    <row r="37" spans="1:1">
      <c r="A37" t="s">
        <v>41</v>
      </c>
    </row>
    <row r="38" spans="1:1">
      <c r="A38" t="s">
        <v>42</v>
      </c>
    </row>
    <row r="39" spans="1:1">
      <c r="A39" t="s">
        <v>43</v>
      </c>
    </row>
    <row r="40" spans="1:1">
      <c r="A40" t="s">
        <v>44</v>
      </c>
    </row>
    <row r="41" spans="1:1">
      <c r="A41" t="s">
        <v>45</v>
      </c>
    </row>
    <row r="42" spans="1:1">
      <c r="A42" t="s">
        <v>46</v>
      </c>
    </row>
    <row r="43" spans="1:1">
      <c r="A43" t="s">
        <v>47</v>
      </c>
    </row>
    <row r="44" spans="1:1">
      <c r="A44" t="s">
        <v>48</v>
      </c>
    </row>
    <row r="45" spans="1:1">
      <c r="A45" t="s">
        <v>49</v>
      </c>
    </row>
    <row r="46" spans="1:1">
      <c r="A46" t="s">
        <v>50</v>
      </c>
    </row>
    <row r="47" spans="1:1">
      <c r="A47" t="s">
        <v>51</v>
      </c>
    </row>
    <row r="48" spans="1:1">
      <c r="A48" t="s">
        <v>52</v>
      </c>
    </row>
    <row r="49" spans="1:1">
      <c r="A49" t="s">
        <v>53</v>
      </c>
    </row>
    <row r="50" spans="1:1">
      <c r="A50" t="s">
        <v>54</v>
      </c>
    </row>
    <row r="51" spans="1:1">
      <c r="A51" t="s">
        <v>55</v>
      </c>
    </row>
    <row r="52" spans="1:1">
      <c r="A52" t="s">
        <v>56</v>
      </c>
    </row>
    <row r="53" spans="1:1">
      <c r="A53" t="s">
        <v>57</v>
      </c>
    </row>
    <row r="54" spans="1:1">
      <c r="A54" t="s">
        <v>58</v>
      </c>
    </row>
    <row r="55" spans="1:1">
      <c r="A55" t="s">
        <v>59</v>
      </c>
    </row>
    <row r="56" spans="1:1">
      <c r="A56" t="s">
        <v>60</v>
      </c>
    </row>
    <row r="57" spans="1:1">
      <c r="A57" t="s">
        <v>61</v>
      </c>
    </row>
    <row r="58" spans="1:1">
      <c r="A58" t="s">
        <v>62</v>
      </c>
    </row>
    <row r="59" spans="1:1">
      <c r="A59" t="s">
        <v>63</v>
      </c>
    </row>
    <row r="60" spans="1:1">
      <c r="A60" t="s">
        <v>64</v>
      </c>
    </row>
    <row r="61" spans="1:1">
      <c r="A61" t="s">
        <v>65</v>
      </c>
    </row>
    <row r="62" spans="1:1">
      <c r="A62" t="s">
        <v>66</v>
      </c>
    </row>
    <row r="63" spans="1:1">
      <c r="A63" t="s">
        <v>67</v>
      </c>
    </row>
    <row r="64" spans="1:1">
      <c r="A64" t="s">
        <v>68</v>
      </c>
    </row>
    <row r="65" spans="1:1">
      <c r="A65" t="s">
        <v>69</v>
      </c>
    </row>
    <row r="66" spans="1:1">
      <c r="A66" t="s">
        <v>70</v>
      </c>
    </row>
    <row r="67" spans="1:1">
      <c r="A67" t="s">
        <v>71</v>
      </c>
    </row>
    <row r="68" spans="1:1">
      <c r="A68" t="s">
        <v>72</v>
      </c>
    </row>
    <row r="69" spans="1:1">
      <c r="A69" t="s">
        <v>73</v>
      </c>
    </row>
    <row r="70" spans="1:1">
      <c r="A70" t="s">
        <v>74</v>
      </c>
    </row>
    <row r="71" spans="1:1">
      <c r="A71" t="s">
        <v>75</v>
      </c>
    </row>
    <row r="72" spans="1:1">
      <c r="A72" t="s">
        <v>76</v>
      </c>
    </row>
    <row r="73" spans="1:1">
      <c r="A73" t="s">
        <v>77</v>
      </c>
    </row>
    <row r="74" spans="1:1">
      <c r="A74" t="s">
        <v>78</v>
      </c>
    </row>
    <row r="75" spans="1:1">
      <c r="A75" t="s">
        <v>79</v>
      </c>
    </row>
    <row r="76" spans="1:1">
      <c r="A76" t="s">
        <v>80</v>
      </c>
    </row>
    <row r="77" spans="1:1">
      <c r="A77" t="s">
        <v>81</v>
      </c>
    </row>
    <row r="78" spans="1:1">
      <c r="A78" t="s">
        <v>82</v>
      </c>
    </row>
    <row r="79" spans="1:1">
      <c r="A79" t="s">
        <v>83</v>
      </c>
    </row>
    <row r="80" spans="1:1">
      <c r="A80" t="s">
        <v>84</v>
      </c>
    </row>
    <row r="81" spans="1:1">
      <c r="A81" t="s">
        <v>85</v>
      </c>
    </row>
    <row r="82" spans="1:1">
      <c r="A82" t="s">
        <v>86</v>
      </c>
    </row>
    <row r="83" spans="1:1">
      <c r="A83" t="s">
        <v>87</v>
      </c>
    </row>
    <row r="84" spans="1:1">
      <c r="A84" t="s">
        <v>88</v>
      </c>
    </row>
    <row r="85" spans="1:1">
      <c r="A85" t="s">
        <v>89</v>
      </c>
    </row>
    <row r="86" spans="1:1">
      <c r="A86" t="s">
        <v>90</v>
      </c>
    </row>
    <row r="87" spans="1:1">
      <c r="A87" t="s">
        <v>91</v>
      </c>
    </row>
    <row r="88" spans="1:1">
      <c r="A88" t="s">
        <v>92</v>
      </c>
    </row>
    <row r="89" spans="1:1">
      <c r="A89" t="s">
        <v>93</v>
      </c>
    </row>
    <row r="90" spans="1:1">
      <c r="A90" t="s">
        <v>94</v>
      </c>
    </row>
    <row r="91" spans="1:1">
      <c r="A91" t="s">
        <v>95</v>
      </c>
    </row>
    <row r="92" spans="1:1">
      <c r="A92" t="s">
        <v>96</v>
      </c>
    </row>
    <row r="93" spans="1:1">
      <c r="A93" t="s">
        <v>97</v>
      </c>
    </row>
    <row r="94" spans="1:1">
      <c r="A94" t="s">
        <v>98</v>
      </c>
    </row>
    <row r="95" spans="1:1">
      <c r="A95" t="s">
        <v>99</v>
      </c>
    </row>
    <row r="96" spans="1:1">
      <c r="A96" t="s">
        <v>100</v>
      </c>
    </row>
    <row r="97" spans="1:1">
      <c r="A97" t="s">
        <v>101</v>
      </c>
    </row>
    <row r="98" spans="1:1">
      <c r="A98" t="s">
        <v>102</v>
      </c>
    </row>
    <row r="99" spans="1:1">
      <c r="A99" t="s">
        <v>103</v>
      </c>
    </row>
    <row r="100" spans="1:1">
      <c r="A100" t="s">
        <v>104</v>
      </c>
    </row>
    <row r="101" spans="1:1">
      <c r="A101" t="s">
        <v>105</v>
      </c>
    </row>
    <row r="102" spans="1:1">
      <c r="A102" t="s">
        <v>106</v>
      </c>
    </row>
    <row r="103" spans="1:1">
      <c r="A103" t="s">
        <v>107</v>
      </c>
    </row>
    <row r="104" spans="1:1">
      <c r="A104" t="s">
        <v>108</v>
      </c>
    </row>
    <row r="105" spans="1:1">
      <c r="A105" t="s">
        <v>109</v>
      </c>
    </row>
    <row r="106" spans="1:1">
      <c r="A106" t="s">
        <v>110</v>
      </c>
    </row>
    <row r="107" spans="1:1">
      <c r="A107" t="s">
        <v>111</v>
      </c>
    </row>
    <row r="108" spans="1:1">
      <c r="A108" t="s">
        <v>112</v>
      </c>
    </row>
    <row r="109" spans="1:1">
      <c r="A109" t="s">
        <v>113</v>
      </c>
    </row>
    <row r="110" spans="1:1">
      <c r="A110" t="s">
        <v>114</v>
      </c>
    </row>
    <row r="111" spans="1:1">
      <c r="A111" t="s">
        <v>115</v>
      </c>
    </row>
    <row r="112" spans="1:1">
      <c r="A112" t="s">
        <v>116</v>
      </c>
    </row>
    <row r="113" spans="1:1">
      <c r="A113" t="s">
        <v>117</v>
      </c>
    </row>
    <row r="114" spans="1:1">
      <c r="A114" t="s">
        <v>118</v>
      </c>
    </row>
    <row r="115" spans="1:1">
      <c r="A115" t="s">
        <v>119</v>
      </c>
    </row>
    <row r="116" spans="1:1">
      <c r="A116" t="s">
        <v>120</v>
      </c>
    </row>
    <row r="117" spans="1:1">
      <c r="A117" t="s">
        <v>121</v>
      </c>
    </row>
    <row r="118" spans="1:1">
      <c r="A118" t="s">
        <v>122</v>
      </c>
    </row>
    <row r="119" spans="1:1">
      <c r="A119" t="s">
        <v>123</v>
      </c>
    </row>
    <row r="120" spans="1:1">
      <c r="A120" t="s">
        <v>124</v>
      </c>
    </row>
    <row r="121" spans="1:1">
      <c r="A121" t="s">
        <v>125</v>
      </c>
    </row>
    <row r="122" spans="1:1">
      <c r="A122" t="s">
        <v>126</v>
      </c>
    </row>
    <row r="123" spans="1:1">
      <c r="A123" t="s">
        <v>127</v>
      </c>
    </row>
    <row r="124" spans="1:1">
      <c r="A124" t="s">
        <v>128</v>
      </c>
    </row>
    <row r="125" spans="1:1">
      <c r="A125" t="s">
        <v>129</v>
      </c>
    </row>
    <row r="126" spans="1:1">
      <c r="A126" t="s">
        <v>130</v>
      </c>
    </row>
    <row r="127" spans="1:1">
      <c r="A127" t="s">
        <v>131</v>
      </c>
    </row>
    <row r="128" spans="1:1">
      <c r="A128" t="s">
        <v>132</v>
      </c>
    </row>
    <row r="129" spans="1:1">
      <c r="A129" t="s">
        <v>133</v>
      </c>
    </row>
    <row r="130" spans="1:1">
      <c r="A130" t="s">
        <v>134</v>
      </c>
    </row>
    <row r="131" spans="1:1">
      <c r="A131" t="s">
        <v>135</v>
      </c>
    </row>
    <row r="132" spans="1:1">
      <c r="A132" t="s">
        <v>136</v>
      </c>
    </row>
    <row r="133" spans="1:1">
      <c r="A133" t="s">
        <v>137</v>
      </c>
    </row>
    <row r="134" spans="1:1">
      <c r="A134" t="s">
        <v>138</v>
      </c>
    </row>
    <row r="135" spans="1:1">
      <c r="A135" t="s">
        <v>139</v>
      </c>
    </row>
    <row r="136" spans="1:1">
      <c r="A136" t="s">
        <v>140</v>
      </c>
    </row>
    <row r="137" spans="1:1">
      <c r="A137" t="s">
        <v>141</v>
      </c>
    </row>
    <row r="138" spans="1:1">
      <c r="A138" t="s">
        <v>142</v>
      </c>
    </row>
    <row r="139" spans="1:1">
      <c r="A139" t="s">
        <v>143</v>
      </c>
    </row>
    <row r="140" spans="1:1">
      <c r="A140" t="s">
        <v>144</v>
      </c>
    </row>
    <row r="141" spans="1:1">
      <c r="A141" t="s">
        <v>145</v>
      </c>
    </row>
    <row r="142" spans="1:1">
      <c r="A142" t="s">
        <v>146</v>
      </c>
    </row>
    <row r="143" spans="1:1">
      <c r="A143" t="s">
        <v>147</v>
      </c>
    </row>
    <row r="144" spans="1:1">
      <c r="A144" t="s">
        <v>148</v>
      </c>
    </row>
    <row r="145" spans="1:1">
      <c r="A145" t="s">
        <v>149</v>
      </c>
    </row>
    <row r="146" spans="1:1">
      <c r="A146" t="s">
        <v>150</v>
      </c>
    </row>
    <row r="147" spans="1:1">
      <c r="A147" t="s">
        <v>151</v>
      </c>
    </row>
    <row r="148" spans="1:1">
      <c r="A148" t="s">
        <v>152</v>
      </c>
    </row>
    <row r="149" spans="1:1">
      <c r="A149" t="s">
        <v>153</v>
      </c>
    </row>
    <row r="150" spans="1:1">
      <c r="A150" t="s">
        <v>154</v>
      </c>
    </row>
    <row r="151" spans="1:1">
      <c r="A151" t="s">
        <v>155</v>
      </c>
    </row>
    <row r="152" spans="1:1">
      <c r="A152" t="s">
        <v>156</v>
      </c>
    </row>
    <row r="153" spans="1:1">
      <c r="A153" t="s">
        <v>157</v>
      </c>
    </row>
    <row r="154" spans="1:1">
      <c r="A154" t="s">
        <v>158</v>
      </c>
    </row>
    <row r="155" spans="1:1">
      <c r="A155" t="s">
        <v>159</v>
      </c>
    </row>
    <row r="156" spans="1:1">
      <c r="A156" t="s">
        <v>160</v>
      </c>
    </row>
    <row r="157" spans="1:1">
      <c r="A157" t="s">
        <v>161</v>
      </c>
    </row>
    <row r="158" spans="1:1">
      <c r="A158" t="s">
        <v>162</v>
      </c>
    </row>
    <row r="159" spans="1:1">
      <c r="A159" t="s">
        <v>163</v>
      </c>
    </row>
    <row r="160" spans="1:1">
      <c r="A160" t="s">
        <v>164</v>
      </c>
    </row>
    <row r="161" spans="1:1">
      <c r="A161" t="s">
        <v>165</v>
      </c>
    </row>
    <row r="162" spans="1:1">
      <c r="A162" t="s">
        <v>166</v>
      </c>
    </row>
    <row r="163" spans="1:1">
      <c r="A163" t="s">
        <v>167</v>
      </c>
    </row>
    <row r="164" spans="1:1">
      <c r="A164" t="s">
        <v>168</v>
      </c>
    </row>
    <row r="165" spans="1:1">
      <c r="A165" t="s">
        <v>169</v>
      </c>
    </row>
    <row r="166" spans="1:1">
      <c r="A166" t="s">
        <v>170</v>
      </c>
    </row>
    <row r="167" spans="1:1">
      <c r="A167" t="s">
        <v>171</v>
      </c>
    </row>
    <row r="168" spans="1:1">
      <c r="A168" t="s">
        <v>172</v>
      </c>
    </row>
    <row r="169" spans="1:1">
      <c r="A169" t="s">
        <v>173</v>
      </c>
    </row>
    <row r="170" spans="1:1">
      <c r="A170" t="s">
        <v>174</v>
      </c>
    </row>
    <row r="171" spans="1:1">
      <c r="A171" t="s">
        <v>175</v>
      </c>
    </row>
    <row r="172" spans="1:1">
      <c r="A172" t="s">
        <v>176</v>
      </c>
    </row>
    <row r="173" spans="1:1">
      <c r="A173" t="s">
        <v>177</v>
      </c>
    </row>
    <row r="174" spans="1:1">
      <c r="A174" t="s">
        <v>178</v>
      </c>
    </row>
    <row r="175" spans="1:1">
      <c r="A175" t="s">
        <v>179</v>
      </c>
    </row>
    <row r="176" spans="1:1">
      <c r="A176" t="s">
        <v>180</v>
      </c>
    </row>
    <row r="177" spans="1:1">
      <c r="A177" t="s">
        <v>181</v>
      </c>
    </row>
    <row r="178" spans="1:1">
      <c r="A178" t="s">
        <v>182</v>
      </c>
    </row>
    <row r="179" spans="1:1">
      <c r="A179" t="s">
        <v>183</v>
      </c>
    </row>
    <row r="180" spans="1:1">
      <c r="A180" t="s">
        <v>184</v>
      </c>
    </row>
    <row r="181" spans="1:1">
      <c r="A181" t="s">
        <v>185</v>
      </c>
    </row>
    <row r="182" spans="1:1">
      <c r="A182" t="s">
        <v>186</v>
      </c>
    </row>
    <row r="183" spans="1:1">
      <c r="A183" t="s">
        <v>187</v>
      </c>
    </row>
    <row r="184" spans="1:1">
      <c r="A184" t="s">
        <v>188</v>
      </c>
    </row>
    <row r="185" spans="1:1">
      <c r="A185" t="s">
        <v>189</v>
      </c>
    </row>
    <row r="186" spans="1:1">
      <c r="A186" t="s">
        <v>190</v>
      </c>
    </row>
    <row r="187" spans="1:1">
      <c r="A187" t="s">
        <v>191</v>
      </c>
    </row>
    <row r="188" spans="1:1">
      <c r="A188" t="s">
        <v>192</v>
      </c>
    </row>
    <row r="189" spans="1:1">
      <c r="A189" t="s">
        <v>193</v>
      </c>
    </row>
    <row r="190" spans="1:1">
      <c r="A190" t="s">
        <v>194</v>
      </c>
    </row>
    <row r="191" spans="1:1">
      <c r="A191" t="s">
        <v>195</v>
      </c>
    </row>
    <row r="192" spans="1:1">
      <c r="A192" t="s">
        <v>196</v>
      </c>
    </row>
    <row r="193" spans="1:1">
      <c r="A193" t="s">
        <v>197</v>
      </c>
    </row>
    <row r="194" spans="1:1">
      <c r="A194" t="s">
        <v>198</v>
      </c>
    </row>
    <row r="195" spans="1:1">
      <c r="A195" t="s">
        <v>199</v>
      </c>
    </row>
    <row r="196" spans="1:1">
      <c r="A196" t="s">
        <v>200</v>
      </c>
    </row>
    <row r="197" spans="1:1">
      <c r="A197" t="s">
        <v>201</v>
      </c>
    </row>
    <row r="198" spans="1:1">
      <c r="A198" t="s">
        <v>202</v>
      </c>
    </row>
    <row r="199" spans="1:1">
      <c r="A199" t="s">
        <v>203</v>
      </c>
    </row>
    <row r="200" spans="1:1">
      <c r="A200" t="s">
        <v>204</v>
      </c>
    </row>
    <row r="201" spans="1:1">
      <c r="A201" t="s">
        <v>205</v>
      </c>
    </row>
    <row r="202" spans="1:1">
      <c r="A202" t="s">
        <v>206</v>
      </c>
    </row>
    <row r="203" spans="1:1">
      <c r="A203" t="s">
        <v>207</v>
      </c>
    </row>
    <row r="204" spans="1:1">
      <c r="A204" t="s">
        <v>208</v>
      </c>
    </row>
    <row r="205" spans="1:1">
      <c r="A205" t="s">
        <v>209</v>
      </c>
    </row>
    <row r="206" spans="1:1">
      <c r="A206" t="s">
        <v>210</v>
      </c>
    </row>
    <row r="207" spans="1:1">
      <c r="A207" t="s">
        <v>211</v>
      </c>
    </row>
    <row r="208" spans="1:1">
      <c r="A208" t="s">
        <v>212</v>
      </c>
    </row>
    <row r="209" spans="1:1">
      <c r="A209" t="s">
        <v>213</v>
      </c>
    </row>
    <row r="210" spans="1:1">
      <c r="A210" t="s">
        <v>214</v>
      </c>
    </row>
    <row r="211" spans="1:1">
      <c r="A211" t="s">
        <v>215</v>
      </c>
    </row>
    <row r="212" spans="1:1">
      <c r="A212" t="s">
        <v>216</v>
      </c>
    </row>
    <row r="213" spans="1:1">
      <c r="A213" t="s">
        <v>217</v>
      </c>
    </row>
    <row r="214" spans="1:1">
      <c r="A214" t="s">
        <v>218</v>
      </c>
    </row>
    <row r="215" spans="1:1">
      <c r="A215" t="s">
        <v>219</v>
      </c>
    </row>
    <row r="216" spans="1:1">
      <c r="A216" t="s">
        <v>220</v>
      </c>
    </row>
    <row r="217" spans="1:1">
      <c r="A217" t="s">
        <v>221</v>
      </c>
    </row>
    <row r="218" spans="1:1">
      <c r="A218" t="s">
        <v>222</v>
      </c>
    </row>
    <row r="219" spans="1:1">
      <c r="A219" t="s">
        <v>223</v>
      </c>
    </row>
    <row r="220" spans="1:1">
      <c r="A220" t="s">
        <v>224</v>
      </c>
    </row>
    <row r="221" spans="1:1">
      <c r="A221" t="s">
        <v>225</v>
      </c>
    </row>
    <row r="222" spans="1:1">
      <c r="A222" t="s">
        <v>226</v>
      </c>
    </row>
    <row r="223" spans="1:1">
      <c r="A223" t="s">
        <v>227</v>
      </c>
    </row>
    <row r="224" spans="1:1">
      <c r="A224" t="s">
        <v>228</v>
      </c>
    </row>
    <row r="225" spans="1:1">
      <c r="A225" t="s">
        <v>229</v>
      </c>
    </row>
    <row r="226" spans="1:1">
      <c r="A226" t="s">
        <v>230</v>
      </c>
    </row>
    <row r="227" spans="1:1">
      <c r="A227" t="s">
        <v>231</v>
      </c>
    </row>
    <row r="228" spans="1:1">
      <c r="A228" t="s">
        <v>232</v>
      </c>
    </row>
    <row r="229" spans="1:1">
      <c r="A229" t="s">
        <v>233</v>
      </c>
    </row>
    <row r="230" spans="1:1">
      <c r="A230" t="s">
        <v>234</v>
      </c>
    </row>
    <row r="231" spans="1:1">
      <c r="A231" t="s">
        <v>235</v>
      </c>
    </row>
    <row r="232" spans="1:1">
      <c r="A232" t="s">
        <v>236</v>
      </c>
    </row>
    <row r="233" spans="1:1">
      <c r="A233" t="s">
        <v>237</v>
      </c>
    </row>
    <row r="234" spans="1:1">
      <c r="A234" t="s">
        <v>238</v>
      </c>
    </row>
    <row r="235" spans="1:1">
      <c r="A235" t="s">
        <v>239</v>
      </c>
    </row>
    <row r="236" spans="1:1">
      <c r="A236" t="s">
        <v>240</v>
      </c>
    </row>
    <row r="237" spans="1:1">
      <c r="A237" t="s">
        <v>241</v>
      </c>
    </row>
    <row r="238" spans="1:1">
      <c r="A238" t="s">
        <v>242</v>
      </c>
    </row>
    <row r="239" spans="1:1">
      <c r="A239" t="s">
        <v>243</v>
      </c>
    </row>
    <row r="240" spans="1:1">
      <c r="A240" t="s">
        <v>244</v>
      </c>
    </row>
    <row r="241" spans="1:1">
      <c r="A241" t="s">
        <v>245</v>
      </c>
    </row>
    <row r="242" spans="1:1">
      <c r="A242" t="s">
        <v>246</v>
      </c>
    </row>
    <row r="243" spans="1:1">
      <c r="A243" t="s">
        <v>247</v>
      </c>
    </row>
    <row r="244" spans="1:1">
      <c r="A244" t="s">
        <v>248</v>
      </c>
    </row>
    <row r="245" spans="1:1">
      <c r="A245" t="s">
        <v>249</v>
      </c>
    </row>
    <row r="246" spans="1:1">
      <c r="A246" t="s">
        <v>250</v>
      </c>
    </row>
    <row r="247" spans="1:1">
      <c r="A247" t="s">
        <v>251</v>
      </c>
    </row>
    <row r="248" spans="1:1">
      <c r="A248" t="s">
        <v>252</v>
      </c>
    </row>
    <row r="249" spans="1:1">
      <c r="A249" t="s">
        <v>253</v>
      </c>
    </row>
    <row r="250" spans="1:1">
      <c r="A250" t="s">
        <v>254</v>
      </c>
    </row>
    <row r="251" spans="1:1">
      <c r="A251" t="s">
        <v>255</v>
      </c>
    </row>
    <row r="252" spans="1:1">
      <c r="A252" t="s">
        <v>256</v>
      </c>
    </row>
    <row r="253" spans="1:1">
      <c r="A253" t="s">
        <v>257</v>
      </c>
    </row>
    <row r="254" spans="1:1">
      <c r="A254" t="s">
        <v>258</v>
      </c>
    </row>
    <row r="255" spans="1:1">
      <c r="A255" t="s">
        <v>259</v>
      </c>
    </row>
    <row r="256" spans="1:1">
      <c r="A256" t="s">
        <v>260</v>
      </c>
    </row>
    <row r="257" spans="1:1">
      <c r="A257" t="s">
        <v>261</v>
      </c>
    </row>
    <row r="258" spans="1:1">
      <c r="A258" t="s">
        <v>262</v>
      </c>
    </row>
    <row r="259" spans="1:1">
      <c r="A259" t="s">
        <v>263</v>
      </c>
    </row>
    <row r="260" spans="1:1">
      <c r="A260" t="s">
        <v>264</v>
      </c>
    </row>
    <row r="261" spans="1:1">
      <c r="A261" t="s">
        <v>265</v>
      </c>
    </row>
    <row r="262" spans="1:1">
      <c r="A262" t="s">
        <v>266</v>
      </c>
    </row>
    <row r="263" spans="1:1">
      <c r="A263" t="s">
        <v>267</v>
      </c>
    </row>
    <row r="264" spans="1:1">
      <c r="A264" t="s">
        <v>268</v>
      </c>
    </row>
    <row r="265" spans="1:1">
      <c r="A265" t="s">
        <v>269</v>
      </c>
    </row>
    <row r="266" spans="1:1">
      <c r="A266" t="s">
        <v>270</v>
      </c>
    </row>
    <row r="267" spans="1:1">
      <c r="A267" t="s">
        <v>271</v>
      </c>
    </row>
    <row r="268" spans="1:1">
      <c r="A268" t="s">
        <v>272</v>
      </c>
    </row>
    <row r="269" spans="1:1">
      <c r="A269" t="s">
        <v>273</v>
      </c>
    </row>
    <row r="270" spans="1:1">
      <c r="A270" t="s">
        <v>274</v>
      </c>
    </row>
    <row r="271" spans="1:1">
      <c r="A271" t="s">
        <v>275</v>
      </c>
    </row>
    <row r="272" spans="1:1">
      <c r="A272" t="s">
        <v>276</v>
      </c>
    </row>
    <row r="273" spans="1:1">
      <c r="A273" t="s">
        <v>277</v>
      </c>
    </row>
    <row r="274" spans="1:1">
      <c r="A274" t="s">
        <v>278</v>
      </c>
    </row>
    <row r="275" spans="1:1">
      <c r="A275" t="s">
        <v>279</v>
      </c>
    </row>
    <row r="276" spans="1:1">
      <c r="A276" t="s">
        <v>280</v>
      </c>
    </row>
    <row r="277" spans="1:1">
      <c r="A277" t="s">
        <v>281</v>
      </c>
    </row>
    <row r="278" spans="1:1">
      <c r="A278" t="s">
        <v>282</v>
      </c>
    </row>
    <row r="279" spans="1:1">
      <c r="A279" t="s">
        <v>283</v>
      </c>
    </row>
    <row r="280" spans="1:1">
      <c r="A280" t="s">
        <v>284</v>
      </c>
    </row>
    <row r="281" spans="1:1">
      <c r="A281" t="s">
        <v>285</v>
      </c>
    </row>
    <row r="282" spans="1:1">
      <c r="A282" t="s">
        <v>286</v>
      </c>
    </row>
    <row r="283" spans="1:1">
      <c r="A283" t="s">
        <v>287</v>
      </c>
    </row>
    <row r="284" spans="1:1">
      <c r="A284" t="s">
        <v>288</v>
      </c>
    </row>
    <row r="285" spans="1:1">
      <c r="A285" t="s">
        <v>289</v>
      </c>
    </row>
    <row r="286" spans="1:1">
      <c r="A286" t="s">
        <v>290</v>
      </c>
    </row>
    <row r="287" spans="1:1">
      <c r="A287" t="s">
        <v>291</v>
      </c>
    </row>
    <row r="288" spans="1:1">
      <c r="A288" t="s">
        <v>292</v>
      </c>
    </row>
    <row r="289" spans="1:1">
      <c r="A289" t="s">
        <v>293</v>
      </c>
    </row>
    <row r="290" spans="1:1">
      <c r="A290" t="s">
        <v>294</v>
      </c>
    </row>
    <row r="291" spans="1:1">
      <c r="A291" t="s">
        <v>295</v>
      </c>
    </row>
    <row r="292" spans="1:1">
      <c r="A292" t="s">
        <v>296</v>
      </c>
    </row>
    <row r="293" spans="1:1">
      <c r="A293" t="s">
        <v>297</v>
      </c>
    </row>
    <row r="294" spans="1:1">
      <c r="A294" t="s">
        <v>298</v>
      </c>
    </row>
    <row r="295" spans="1:1">
      <c r="A295" t="s">
        <v>299</v>
      </c>
    </row>
    <row r="296" spans="1:1">
      <c r="A296" t="s">
        <v>300</v>
      </c>
    </row>
    <row r="297" spans="1:1">
      <c r="A297" t="s">
        <v>301</v>
      </c>
    </row>
    <row r="298" spans="1:1">
      <c r="A298" t="s">
        <v>302</v>
      </c>
    </row>
    <row r="299" spans="1:1">
      <c r="A299" t="s">
        <v>303</v>
      </c>
    </row>
    <row r="300" spans="1:1">
      <c r="A300" t="s">
        <v>304</v>
      </c>
    </row>
    <row r="301" spans="1:1">
      <c r="A301" t="s">
        <v>305</v>
      </c>
    </row>
    <row r="302" spans="1:1">
      <c r="A302" t="s">
        <v>306</v>
      </c>
    </row>
    <row r="303" spans="1:1">
      <c r="A303" t="s">
        <v>307</v>
      </c>
    </row>
    <row r="304" spans="1:1">
      <c r="A304" t="s">
        <v>308</v>
      </c>
    </row>
    <row r="305" spans="1:1">
      <c r="A305" t="s">
        <v>309</v>
      </c>
    </row>
    <row r="306" spans="1:1">
      <c r="A306" t="s">
        <v>310</v>
      </c>
    </row>
    <row r="307" spans="1:1">
      <c r="A307" t="s">
        <v>311</v>
      </c>
    </row>
    <row r="308" spans="1:1">
      <c r="A308" t="s">
        <v>312</v>
      </c>
    </row>
    <row r="309" spans="1:1">
      <c r="A309" t="s">
        <v>313</v>
      </c>
    </row>
    <row r="310" spans="1:1">
      <c r="A310" t="s">
        <v>314</v>
      </c>
    </row>
    <row r="311" spans="1:1">
      <c r="A311" t="s">
        <v>315</v>
      </c>
    </row>
    <row r="312" spans="1:1">
      <c r="A312" t="s">
        <v>316</v>
      </c>
    </row>
    <row r="313" spans="1:1">
      <c r="A313" t="s">
        <v>317</v>
      </c>
    </row>
    <row r="314" spans="1:1">
      <c r="A314" t="s">
        <v>318</v>
      </c>
    </row>
    <row r="315" spans="1:1">
      <c r="A315" t="s">
        <v>319</v>
      </c>
    </row>
    <row r="316" spans="1:1">
      <c r="A316" t="s">
        <v>320</v>
      </c>
    </row>
    <row r="317" spans="1:1">
      <c r="A317" t="s">
        <v>321</v>
      </c>
    </row>
    <row r="318" spans="1:1">
      <c r="A318" t="s">
        <v>322</v>
      </c>
    </row>
    <row r="319" spans="1:1">
      <c r="A319" t="s">
        <v>323</v>
      </c>
    </row>
    <row r="320" spans="1:1">
      <c r="A320" t="s">
        <v>324</v>
      </c>
    </row>
    <row r="321" spans="1:1">
      <c r="A321" t="s">
        <v>325</v>
      </c>
    </row>
    <row r="322" spans="1:1">
      <c r="A322" t="s">
        <v>326</v>
      </c>
    </row>
    <row r="323" spans="1:1">
      <c r="A323" t="s">
        <v>327</v>
      </c>
    </row>
    <row r="324" spans="1:1">
      <c r="A324" t="s">
        <v>328</v>
      </c>
    </row>
    <row r="325" spans="1:1">
      <c r="A325" t="s">
        <v>329</v>
      </c>
    </row>
    <row r="326" spans="1:1">
      <c r="A326" t="s">
        <v>330</v>
      </c>
    </row>
    <row r="327" spans="1:1">
      <c r="A327" t="s">
        <v>331</v>
      </c>
    </row>
    <row r="328" spans="1:1">
      <c r="A328" t="s">
        <v>332</v>
      </c>
    </row>
    <row r="329" spans="1:1">
      <c r="A329" t="s">
        <v>333</v>
      </c>
    </row>
    <row r="330" spans="1:1">
      <c r="A330" t="s">
        <v>334</v>
      </c>
    </row>
    <row r="331" spans="1:1">
      <c r="A331" t="s">
        <v>335</v>
      </c>
    </row>
    <row r="332" spans="1:1">
      <c r="A332" t="s">
        <v>336</v>
      </c>
    </row>
    <row r="333" spans="1:1">
      <c r="A333" t="s">
        <v>337</v>
      </c>
    </row>
    <row r="334" spans="1:1">
      <c r="A334" t="s">
        <v>338</v>
      </c>
    </row>
    <row r="335" spans="1:1">
      <c r="A335" t="s">
        <v>339</v>
      </c>
    </row>
    <row r="336" spans="1:1">
      <c r="A336" t="s">
        <v>340</v>
      </c>
    </row>
    <row r="337" spans="1:1">
      <c r="A337" t="s">
        <v>341</v>
      </c>
    </row>
    <row r="338" spans="1:1">
      <c r="A338" t="s">
        <v>342</v>
      </c>
    </row>
    <row r="339" spans="1:1">
      <c r="A339" t="s">
        <v>343</v>
      </c>
    </row>
    <row r="340" spans="1:1">
      <c r="A340" t="s">
        <v>344</v>
      </c>
    </row>
    <row r="341" spans="1:1">
      <c r="A341" t="s">
        <v>345</v>
      </c>
    </row>
    <row r="342" spans="1:1">
      <c r="A342" t="s">
        <v>346</v>
      </c>
    </row>
    <row r="343" spans="1:1">
      <c r="A343" t="s">
        <v>347</v>
      </c>
    </row>
    <row r="344" spans="1:1">
      <c r="A344" t="s">
        <v>348</v>
      </c>
    </row>
    <row r="345" spans="1:1">
      <c r="A345" t="s">
        <v>349</v>
      </c>
    </row>
    <row r="346" spans="1:1">
      <c r="A346" t="s">
        <v>350</v>
      </c>
    </row>
    <row r="347" spans="1:1">
      <c r="A347" t="s">
        <v>351</v>
      </c>
    </row>
    <row r="348" spans="1:1">
      <c r="A348" t="s">
        <v>352</v>
      </c>
    </row>
    <row r="349" spans="1:1">
      <c r="A349" t="s">
        <v>353</v>
      </c>
    </row>
    <row r="350" spans="1:1">
      <c r="A350" t="s">
        <v>354</v>
      </c>
    </row>
    <row r="351" spans="1:1">
      <c r="A351" t="s">
        <v>355</v>
      </c>
    </row>
    <row r="352" spans="1:1">
      <c r="A352" t="s">
        <v>356</v>
      </c>
    </row>
    <row r="353" spans="1:1">
      <c r="A353" t="s">
        <v>357</v>
      </c>
    </row>
    <row r="354" spans="1:1">
      <c r="A354" t="s">
        <v>358</v>
      </c>
    </row>
    <row r="355" spans="1:1">
      <c r="A355" t="s">
        <v>359</v>
      </c>
    </row>
    <row r="356" spans="1:1">
      <c r="A356" t="s">
        <v>360</v>
      </c>
    </row>
    <row r="357" spans="1:1">
      <c r="A357" t="s">
        <v>361</v>
      </c>
    </row>
    <row r="358" spans="1:1">
      <c r="A358" t="s">
        <v>362</v>
      </c>
    </row>
    <row r="359" spans="1:1">
      <c r="A359" t="s">
        <v>363</v>
      </c>
    </row>
    <row r="360" spans="1:1">
      <c r="A360" t="s">
        <v>364</v>
      </c>
    </row>
    <row r="361" spans="1:1">
      <c r="A361" t="s">
        <v>365</v>
      </c>
    </row>
    <row r="362" spans="1:1">
      <c r="A362" t="s">
        <v>366</v>
      </c>
    </row>
    <row r="363" spans="1:1">
      <c r="A363" t="s">
        <v>367</v>
      </c>
    </row>
    <row r="364" spans="1:1">
      <c r="A364" t="s">
        <v>368</v>
      </c>
    </row>
    <row r="365" spans="1:1">
      <c r="A365" t="s">
        <v>369</v>
      </c>
    </row>
    <row r="366" spans="1:1">
      <c r="A366" t="s">
        <v>370</v>
      </c>
    </row>
    <row r="367" spans="1:1">
      <c r="A367" t="s">
        <v>371</v>
      </c>
    </row>
    <row r="368" spans="1:1">
      <c r="A368" t="s">
        <v>372</v>
      </c>
    </row>
    <row r="369" spans="1:1">
      <c r="A369" t="s">
        <v>373</v>
      </c>
    </row>
    <row r="370" spans="1:1">
      <c r="A370" t="s">
        <v>374</v>
      </c>
    </row>
    <row r="371" spans="1:1">
      <c r="A371" t="s">
        <v>375</v>
      </c>
    </row>
    <row r="372" spans="1:1">
      <c r="A372" t="s">
        <v>376</v>
      </c>
    </row>
    <row r="373" spans="1:1">
      <c r="A373" t="s">
        <v>377</v>
      </c>
    </row>
    <row r="374" spans="1:1">
      <c r="A374" t="s">
        <v>378</v>
      </c>
    </row>
    <row r="375" spans="1:1">
      <c r="A375" t="s">
        <v>379</v>
      </c>
    </row>
    <row r="376" spans="1:1">
      <c r="A376" t="s">
        <v>380</v>
      </c>
    </row>
    <row r="377" spans="1:1">
      <c r="A377" t="s">
        <v>381</v>
      </c>
    </row>
    <row r="378" spans="1:1">
      <c r="A378" t="s">
        <v>382</v>
      </c>
    </row>
    <row r="379" spans="1:1">
      <c r="A379" t="s">
        <v>383</v>
      </c>
    </row>
    <row r="380" spans="1:1">
      <c r="A380" t="s">
        <v>384</v>
      </c>
    </row>
    <row r="381" spans="1:1">
      <c r="A381" t="s">
        <v>385</v>
      </c>
    </row>
    <row r="382" spans="1:1">
      <c r="A382" t="s">
        <v>386</v>
      </c>
    </row>
    <row r="383" spans="1:1">
      <c r="A383" t="s">
        <v>387</v>
      </c>
    </row>
    <row r="384" spans="1:1">
      <c r="A384" t="s">
        <v>388</v>
      </c>
    </row>
    <row r="385" spans="1:1">
      <c r="A385" t="s">
        <v>389</v>
      </c>
    </row>
    <row r="386" spans="1:1">
      <c r="A386" t="s">
        <v>390</v>
      </c>
    </row>
    <row r="387" spans="1:1">
      <c r="A387" t="s">
        <v>391</v>
      </c>
    </row>
    <row r="388" spans="1:1">
      <c r="A388" t="s">
        <v>392</v>
      </c>
    </row>
    <row r="389" spans="1:1">
      <c r="A389" t="s">
        <v>393</v>
      </c>
    </row>
    <row r="390" spans="1:1">
      <c r="A390" t="s">
        <v>394</v>
      </c>
    </row>
    <row r="391" spans="1:1">
      <c r="A391" t="s">
        <v>395</v>
      </c>
    </row>
    <row r="392" spans="1:1">
      <c r="A392" t="s">
        <v>396</v>
      </c>
    </row>
    <row r="393" spans="1:1">
      <c r="A393" t="s">
        <v>397</v>
      </c>
    </row>
    <row r="394" spans="1:1">
      <c r="A394" t="s">
        <v>398</v>
      </c>
    </row>
    <row r="395" spans="1:1">
      <c r="A395" t="s">
        <v>399</v>
      </c>
    </row>
    <row r="396" spans="1:1">
      <c r="A396" t="s">
        <v>400</v>
      </c>
    </row>
    <row r="397" spans="1:1">
      <c r="A397" t="s">
        <v>401</v>
      </c>
    </row>
    <row r="398" spans="1:1">
      <c r="A398" t="s">
        <v>402</v>
      </c>
    </row>
    <row r="399" spans="1:1">
      <c r="A399" t="s">
        <v>403</v>
      </c>
    </row>
    <row r="400" spans="1:1">
      <c r="A400" t="s">
        <v>404</v>
      </c>
    </row>
    <row r="401" spans="1:1">
      <c r="A401" t="s">
        <v>405</v>
      </c>
    </row>
    <row r="402" spans="1:1">
      <c r="A402" t="s">
        <v>406</v>
      </c>
    </row>
    <row r="403" spans="1:1">
      <c r="A403" t="s">
        <v>407</v>
      </c>
    </row>
    <row r="404" spans="1:1">
      <c r="A404" t="s">
        <v>408</v>
      </c>
    </row>
    <row r="405" spans="1:1">
      <c r="A405" t="s">
        <v>409</v>
      </c>
    </row>
    <row r="406" spans="1:1">
      <c r="A406" t="s">
        <v>410</v>
      </c>
    </row>
    <row r="407" spans="1:1">
      <c r="A407" t="s">
        <v>411</v>
      </c>
    </row>
    <row r="408" spans="1:1">
      <c r="A408" t="s">
        <v>412</v>
      </c>
    </row>
    <row r="409" spans="1:1">
      <c r="A409" t="s">
        <v>413</v>
      </c>
    </row>
    <row r="410" spans="1:1">
      <c r="A410" t="s">
        <v>414</v>
      </c>
    </row>
    <row r="411" spans="1:1">
      <c r="A411" t="s">
        <v>415</v>
      </c>
    </row>
    <row r="412" spans="1:1">
      <c r="A412" t="s">
        <v>416</v>
      </c>
    </row>
    <row r="413" spans="1:1">
      <c r="A413" t="s">
        <v>417</v>
      </c>
    </row>
    <row r="414" spans="1:1">
      <c r="A414" t="s">
        <v>418</v>
      </c>
    </row>
    <row r="415" spans="1:1">
      <c r="A415" t="s">
        <v>419</v>
      </c>
    </row>
    <row r="416" spans="1:1">
      <c r="A416" t="s">
        <v>420</v>
      </c>
    </row>
    <row r="417" spans="1:1">
      <c r="A417" t="s">
        <v>421</v>
      </c>
    </row>
    <row r="418" spans="1:1">
      <c r="A418" t="s">
        <v>422</v>
      </c>
    </row>
    <row r="419" spans="1:1">
      <c r="A419" t="s">
        <v>423</v>
      </c>
    </row>
    <row r="420" spans="1:1">
      <c r="A420" t="s">
        <v>424</v>
      </c>
    </row>
    <row r="421" spans="1:1">
      <c r="A421" t="s">
        <v>425</v>
      </c>
    </row>
    <row r="422" spans="1:1">
      <c r="A422" t="s">
        <v>426</v>
      </c>
    </row>
    <row r="423" spans="1:1">
      <c r="A423" t="s">
        <v>427</v>
      </c>
    </row>
    <row r="424" spans="1:1">
      <c r="A424" t="s">
        <v>428</v>
      </c>
    </row>
    <row r="425" spans="1:1">
      <c r="A425" t="s">
        <v>429</v>
      </c>
    </row>
    <row r="426" spans="1:1">
      <c r="A426" t="s">
        <v>430</v>
      </c>
    </row>
    <row r="427" spans="1:1">
      <c r="A427" t="s">
        <v>431</v>
      </c>
    </row>
  </sheetData>
  <sortState xmlns:xlrd2="http://schemas.microsoft.com/office/spreadsheetml/2017/richdata2" ref="A2:A419">
    <sortCondition ref="A2:A4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EEF6-DB26-4500-A5AD-A10A51CA4101}">
  <sheetPr codeName="Hoja2"/>
  <dimension ref="B2:W37"/>
  <sheetViews>
    <sheetView showRowColHeaders="0" topLeftCell="B1" zoomScale="89" zoomScaleNormal="89" workbookViewId="0">
      <selection activeCell="E28" sqref="E28:S37"/>
    </sheetView>
  </sheetViews>
  <sheetFormatPr baseColWidth="10" defaultColWidth="9.109375" defaultRowHeight="14.4"/>
  <cols>
    <col min="1" max="1" width="0" style="2" hidden="1" customWidth="1"/>
    <col min="2" max="3" width="16.33203125" style="4" customWidth="1"/>
    <col min="4" max="6" width="9.109375" style="2"/>
    <col min="7" max="7" width="11.109375" style="2" customWidth="1"/>
    <col min="8" max="11" width="9.109375" style="2"/>
    <col min="12" max="12" width="10" style="2" customWidth="1"/>
    <col min="13" max="16384" width="9.109375" style="2"/>
  </cols>
  <sheetData>
    <row r="2" spans="2:23" ht="15" customHeight="1">
      <c r="B2" s="92"/>
      <c r="C2" s="92"/>
      <c r="E2" s="89" t="s">
        <v>1</v>
      </c>
      <c r="F2" s="89"/>
      <c r="G2" s="89"/>
      <c r="H2" s="89"/>
      <c r="I2" s="89"/>
      <c r="J2" s="89"/>
      <c r="K2" s="89"/>
      <c r="L2" s="89"/>
      <c r="M2" s="89"/>
      <c r="N2" s="89"/>
      <c r="O2" s="89"/>
      <c r="P2" s="89"/>
      <c r="Q2" s="89"/>
      <c r="R2" s="89"/>
      <c r="S2" s="89"/>
      <c r="T2" s="89"/>
      <c r="U2" s="89"/>
      <c r="V2" s="89"/>
      <c r="W2" s="89"/>
    </row>
    <row r="3" spans="2:23" ht="15" customHeight="1" thickBot="1">
      <c r="B3" s="92"/>
      <c r="C3" s="92"/>
      <c r="E3" s="90"/>
      <c r="F3" s="90"/>
      <c r="G3" s="90"/>
      <c r="H3" s="90"/>
      <c r="I3" s="90"/>
      <c r="J3" s="90"/>
      <c r="K3" s="90"/>
      <c r="L3" s="90"/>
      <c r="M3" s="90"/>
      <c r="N3" s="90"/>
      <c r="O3" s="90"/>
      <c r="P3" s="90"/>
      <c r="Q3" s="90"/>
      <c r="R3" s="90"/>
      <c r="S3" s="90"/>
      <c r="T3" s="90"/>
      <c r="U3" s="90"/>
      <c r="V3" s="90"/>
      <c r="W3" s="90"/>
    </row>
    <row r="4" spans="2:23">
      <c r="B4" s="92"/>
      <c r="C4" s="92"/>
      <c r="E4" s="74"/>
      <c r="F4" s="74"/>
      <c r="G4" s="74"/>
      <c r="H4" s="74"/>
      <c r="I4" s="74"/>
      <c r="J4" s="74"/>
      <c r="K4" s="74"/>
      <c r="L4" s="74"/>
      <c r="M4" s="74"/>
      <c r="N4" s="74"/>
      <c r="O4" s="74"/>
      <c r="P4" s="74"/>
      <c r="Q4" s="74"/>
      <c r="R4" s="74"/>
      <c r="S4" s="74"/>
      <c r="T4" s="74"/>
      <c r="U4" s="74"/>
      <c r="V4" s="74"/>
      <c r="W4" s="74"/>
    </row>
    <row r="5" spans="2:23" ht="15" customHeight="1">
      <c r="E5" s="103" t="s">
        <v>639</v>
      </c>
      <c r="F5" s="103"/>
      <c r="G5" s="103"/>
      <c r="H5" s="103"/>
      <c r="I5" s="103"/>
      <c r="J5" s="103"/>
      <c r="K5" s="103"/>
      <c r="L5" s="103"/>
      <c r="M5" s="103"/>
      <c r="N5" s="103"/>
      <c r="O5" s="5"/>
      <c r="P5" s="5"/>
      <c r="Q5" s="121" t="s">
        <v>434</v>
      </c>
      <c r="R5" s="121"/>
      <c r="S5" s="121"/>
      <c r="T5" s="5"/>
      <c r="U5" s="104" t="s">
        <v>473</v>
      </c>
      <c r="V5" s="104"/>
      <c r="W5" s="104"/>
    </row>
    <row r="6" spans="2:23" ht="15" customHeight="1">
      <c r="B6" s="93" t="s">
        <v>522</v>
      </c>
      <c r="C6" s="93"/>
      <c r="E6" s="103"/>
      <c r="F6" s="103"/>
      <c r="G6" s="103"/>
      <c r="H6" s="103"/>
      <c r="I6" s="103"/>
      <c r="J6" s="103"/>
      <c r="K6" s="103"/>
      <c r="L6" s="103"/>
      <c r="M6" s="103"/>
      <c r="N6" s="103"/>
      <c r="O6" s="5"/>
      <c r="P6" s="5"/>
      <c r="Q6" s="135">
        <v>45701</v>
      </c>
      <c r="R6" s="135"/>
      <c r="S6" s="135"/>
      <c r="T6" s="5"/>
      <c r="U6" s="104"/>
      <c r="V6" s="104"/>
      <c r="W6" s="104"/>
    </row>
    <row r="7" spans="2:23" ht="15">
      <c r="B7" s="3"/>
      <c r="C7" s="3"/>
      <c r="E7" s="37"/>
      <c r="F7" s="37"/>
      <c r="G7" s="37"/>
      <c r="H7" s="37"/>
      <c r="I7" s="37"/>
      <c r="J7" s="37"/>
      <c r="K7" s="37"/>
      <c r="L7" s="37"/>
      <c r="M7" s="74"/>
      <c r="N7" s="74"/>
      <c r="O7" s="74"/>
      <c r="P7" s="74"/>
      <c r="Q7" s="135"/>
      <c r="R7" s="135"/>
      <c r="S7" s="135"/>
      <c r="T7" s="74"/>
      <c r="U7" s="104"/>
      <c r="V7" s="104"/>
      <c r="W7" s="104"/>
    </row>
    <row r="8" spans="2:23" ht="18.600000000000001">
      <c r="B8" s="93" t="s">
        <v>1</v>
      </c>
      <c r="C8" s="93"/>
      <c r="E8" s="74"/>
      <c r="F8" s="74"/>
      <c r="G8" s="74"/>
      <c r="H8" s="74"/>
      <c r="I8" s="74"/>
      <c r="J8" s="74"/>
      <c r="K8" s="74"/>
      <c r="L8" s="74"/>
      <c r="M8" s="74"/>
      <c r="N8" s="74"/>
      <c r="O8" s="74"/>
      <c r="P8" s="74"/>
      <c r="Q8" s="74"/>
      <c r="R8" s="74"/>
      <c r="S8" s="74"/>
      <c r="T8" s="74"/>
      <c r="U8" s="104"/>
      <c r="V8" s="104"/>
      <c r="W8" s="104"/>
    </row>
    <row r="9" spans="2:23">
      <c r="B9" s="3"/>
      <c r="C9" s="3"/>
      <c r="E9" s="115" t="s">
        <v>435</v>
      </c>
      <c r="F9" s="115"/>
      <c r="G9" s="116"/>
      <c r="H9" s="136" t="s">
        <v>436</v>
      </c>
      <c r="I9" s="116"/>
      <c r="J9" s="115" t="s">
        <v>525</v>
      </c>
      <c r="K9" s="115"/>
      <c r="L9" s="116"/>
      <c r="M9" s="115" t="s">
        <v>437</v>
      </c>
      <c r="N9" s="115"/>
      <c r="O9" s="115"/>
      <c r="P9" s="117"/>
      <c r="Q9" s="118" t="s">
        <v>438</v>
      </c>
      <c r="R9" s="115"/>
      <c r="S9" s="115"/>
      <c r="T9" s="74"/>
      <c r="U9" s="104"/>
      <c r="V9" s="104"/>
      <c r="W9" s="104"/>
    </row>
    <row r="10" spans="2:23" ht="18.75" customHeight="1">
      <c r="B10" s="93" t="s">
        <v>2</v>
      </c>
      <c r="C10" s="93"/>
      <c r="E10" s="115"/>
      <c r="F10" s="115"/>
      <c r="G10" s="116"/>
      <c r="H10" s="136"/>
      <c r="I10" s="116"/>
      <c r="J10" s="115"/>
      <c r="K10" s="115"/>
      <c r="L10" s="116"/>
      <c r="M10" s="115"/>
      <c r="N10" s="115"/>
      <c r="O10" s="115"/>
      <c r="P10" s="117"/>
      <c r="Q10" s="118"/>
      <c r="R10" s="115"/>
      <c r="S10" s="115"/>
      <c r="T10" s="6"/>
      <c r="U10" s="104"/>
      <c r="V10" s="104"/>
      <c r="W10" s="104"/>
    </row>
    <row r="11" spans="2:23" ht="18.600000000000001">
      <c r="B11" s="93"/>
      <c r="C11" s="93"/>
      <c r="E11" s="74"/>
      <c r="F11" s="74"/>
      <c r="G11" s="74"/>
      <c r="H11" s="74"/>
      <c r="I11" s="74"/>
      <c r="J11" s="74"/>
      <c r="K11" s="74"/>
      <c r="L11" s="74"/>
      <c r="M11" s="74"/>
      <c r="N11" s="74"/>
      <c r="O11" s="74"/>
      <c r="P11" s="74"/>
      <c r="Q11" s="74"/>
      <c r="R11" s="74"/>
      <c r="S11" s="74"/>
      <c r="T11" s="52"/>
      <c r="U11" s="104"/>
      <c r="V11" s="104"/>
      <c r="W11" s="104"/>
    </row>
    <row r="12" spans="2:23" ht="23.25" customHeight="1">
      <c r="B12" s="93" t="s">
        <v>3</v>
      </c>
      <c r="C12" s="93"/>
      <c r="E12" s="99" t="s">
        <v>627</v>
      </c>
      <c r="F12" s="99"/>
      <c r="G12" s="100"/>
      <c r="H12" s="101" t="s">
        <v>463</v>
      </c>
      <c r="I12" s="102"/>
      <c r="J12" s="128">
        <v>43682</v>
      </c>
      <c r="K12" s="114"/>
      <c r="L12" s="129"/>
      <c r="M12" s="131" t="s">
        <v>656</v>
      </c>
      <c r="N12" s="132"/>
      <c r="O12" s="132"/>
      <c r="P12" s="133"/>
      <c r="Q12" s="113">
        <v>45503</v>
      </c>
      <c r="R12" s="114"/>
      <c r="S12" s="114"/>
      <c r="T12" s="77"/>
      <c r="U12" s="123" t="s">
        <v>474</v>
      </c>
      <c r="V12" s="123"/>
      <c r="W12" s="123"/>
    </row>
    <row r="13" spans="2:23" ht="23.25" customHeight="1">
      <c r="B13" s="93"/>
      <c r="C13" s="93"/>
      <c r="E13" s="99"/>
      <c r="F13" s="99"/>
      <c r="G13" s="100"/>
      <c r="H13" s="101"/>
      <c r="I13" s="102"/>
      <c r="J13" s="130"/>
      <c r="K13" s="114"/>
      <c r="L13" s="129"/>
      <c r="M13" s="131"/>
      <c r="N13" s="132"/>
      <c r="O13" s="132"/>
      <c r="P13" s="133"/>
      <c r="Q13" s="114"/>
      <c r="R13" s="114"/>
      <c r="S13" s="114"/>
      <c r="T13" s="76">
        <f>IFERROR(LOOKUP(Q12,Administrador!$L$9:$L$11,Administrador!$M$9:$M$11),0)</f>
        <v>2</v>
      </c>
      <c r="U13" s="123"/>
      <c r="V13" s="123"/>
      <c r="W13" s="123"/>
    </row>
    <row r="14" spans="2:23" ht="18.600000000000001">
      <c r="B14" s="93" t="s">
        <v>4</v>
      </c>
      <c r="C14" s="93"/>
      <c r="E14" s="106" t="s">
        <v>628</v>
      </c>
      <c r="F14" s="106"/>
      <c r="G14" s="107"/>
      <c r="H14" s="108" t="s">
        <v>463</v>
      </c>
      <c r="I14" s="109"/>
      <c r="J14" s="125">
        <v>45463</v>
      </c>
      <c r="K14" s="120"/>
      <c r="L14" s="126"/>
      <c r="M14" s="110" t="s">
        <v>657</v>
      </c>
      <c r="N14" s="111"/>
      <c r="O14" s="111"/>
      <c r="P14" s="112"/>
      <c r="Q14" s="119">
        <v>45468</v>
      </c>
      <c r="R14" s="120"/>
      <c r="S14" s="120"/>
      <c r="T14" s="76"/>
      <c r="U14" s="105"/>
      <c r="V14" s="105"/>
      <c r="W14" s="105"/>
    </row>
    <row r="15" spans="2:23" ht="18.600000000000001">
      <c r="B15" s="93"/>
      <c r="C15" s="93"/>
      <c r="E15" s="106"/>
      <c r="F15" s="106"/>
      <c r="G15" s="107"/>
      <c r="H15" s="108"/>
      <c r="I15" s="109"/>
      <c r="J15" s="127"/>
      <c r="K15" s="120"/>
      <c r="L15" s="126"/>
      <c r="M15" s="110"/>
      <c r="N15" s="111"/>
      <c r="O15" s="111"/>
      <c r="P15" s="112"/>
      <c r="Q15" s="120"/>
      <c r="R15" s="120"/>
      <c r="S15" s="120"/>
      <c r="T15" s="76">
        <f>IFERROR(LOOKUP(Q14,Administrador!$L$9:$L$11,Administrador!$M$9:$M$11),0)</f>
        <v>2</v>
      </c>
      <c r="U15" s="74"/>
      <c r="V15" s="74"/>
      <c r="W15" s="74"/>
    </row>
    <row r="16" spans="2:23" ht="18.600000000000001">
      <c r="B16" s="93" t="s">
        <v>504</v>
      </c>
      <c r="C16" s="93"/>
      <c r="E16" s="99" t="s">
        <v>629</v>
      </c>
      <c r="F16" s="99"/>
      <c r="G16" s="100"/>
      <c r="H16" s="101" t="s">
        <v>463</v>
      </c>
      <c r="I16" s="102"/>
      <c r="J16" s="128">
        <v>45166</v>
      </c>
      <c r="K16" s="114"/>
      <c r="L16" s="129"/>
      <c r="M16" s="131" t="s">
        <v>658</v>
      </c>
      <c r="N16" s="132"/>
      <c r="O16" s="132"/>
      <c r="P16" s="133"/>
      <c r="Q16" s="113">
        <v>45476</v>
      </c>
      <c r="R16" s="114"/>
      <c r="S16" s="114"/>
      <c r="T16" s="76"/>
      <c r="U16" s="124" t="s">
        <v>626</v>
      </c>
      <c r="V16" s="124"/>
      <c r="W16" s="124"/>
    </row>
    <row r="17" spans="2:23" ht="18.600000000000001">
      <c r="B17" s="93"/>
      <c r="C17" s="93"/>
      <c r="E17" s="99"/>
      <c r="F17" s="99"/>
      <c r="G17" s="100"/>
      <c r="H17" s="101"/>
      <c r="I17" s="102"/>
      <c r="J17" s="130"/>
      <c r="K17" s="114"/>
      <c r="L17" s="129"/>
      <c r="M17" s="131"/>
      <c r="N17" s="132"/>
      <c r="O17" s="132"/>
      <c r="P17" s="133"/>
      <c r="Q17" s="114"/>
      <c r="R17" s="114"/>
      <c r="S17" s="114"/>
      <c r="T17" s="76">
        <f>IFERROR(LOOKUP(Q16,Administrador!$L$9:$L$11,Administrador!$M$9:$M$11),0)</f>
        <v>2</v>
      </c>
      <c r="U17" s="124"/>
      <c r="V17" s="124"/>
      <c r="W17" s="124"/>
    </row>
    <row r="18" spans="2:23" ht="15" customHeight="1">
      <c r="B18" s="93" t="s">
        <v>432</v>
      </c>
      <c r="C18" s="93"/>
      <c r="E18" s="106" t="s">
        <v>630</v>
      </c>
      <c r="F18" s="106"/>
      <c r="G18" s="107"/>
      <c r="H18" s="108" t="s">
        <v>463</v>
      </c>
      <c r="I18" s="109"/>
      <c r="J18" s="125">
        <v>45499</v>
      </c>
      <c r="K18" s="120"/>
      <c r="L18" s="126"/>
      <c r="M18" s="110" t="s">
        <v>659</v>
      </c>
      <c r="N18" s="111"/>
      <c r="O18" s="111"/>
      <c r="P18" s="112"/>
      <c r="Q18" s="119">
        <v>45498</v>
      </c>
      <c r="R18" s="120"/>
      <c r="S18" s="120"/>
      <c r="T18" s="75"/>
      <c r="U18" s="124"/>
      <c r="V18" s="124"/>
      <c r="W18" s="124"/>
    </row>
    <row r="19" spans="2:23" ht="18.600000000000001">
      <c r="B19" s="93"/>
      <c r="C19" s="93"/>
      <c r="E19" s="106"/>
      <c r="F19" s="106"/>
      <c r="G19" s="107"/>
      <c r="H19" s="108"/>
      <c r="I19" s="109"/>
      <c r="J19" s="127"/>
      <c r="K19" s="120"/>
      <c r="L19" s="126"/>
      <c r="M19" s="110"/>
      <c r="N19" s="111"/>
      <c r="O19" s="111"/>
      <c r="P19" s="112"/>
      <c r="Q19" s="120"/>
      <c r="R19" s="120"/>
      <c r="S19" s="120"/>
      <c r="T19" s="76">
        <f>IFERROR(LOOKUP(Q18,Administrador!$L$9:$L$11,Administrador!$M$9:$M$11),0)</f>
        <v>2</v>
      </c>
      <c r="U19" s="124"/>
      <c r="V19" s="124"/>
      <c r="W19" s="124"/>
    </row>
    <row r="20" spans="2:23" ht="19.5" customHeight="1">
      <c r="B20" s="93" t="s">
        <v>433</v>
      </c>
      <c r="C20" s="93"/>
      <c r="E20" s="99" t="s">
        <v>631</v>
      </c>
      <c r="F20" s="99"/>
      <c r="G20" s="100"/>
      <c r="H20" s="101" t="s">
        <v>463</v>
      </c>
      <c r="I20" s="102"/>
      <c r="J20" s="128">
        <v>45460</v>
      </c>
      <c r="K20" s="114"/>
      <c r="L20" s="129"/>
      <c r="M20" s="131" t="s">
        <v>660</v>
      </c>
      <c r="N20" s="132"/>
      <c r="O20" s="132"/>
      <c r="P20" s="133"/>
      <c r="Q20" s="113">
        <v>45472</v>
      </c>
      <c r="R20" s="114"/>
      <c r="S20" s="114"/>
      <c r="T20" s="75"/>
      <c r="U20" s="124"/>
      <c r="V20" s="124"/>
      <c r="W20" s="124"/>
    </row>
    <row r="21" spans="2:23" ht="18.600000000000001">
      <c r="B21" s="93"/>
      <c r="C21" s="93"/>
      <c r="E21" s="99"/>
      <c r="F21" s="99"/>
      <c r="G21" s="100"/>
      <c r="H21" s="101"/>
      <c r="I21" s="102"/>
      <c r="J21" s="130"/>
      <c r="K21" s="114"/>
      <c r="L21" s="129"/>
      <c r="M21" s="131"/>
      <c r="N21" s="132"/>
      <c r="O21" s="132"/>
      <c r="P21" s="133"/>
      <c r="Q21" s="114"/>
      <c r="R21" s="114"/>
      <c r="S21" s="114"/>
      <c r="T21" s="76">
        <f>IFERROR(LOOKUP(Q20,Administrador!$L$9:$L$11,Administrador!$M$9:$M$11),0)</f>
        <v>2</v>
      </c>
      <c r="U21" s="124"/>
      <c r="V21" s="124"/>
      <c r="W21" s="124"/>
    </row>
    <row r="22" spans="2:23">
      <c r="E22" s="106" t="s">
        <v>632</v>
      </c>
      <c r="F22" s="106"/>
      <c r="G22" s="107"/>
      <c r="H22" s="108" t="s">
        <v>463</v>
      </c>
      <c r="I22" s="109"/>
      <c r="J22" s="125">
        <v>45469</v>
      </c>
      <c r="K22" s="120"/>
      <c r="L22" s="126"/>
      <c r="M22" s="110" t="s">
        <v>660</v>
      </c>
      <c r="N22" s="111"/>
      <c r="O22" s="111"/>
      <c r="P22" s="112"/>
      <c r="Q22" s="125">
        <v>45473</v>
      </c>
      <c r="R22" s="120"/>
      <c r="S22" s="120"/>
      <c r="T22" s="75"/>
      <c r="U22" s="124"/>
      <c r="V22" s="124"/>
      <c r="W22" s="124"/>
    </row>
    <row r="23" spans="2:23">
      <c r="E23" s="106"/>
      <c r="F23" s="106"/>
      <c r="G23" s="107"/>
      <c r="H23" s="108"/>
      <c r="I23" s="109"/>
      <c r="J23" s="127"/>
      <c r="K23" s="120"/>
      <c r="L23" s="126"/>
      <c r="M23" s="110"/>
      <c r="N23" s="111"/>
      <c r="O23" s="111"/>
      <c r="P23" s="112"/>
      <c r="Q23" s="127"/>
      <c r="R23" s="120"/>
      <c r="S23" s="120"/>
      <c r="T23" s="76">
        <f>IFERROR(LOOKUP(Q22,Administrador!$L$9:$L$11,Administrador!$M$9:$M$11),0)</f>
        <v>2</v>
      </c>
      <c r="U23" s="124"/>
      <c r="V23" s="124"/>
      <c r="W23" s="124"/>
    </row>
    <row r="24" spans="2:23">
      <c r="E24" s="74"/>
      <c r="F24" s="74"/>
      <c r="G24" s="74"/>
      <c r="H24" s="74"/>
      <c r="I24" s="74"/>
      <c r="J24" s="74"/>
      <c r="K24" s="74"/>
      <c r="L24" s="74"/>
      <c r="M24" s="74"/>
      <c r="N24" s="74"/>
      <c r="O24" s="74"/>
      <c r="P24" s="74"/>
      <c r="Q24" s="74"/>
      <c r="R24" s="74"/>
      <c r="S24" s="74"/>
      <c r="T24" s="74"/>
      <c r="U24" s="124"/>
      <c r="V24" s="124"/>
      <c r="W24" s="124"/>
    </row>
    <row r="25" spans="2:23">
      <c r="E25" s="74"/>
      <c r="F25" s="74"/>
      <c r="G25" s="74"/>
      <c r="H25" s="74"/>
      <c r="I25" s="74"/>
      <c r="J25" s="74"/>
      <c r="K25" s="74"/>
      <c r="L25" s="74"/>
      <c r="M25" s="74"/>
      <c r="N25" s="74"/>
      <c r="O25" s="74"/>
      <c r="P25" s="74"/>
      <c r="Q25" s="74"/>
      <c r="R25" s="74"/>
      <c r="S25" s="74"/>
      <c r="T25" s="74"/>
      <c r="U25" s="124"/>
      <c r="V25" s="124"/>
      <c r="W25" s="124"/>
    </row>
    <row r="26" spans="2:23">
      <c r="E26" s="98" t="s">
        <v>0</v>
      </c>
      <c r="F26" s="98"/>
      <c r="G26" s="98"/>
      <c r="H26" s="98"/>
      <c r="I26" s="98"/>
      <c r="J26" s="98"/>
      <c r="K26" s="98"/>
      <c r="L26" s="98"/>
      <c r="M26" s="98"/>
      <c r="N26" s="98"/>
      <c r="O26" s="98"/>
      <c r="P26" s="98"/>
      <c r="Q26" s="98"/>
      <c r="R26" s="98"/>
      <c r="S26" s="98"/>
      <c r="T26" s="74"/>
      <c r="U26" s="8"/>
      <c r="V26" s="8"/>
      <c r="W26" s="8"/>
    </row>
    <row r="27" spans="2:23">
      <c r="E27" s="98"/>
      <c r="F27" s="98"/>
      <c r="G27" s="98"/>
      <c r="H27" s="98"/>
      <c r="I27" s="98"/>
      <c r="J27" s="98"/>
      <c r="K27" s="98"/>
      <c r="L27" s="98"/>
      <c r="M27" s="98"/>
      <c r="N27" s="98"/>
      <c r="O27" s="98"/>
      <c r="P27" s="98"/>
      <c r="Q27" s="98"/>
      <c r="R27" s="98"/>
      <c r="S27" s="98"/>
      <c r="T27" s="74"/>
      <c r="U27" s="124" t="s">
        <v>526</v>
      </c>
      <c r="V27" s="124"/>
      <c r="W27" s="124"/>
    </row>
    <row r="28" spans="2:23">
      <c r="E28" s="122" t="s">
        <v>661</v>
      </c>
      <c r="F28" s="122"/>
      <c r="G28" s="122"/>
      <c r="H28" s="122"/>
      <c r="I28" s="122"/>
      <c r="J28" s="122"/>
      <c r="K28" s="122"/>
      <c r="L28" s="122"/>
      <c r="M28" s="122"/>
      <c r="N28" s="122"/>
      <c r="O28" s="122"/>
      <c r="P28" s="122"/>
      <c r="Q28" s="122"/>
      <c r="R28" s="122"/>
      <c r="S28" s="122"/>
      <c r="T28" s="74"/>
      <c r="U28" s="134"/>
      <c r="V28" s="134"/>
      <c r="W28" s="134"/>
    </row>
    <row r="29" spans="2:23">
      <c r="E29" s="122"/>
      <c r="F29" s="122"/>
      <c r="G29" s="122"/>
      <c r="H29" s="122"/>
      <c r="I29" s="122"/>
      <c r="J29" s="122"/>
      <c r="K29" s="122"/>
      <c r="L29" s="122"/>
      <c r="M29" s="122"/>
      <c r="N29" s="122"/>
      <c r="O29" s="122"/>
      <c r="P29" s="122"/>
      <c r="Q29" s="122"/>
      <c r="R29" s="122"/>
      <c r="S29" s="122"/>
      <c r="T29" s="74"/>
      <c r="U29" s="134"/>
      <c r="V29" s="134"/>
      <c r="W29" s="134"/>
    </row>
    <row r="30" spans="2:23">
      <c r="E30" s="122"/>
      <c r="F30" s="122"/>
      <c r="G30" s="122"/>
      <c r="H30" s="122"/>
      <c r="I30" s="122"/>
      <c r="J30" s="122"/>
      <c r="K30" s="122"/>
      <c r="L30" s="122"/>
      <c r="M30" s="122"/>
      <c r="N30" s="122"/>
      <c r="O30" s="122"/>
      <c r="P30" s="122"/>
      <c r="Q30" s="122"/>
      <c r="R30" s="122"/>
      <c r="S30" s="122"/>
      <c r="T30" s="74"/>
      <c r="U30" s="134"/>
      <c r="V30" s="134"/>
      <c r="W30" s="134"/>
    </row>
    <row r="31" spans="2:23">
      <c r="E31" s="122"/>
      <c r="F31" s="122"/>
      <c r="G31" s="122"/>
      <c r="H31" s="122"/>
      <c r="I31" s="122"/>
      <c r="J31" s="122"/>
      <c r="K31" s="122"/>
      <c r="L31" s="122"/>
      <c r="M31" s="122"/>
      <c r="N31" s="122"/>
      <c r="O31" s="122"/>
      <c r="P31" s="122"/>
      <c r="Q31" s="122"/>
      <c r="R31" s="122"/>
      <c r="S31" s="122"/>
      <c r="T31" s="74"/>
      <c r="U31" s="134"/>
      <c r="V31" s="134"/>
      <c r="W31" s="134"/>
    </row>
    <row r="32" spans="2:23">
      <c r="E32" s="122"/>
      <c r="F32" s="122"/>
      <c r="G32" s="122"/>
      <c r="H32" s="122"/>
      <c r="I32" s="122"/>
      <c r="J32" s="122"/>
      <c r="K32" s="122"/>
      <c r="L32" s="122"/>
      <c r="M32" s="122"/>
      <c r="N32" s="122"/>
      <c r="O32" s="122"/>
      <c r="P32" s="122"/>
      <c r="Q32" s="122"/>
      <c r="R32" s="122"/>
      <c r="S32" s="122"/>
      <c r="T32" s="74"/>
      <c r="U32" s="74"/>
      <c r="V32" s="74"/>
      <c r="W32" s="74"/>
    </row>
    <row r="33" spans="5:23" ht="15" customHeight="1">
      <c r="E33" s="122"/>
      <c r="F33" s="122"/>
      <c r="G33" s="122"/>
      <c r="H33" s="122"/>
      <c r="I33" s="122"/>
      <c r="J33" s="122"/>
      <c r="K33" s="122"/>
      <c r="L33" s="122"/>
      <c r="M33" s="122"/>
      <c r="N33" s="122"/>
      <c r="O33" s="122"/>
      <c r="P33" s="122"/>
      <c r="Q33" s="122"/>
      <c r="R33" s="122"/>
      <c r="S33" s="122"/>
      <c r="T33" s="74"/>
      <c r="U33" s="124" t="s">
        <v>551</v>
      </c>
      <c r="V33" s="124"/>
      <c r="W33" s="124"/>
    </row>
    <row r="34" spans="5:23">
      <c r="E34" s="122"/>
      <c r="F34" s="122"/>
      <c r="G34" s="122"/>
      <c r="H34" s="122"/>
      <c r="I34" s="122"/>
      <c r="J34" s="122"/>
      <c r="K34" s="122"/>
      <c r="L34" s="122"/>
      <c r="M34" s="122"/>
      <c r="N34" s="122"/>
      <c r="O34" s="122"/>
      <c r="P34" s="122"/>
      <c r="Q34" s="122"/>
      <c r="R34" s="122"/>
      <c r="S34" s="122"/>
      <c r="T34" s="74"/>
      <c r="U34" s="124"/>
      <c r="V34" s="124"/>
      <c r="W34" s="124"/>
    </row>
    <row r="35" spans="5:23">
      <c r="E35" s="122"/>
      <c r="F35" s="122"/>
      <c r="G35" s="122"/>
      <c r="H35" s="122"/>
      <c r="I35" s="122"/>
      <c r="J35" s="122"/>
      <c r="K35" s="122"/>
      <c r="L35" s="122"/>
      <c r="M35" s="122"/>
      <c r="N35" s="122"/>
      <c r="O35" s="122"/>
      <c r="P35" s="122"/>
      <c r="Q35" s="122"/>
      <c r="R35" s="122"/>
      <c r="S35" s="122"/>
      <c r="T35" s="74"/>
      <c r="U35" s="124"/>
      <c r="V35" s="124"/>
      <c r="W35" s="124"/>
    </row>
    <row r="36" spans="5:23">
      <c r="E36" s="122"/>
      <c r="F36" s="122"/>
      <c r="G36" s="122"/>
      <c r="H36" s="122"/>
      <c r="I36" s="122"/>
      <c r="J36" s="122"/>
      <c r="K36" s="122"/>
      <c r="L36" s="122"/>
      <c r="M36" s="122"/>
      <c r="N36" s="122"/>
      <c r="O36" s="122"/>
      <c r="P36" s="122"/>
      <c r="Q36" s="122"/>
      <c r="R36" s="122"/>
      <c r="S36" s="122"/>
      <c r="T36" s="74"/>
      <c r="U36" s="124"/>
      <c r="V36" s="124"/>
      <c r="W36" s="124"/>
    </row>
    <row r="37" spans="5:23" ht="30" customHeight="1">
      <c r="E37" s="122"/>
      <c r="F37" s="122"/>
      <c r="G37" s="122"/>
      <c r="H37" s="122"/>
      <c r="I37" s="122"/>
      <c r="J37" s="122"/>
      <c r="K37" s="122"/>
      <c r="L37" s="122"/>
      <c r="M37" s="122"/>
      <c r="N37" s="122"/>
      <c r="O37" s="122"/>
      <c r="P37" s="122"/>
      <c r="Q37" s="122"/>
      <c r="R37" s="122"/>
      <c r="S37" s="122"/>
      <c r="T37" s="74"/>
      <c r="U37" s="124"/>
      <c r="V37" s="124"/>
      <c r="W37" s="124"/>
    </row>
  </sheetData>
  <sheetProtection algorithmName="SHA-512" hashValue="wejr07qFOtuPc6rGq+iTkIZm8s9gkMmhX/xRkjtW6kMVhPNFvQ5/INY6Nfxtvy6FntkjFP5RmBt8saTVLWoDJw==" saltValue="USf5phWeNeyktx0xTfJVFg==" spinCount="100000" sheet="1" objects="1" scenarios="1"/>
  <mergeCells count="62">
    <mergeCell ref="Q6:S7"/>
    <mergeCell ref="J18:L19"/>
    <mergeCell ref="B20:C20"/>
    <mergeCell ref="H14:I15"/>
    <mergeCell ref="J14:L15"/>
    <mergeCell ref="M14:P15"/>
    <mergeCell ref="M18:P19"/>
    <mergeCell ref="E14:G15"/>
    <mergeCell ref="B11:C11"/>
    <mergeCell ref="B13:C13"/>
    <mergeCell ref="B15:C15"/>
    <mergeCell ref="B17:C17"/>
    <mergeCell ref="B19:C19"/>
    <mergeCell ref="H9:I10"/>
    <mergeCell ref="E2:W3"/>
    <mergeCell ref="U16:W25"/>
    <mergeCell ref="U27:W31"/>
    <mergeCell ref="B16:C16"/>
    <mergeCell ref="B2:C4"/>
    <mergeCell ref="B6:C6"/>
    <mergeCell ref="B8:C8"/>
    <mergeCell ref="B10:C10"/>
    <mergeCell ref="B12:C12"/>
    <mergeCell ref="B14:C14"/>
    <mergeCell ref="E9:G10"/>
    <mergeCell ref="B18:C18"/>
    <mergeCell ref="E12:G13"/>
    <mergeCell ref="H12:I13"/>
    <mergeCell ref="J16:L17"/>
    <mergeCell ref="Q18:S19"/>
    <mergeCell ref="E28:S37"/>
    <mergeCell ref="B21:C21"/>
    <mergeCell ref="U12:W13"/>
    <mergeCell ref="U33:W37"/>
    <mergeCell ref="E22:G23"/>
    <mergeCell ref="H22:I23"/>
    <mergeCell ref="J22:L23"/>
    <mergeCell ref="Q22:S23"/>
    <mergeCell ref="E20:G21"/>
    <mergeCell ref="H20:I21"/>
    <mergeCell ref="J20:L21"/>
    <mergeCell ref="M20:P21"/>
    <mergeCell ref="Q16:S17"/>
    <mergeCell ref="M16:P17"/>
    <mergeCell ref="J12:L13"/>
    <mergeCell ref="M12:P13"/>
    <mergeCell ref="E26:S27"/>
    <mergeCell ref="E16:G17"/>
    <mergeCell ref="H16:I17"/>
    <mergeCell ref="E5:N6"/>
    <mergeCell ref="U5:W11"/>
    <mergeCell ref="U14:W14"/>
    <mergeCell ref="E18:G19"/>
    <mergeCell ref="H18:I19"/>
    <mergeCell ref="M22:P23"/>
    <mergeCell ref="Q20:S21"/>
    <mergeCell ref="J9:L10"/>
    <mergeCell ref="M9:P10"/>
    <mergeCell ref="Q9:S10"/>
    <mergeCell ref="Q12:S13"/>
    <mergeCell ref="Q14:S15"/>
    <mergeCell ref="Q5:S5"/>
  </mergeCells>
  <dataValidations xWindow="1228" yWindow="570" count="3">
    <dataValidation allowBlank="1" showInputMessage="1" showErrorMessage="1" promptTitle="Hallazgo u Observacion" prompt="Indique cualquier Hallazgo u Observacion que amerite acciones de mejoramiento, asi como cualquier aclaración. Por Favor seguir las recomendaciones para la redaccion de hallazgos de la Guia de Auditoria Interna Basada en Riesgos V4 DAFP p 69" sqref="E28" xr:uid="{01FC1BF5-80CA-4162-A5E5-30777C4B4C09}"/>
    <dataValidation type="date" allowBlank="1" showInputMessage="1" showErrorMessage="1" promptTitle="Visualización en eKOGUI" prompt="Diligenciar la fecha de consulta en eKOGUI de la información a ingresar en esta hoja, formato (DD/MM/AAAA)" sqref="Q6:S7" xr:uid="{3830DA10-0922-4DA4-B831-05E5B00DF1C9}">
      <formula1>44927</formula1>
      <formula2>401769</formula2>
    </dataValidation>
    <dataValidation type="date" allowBlank="1" showInputMessage="1" showErrorMessage="1" sqref="J12:L23 Q12:S23" xr:uid="{5AB7D277-D0C4-43C0-9FBA-E2BB85BA13AC}">
      <formula1>42005</formula1>
      <formula2>45748</formula2>
    </dataValidation>
  </dataValidations>
  <hyperlinks>
    <hyperlink ref="B10:C10" location="Abogados!A1" display="Abogados" xr:uid="{79658562-28A5-4233-819D-27C2270F495B}"/>
    <hyperlink ref="B12:C12" location="Judiciales!A1" display="Judiciales" xr:uid="{F1FDAA72-FED4-4167-8076-CC465949EE09}"/>
    <hyperlink ref="B18:C18" location="Pagos!A1" display="Pagos" xr:uid="{F8ADA34A-108E-409D-9C59-C2D04301AFF5}"/>
    <hyperlink ref="B8:C8" location="Usuarios!A1" display="Usuarios" xr:uid="{2697C914-B91A-4EEA-8B36-5AD16D5D953A}"/>
    <hyperlink ref="B16:C16" location="'Comité de conciliación'!A1" display="Comité de conciliación" xr:uid="{05F45832-FE11-463A-B65D-B1F6A82F3C7B}"/>
    <hyperlink ref="B20:C20" location="Resumen!A1" display="Resumen general" xr:uid="{1881E495-9428-462E-8578-1499EF491766}"/>
    <hyperlink ref="B14:C14" location="Arbitramentos!A1" display="Arbitramentos" xr:uid="{EBBD004E-C611-4FF1-8246-C7F9EBDBCAAA}"/>
    <hyperlink ref="B6:C6" location="Portada!A1" display="Portada" xr:uid="{115B278E-831B-49A4-B0ED-3ABBB3DB219A}"/>
    <hyperlink ref="U12:W13" r:id="rId1" display="Acceder al manual" xr:uid="{37A36E14-98F8-4587-8C1F-460CE70FBAFC}"/>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xWindow="1228" yWindow="570" count="1">
        <x14:dataValidation type="list" allowBlank="1" showInputMessage="1" showErrorMessage="1" promptTitle="Rol asignado Activo" prompt="Indique si tiene o no el Rol asignado Activo en el aplicativo Ekogui, un usuario puede tener uno o mas Roles Activos en el sistema. Relacionar los que apliquen. Si el Rol No aplica para su entidad Seleccione N/A" xr:uid="{62A8441C-17D1-4AB8-9049-711D8EDE5ADD}">
          <x14:formula1>
            <xm:f>Administrador!$A$2:$A$4</xm:f>
          </x14:formula1>
          <xm:sqref>H12:I23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F03-04B0-49B2-9652-A9A87B9F28ED}">
  <sheetPr codeName="Hoja3"/>
  <dimension ref="B2:X42"/>
  <sheetViews>
    <sheetView showRowColHeaders="0" topLeftCell="B1" zoomScaleNormal="100" workbookViewId="0">
      <selection activeCell="P12" sqref="P12:Q14"/>
    </sheetView>
  </sheetViews>
  <sheetFormatPr baseColWidth="10" defaultColWidth="11.44140625" defaultRowHeight="14.4"/>
  <cols>
    <col min="1" max="1" width="0" style="2" hidden="1" customWidth="1"/>
    <col min="2" max="3" width="16.33203125" style="4" customWidth="1"/>
    <col min="4" max="6" width="9.109375" style="2" customWidth="1"/>
    <col min="7" max="8" width="12.109375" style="2" customWidth="1"/>
    <col min="9" max="9" width="9.109375" style="2" customWidth="1"/>
    <col min="10" max="11" width="12.109375" style="2" customWidth="1"/>
    <col min="12" max="12" width="9.109375" style="2" customWidth="1"/>
    <col min="13" max="14" width="12.109375" style="2" customWidth="1"/>
    <col min="15" max="15" width="9.109375" style="2" customWidth="1"/>
    <col min="16" max="17" width="12.109375" style="2" customWidth="1"/>
    <col min="18" max="19" width="9.109375" style="2" customWidth="1"/>
    <col min="20" max="20" width="4.33203125" style="2" customWidth="1"/>
    <col min="21" max="29" width="9.109375" style="2" customWidth="1"/>
    <col min="30" max="16384" width="11.44140625" style="2"/>
  </cols>
  <sheetData>
    <row r="2" spans="2:24" ht="15" customHeight="1">
      <c r="B2" s="92"/>
      <c r="C2" s="92"/>
      <c r="E2" s="89" t="s">
        <v>2</v>
      </c>
      <c r="F2" s="89"/>
      <c r="G2" s="89"/>
      <c r="H2" s="89"/>
      <c r="I2" s="89"/>
      <c r="J2" s="89"/>
      <c r="K2" s="89"/>
      <c r="L2" s="89"/>
      <c r="M2" s="89"/>
      <c r="N2" s="89"/>
      <c r="O2" s="89"/>
      <c r="P2" s="89"/>
      <c r="Q2" s="89"/>
      <c r="R2" s="89"/>
      <c r="S2" s="89"/>
      <c r="T2" s="89"/>
      <c r="U2" s="89"/>
      <c r="V2" s="89"/>
      <c r="W2" s="89"/>
      <c r="X2" s="89"/>
    </row>
    <row r="3" spans="2:24" ht="15.75" customHeight="1" thickBot="1">
      <c r="B3" s="92"/>
      <c r="C3" s="92"/>
      <c r="E3" s="90"/>
      <c r="F3" s="90"/>
      <c r="G3" s="90"/>
      <c r="H3" s="90"/>
      <c r="I3" s="90"/>
      <c r="J3" s="90"/>
      <c r="K3" s="90"/>
      <c r="L3" s="90"/>
      <c r="M3" s="90"/>
      <c r="N3" s="90"/>
      <c r="O3" s="90"/>
      <c r="P3" s="90"/>
      <c r="Q3" s="90"/>
      <c r="R3" s="90"/>
      <c r="S3" s="90"/>
      <c r="T3" s="90"/>
      <c r="U3" s="90"/>
      <c r="V3" s="90"/>
      <c r="W3" s="90"/>
      <c r="X3" s="90"/>
    </row>
    <row r="4" spans="2:24">
      <c r="B4" s="92"/>
      <c r="C4" s="92"/>
      <c r="E4" s="74"/>
      <c r="F4" s="74"/>
      <c r="G4" s="74"/>
      <c r="H4" s="74"/>
      <c r="I4" s="74"/>
      <c r="J4" s="74"/>
      <c r="K4" s="74"/>
      <c r="L4" s="74"/>
      <c r="M4" s="74"/>
      <c r="N4" s="74"/>
      <c r="O4" s="74"/>
      <c r="P4" s="74"/>
      <c r="Q4" s="74"/>
      <c r="R4" s="74"/>
      <c r="S4" s="74"/>
      <c r="T4" s="74"/>
      <c r="U4" s="74"/>
      <c r="V4" s="74"/>
      <c r="W4" s="74"/>
      <c r="X4" s="74"/>
    </row>
    <row r="5" spans="2:24" ht="15" customHeight="1">
      <c r="E5" s="145" t="s">
        <v>638</v>
      </c>
      <c r="F5" s="145"/>
      <c r="G5" s="145"/>
      <c r="H5" s="145"/>
      <c r="I5" s="145"/>
      <c r="J5" s="145"/>
      <c r="K5" s="145"/>
      <c r="L5" s="145"/>
      <c r="M5" s="145"/>
      <c r="N5" s="145"/>
      <c r="O5" s="145"/>
      <c r="P5" s="9"/>
      <c r="Q5" s="121" t="s">
        <v>434</v>
      </c>
      <c r="R5" s="121"/>
      <c r="S5" s="121"/>
      <c r="T5" s="74"/>
      <c r="U5" s="104" t="s">
        <v>475</v>
      </c>
      <c r="V5" s="104"/>
      <c r="W5" s="104"/>
      <c r="X5" s="104"/>
    </row>
    <row r="6" spans="2:24" ht="18.600000000000001">
      <c r="B6" s="93" t="s">
        <v>522</v>
      </c>
      <c r="C6" s="93"/>
      <c r="E6" s="145"/>
      <c r="F6" s="145"/>
      <c r="G6" s="145"/>
      <c r="H6" s="145"/>
      <c r="I6" s="145"/>
      <c r="J6" s="145"/>
      <c r="K6" s="145"/>
      <c r="L6" s="145"/>
      <c r="M6" s="145"/>
      <c r="N6" s="145"/>
      <c r="O6" s="145"/>
      <c r="P6" s="10"/>
      <c r="Q6" s="135">
        <v>45701</v>
      </c>
      <c r="R6" s="135"/>
      <c r="S6" s="135"/>
      <c r="T6" s="74"/>
      <c r="U6" s="104"/>
      <c r="V6" s="104"/>
      <c r="W6" s="104"/>
      <c r="X6" s="104"/>
    </row>
    <row r="7" spans="2:24" ht="15">
      <c r="B7" s="3"/>
      <c r="C7" s="3"/>
      <c r="E7" s="74"/>
      <c r="F7" s="74"/>
      <c r="G7" s="74"/>
      <c r="H7" s="74"/>
      <c r="I7" s="74"/>
      <c r="J7" s="74"/>
      <c r="K7" s="74"/>
      <c r="L7" s="74"/>
      <c r="M7" s="74"/>
      <c r="N7" s="74"/>
      <c r="O7" s="74"/>
      <c r="P7" s="10"/>
      <c r="Q7" s="135"/>
      <c r="R7" s="135"/>
      <c r="S7" s="135"/>
      <c r="T7" s="74"/>
      <c r="U7" s="104"/>
      <c r="V7" s="104"/>
      <c r="W7" s="104"/>
      <c r="X7" s="104"/>
    </row>
    <row r="8" spans="2:24" ht="18.600000000000001">
      <c r="B8" s="93" t="s">
        <v>1</v>
      </c>
      <c r="C8" s="93"/>
      <c r="E8" s="74"/>
      <c r="F8" s="74"/>
      <c r="G8" s="74"/>
      <c r="H8" s="11"/>
      <c r="I8" s="11"/>
      <c r="J8" s="11"/>
      <c r="K8" s="11"/>
      <c r="L8" s="11"/>
      <c r="M8" s="11"/>
      <c r="N8" s="74"/>
      <c r="O8" s="74"/>
      <c r="P8" s="74"/>
      <c r="Q8" s="74"/>
      <c r="R8" s="74"/>
      <c r="S8" s="74"/>
      <c r="T8" s="74"/>
      <c r="U8" s="104"/>
      <c r="V8" s="104"/>
      <c r="W8" s="104"/>
      <c r="X8" s="104"/>
    </row>
    <row r="9" spans="2:24" ht="15" customHeight="1">
      <c r="B9" s="3"/>
      <c r="C9" s="3"/>
      <c r="E9" s="74"/>
      <c r="F9" s="74"/>
      <c r="G9" s="144">
        <v>6</v>
      </c>
      <c r="H9" s="144"/>
      <c r="I9" s="74"/>
      <c r="J9" s="144">
        <v>6</v>
      </c>
      <c r="K9" s="144"/>
      <c r="L9" s="74"/>
      <c r="M9" s="144">
        <v>0</v>
      </c>
      <c r="N9" s="144"/>
      <c r="O9" s="74"/>
      <c r="P9" s="144">
        <v>0</v>
      </c>
      <c r="Q9" s="144"/>
      <c r="R9" s="74"/>
      <c r="S9" s="74"/>
      <c r="T9" s="74"/>
      <c r="U9" s="104"/>
      <c r="V9" s="104"/>
      <c r="W9" s="104"/>
      <c r="X9" s="104"/>
    </row>
    <row r="10" spans="2:24" ht="15" customHeight="1">
      <c r="B10" s="93" t="s">
        <v>2</v>
      </c>
      <c r="C10" s="93"/>
      <c r="E10" s="74"/>
      <c r="F10" s="74"/>
      <c r="G10" s="144"/>
      <c r="H10" s="144"/>
      <c r="I10" s="74"/>
      <c r="J10" s="144"/>
      <c r="K10" s="144"/>
      <c r="L10" s="74"/>
      <c r="M10" s="144"/>
      <c r="N10" s="144"/>
      <c r="O10" s="74"/>
      <c r="P10" s="144"/>
      <c r="Q10" s="144"/>
      <c r="R10" s="74"/>
      <c r="S10" s="74"/>
      <c r="T10" s="74"/>
      <c r="U10" s="104"/>
      <c r="V10" s="104"/>
      <c r="W10" s="104"/>
      <c r="X10" s="104"/>
    </row>
    <row r="11" spans="2:24" ht="15" customHeight="1">
      <c r="B11" s="93"/>
      <c r="C11" s="93"/>
      <c r="E11" s="74"/>
      <c r="F11" s="74"/>
      <c r="G11" s="144"/>
      <c r="H11" s="144"/>
      <c r="I11" s="74"/>
      <c r="J11" s="144"/>
      <c r="K11" s="144"/>
      <c r="L11" s="74"/>
      <c r="M11" s="144"/>
      <c r="N11" s="144"/>
      <c r="O11" s="74"/>
      <c r="P11" s="144"/>
      <c r="Q11" s="144"/>
      <c r="R11" s="74"/>
      <c r="S11" s="74"/>
      <c r="T11" s="74"/>
      <c r="U11" s="104"/>
      <c r="V11" s="104"/>
      <c r="W11" s="104"/>
      <c r="X11" s="104"/>
    </row>
    <row r="12" spans="2:24" ht="15" customHeight="1">
      <c r="B12" s="93" t="s">
        <v>3</v>
      </c>
      <c r="C12" s="93"/>
      <c r="E12" s="74"/>
      <c r="F12" s="74"/>
      <c r="G12" s="137" t="s">
        <v>439</v>
      </c>
      <c r="H12" s="137"/>
      <c r="I12" s="74"/>
      <c r="J12" s="137" t="s">
        <v>532</v>
      </c>
      <c r="K12" s="137"/>
      <c r="L12" s="74"/>
      <c r="M12" s="137" t="s">
        <v>531</v>
      </c>
      <c r="N12" s="137"/>
      <c r="O12" s="74"/>
      <c r="P12" s="137" t="s">
        <v>533</v>
      </c>
      <c r="Q12" s="137"/>
      <c r="R12" s="74"/>
      <c r="S12" s="74"/>
      <c r="T12" s="74"/>
      <c r="U12" s="123" t="s">
        <v>474</v>
      </c>
      <c r="V12" s="123"/>
      <c r="W12" s="123"/>
      <c r="X12" s="123"/>
    </row>
    <row r="13" spans="2:24" ht="19.5" customHeight="1">
      <c r="B13" s="93"/>
      <c r="C13" s="93"/>
      <c r="E13" s="74"/>
      <c r="F13" s="74"/>
      <c r="G13" s="137"/>
      <c r="H13" s="137"/>
      <c r="I13" s="74"/>
      <c r="J13" s="137"/>
      <c r="K13" s="137"/>
      <c r="L13" s="74"/>
      <c r="M13" s="137"/>
      <c r="N13" s="137"/>
      <c r="O13" s="74"/>
      <c r="P13" s="137"/>
      <c r="Q13" s="137"/>
      <c r="R13" s="74"/>
      <c r="S13" s="74"/>
      <c r="T13" s="74"/>
      <c r="U13" s="123"/>
      <c r="V13" s="123"/>
      <c r="W13" s="123"/>
      <c r="X13" s="123"/>
    </row>
    <row r="14" spans="2:24" ht="18.600000000000001">
      <c r="B14" s="93" t="s">
        <v>4</v>
      </c>
      <c r="C14" s="93"/>
      <c r="E14" s="74"/>
      <c r="F14" s="74"/>
      <c r="G14" s="137"/>
      <c r="H14" s="137"/>
      <c r="I14" s="74"/>
      <c r="J14" s="137"/>
      <c r="K14" s="137"/>
      <c r="L14" s="74"/>
      <c r="M14" s="137"/>
      <c r="N14" s="137"/>
      <c r="O14" s="74"/>
      <c r="P14" s="137"/>
      <c r="Q14" s="137"/>
      <c r="R14" s="74"/>
      <c r="S14" s="74"/>
      <c r="T14" s="74"/>
      <c r="U14" s="143"/>
      <c r="V14" s="143"/>
      <c r="W14" s="143"/>
      <c r="X14" s="143"/>
    </row>
    <row r="15" spans="2:24" ht="18.600000000000001">
      <c r="B15" s="93"/>
      <c r="C15" s="93"/>
      <c r="E15" s="74"/>
      <c r="F15" s="74"/>
      <c r="G15" s="74"/>
      <c r="H15" s="75">
        <f>+J9*25%</f>
        <v>1.5</v>
      </c>
      <c r="I15" s="75">
        <f>+IF(J9&lt;10,J9,IF(H15&lt;10,10,H15))</f>
        <v>6</v>
      </c>
      <c r="J15" s="74"/>
      <c r="K15" s="74"/>
      <c r="L15" s="74"/>
      <c r="M15" s="74"/>
      <c r="N15" s="74"/>
      <c r="O15" s="74"/>
      <c r="P15" s="74"/>
      <c r="Q15" s="74"/>
      <c r="R15" s="74"/>
      <c r="S15" s="74"/>
      <c r="T15" s="74"/>
      <c r="U15" s="74"/>
      <c r="V15" s="74"/>
      <c r="W15" s="74"/>
      <c r="X15" s="74"/>
    </row>
    <row r="16" spans="2:24" ht="15.75" customHeight="1">
      <c r="B16" s="93" t="s">
        <v>504</v>
      </c>
      <c r="C16" s="93"/>
      <c r="E16" s="74"/>
      <c r="F16" s="74"/>
      <c r="G16" s="74"/>
      <c r="H16" s="74"/>
      <c r="I16" s="74"/>
      <c r="J16" s="74"/>
      <c r="K16" s="74"/>
      <c r="L16" s="74"/>
      <c r="M16" s="74"/>
      <c r="N16" s="74"/>
      <c r="O16" s="74"/>
      <c r="P16" s="74"/>
      <c r="Q16" s="74"/>
      <c r="R16" s="74"/>
      <c r="S16" s="74"/>
      <c r="T16" s="74"/>
      <c r="U16" s="124" t="s">
        <v>652</v>
      </c>
      <c r="V16" s="124"/>
      <c r="W16" s="124"/>
      <c r="X16" s="124"/>
    </row>
    <row r="17" spans="2:24" ht="15" customHeight="1">
      <c r="B17" s="93"/>
      <c r="C17" s="93"/>
      <c r="E17" s="137" t="str">
        <f>"Seleccione una muestra de "&amp;I15&amp;" abogados activos y complete los siguientes datos:"</f>
        <v>Seleccione una muestra de 6 abogados activos y complete los siguientes datos:</v>
      </c>
      <c r="F17" s="137"/>
      <c r="G17" s="137"/>
      <c r="H17" s="137"/>
      <c r="I17" s="137"/>
      <c r="J17" s="137"/>
      <c r="K17" s="74"/>
      <c r="L17" s="137" t="s">
        <v>527</v>
      </c>
      <c r="M17" s="137"/>
      <c r="N17" s="137"/>
      <c r="O17" s="137"/>
      <c r="P17" s="137"/>
      <c r="Q17" s="137"/>
      <c r="R17" s="74"/>
      <c r="S17" s="74"/>
      <c r="T17" s="74"/>
      <c r="U17" s="124"/>
      <c r="V17" s="124"/>
      <c r="W17" s="124"/>
      <c r="X17" s="124"/>
    </row>
    <row r="18" spans="2:24" ht="18.600000000000001">
      <c r="B18" s="93" t="s">
        <v>432</v>
      </c>
      <c r="C18" s="93"/>
      <c r="E18" s="137"/>
      <c r="F18" s="137"/>
      <c r="G18" s="137"/>
      <c r="H18" s="137"/>
      <c r="I18" s="137"/>
      <c r="J18" s="137"/>
      <c r="K18" s="74"/>
      <c r="L18" s="137"/>
      <c r="M18" s="137"/>
      <c r="N18" s="137"/>
      <c r="O18" s="137"/>
      <c r="P18" s="137"/>
      <c r="Q18" s="137"/>
      <c r="R18" s="74"/>
      <c r="S18" s="74"/>
      <c r="T18" s="74"/>
      <c r="U18" s="124"/>
      <c r="V18" s="124"/>
      <c r="W18" s="124"/>
      <c r="X18" s="124"/>
    </row>
    <row r="19" spans="2:24" ht="18.600000000000001">
      <c r="B19" s="93"/>
      <c r="C19" s="93"/>
      <c r="E19" s="124" t="str">
        <f>"De la muestra de "&amp;I15&amp;", cuantos tienen el nombre correcto"</f>
        <v>De la muestra de 6, cuantos tienen el nombre correcto</v>
      </c>
      <c r="F19" s="124"/>
      <c r="G19" s="124"/>
      <c r="H19" s="124"/>
      <c r="I19" s="139">
        <v>6</v>
      </c>
      <c r="J19" s="108"/>
      <c r="K19" s="74"/>
      <c r="L19" s="124" t="s">
        <v>561</v>
      </c>
      <c r="M19" s="124"/>
      <c r="N19" s="124"/>
      <c r="O19" s="124"/>
      <c r="P19" s="139">
        <v>6</v>
      </c>
      <c r="Q19" s="108"/>
      <c r="R19" s="74"/>
      <c r="S19" s="74"/>
      <c r="T19" s="74"/>
      <c r="U19" s="124"/>
      <c r="V19" s="124"/>
      <c r="W19" s="124"/>
      <c r="X19" s="124"/>
    </row>
    <row r="20" spans="2:24" ht="18.600000000000001">
      <c r="B20" s="93" t="s">
        <v>433</v>
      </c>
      <c r="C20" s="93"/>
      <c r="E20" s="124"/>
      <c r="F20" s="124"/>
      <c r="G20" s="124"/>
      <c r="H20" s="124"/>
      <c r="I20" s="139"/>
      <c r="J20" s="108"/>
      <c r="K20" s="74"/>
      <c r="L20" s="124"/>
      <c r="M20" s="124"/>
      <c r="N20" s="124"/>
      <c r="O20" s="124"/>
      <c r="P20" s="139"/>
      <c r="Q20" s="108"/>
      <c r="R20" s="76">
        <f>+P19*2</f>
        <v>12</v>
      </c>
      <c r="S20" s="76"/>
      <c r="T20" s="74"/>
      <c r="U20" s="124"/>
      <c r="V20" s="124"/>
      <c r="W20" s="124"/>
      <c r="X20" s="124"/>
    </row>
    <row r="21" spans="2:24">
      <c r="E21" s="138" t="str">
        <f>"De la muestra de "&amp;I15&amp;", cuantos tienen el correo electrónico correcto"</f>
        <v>De la muestra de 6, cuantos tienen el correo electrónico correcto</v>
      </c>
      <c r="F21" s="138"/>
      <c r="G21" s="138"/>
      <c r="H21" s="138"/>
      <c r="I21" s="140">
        <v>6</v>
      </c>
      <c r="J21" s="141"/>
      <c r="K21" s="74"/>
      <c r="L21" s="138" t="s">
        <v>528</v>
      </c>
      <c r="M21" s="138"/>
      <c r="N21" s="138"/>
      <c r="O21" s="138"/>
      <c r="P21" s="140">
        <v>0</v>
      </c>
      <c r="Q21" s="141"/>
      <c r="R21" s="75"/>
      <c r="S21" s="75"/>
      <c r="T21" s="74"/>
      <c r="U21" s="124"/>
      <c r="V21" s="124"/>
      <c r="W21" s="124"/>
      <c r="X21" s="124"/>
    </row>
    <row r="22" spans="2:24">
      <c r="E22" s="138"/>
      <c r="F22" s="138"/>
      <c r="G22" s="138"/>
      <c r="H22" s="138"/>
      <c r="I22" s="140"/>
      <c r="J22" s="141"/>
      <c r="K22" s="74"/>
      <c r="L22" s="138"/>
      <c r="M22" s="138"/>
      <c r="N22" s="138"/>
      <c r="O22" s="138"/>
      <c r="P22" s="140"/>
      <c r="Q22" s="141"/>
      <c r="R22" s="76">
        <f>+P21*1</f>
        <v>0</v>
      </c>
      <c r="S22" s="76"/>
      <c r="T22" s="74"/>
      <c r="U22" s="124"/>
      <c r="V22" s="124"/>
      <c r="W22" s="124"/>
      <c r="X22" s="124"/>
    </row>
    <row r="23" spans="2:24" ht="15" customHeight="1">
      <c r="E23" s="124" t="str">
        <f>"De la muestra de "&amp;I15&amp;", cuantos tienen la fecha de nacimiento correcta"</f>
        <v>De la muestra de 6, cuantos tienen la fecha de nacimiento correcta</v>
      </c>
      <c r="F23" s="124"/>
      <c r="G23" s="124"/>
      <c r="H23" s="124"/>
      <c r="I23" s="139">
        <v>6</v>
      </c>
      <c r="J23" s="108"/>
      <c r="K23" s="74"/>
      <c r="L23" s="124" t="s">
        <v>530</v>
      </c>
      <c r="M23" s="124"/>
      <c r="N23" s="124"/>
      <c r="O23" s="124"/>
      <c r="P23" s="139">
        <v>0</v>
      </c>
      <c r="Q23" s="108"/>
      <c r="R23" s="75"/>
      <c r="S23" s="75"/>
      <c r="T23" s="74"/>
      <c r="U23" s="124"/>
      <c r="V23" s="124"/>
      <c r="W23" s="124"/>
      <c r="X23" s="124"/>
    </row>
    <row r="24" spans="2:24">
      <c r="E24" s="124"/>
      <c r="F24" s="124"/>
      <c r="G24" s="124"/>
      <c r="H24" s="124"/>
      <c r="I24" s="139"/>
      <c r="J24" s="108"/>
      <c r="K24" s="74"/>
      <c r="L24" s="124"/>
      <c r="M24" s="124"/>
      <c r="N24" s="124"/>
      <c r="O24" s="124"/>
      <c r="P24" s="139"/>
      <c r="Q24" s="108"/>
      <c r="R24" s="76">
        <f>IFERROR(LOOKUP(O23,Administrador!$L$9:$L$11,Administrador!$M$9:$M$11),0)</f>
        <v>0</v>
      </c>
      <c r="S24" s="76"/>
      <c r="T24" s="74"/>
      <c r="U24" s="124"/>
      <c r="V24" s="124"/>
      <c r="W24" s="124"/>
      <c r="X24" s="124"/>
    </row>
    <row r="25" spans="2:24">
      <c r="E25" s="74"/>
      <c r="F25" s="74"/>
      <c r="G25" s="74"/>
      <c r="H25" s="74"/>
      <c r="I25" s="74"/>
      <c r="J25" s="74"/>
      <c r="K25" s="74"/>
      <c r="L25" s="138" t="s">
        <v>529</v>
      </c>
      <c r="M25" s="138"/>
      <c r="N25" s="138"/>
      <c r="O25" s="138"/>
      <c r="P25" s="140">
        <v>0</v>
      </c>
      <c r="Q25" s="141"/>
      <c r="R25" s="75"/>
      <c r="S25" s="75"/>
      <c r="T25" s="74"/>
      <c r="U25" s="124"/>
      <c r="V25" s="124"/>
      <c r="W25" s="124"/>
      <c r="X25" s="124"/>
    </row>
    <row r="26" spans="2:24">
      <c r="E26" s="74"/>
      <c r="F26" s="74"/>
      <c r="G26" s="74"/>
      <c r="H26" s="74"/>
      <c r="I26" s="74"/>
      <c r="J26" s="74"/>
      <c r="K26" s="74"/>
      <c r="L26" s="138"/>
      <c r="M26" s="138"/>
      <c r="N26" s="138"/>
      <c r="O26" s="138"/>
      <c r="P26" s="140"/>
      <c r="Q26" s="141"/>
      <c r="R26" s="76">
        <f>IFERROR(LOOKUP(O25,Administrador!$L$9:$L$11,Administrador!$M$9:$M$11),0)</f>
        <v>0</v>
      </c>
      <c r="S26" s="76"/>
      <c r="T26" s="74"/>
      <c r="U26" s="124"/>
      <c r="V26" s="124"/>
      <c r="W26" s="124"/>
      <c r="X26" s="124"/>
    </row>
    <row r="27" spans="2:24">
      <c r="E27" s="74"/>
      <c r="F27" s="74"/>
      <c r="G27" s="74"/>
      <c r="H27" s="74"/>
      <c r="I27" s="74"/>
      <c r="J27" s="74"/>
      <c r="K27" s="74"/>
      <c r="L27" s="74"/>
      <c r="M27" s="74"/>
      <c r="N27" s="74"/>
      <c r="O27" s="74"/>
      <c r="P27" s="74"/>
      <c r="Q27" s="74"/>
      <c r="R27" s="74"/>
      <c r="S27" s="74"/>
      <c r="T27" s="74"/>
      <c r="U27" s="74"/>
      <c r="V27" s="74"/>
      <c r="W27" s="74"/>
      <c r="X27" s="74"/>
    </row>
    <row r="28" spans="2:24" ht="15" customHeight="1">
      <c r="E28" s="74"/>
      <c r="F28" s="74"/>
      <c r="G28" s="74"/>
      <c r="H28" s="74"/>
      <c r="I28" s="74"/>
      <c r="J28" s="74"/>
      <c r="K28" s="74"/>
      <c r="L28" s="74"/>
      <c r="M28" s="74"/>
      <c r="N28" s="74"/>
      <c r="O28" s="74"/>
      <c r="P28" s="74"/>
      <c r="Q28" s="74"/>
      <c r="R28" s="74"/>
      <c r="S28" s="74"/>
      <c r="T28" s="74"/>
      <c r="U28" s="124" t="s">
        <v>645</v>
      </c>
      <c r="V28" s="124"/>
      <c r="W28" s="124"/>
      <c r="X28" s="124"/>
    </row>
    <row r="29" spans="2:24" ht="25.5" customHeight="1">
      <c r="E29" s="142" t="s">
        <v>0</v>
      </c>
      <c r="F29" s="142"/>
      <c r="G29" s="142"/>
      <c r="H29" s="142"/>
      <c r="I29" s="142"/>
      <c r="J29" s="142"/>
      <c r="K29" s="142"/>
      <c r="L29" s="142"/>
      <c r="M29" s="142"/>
      <c r="N29" s="142"/>
      <c r="O29" s="142"/>
      <c r="P29" s="142"/>
      <c r="Q29" s="142"/>
      <c r="R29" s="142"/>
      <c r="S29" s="142"/>
      <c r="T29" s="74"/>
      <c r="U29" s="124"/>
      <c r="V29" s="124"/>
      <c r="W29" s="124"/>
      <c r="X29" s="124"/>
    </row>
    <row r="30" spans="2:24">
      <c r="E30" s="122" t="s">
        <v>661</v>
      </c>
      <c r="F30" s="122"/>
      <c r="G30" s="122"/>
      <c r="H30" s="122"/>
      <c r="I30" s="122"/>
      <c r="J30" s="122"/>
      <c r="K30" s="122"/>
      <c r="L30" s="122"/>
      <c r="M30" s="122"/>
      <c r="N30" s="122"/>
      <c r="O30" s="122"/>
      <c r="P30" s="122"/>
      <c r="Q30" s="122"/>
      <c r="R30" s="122"/>
      <c r="S30" s="122"/>
      <c r="T30" s="74"/>
      <c r="U30" s="124"/>
      <c r="V30" s="124"/>
      <c r="W30" s="124"/>
      <c r="X30" s="124"/>
    </row>
    <row r="31" spans="2:24">
      <c r="E31" s="122"/>
      <c r="F31" s="122"/>
      <c r="G31" s="122"/>
      <c r="H31" s="122"/>
      <c r="I31" s="122"/>
      <c r="J31" s="122"/>
      <c r="K31" s="122"/>
      <c r="L31" s="122"/>
      <c r="M31" s="122"/>
      <c r="N31" s="122"/>
      <c r="O31" s="122"/>
      <c r="P31" s="122"/>
      <c r="Q31" s="122"/>
      <c r="R31" s="122"/>
      <c r="S31" s="122"/>
      <c r="T31" s="74"/>
      <c r="U31" s="124"/>
      <c r="V31" s="124"/>
      <c r="W31" s="124"/>
      <c r="X31" s="124"/>
    </row>
    <row r="32" spans="2:24">
      <c r="E32" s="122"/>
      <c r="F32" s="122"/>
      <c r="G32" s="122"/>
      <c r="H32" s="122"/>
      <c r="I32" s="122"/>
      <c r="J32" s="122"/>
      <c r="K32" s="122"/>
      <c r="L32" s="122"/>
      <c r="M32" s="122"/>
      <c r="N32" s="122"/>
      <c r="O32" s="122"/>
      <c r="P32" s="122"/>
      <c r="Q32" s="122"/>
      <c r="R32" s="122"/>
      <c r="S32" s="122"/>
      <c r="T32" s="74"/>
      <c r="U32" s="124"/>
      <c r="V32" s="124"/>
      <c r="W32" s="124"/>
      <c r="X32" s="124"/>
    </row>
    <row r="33" spans="5:24">
      <c r="E33" s="122"/>
      <c r="F33" s="122"/>
      <c r="G33" s="122"/>
      <c r="H33" s="122"/>
      <c r="I33" s="122"/>
      <c r="J33" s="122"/>
      <c r="K33" s="122"/>
      <c r="L33" s="122"/>
      <c r="M33" s="122"/>
      <c r="N33" s="122"/>
      <c r="O33" s="122"/>
      <c r="P33" s="122"/>
      <c r="Q33" s="122"/>
      <c r="R33" s="122"/>
      <c r="S33" s="122"/>
      <c r="T33" s="74"/>
      <c r="U33" s="124"/>
      <c r="V33" s="124"/>
      <c r="W33" s="124"/>
      <c r="X33" s="124"/>
    </row>
    <row r="34" spans="5:24">
      <c r="E34" s="122"/>
      <c r="F34" s="122"/>
      <c r="G34" s="122"/>
      <c r="H34" s="122"/>
      <c r="I34" s="122"/>
      <c r="J34" s="122"/>
      <c r="K34" s="122"/>
      <c r="L34" s="122"/>
      <c r="M34" s="122"/>
      <c r="N34" s="122"/>
      <c r="O34" s="122"/>
      <c r="P34" s="122"/>
      <c r="Q34" s="122"/>
      <c r="R34" s="122"/>
      <c r="S34" s="122"/>
      <c r="T34" s="74"/>
      <c r="U34" s="124"/>
      <c r="V34" s="124"/>
      <c r="W34" s="124"/>
      <c r="X34" s="124"/>
    </row>
    <row r="35" spans="5:24" ht="19.5" customHeight="1">
      <c r="E35" s="122"/>
      <c r="F35" s="122"/>
      <c r="G35" s="122"/>
      <c r="H35" s="122"/>
      <c r="I35" s="122"/>
      <c r="J35" s="122"/>
      <c r="K35" s="122"/>
      <c r="L35" s="122"/>
      <c r="M35" s="122"/>
      <c r="N35" s="122"/>
      <c r="O35" s="122"/>
      <c r="P35" s="122"/>
      <c r="Q35" s="122"/>
      <c r="R35" s="122"/>
      <c r="S35" s="122"/>
      <c r="T35" s="74"/>
      <c r="U35" s="124"/>
      <c r="V35" s="124"/>
      <c r="W35" s="124"/>
      <c r="X35" s="124"/>
    </row>
    <row r="36" spans="5:24">
      <c r="E36" s="122"/>
      <c r="F36" s="122"/>
      <c r="G36" s="122"/>
      <c r="H36" s="122"/>
      <c r="I36" s="122"/>
      <c r="J36" s="122"/>
      <c r="K36" s="122"/>
      <c r="L36" s="122"/>
      <c r="M36" s="122"/>
      <c r="N36" s="122"/>
      <c r="O36" s="122"/>
      <c r="P36" s="122"/>
      <c r="Q36" s="122"/>
      <c r="R36" s="122"/>
      <c r="S36" s="122"/>
      <c r="T36" s="74"/>
      <c r="U36" s="124"/>
      <c r="V36" s="124"/>
      <c r="W36" s="124"/>
      <c r="X36" s="124"/>
    </row>
    <row r="37" spans="5:24">
      <c r="E37" s="122"/>
      <c r="F37" s="122"/>
      <c r="G37" s="122"/>
      <c r="H37" s="122"/>
      <c r="I37" s="122"/>
      <c r="J37" s="122"/>
      <c r="K37" s="122"/>
      <c r="L37" s="122"/>
      <c r="M37" s="122"/>
      <c r="N37" s="122"/>
      <c r="O37" s="122"/>
      <c r="P37" s="122"/>
      <c r="Q37" s="122"/>
      <c r="R37" s="122"/>
      <c r="S37" s="122"/>
      <c r="T37" s="74"/>
      <c r="U37" s="124"/>
      <c r="V37" s="124"/>
      <c r="W37" s="124"/>
      <c r="X37" s="124"/>
    </row>
    <row r="38" spans="5:24">
      <c r="E38" s="122"/>
      <c r="F38" s="122"/>
      <c r="G38" s="122"/>
      <c r="H38" s="122"/>
      <c r="I38" s="122"/>
      <c r="J38" s="122"/>
      <c r="K38" s="122"/>
      <c r="L38" s="122"/>
      <c r="M38" s="122"/>
      <c r="N38" s="122"/>
      <c r="O38" s="122"/>
      <c r="P38" s="122"/>
      <c r="Q38" s="122"/>
      <c r="R38" s="122"/>
      <c r="S38" s="122"/>
      <c r="T38" s="74"/>
      <c r="U38" s="124"/>
      <c r="V38" s="124"/>
      <c r="W38" s="124"/>
      <c r="X38" s="124"/>
    </row>
    <row r="42" spans="5:24" ht="17.25" customHeight="1"/>
  </sheetData>
  <sheetProtection algorithmName="SHA-512" hashValue="vUrWa1atz/CxB76dSUv4h9YYQZQ2gGjUVuoxqI/QEfT4/XJKiZ18OUcYNWrOWrdcI59xlVPInfvsXZIz+MSsjA==" saltValue="A8PcGJ1hhh6uRL3i3akpDg==" spinCount="100000" sheet="1"/>
  <mergeCells count="49">
    <mergeCell ref="B16:C16"/>
    <mergeCell ref="B18:C18"/>
    <mergeCell ref="G12:H14"/>
    <mergeCell ref="E30:S38"/>
    <mergeCell ref="B20:C20"/>
    <mergeCell ref="B12:C12"/>
    <mergeCell ref="B14:C14"/>
    <mergeCell ref="B13:C13"/>
    <mergeCell ref="B15:C15"/>
    <mergeCell ref="B17:C17"/>
    <mergeCell ref="B19:C19"/>
    <mergeCell ref="E17:J18"/>
    <mergeCell ref="E19:H20"/>
    <mergeCell ref="E21:H22"/>
    <mergeCell ref="E23:H24"/>
    <mergeCell ref="I19:J20"/>
    <mergeCell ref="B2:C4"/>
    <mergeCell ref="B6:C6"/>
    <mergeCell ref="G9:H11"/>
    <mergeCell ref="B8:C8"/>
    <mergeCell ref="B10:C10"/>
    <mergeCell ref="B11:C11"/>
    <mergeCell ref="E5:O6"/>
    <mergeCell ref="M9:N11"/>
    <mergeCell ref="E2:X3"/>
    <mergeCell ref="U5:X11"/>
    <mergeCell ref="U14:X14"/>
    <mergeCell ref="U12:X13"/>
    <mergeCell ref="J9:K11"/>
    <mergeCell ref="Q5:S5"/>
    <mergeCell ref="Q6:S7"/>
    <mergeCell ref="J12:K14"/>
    <mergeCell ref="M12:N14"/>
    <mergeCell ref="P9:Q11"/>
    <mergeCell ref="P12:Q14"/>
    <mergeCell ref="U28:X38"/>
    <mergeCell ref="L17:Q18"/>
    <mergeCell ref="L19:O20"/>
    <mergeCell ref="L21:O22"/>
    <mergeCell ref="L23:O24"/>
    <mergeCell ref="L25:O26"/>
    <mergeCell ref="P19:Q20"/>
    <mergeCell ref="P21:Q22"/>
    <mergeCell ref="P23:Q24"/>
    <mergeCell ref="P25:Q26"/>
    <mergeCell ref="E29:S29"/>
    <mergeCell ref="I21:J22"/>
    <mergeCell ref="I23:J24"/>
    <mergeCell ref="U16:X26"/>
  </mergeCells>
  <dataValidations xWindow="1135" yWindow="399" count="2">
    <dataValidation allowBlank="1" showInputMessage="1" showErrorMessage="1" prompt="Indique si tiene o no el Rol asignado Activo en el aplicativo Ekogui, un usuario puede tener uno o mas Roles Activos en el sistema. Relacionar los que apliquen. Si el Rol No aplica para su entidad Seleccione N/A" sqref="G9:H11" xr:uid="{77F0F486-54E2-483E-8A80-A6BB4ED29308}"/>
    <dataValidation type="date" allowBlank="1" showInputMessage="1" showErrorMessage="1" promptTitle="Generación del reporte" prompt="Diligenciar la fecha de consulta en el sistema eKOGUI de la información a ingresar en esta hoja.  Formato (DD/MM/AAAA)" sqref="Q6:S7" xr:uid="{55C56DB1-BF26-4942-B25E-00140FDB23CE}">
      <formula1>44927</formula1>
      <formula2>47484</formula2>
    </dataValidation>
  </dataValidations>
  <hyperlinks>
    <hyperlink ref="B10:C10" location="Abogados!A1" display="Abogados" xr:uid="{69788417-DC8F-41F0-867E-0FEB2CCA9C37}"/>
    <hyperlink ref="B12:C12" location="Judiciales!A1" display="Judiciales" xr:uid="{79032A05-2CFE-46C0-B4D1-DAF26C7FFDB2}"/>
    <hyperlink ref="B18:C18" location="Pagos!A1" display="Pagos" xr:uid="{1EBD2C7E-D7E5-4483-9255-6B908B635DB0}"/>
    <hyperlink ref="B8:C8" location="Usuarios!A1" display="Usuarios" xr:uid="{ED952548-B18A-4899-848C-E75469182874}"/>
    <hyperlink ref="B16:C16" location="'Comité de conciliación'!A1" display="Comité de conciliación" xr:uid="{197D26D2-569C-493D-B3BE-9F9FEAFF6809}"/>
    <hyperlink ref="B20:C20" location="Resumen!A1" display="Resumen general" xr:uid="{6968133E-AEDC-498A-99D9-3333493A3A1D}"/>
    <hyperlink ref="B14:C14" location="Arbitramentos!A1" display="Arbitramentos" xr:uid="{FA518448-EA3F-4CE2-8A8C-DFD8526C0889}"/>
    <hyperlink ref="B6:C6" location="Portada!A1" display="Portada" xr:uid="{9F79E8AE-409B-4A47-BF9F-67E6E9372AA7}"/>
    <hyperlink ref="U12:W13" r:id="rId1" display="Acceder al manual" xr:uid="{7EB9EE1F-E05D-45F0-B9BE-AD9DC52757ED}"/>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037BE-5646-4954-BFC5-1DD38CB8BF9E}">
  <sheetPr codeName="Hoja4"/>
  <dimension ref="B2:Y37"/>
  <sheetViews>
    <sheetView topLeftCell="B1" zoomScaleNormal="100" workbookViewId="0">
      <selection activeCell="N17" sqref="N17:S18"/>
    </sheetView>
  </sheetViews>
  <sheetFormatPr baseColWidth="10" defaultColWidth="11.44140625" defaultRowHeight="14.4"/>
  <cols>
    <col min="1" max="1" width="0" style="2" hidden="1" customWidth="1"/>
    <col min="2" max="3" width="16.33203125" style="4" customWidth="1"/>
    <col min="4" max="10" width="9.109375" style="2" customWidth="1"/>
    <col min="11" max="11" width="15.33203125" style="2" customWidth="1"/>
    <col min="12" max="12" width="10.88671875" style="2" customWidth="1"/>
    <col min="13" max="21" width="9.109375" style="2" customWidth="1"/>
    <col min="22" max="22" width="5.109375" style="2" customWidth="1"/>
    <col min="23" max="53" width="9.109375" style="2" customWidth="1"/>
    <col min="54" max="16384" width="11.44140625" style="2"/>
  </cols>
  <sheetData>
    <row r="2" spans="2:25">
      <c r="B2" s="92"/>
      <c r="C2" s="92"/>
      <c r="E2" s="149" t="s">
        <v>511</v>
      </c>
      <c r="F2" s="149"/>
      <c r="G2" s="149"/>
      <c r="H2" s="149"/>
      <c r="I2" s="149"/>
      <c r="J2" s="149"/>
      <c r="K2" s="149"/>
      <c r="L2" s="149"/>
      <c r="M2" s="149"/>
      <c r="N2" s="149"/>
      <c r="O2" s="149"/>
      <c r="P2" s="149"/>
      <c r="Q2" s="149"/>
      <c r="R2" s="149"/>
      <c r="S2" s="149"/>
      <c r="T2" s="149"/>
      <c r="U2" s="149"/>
      <c r="V2" s="149"/>
      <c r="W2" s="149"/>
      <c r="X2" s="149"/>
      <c r="Y2" s="149"/>
    </row>
    <row r="3" spans="2:25" ht="15" thickBot="1">
      <c r="B3" s="92"/>
      <c r="C3" s="92"/>
      <c r="E3" s="150"/>
      <c r="F3" s="150"/>
      <c r="G3" s="150"/>
      <c r="H3" s="150"/>
      <c r="I3" s="150"/>
      <c r="J3" s="150"/>
      <c r="K3" s="150"/>
      <c r="L3" s="150"/>
      <c r="M3" s="150"/>
      <c r="N3" s="150"/>
      <c r="O3" s="150"/>
      <c r="P3" s="150"/>
      <c r="Q3" s="150"/>
      <c r="R3" s="150"/>
      <c r="S3" s="150"/>
      <c r="T3" s="150"/>
      <c r="U3" s="150"/>
      <c r="V3" s="150"/>
      <c r="W3" s="150"/>
      <c r="X3" s="150"/>
      <c r="Y3" s="150"/>
    </row>
    <row r="4" spans="2:25">
      <c r="B4" s="92"/>
      <c r="C4" s="92"/>
    </row>
    <row r="5" spans="2:25" ht="15" customHeight="1">
      <c r="E5" s="145" t="s">
        <v>651</v>
      </c>
      <c r="F5" s="145"/>
      <c r="G5" s="145"/>
      <c r="H5" s="145"/>
      <c r="I5" s="145"/>
      <c r="J5" s="145"/>
      <c r="K5" s="145"/>
      <c r="L5" s="145"/>
      <c r="M5" s="145"/>
      <c r="N5" s="145"/>
      <c r="O5" s="14"/>
      <c r="P5" s="14"/>
      <c r="Q5" s="14"/>
      <c r="R5" s="14"/>
      <c r="S5" s="158" t="s">
        <v>434</v>
      </c>
      <c r="T5" s="158"/>
      <c r="U5" s="158"/>
      <c r="W5" s="104" t="s">
        <v>650</v>
      </c>
      <c r="X5" s="104"/>
      <c r="Y5" s="104"/>
    </row>
    <row r="6" spans="2:25">
      <c r="B6" s="161" t="s">
        <v>1</v>
      </c>
      <c r="C6" s="161"/>
      <c r="E6" s="14"/>
      <c r="F6" s="14"/>
      <c r="G6" s="14"/>
      <c r="H6" s="14"/>
      <c r="I6" s="14"/>
      <c r="J6" s="14"/>
      <c r="K6" s="14"/>
      <c r="L6" s="14"/>
      <c r="M6" s="14"/>
      <c r="N6" s="14"/>
      <c r="O6" s="14"/>
      <c r="P6" s="14"/>
      <c r="Q6" s="14"/>
      <c r="R6" s="14"/>
      <c r="S6" s="135"/>
      <c r="T6" s="135"/>
      <c r="U6" s="135"/>
      <c r="W6" s="104"/>
      <c r="X6" s="104"/>
      <c r="Y6" s="104"/>
    </row>
    <row r="7" spans="2:25">
      <c r="B7" s="3"/>
      <c r="C7" s="3"/>
      <c r="E7" s="53"/>
      <c r="F7" s="53"/>
      <c r="G7" s="53"/>
      <c r="H7" s="53"/>
      <c r="I7" s="53"/>
      <c r="J7" s="53"/>
      <c r="K7" s="53"/>
      <c r="L7" s="53"/>
      <c r="S7" s="135"/>
      <c r="T7" s="135"/>
      <c r="U7" s="135"/>
      <c r="W7" s="104"/>
      <c r="X7" s="104"/>
      <c r="Y7" s="104"/>
    </row>
    <row r="8" spans="2:25" ht="15" customHeight="1">
      <c r="B8" s="146" t="s">
        <v>2</v>
      </c>
      <c r="C8" s="146"/>
      <c r="E8" s="53"/>
      <c r="F8" s="53"/>
      <c r="G8" s="53"/>
      <c r="H8" s="53"/>
      <c r="I8" s="53"/>
      <c r="J8" s="53"/>
      <c r="K8" s="53"/>
      <c r="L8" s="53"/>
      <c r="V8" s="29"/>
      <c r="W8" s="104"/>
      <c r="X8" s="104"/>
      <c r="Y8" s="104"/>
    </row>
    <row r="9" spans="2:25">
      <c r="B9" s="39"/>
      <c r="C9" s="39"/>
      <c r="E9" s="155" t="str">
        <f>"Conciliaciones extrajudiciales activos al 31-12-"&amp;Administrador!A27</f>
        <v>Conciliaciones extrajudiciales activos al 31-12-2024</v>
      </c>
      <c r="F9" s="155"/>
      <c r="G9" s="155"/>
      <c r="H9" s="155"/>
      <c r="I9" s="155"/>
      <c r="J9" s="155"/>
      <c r="K9" s="156"/>
      <c r="L9" s="155" t="s">
        <v>493</v>
      </c>
      <c r="N9" s="154" t="str">
        <f>"Seleccione una muestra de "&amp;L13&amp;" conciliaciones extrajudiciales activas realizadas antes y hasta el 30-06-"&amp;Administrador!A27&amp;" (más de 6 meses) y complete la siguiente tabla"</f>
        <v>Seleccione una muestra de  conciliaciones extrajudiciales activas realizadas antes y hasta el 30-06-2024 (más de 6 meses) y complete la siguiente tabla</v>
      </c>
      <c r="O9" s="154"/>
      <c r="P9" s="154"/>
      <c r="Q9" s="154"/>
      <c r="R9" s="154"/>
      <c r="S9" s="154"/>
      <c r="T9" s="154"/>
      <c r="U9" s="154"/>
      <c r="V9" s="29"/>
      <c r="W9" s="104"/>
      <c r="X9" s="104"/>
      <c r="Y9" s="104"/>
    </row>
    <row r="10" spans="2:25">
      <c r="B10" s="162" t="s">
        <v>511</v>
      </c>
      <c r="C10" s="162"/>
      <c r="E10" s="155"/>
      <c r="F10" s="155"/>
      <c r="G10" s="155"/>
      <c r="H10" s="155"/>
      <c r="I10" s="155"/>
      <c r="J10" s="155"/>
      <c r="K10" s="156"/>
      <c r="L10" s="155"/>
      <c r="N10" s="154"/>
      <c r="O10" s="154"/>
      <c r="P10" s="154"/>
      <c r="Q10" s="154"/>
      <c r="R10" s="154"/>
      <c r="S10" s="154"/>
      <c r="T10" s="154"/>
      <c r="U10" s="154"/>
      <c r="V10" s="29"/>
      <c r="W10" s="104"/>
      <c r="X10" s="104"/>
      <c r="Y10" s="104"/>
    </row>
    <row r="11" spans="2:25" ht="15" customHeight="1">
      <c r="B11" s="45"/>
      <c r="C11" s="45"/>
      <c r="E11" s="147" t="s">
        <v>512</v>
      </c>
      <c r="F11" s="147"/>
      <c r="G11" s="147"/>
      <c r="H11" s="147"/>
      <c r="I11" s="147"/>
      <c r="J11" s="147"/>
      <c r="K11" s="148"/>
      <c r="L11" s="151"/>
      <c r="N11" s="154"/>
      <c r="O11" s="154"/>
      <c r="P11" s="154"/>
      <c r="Q11" s="154"/>
      <c r="R11" s="154"/>
      <c r="S11" s="154"/>
      <c r="T11" s="154"/>
      <c r="U11" s="154"/>
      <c r="W11" s="104"/>
      <c r="X11" s="104"/>
      <c r="Y11" s="104"/>
    </row>
    <row r="12" spans="2:25">
      <c r="B12" s="146" t="s">
        <v>504</v>
      </c>
      <c r="C12" s="146"/>
      <c r="E12" s="147"/>
      <c r="F12" s="147"/>
      <c r="G12" s="147"/>
      <c r="H12" s="147"/>
      <c r="I12" s="147"/>
      <c r="J12" s="147"/>
      <c r="K12" s="148"/>
      <c r="L12" s="151"/>
      <c r="N12" s="44"/>
      <c r="O12" s="44"/>
      <c r="P12" s="44"/>
      <c r="Q12" s="44"/>
      <c r="R12" s="44"/>
      <c r="S12" s="44"/>
      <c r="T12" s="44"/>
      <c r="U12" s="44"/>
      <c r="V12" s="13"/>
      <c r="W12" s="104"/>
      <c r="X12" s="104"/>
      <c r="Y12" s="104"/>
    </row>
    <row r="13" spans="2:25">
      <c r="B13" s="45"/>
      <c r="C13" s="45"/>
      <c r="E13" s="152" t="s">
        <v>513</v>
      </c>
      <c r="F13" s="152"/>
      <c r="G13" s="152"/>
      <c r="H13" s="152"/>
      <c r="I13" s="152"/>
      <c r="J13" s="152"/>
      <c r="K13" s="153"/>
      <c r="L13" s="160"/>
      <c r="N13" s="154" t="s">
        <v>502</v>
      </c>
      <c r="O13" s="154"/>
      <c r="P13" s="154"/>
      <c r="Q13" s="154"/>
      <c r="R13" s="154"/>
      <c r="S13" s="157"/>
      <c r="T13" s="154" t="s">
        <v>503</v>
      </c>
      <c r="U13" s="154"/>
      <c r="V13" s="13"/>
      <c r="W13" s="159" t="s">
        <v>474</v>
      </c>
      <c r="X13" s="159"/>
      <c r="Y13" s="159"/>
    </row>
    <row r="14" spans="2:25">
      <c r="B14" s="146" t="s">
        <v>3</v>
      </c>
      <c r="C14" s="146"/>
      <c r="E14" s="152"/>
      <c r="F14" s="152"/>
      <c r="G14" s="152"/>
      <c r="H14" s="152"/>
      <c r="I14" s="152"/>
      <c r="J14" s="152"/>
      <c r="K14" s="153"/>
      <c r="L14" s="160"/>
      <c r="N14" s="154"/>
      <c r="O14" s="154"/>
      <c r="P14" s="154"/>
      <c r="Q14" s="154"/>
      <c r="R14" s="154"/>
      <c r="S14" s="157"/>
      <c r="T14" s="154"/>
      <c r="U14" s="154"/>
      <c r="V14" s="13"/>
      <c r="W14" s="159"/>
      <c r="X14" s="159"/>
      <c r="Y14" s="159"/>
    </row>
    <row r="15" spans="2:25">
      <c r="B15" s="45"/>
      <c r="C15" s="45"/>
      <c r="E15" s="147" t="str">
        <f>"Registro durante"&amp;" "&amp;Administrador!B16&amp;" semestre de "&amp;Administrador!A27</f>
        <v>Registro durante II - 2024 semestre de 2024</v>
      </c>
      <c r="F15" s="147"/>
      <c r="G15" s="147"/>
      <c r="H15" s="147"/>
      <c r="I15" s="147"/>
      <c r="J15" s="147"/>
      <c r="K15" s="148"/>
      <c r="L15" s="151"/>
      <c r="N15" s="147" t="s">
        <v>450</v>
      </c>
      <c r="O15" s="147"/>
      <c r="P15" s="147"/>
      <c r="Q15" s="147"/>
      <c r="R15" s="147"/>
      <c r="S15" s="167"/>
      <c r="T15" s="134"/>
      <c r="U15" s="134"/>
      <c r="V15" s="13"/>
      <c r="W15" s="27"/>
      <c r="X15" s="27"/>
      <c r="Y15" s="27"/>
    </row>
    <row r="16" spans="2:25">
      <c r="B16" s="146" t="s">
        <v>4</v>
      </c>
      <c r="C16" s="146"/>
      <c r="E16" s="147"/>
      <c r="F16" s="147"/>
      <c r="G16" s="147"/>
      <c r="H16" s="147"/>
      <c r="I16" s="147"/>
      <c r="J16" s="147"/>
      <c r="K16" s="148"/>
      <c r="L16" s="151"/>
      <c r="N16" s="147"/>
      <c r="O16" s="147"/>
      <c r="P16" s="147"/>
      <c r="Q16" s="147"/>
      <c r="R16" s="147"/>
      <c r="S16" s="167"/>
      <c r="T16" s="134"/>
      <c r="U16" s="134"/>
      <c r="W16" s="13"/>
    </row>
    <row r="17" spans="2:21">
      <c r="B17" s="45"/>
      <c r="C17" s="45"/>
      <c r="E17" s="152" t="str">
        <f>IF(Administrador!B16="1er","Registro durante 2do semestre de "&amp;Administrador!A27-1,"Registro durante 1er semestre de "&amp;Administrador!A27)</f>
        <v>Registro durante 1er semestre de 2024</v>
      </c>
      <c r="F17" s="152"/>
      <c r="G17" s="152"/>
      <c r="H17" s="152"/>
      <c r="I17" s="152"/>
      <c r="J17" s="152"/>
      <c r="K17" s="153"/>
      <c r="L17" s="16"/>
      <c r="N17" s="152" t="s">
        <v>451</v>
      </c>
      <c r="O17" s="152"/>
      <c r="P17" s="152"/>
      <c r="Q17" s="152"/>
      <c r="R17" s="152"/>
      <c r="S17" s="168"/>
      <c r="T17" s="169"/>
      <c r="U17" s="169"/>
    </row>
    <row r="18" spans="2:21">
      <c r="B18" s="146" t="s">
        <v>432</v>
      </c>
      <c r="C18" s="146"/>
      <c r="E18" s="152"/>
      <c r="F18" s="152"/>
      <c r="G18" s="152"/>
      <c r="H18" s="152"/>
      <c r="I18" s="152"/>
      <c r="J18" s="152"/>
      <c r="K18" s="153"/>
      <c r="L18" s="16"/>
      <c r="N18" s="152"/>
      <c r="O18" s="152"/>
      <c r="P18" s="152"/>
      <c r="Q18" s="152"/>
      <c r="R18" s="152"/>
      <c r="S18" s="168"/>
      <c r="T18" s="169"/>
      <c r="U18" s="169"/>
    </row>
    <row r="19" spans="2:21">
      <c r="B19" s="45"/>
      <c r="C19" s="45"/>
      <c r="E19" s="147" t="str">
        <f>IF(MID(E17,18,1)="1","Registro en 2do semestre de "&amp;RIGHT(E17,4)-1&amp;" y anteriores","Registro en 1er semestre de "&amp;RIGHT(E17,4))</f>
        <v>Registro en 2do semestre de 2023 y anteriores</v>
      </c>
      <c r="F19" s="147"/>
      <c r="G19" s="147"/>
      <c r="H19" s="147"/>
      <c r="I19" s="147"/>
      <c r="J19" s="147"/>
      <c r="K19" s="148"/>
      <c r="L19" s="151"/>
    </row>
    <row r="20" spans="2:21">
      <c r="B20" s="146" t="s">
        <v>433</v>
      </c>
      <c r="C20" s="146"/>
      <c r="E20" s="147"/>
      <c r="F20" s="147"/>
      <c r="G20" s="147"/>
      <c r="H20" s="147"/>
      <c r="I20" s="147"/>
      <c r="J20" s="147"/>
      <c r="K20" s="148"/>
      <c r="L20" s="151"/>
    </row>
    <row r="22" spans="2:21">
      <c r="E22" s="155" t="str">
        <f>"Concialiaciones extrajudiciales terminadas 2do semestre "&amp;Administrador!A27</f>
        <v>Concialiaciones extrajudiciales terminadas 2do semestre 2024</v>
      </c>
      <c r="F22" s="155"/>
      <c r="G22" s="155"/>
      <c r="H22" s="155"/>
      <c r="I22" s="155"/>
      <c r="J22" s="155"/>
      <c r="K22" s="156"/>
      <c r="L22" s="155" t="s">
        <v>493</v>
      </c>
      <c r="N22" s="155" t="s">
        <v>0</v>
      </c>
      <c r="O22" s="155"/>
    </row>
    <row r="23" spans="2:21">
      <c r="E23" s="155"/>
      <c r="F23" s="155"/>
      <c r="G23" s="155"/>
      <c r="H23" s="155"/>
      <c r="I23" s="155"/>
      <c r="J23" s="155"/>
      <c r="K23" s="156"/>
      <c r="L23" s="155"/>
      <c r="N23" s="155"/>
      <c r="O23" s="155"/>
    </row>
    <row r="24" spans="2:21">
      <c r="E24" s="164" t="str">
        <f>"Total conciliaciones extrajudiciales terminadas "&amp;Administrador!B16&amp;" semestre de "&amp;Administrador!A27&amp;" según jurídica"</f>
        <v>Total conciliaciones extrajudiciales terminadas II - 2024 semestre de 2024 según jurídica</v>
      </c>
      <c r="F24" s="164"/>
      <c r="G24" s="164"/>
      <c r="H24" s="164"/>
      <c r="I24" s="164"/>
      <c r="J24" s="164"/>
      <c r="K24" s="165"/>
      <c r="L24" s="151"/>
      <c r="N24" s="166"/>
      <c r="O24" s="166"/>
      <c r="P24" s="166"/>
      <c r="Q24" s="166"/>
      <c r="R24" s="166"/>
      <c r="S24" s="166"/>
      <c r="T24" s="166"/>
      <c r="U24" s="166"/>
    </row>
    <row r="25" spans="2:21">
      <c r="E25" s="164"/>
      <c r="F25" s="164"/>
      <c r="G25" s="164"/>
      <c r="H25" s="164"/>
      <c r="I25" s="164"/>
      <c r="J25" s="164"/>
      <c r="K25" s="165"/>
      <c r="L25" s="151"/>
      <c r="N25" s="166"/>
      <c r="O25" s="166"/>
      <c r="P25" s="166"/>
      <c r="Q25" s="166"/>
      <c r="R25" s="166"/>
      <c r="S25" s="166"/>
      <c r="T25" s="166"/>
      <c r="U25" s="166"/>
    </row>
    <row r="26" spans="2:21">
      <c r="E26" s="152" t="str">
        <f>"Terminado en eKogui última actuación "&amp;Administrador!B16&amp;" semestre de "&amp;Administrador!A27&amp;""</f>
        <v>Terminado en eKogui última actuación II - 2024 semestre de 2024</v>
      </c>
      <c r="F26" s="152"/>
      <c r="G26" s="152"/>
      <c r="H26" s="152"/>
      <c r="I26" s="152"/>
      <c r="J26" s="152"/>
      <c r="K26" s="153"/>
      <c r="L26" s="16"/>
      <c r="N26" s="166"/>
      <c r="O26" s="166"/>
      <c r="P26" s="166"/>
      <c r="Q26" s="166"/>
      <c r="R26" s="166"/>
      <c r="S26" s="166"/>
      <c r="T26" s="166"/>
      <c r="U26" s="166"/>
    </row>
    <row r="27" spans="2:21">
      <c r="E27" s="152"/>
      <c r="F27" s="152"/>
      <c r="G27" s="152"/>
      <c r="H27" s="152"/>
      <c r="I27" s="152"/>
      <c r="J27" s="152"/>
      <c r="K27" s="153"/>
      <c r="L27" s="16"/>
    </row>
    <row r="28" spans="2:21" ht="19.2">
      <c r="N28" s="163"/>
      <c r="O28" s="163"/>
      <c r="P28" s="163"/>
      <c r="Q28" s="163"/>
      <c r="R28" s="38"/>
    </row>
    <row r="37" spans="19:19">
      <c r="S37" s="12"/>
    </row>
  </sheetData>
  <mergeCells count="41">
    <mergeCell ref="L15:L16"/>
    <mergeCell ref="N15:S16"/>
    <mergeCell ref="N17:S18"/>
    <mergeCell ref="T17:U18"/>
    <mergeCell ref="T15:U16"/>
    <mergeCell ref="N28:Q28"/>
    <mergeCell ref="N22:O23"/>
    <mergeCell ref="E26:K27"/>
    <mergeCell ref="E17:K18"/>
    <mergeCell ref="E19:K20"/>
    <mergeCell ref="L19:L20"/>
    <mergeCell ref="E24:K25"/>
    <mergeCell ref="L24:L25"/>
    <mergeCell ref="N24:U26"/>
    <mergeCell ref="E22:K23"/>
    <mergeCell ref="L22:L23"/>
    <mergeCell ref="B2:C4"/>
    <mergeCell ref="B6:C6"/>
    <mergeCell ref="B8:C8"/>
    <mergeCell ref="B10:C10"/>
    <mergeCell ref="B12:C12"/>
    <mergeCell ref="E2:Y3"/>
    <mergeCell ref="E11:K12"/>
    <mergeCell ref="L11:L12"/>
    <mergeCell ref="E13:K14"/>
    <mergeCell ref="N9:U11"/>
    <mergeCell ref="E9:K10"/>
    <mergeCell ref="L9:L10"/>
    <mergeCell ref="N13:S14"/>
    <mergeCell ref="T13:U14"/>
    <mergeCell ref="E5:N5"/>
    <mergeCell ref="W5:Y12"/>
    <mergeCell ref="S5:U5"/>
    <mergeCell ref="S6:U7"/>
    <mergeCell ref="W13:Y14"/>
    <mergeCell ref="L13:L14"/>
    <mergeCell ref="B16:C16"/>
    <mergeCell ref="B18:C18"/>
    <mergeCell ref="B20:C20"/>
    <mergeCell ref="E15:K16"/>
    <mergeCell ref="B14:C14"/>
  </mergeCells>
  <dataValidations count="2">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R28" xr:uid="{5B8F35DF-42F4-4FAF-9B4A-887874784BA6}">
      <formula1>$U$7:$U$10</formula1>
    </dataValidation>
    <dataValidation type="date" allowBlank="1" showInputMessage="1" showErrorMessage="1" promptTitle="Generación del reporte" prompt="Diligenciar la fecha de consulta en el sistema eKOGUI de la información a ingresar en esta hoja.  Formato (DD/MM/AAAA)" sqref="S6:U7" xr:uid="{05F673A6-3A4D-4C77-AB06-B5D17124092F}">
      <formula1>44927</formula1>
      <formula2>47484</formula2>
    </dataValidation>
  </dataValidations>
  <hyperlinks>
    <hyperlink ref="B14:C14" location="JUDICIALES!A1" display="Judiciales" xr:uid="{F8B04DCC-8625-4F92-A5D9-A09695E0AA6C}"/>
    <hyperlink ref="B10:C10" location="Prejudiciales!A1" display="Prejudiciales" xr:uid="{AC1EE5AA-D468-4397-975F-ADC3CED59FAF}"/>
    <hyperlink ref="B18:C18" location="PAGOS!A1" display="Pagos" xr:uid="{726A0C59-8138-46D6-8DB8-9E29EB030FA4}"/>
    <hyperlink ref="B8:C8" location="ABOGADOS!A1" display="Abogados" xr:uid="{BC8614BB-6200-4451-BCD2-60EA66A706EF}"/>
    <hyperlink ref="B12:C12" location="'Cómite de conciliación'!A1" display="Cómite de conciliación" xr:uid="{89ABF0A4-53A7-4894-9DD9-C2A32C769702}"/>
    <hyperlink ref="B16:C16" location="Arbitramentos!A1" display="Arbitramentos" xr:uid="{81F80AC8-2E0E-4B68-9DD3-666A6CE229D5}"/>
    <hyperlink ref="B6:C6" location="Usuarios!A1" display="Usuarios" xr:uid="{277B9EA4-0407-4821-AC44-2BB7BE26141A}"/>
    <hyperlink ref="B20:C20" location="Resumen!A1" display="Resumen general" xr:uid="{DB6B01DE-4F72-485E-9002-B7C1DD3331C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63D6-8ACC-439E-A6B6-EE68B06909C1}">
  <sheetPr codeName="Hoja5"/>
  <dimension ref="A2:Z52"/>
  <sheetViews>
    <sheetView showRowColHeaders="0" topLeftCell="B1" zoomScale="83" zoomScaleNormal="83" workbookViewId="0">
      <selection activeCell="N43" sqref="N43:U49"/>
    </sheetView>
  </sheetViews>
  <sheetFormatPr baseColWidth="10" defaultColWidth="11.44140625" defaultRowHeight="14.4"/>
  <cols>
    <col min="1" max="1" width="0" style="2" hidden="1" customWidth="1"/>
    <col min="2" max="3" width="16.33203125" style="4" customWidth="1"/>
    <col min="4" max="10" width="9.109375" style="2" customWidth="1"/>
    <col min="11" max="11" width="19" style="2" customWidth="1"/>
    <col min="12" max="12" width="10.44140625" style="2" customWidth="1"/>
    <col min="13" max="18" width="9.109375" style="2" customWidth="1"/>
    <col min="19" max="19" width="12.33203125" style="2" customWidth="1"/>
    <col min="20" max="20" width="14" style="2" customWidth="1"/>
    <col min="21" max="21" width="10.109375" style="2" customWidth="1"/>
    <col min="22" max="55" width="9.109375" style="2" customWidth="1"/>
    <col min="56" max="16384" width="11.44140625" style="2"/>
  </cols>
  <sheetData>
    <row r="2" spans="1:25">
      <c r="B2" s="92"/>
      <c r="C2" s="92"/>
    </row>
    <row r="3" spans="1:25" ht="15" customHeight="1">
      <c r="B3" s="92"/>
      <c r="C3" s="92"/>
      <c r="E3" s="89" t="s">
        <v>3</v>
      </c>
      <c r="F3" s="89"/>
      <c r="G3" s="89"/>
      <c r="H3" s="89"/>
      <c r="I3" s="89"/>
      <c r="J3" s="89"/>
      <c r="K3" s="89"/>
      <c r="L3" s="89"/>
      <c r="M3" s="89"/>
      <c r="N3" s="89"/>
      <c r="O3" s="89"/>
      <c r="P3" s="89"/>
      <c r="Q3" s="89"/>
      <c r="R3" s="89"/>
      <c r="S3" s="89"/>
      <c r="T3" s="89"/>
      <c r="U3" s="89"/>
      <c r="V3" s="89"/>
      <c r="W3" s="89"/>
      <c r="X3" s="89"/>
      <c r="Y3" s="89"/>
    </row>
    <row r="4" spans="1:25" ht="15.75" customHeight="1" thickBot="1">
      <c r="B4" s="92"/>
      <c r="C4" s="92"/>
      <c r="E4" s="90"/>
      <c r="F4" s="90"/>
      <c r="G4" s="90"/>
      <c r="H4" s="90"/>
      <c r="I4" s="90"/>
      <c r="J4" s="90"/>
      <c r="K4" s="90"/>
      <c r="L4" s="90"/>
      <c r="M4" s="90"/>
      <c r="N4" s="90"/>
      <c r="O4" s="90"/>
      <c r="P4" s="90"/>
      <c r="Q4" s="90"/>
      <c r="R4" s="90"/>
      <c r="S4" s="90"/>
      <c r="T4" s="90"/>
      <c r="U4" s="90"/>
      <c r="V4" s="90"/>
      <c r="W4" s="90"/>
      <c r="X4" s="90"/>
      <c r="Y4" s="90"/>
    </row>
    <row r="5" spans="1:25">
      <c r="E5" s="74"/>
      <c r="F5" s="74"/>
      <c r="G5" s="74"/>
      <c r="H5" s="74"/>
      <c r="I5" s="74"/>
      <c r="J5" s="74"/>
      <c r="K5" s="74"/>
      <c r="L5" s="74"/>
      <c r="M5" s="74"/>
      <c r="N5" s="74"/>
      <c r="O5" s="74"/>
      <c r="P5" s="74"/>
      <c r="Q5" s="74"/>
      <c r="R5" s="74"/>
      <c r="S5" s="74"/>
      <c r="T5" s="74"/>
      <c r="U5" s="74"/>
      <c r="V5" s="74"/>
      <c r="W5" s="74"/>
      <c r="X5" s="74"/>
      <c r="Y5" s="74"/>
    </row>
    <row r="6" spans="1:25" ht="19.5" customHeight="1">
      <c r="A6" s="12"/>
      <c r="B6" s="93" t="s">
        <v>522</v>
      </c>
      <c r="C6" s="93"/>
      <c r="E6" s="145" t="s">
        <v>625</v>
      </c>
      <c r="F6" s="145"/>
      <c r="G6" s="145"/>
      <c r="H6" s="145"/>
      <c r="I6" s="145"/>
      <c r="J6" s="145"/>
      <c r="K6" s="145"/>
      <c r="L6" s="145"/>
      <c r="M6" s="145"/>
      <c r="N6" s="145"/>
      <c r="O6" s="145"/>
      <c r="P6" s="9"/>
      <c r="Q6" s="34"/>
      <c r="R6" s="34"/>
      <c r="S6" s="172" t="s">
        <v>434</v>
      </c>
      <c r="T6" s="172"/>
      <c r="U6" s="172"/>
      <c r="V6" s="13"/>
      <c r="W6" s="104" t="s">
        <v>476</v>
      </c>
      <c r="X6" s="104"/>
      <c r="Y6" s="104"/>
    </row>
    <row r="7" spans="1:25" ht="15">
      <c r="B7" s="3"/>
      <c r="C7" s="3"/>
      <c r="E7" s="145"/>
      <c r="F7" s="145"/>
      <c r="G7" s="145"/>
      <c r="H7" s="145"/>
      <c r="I7" s="145"/>
      <c r="J7" s="145"/>
      <c r="K7" s="145"/>
      <c r="L7" s="145"/>
      <c r="M7" s="145"/>
      <c r="N7" s="145"/>
      <c r="O7" s="145"/>
      <c r="P7" s="10"/>
      <c r="Q7" s="35"/>
      <c r="R7" s="35"/>
      <c r="S7" s="135">
        <v>45701</v>
      </c>
      <c r="T7" s="135"/>
      <c r="U7" s="135"/>
      <c r="V7" s="13"/>
      <c r="W7" s="104"/>
      <c r="X7" s="104"/>
      <c r="Y7" s="104"/>
    </row>
    <row r="8" spans="1:25" ht="18.600000000000001">
      <c r="B8" s="93" t="s">
        <v>1</v>
      </c>
      <c r="C8" s="93"/>
      <c r="E8" s="74"/>
      <c r="F8" s="74"/>
      <c r="G8" s="74"/>
      <c r="H8" s="74"/>
      <c r="I8" s="74"/>
      <c r="J8" s="74"/>
      <c r="K8" s="74"/>
      <c r="L8" s="74"/>
      <c r="M8" s="74"/>
      <c r="N8" s="74"/>
      <c r="O8" s="74"/>
      <c r="P8" s="10"/>
      <c r="Q8" s="35"/>
      <c r="R8" s="35"/>
      <c r="S8" s="135"/>
      <c r="T8" s="135"/>
      <c r="U8" s="135"/>
      <c r="V8" s="13"/>
      <c r="W8" s="104"/>
      <c r="X8" s="104"/>
      <c r="Y8" s="104"/>
    </row>
    <row r="9" spans="1:25" ht="15">
      <c r="B9" s="3"/>
      <c r="C9" s="3"/>
      <c r="E9" s="74"/>
      <c r="F9" s="74"/>
      <c r="G9" s="74"/>
      <c r="H9" s="74"/>
      <c r="I9" s="74"/>
      <c r="J9" s="74"/>
      <c r="K9" s="74"/>
      <c r="L9" s="74"/>
      <c r="M9" s="74"/>
      <c r="N9" s="74"/>
      <c r="O9" s="74"/>
      <c r="P9" s="10"/>
      <c r="Q9" s="35"/>
      <c r="R9" s="35"/>
      <c r="S9" s="35"/>
      <c r="T9" s="35"/>
      <c r="U9" s="35"/>
      <c r="V9" s="13"/>
      <c r="W9" s="104"/>
      <c r="X9" s="104"/>
      <c r="Y9" s="104"/>
    </row>
    <row r="10" spans="1:25" ht="18.600000000000001">
      <c r="B10" s="93" t="s">
        <v>2</v>
      </c>
      <c r="C10" s="93"/>
      <c r="E10" s="155" t="str">
        <f>"Procesos activos al "&amp;Administrador!B19&amp;" DE "&amp;Administrador!B18</f>
        <v>Procesos activos al 31 DE DICIEMBRE  DE 2024</v>
      </c>
      <c r="F10" s="155"/>
      <c r="G10" s="155"/>
      <c r="H10" s="155"/>
      <c r="I10" s="155"/>
      <c r="J10" s="155"/>
      <c r="K10" s="155"/>
      <c r="L10" s="155" t="s">
        <v>493</v>
      </c>
      <c r="M10" s="74"/>
      <c r="N10" s="155" t="s">
        <v>483</v>
      </c>
      <c r="O10" s="155"/>
      <c r="P10" s="155"/>
      <c r="Q10" s="155"/>
      <c r="R10" s="155"/>
      <c r="S10" s="155"/>
      <c r="T10" s="155"/>
      <c r="U10" s="155" t="s">
        <v>493</v>
      </c>
      <c r="V10" s="13"/>
      <c r="W10" s="104"/>
      <c r="X10" s="104"/>
      <c r="Y10" s="104"/>
    </row>
    <row r="11" spans="1:25" ht="15" customHeight="1">
      <c r="B11" s="93"/>
      <c r="C11" s="93"/>
      <c r="E11" s="155"/>
      <c r="F11" s="155"/>
      <c r="G11" s="155"/>
      <c r="H11" s="155"/>
      <c r="I11" s="155"/>
      <c r="J11" s="155"/>
      <c r="K11" s="155"/>
      <c r="L11" s="155"/>
      <c r="M11" s="74"/>
      <c r="N11" s="155"/>
      <c r="O11" s="155"/>
      <c r="P11" s="155"/>
      <c r="Q11" s="155"/>
      <c r="R11" s="155"/>
      <c r="S11" s="155"/>
      <c r="T11" s="155"/>
      <c r="U11" s="155"/>
      <c r="V11" s="13"/>
      <c r="W11" s="104"/>
      <c r="X11" s="104"/>
      <c r="Y11" s="104"/>
    </row>
    <row r="12" spans="1:25" ht="19.5" customHeight="1">
      <c r="B12" s="93" t="s">
        <v>3</v>
      </c>
      <c r="C12" s="93"/>
      <c r="E12" s="174" t="s">
        <v>440</v>
      </c>
      <c r="F12" s="174"/>
      <c r="G12" s="174"/>
      <c r="H12" s="174"/>
      <c r="I12" s="174"/>
      <c r="J12" s="174"/>
      <c r="K12" s="183"/>
      <c r="L12" s="108">
        <v>80</v>
      </c>
      <c r="M12" s="74"/>
      <c r="N12" s="192" t="s">
        <v>446</v>
      </c>
      <c r="O12" s="192"/>
      <c r="P12" s="192"/>
      <c r="Q12" s="192"/>
      <c r="R12" s="192"/>
      <c r="S12" s="192"/>
      <c r="T12" s="193"/>
      <c r="U12" s="108">
        <v>0</v>
      </c>
      <c r="V12" s="74"/>
      <c r="W12" s="104"/>
      <c r="X12" s="104"/>
      <c r="Y12" s="104"/>
    </row>
    <row r="13" spans="1:25" ht="19.5" customHeight="1">
      <c r="B13" s="93"/>
      <c r="C13" s="93"/>
      <c r="E13" s="174"/>
      <c r="F13" s="174"/>
      <c r="G13" s="174"/>
      <c r="H13" s="174"/>
      <c r="I13" s="174"/>
      <c r="J13" s="174"/>
      <c r="K13" s="183"/>
      <c r="L13" s="108"/>
      <c r="M13" s="74"/>
      <c r="N13" s="192"/>
      <c r="O13" s="192"/>
      <c r="P13" s="192"/>
      <c r="Q13" s="192"/>
      <c r="R13" s="192"/>
      <c r="S13" s="192"/>
      <c r="T13" s="193"/>
      <c r="U13" s="108"/>
      <c r="V13" s="74"/>
      <c r="W13" s="104"/>
      <c r="X13" s="104"/>
      <c r="Y13" s="104"/>
    </row>
    <row r="14" spans="1:25" ht="19.5" customHeight="1">
      <c r="B14" s="93" t="s">
        <v>4</v>
      </c>
      <c r="C14" s="93"/>
      <c r="E14" s="184" t="s">
        <v>545</v>
      </c>
      <c r="F14" s="184"/>
      <c r="G14" s="184"/>
      <c r="H14" s="184"/>
      <c r="I14" s="184"/>
      <c r="J14" s="184"/>
      <c r="K14" s="185"/>
      <c r="L14" s="173">
        <v>80</v>
      </c>
      <c r="M14" s="181"/>
      <c r="N14" s="188" t="s">
        <v>546</v>
      </c>
      <c r="O14" s="188"/>
      <c r="P14" s="188"/>
      <c r="Q14" s="188"/>
      <c r="R14" s="188"/>
      <c r="S14" s="188"/>
      <c r="T14" s="189"/>
      <c r="U14" s="173">
        <v>0</v>
      </c>
      <c r="V14" s="74"/>
      <c r="W14" s="123" t="s">
        <v>474</v>
      </c>
      <c r="X14" s="123"/>
      <c r="Y14" s="123"/>
    </row>
    <row r="15" spans="1:25" ht="19.5" customHeight="1">
      <c r="B15" s="93"/>
      <c r="C15" s="93"/>
      <c r="E15" s="184"/>
      <c r="F15" s="184"/>
      <c r="G15" s="184"/>
      <c r="H15" s="184"/>
      <c r="I15" s="184"/>
      <c r="J15" s="184"/>
      <c r="K15" s="185"/>
      <c r="L15" s="173"/>
      <c r="M15" s="181"/>
      <c r="N15" s="188"/>
      <c r="O15" s="188"/>
      <c r="P15" s="188"/>
      <c r="Q15" s="188"/>
      <c r="R15" s="188"/>
      <c r="S15" s="188"/>
      <c r="T15" s="189"/>
      <c r="U15" s="173"/>
      <c r="V15" s="74"/>
      <c r="W15" s="123"/>
      <c r="X15" s="123"/>
      <c r="Y15" s="123"/>
    </row>
    <row r="16" spans="1:25" ht="19.5" customHeight="1">
      <c r="B16" s="93" t="s">
        <v>504</v>
      </c>
      <c r="C16" s="93"/>
      <c r="E16" s="174" t="s">
        <v>486</v>
      </c>
      <c r="F16" s="174"/>
      <c r="G16" s="174"/>
      <c r="H16" s="174"/>
      <c r="I16" s="174"/>
      <c r="J16" s="174"/>
      <c r="K16" s="183"/>
      <c r="L16" s="108">
        <v>0</v>
      </c>
      <c r="M16" s="74"/>
      <c r="N16" s="192" t="s">
        <v>484</v>
      </c>
      <c r="O16" s="192"/>
      <c r="P16" s="192"/>
      <c r="Q16" s="192"/>
      <c r="R16" s="192"/>
      <c r="S16" s="192"/>
      <c r="T16" s="193"/>
      <c r="U16" s="108">
        <v>0</v>
      </c>
      <c r="V16" s="74"/>
      <c r="W16" s="78"/>
      <c r="X16" s="78"/>
      <c r="Y16" s="78"/>
    </row>
    <row r="17" spans="2:25" ht="19.5" customHeight="1">
      <c r="B17" s="93"/>
      <c r="C17" s="93"/>
      <c r="E17" s="174"/>
      <c r="F17" s="174"/>
      <c r="G17" s="174"/>
      <c r="H17" s="174"/>
      <c r="I17" s="174"/>
      <c r="J17" s="174"/>
      <c r="K17" s="183"/>
      <c r="L17" s="108"/>
      <c r="M17" s="74"/>
      <c r="N17" s="192"/>
      <c r="O17" s="192"/>
      <c r="P17" s="192"/>
      <c r="Q17" s="192"/>
      <c r="R17" s="192"/>
      <c r="S17" s="192"/>
      <c r="T17" s="193"/>
      <c r="U17" s="108"/>
      <c r="V17" s="74"/>
      <c r="W17" s="74"/>
      <c r="X17" s="74"/>
      <c r="Y17" s="74"/>
    </row>
    <row r="18" spans="2:25" ht="15" customHeight="1">
      <c r="B18" s="93" t="s">
        <v>432</v>
      </c>
      <c r="C18" s="93"/>
      <c r="E18" s="74"/>
      <c r="F18" s="74"/>
      <c r="G18" s="74"/>
      <c r="H18" s="74"/>
      <c r="I18" s="74"/>
      <c r="J18" s="74"/>
      <c r="K18" s="74"/>
      <c r="L18" s="74"/>
      <c r="M18" s="74"/>
      <c r="N18" s="40"/>
      <c r="O18" s="40"/>
      <c r="P18" s="40"/>
      <c r="Q18" s="40"/>
      <c r="R18" s="40"/>
      <c r="S18" s="40"/>
      <c r="T18" s="40"/>
      <c r="U18" s="41"/>
      <c r="V18" s="74"/>
      <c r="W18" s="182" t="str">
        <f>"1️⃣Con fecha de admisión anterior al 31/12/2024"</f>
        <v>1️⃣Con fecha de admisión anterior al 31/12/2024</v>
      </c>
      <c r="X18" s="182"/>
      <c r="Y18" s="182"/>
    </row>
    <row r="19" spans="2:25" ht="18.600000000000001">
      <c r="B19" s="93"/>
      <c r="C19" s="93"/>
      <c r="E19" s="155" t="str">
        <f>+"Procesos terminados en "&amp;Administrador!B17&amp;" semestre de "&amp;Administrador!B18</f>
        <v>Procesos terminados en SEGUNDO semestre de 2024</v>
      </c>
      <c r="F19" s="155"/>
      <c r="G19" s="155"/>
      <c r="H19" s="155"/>
      <c r="I19" s="155"/>
      <c r="J19" s="155"/>
      <c r="K19" s="155"/>
      <c r="L19" s="155" t="s">
        <v>493</v>
      </c>
      <c r="M19" s="74"/>
      <c r="N19" s="155" t="s">
        <v>496</v>
      </c>
      <c r="O19" s="155"/>
      <c r="P19" s="155"/>
      <c r="Q19" s="155"/>
      <c r="R19" s="155"/>
      <c r="S19" s="155"/>
      <c r="T19" s="155"/>
      <c r="U19" s="155" t="s">
        <v>493</v>
      </c>
      <c r="V19" s="74"/>
      <c r="W19" s="182"/>
      <c r="X19" s="182"/>
      <c r="Y19" s="182"/>
    </row>
    <row r="20" spans="2:25" ht="18.600000000000001">
      <c r="B20" s="93" t="s">
        <v>433</v>
      </c>
      <c r="C20" s="93"/>
      <c r="E20" s="155"/>
      <c r="F20" s="155"/>
      <c r="G20" s="155"/>
      <c r="H20" s="155"/>
      <c r="I20" s="155"/>
      <c r="J20" s="155"/>
      <c r="K20" s="155"/>
      <c r="L20" s="155"/>
      <c r="M20" s="74"/>
      <c r="N20" s="155"/>
      <c r="O20" s="155"/>
      <c r="P20" s="155"/>
      <c r="Q20" s="155"/>
      <c r="R20" s="155"/>
      <c r="S20" s="155"/>
      <c r="T20" s="155"/>
      <c r="U20" s="155"/>
      <c r="V20" s="74"/>
      <c r="W20" s="182" t="str">
        <f>"2️⃣Con fecha de actuación de terminación en este periodo"</f>
        <v>2️⃣Con fecha de actuación de terminación en este periodo</v>
      </c>
      <c r="X20" s="182"/>
      <c r="Y20" s="182"/>
    </row>
    <row r="21" spans="2:25" ht="21" customHeight="1">
      <c r="B21" s="93"/>
      <c r="C21" s="93"/>
      <c r="E21" s="164" t="str">
        <f>"Procesos terminados durante el "&amp;Administrador!B17&amp;" semestre de "&amp;Administrador!B18&amp;" según jurídica"</f>
        <v>Procesos terminados durante el SEGUNDO semestre de 2024 según jurídica</v>
      </c>
      <c r="F21" s="164"/>
      <c r="G21" s="164"/>
      <c r="H21" s="164"/>
      <c r="I21" s="164"/>
      <c r="J21" s="164"/>
      <c r="K21" s="165"/>
      <c r="L21" s="108">
        <v>4</v>
      </c>
      <c r="M21" s="74"/>
      <c r="N21" s="164" t="str">
        <f>"Procesos activos eKOGUI - Calidad demandado"</f>
        <v>Procesos activos eKOGUI - Calidad demandado</v>
      </c>
      <c r="O21" s="164"/>
      <c r="P21" s="164"/>
      <c r="Q21" s="164"/>
      <c r="R21" s="164"/>
      <c r="S21" s="164"/>
      <c r="T21" s="165"/>
      <c r="U21" s="178">
        <v>77</v>
      </c>
      <c r="V21" s="74"/>
      <c r="W21" s="182"/>
      <c r="X21" s="182"/>
      <c r="Y21" s="182"/>
    </row>
    <row r="22" spans="2:25" ht="21" customHeight="1">
      <c r="E22" s="164"/>
      <c r="F22" s="164"/>
      <c r="G22" s="164"/>
      <c r="H22" s="164"/>
      <c r="I22" s="164"/>
      <c r="J22" s="164"/>
      <c r="K22" s="165"/>
      <c r="L22" s="108"/>
      <c r="M22" s="181"/>
      <c r="N22" s="164"/>
      <c r="O22" s="164"/>
      <c r="P22" s="164"/>
      <c r="Q22" s="164"/>
      <c r="R22" s="164"/>
      <c r="S22" s="164"/>
      <c r="T22" s="165"/>
      <c r="U22" s="178"/>
      <c r="V22" s="74"/>
      <c r="W22" s="182" t="s">
        <v>556</v>
      </c>
      <c r="X22" s="182"/>
      <c r="Y22" s="182"/>
    </row>
    <row r="23" spans="2:25" ht="21" customHeight="1">
      <c r="E23" s="152" t="str">
        <f>"Procesos terminados en eKOGUI durante el "&amp;Administrador!B17&amp;" semestre de "&amp;Administrador!B18&amp;"2️⃣"</f>
        <v>Procesos terminados en eKOGUI durante el SEGUNDO semestre de 20242️⃣</v>
      </c>
      <c r="F23" s="152"/>
      <c r="G23" s="152"/>
      <c r="H23" s="152"/>
      <c r="I23" s="152"/>
      <c r="J23" s="152"/>
      <c r="K23" s="153"/>
      <c r="L23" s="173">
        <v>4</v>
      </c>
      <c r="M23" s="181"/>
      <c r="N23" s="190" t="str">
        <f>"Procesos eKOGUI - Calificación durante o posterior al semestre "&amp;Administrador!B16</f>
        <v>Procesos eKOGUI - Calificación durante o posterior al semestre II - 2024</v>
      </c>
      <c r="O23" s="190"/>
      <c r="P23" s="190"/>
      <c r="Q23" s="190"/>
      <c r="R23" s="190"/>
      <c r="S23" s="190"/>
      <c r="T23" s="191"/>
      <c r="U23" s="173">
        <v>77</v>
      </c>
      <c r="V23" s="74"/>
      <c r="W23" s="182"/>
      <c r="X23" s="182"/>
      <c r="Y23" s="182"/>
    </row>
    <row r="24" spans="2:25" ht="21" customHeight="1">
      <c r="E24" s="152"/>
      <c r="F24" s="152"/>
      <c r="G24" s="152"/>
      <c r="H24" s="152"/>
      <c r="I24" s="152"/>
      <c r="J24" s="152"/>
      <c r="K24" s="153"/>
      <c r="L24" s="173"/>
      <c r="M24" s="74"/>
      <c r="N24" s="190"/>
      <c r="O24" s="190"/>
      <c r="P24" s="190"/>
      <c r="Q24" s="190"/>
      <c r="R24" s="190"/>
      <c r="S24" s="190"/>
      <c r="T24" s="191"/>
      <c r="U24" s="173"/>
      <c r="V24" s="74"/>
      <c r="W24" s="182"/>
      <c r="X24" s="182"/>
      <c r="Y24" s="182"/>
    </row>
    <row r="25" spans="2:25" ht="18" customHeight="1">
      <c r="E25" s="13"/>
      <c r="F25" s="13"/>
      <c r="G25" s="13"/>
      <c r="H25" s="13"/>
      <c r="I25" s="13"/>
      <c r="J25" s="13"/>
      <c r="K25" s="49">
        <f>+L23*25%</f>
        <v>1</v>
      </c>
      <c r="L25" s="49">
        <f>+IF(L23&lt;10,L23,IF(K25&lt;10,10,K25))</f>
        <v>4</v>
      </c>
      <c r="M25" s="15"/>
      <c r="N25" s="192" t="str">
        <f>"Procesos eKOGUI - Calificación anterior al semestre "&amp;Administrador!B16</f>
        <v>Procesos eKOGUI - Calificación anterior al semestre II - 2024</v>
      </c>
      <c r="O25" s="192"/>
      <c r="P25" s="192"/>
      <c r="Q25" s="192"/>
      <c r="R25" s="192"/>
      <c r="S25" s="192"/>
      <c r="T25" s="193"/>
      <c r="U25" s="108">
        <v>0</v>
      </c>
      <c r="V25" s="74"/>
      <c r="W25" s="182"/>
      <c r="X25" s="182"/>
      <c r="Y25" s="182"/>
    </row>
    <row r="26" spans="2:25" ht="18" customHeight="1">
      <c r="E26" s="155" t="s">
        <v>494</v>
      </c>
      <c r="F26" s="155"/>
      <c r="G26" s="155"/>
      <c r="H26" s="155"/>
      <c r="I26" s="155"/>
      <c r="J26" s="155"/>
      <c r="K26" s="155"/>
      <c r="L26" s="155" t="s">
        <v>493</v>
      </c>
      <c r="M26" s="15"/>
      <c r="N26" s="192"/>
      <c r="O26" s="192"/>
      <c r="P26" s="192"/>
      <c r="Q26" s="192"/>
      <c r="R26" s="192"/>
      <c r="S26" s="192"/>
      <c r="T26" s="193"/>
      <c r="U26" s="108"/>
      <c r="V26" s="74"/>
      <c r="W26" s="182" t="str">
        <f>"4️⃣Equivalente a un valor indexado de $42.900 millones a 31 de Diciembre de "&amp;Administrador!A27&amp;""</f>
        <v>4️⃣Equivalente a un valor indexado de $42.900 millones a 31 de Diciembre de 2024</v>
      </c>
      <c r="X26" s="182"/>
      <c r="Y26" s="182"/>
    </row>
    <row r="27" spans="2:25" ht="18" customHeight="1">
      <c r="E27" s="155"/>
      <c r="F27" s="155"/>
      <c r="G27" s="155"/>
      <c r="H27" s="155"/>
      <c r="I27" s="155"/>
      <c r="J27" s="155"/>
      <c r="K27" s="155"/>
      <c r="L27" s="155"/>
      <c r="M27" s="74"/>
      <c r="N27" s="176" t="s">
        <v>548</v>
      </c>
      <c r="O27" s="176"/>
      <c r="P27" s="176"/>
      <c r="Q27" s="176"/>
      <c r="R27" s="176"/>
      <c r="S27" s="176"/>
      <c r="T27" s="177"/>
      <c r="U27" s="141">
        <v>0</v>
      </c>
      <c r="V27" s="74"/>
      <c r="W27" s="182"/>
      <c r="X27" s="182"/>
      <c r="Y27" s="182"/>
    </row>
    <row r="28" spans="2:25" ht="18" customHeight="1">
      <c r="E28" s="192" t="str">
        <f>"Procesos terminados en eKOGUI al "&amp;Administrador!B19&amp;" de "&amp;Administrador!B18</f>
        <v>Procesos terminados en eKOGUI al 31 DE DICIEMBRE  de 2024</v>
      </c>
      <c r="F28" s="192"/>
      <c r="G28" s="192"/>
      <c r="H28" s="192"/>
      <c r="I28" s="192"/>
      <c r="J28" s="192"/>
      <c r="K28" s="193"/>
      <c r="L28" s="108">
        <v>148</v>
      </c>
      <c r="M28" s="74"/>
      <c r="N28" s="176"/>
      <c r="O28" s="176"/>
      <c r="P28" s="176"/>
      <c r="Q28" s="176"/>
      <c r="R28" s="176"/>
      <c r="S28" s="176"/>
      <c r="T28" s="177"/>
      <c r="U28" s="141"/>
      <c r="V28" s="74"/>
      <c r="W28" s="182"/>
      <c r="X28" s="182"/>
      <c r="Y28" s="182"/>
    </row>
    <row r="29" spans="2:25">
      <c r="E29" s="192"/>
      <c r="F29" s="192"/>
      <c r="G29" s="192"/>
      <c r="H29" s="192"/>
      <c r="I29" s="192"/>
      <c r="J29" s="192"/>
      <c r="K29" s="193"/>
      <c r="L29" s="108"/>
      <c r="M29" s="74"/>
      <c r="N29" s="74"/>
      <c r="O29" s="74"/>
      <c r="P29" s="74"/>
      <c r="Q29" s="74"/>
      <c r="R29" s="74"/>
      <c r="S29" s="74"/>
      <c r="T29" s="74"/>
      <c r="U29" s="74"/>
      <c r="V29" s="74"/>
      <c r="W29" s="182" t="s">
        <v>557</v>
      </c>
      <c r="X29" s="182"/>
      <c r="Y29" s="182"/>
    </row>
    <row r="30" spans="2:25">
      <c r="E30" s="188" t="s">
        <v>547</v>
      </c>
      <c r="F30" s="188"/>
      <c r="G30" s="188"/>
      <c r="H30" s="188"/>
      <c r="I30" s="188"/>
      <c r="J30" s="188"/>
      <c r="K30" s="189"/>
      <c r="L30" s="173">
        <v>1</v>
      </c>
      <c r="M30" s="74"/>
      <c r="N30" s="154" t="s">
        <v>497</v>
      </c>
      <c r="O30" s="154"/>
      <c r="P30" s="154"/>
      <c r="Q30" s="154"/>
      <c r="R30" s="179"/>
      <c r="S30" s="179" t="s">
        <v>500</v>
      </c>
      <c r="T30" s="154" t="s">
        <v>499</v>
      </c>
      <c r="U30" s="180"/>
      <c r="V30" s="74"/>
      <c r="W30" s="182"/>
      <c r="X30" s="182"/>
      <c r="Y30" s="182"/>
    </row>
    <row r="31" spans="2:25">
      <c r="E31" s="188"/>
      <c r="F31" s="188"/>
      <c r="G31" s="188"/>
      <c r="H31" s="188"/>
      <c r="I31" s="188"/>
      <c r="J31" s="188"/>
      <c r="K31" s="189"/>
      <c r="L31" s="173"/>
      <c r="M31" s="74"/>
      <c r="N31" s="154"/>
      <c r="O31" s="154"/>
      <c r="P31" s="154"/>
      <c r="Q31" s="154"/>
      <c r="R31" s="179"/>
      <c r="S31" s="179"/>
      <c r="T31" s="180"/>
      <c r="U31" s="180"/>
      <c r="V31" s="74"/>
      <c r="W31" s="182"/>
      <c r="X31" s="182"/>
      <c r="Y31" s="182"/>
    </row>
    <row r="32" spans="2:25" ht="18.75" customHeight="1">
      <c r="E32" s="74"/>
      <c r="F32" s="74"/>
      <c r="G32" s="74"/>
      <c r="H32" s="74"/>
      <c r="I32" s="74"/>
      <c r="J32" s="74"/>
      <c r="K32" s="74"/>
      <c r="L32" s="74"/>
      <c r="M32" s="74"/>
      <c r="N32" s="174" t="s">
        <v>498</v>
      </c>
      <c r="O32" s="174"/>
      <c r="P32" s="174"/>
      <c r="Q32" s="174"/>
      <c r="R32" s="175"/>
      <c r="S32" s="199">
        <v>54</v>
      </c>
      <c r="T32" s="139">
        <v>1</v>
      </c>
      <c r="U32" s="108"/>
      <c r="V32" s="74"/>
      <c r="W32" s="182" t="str">
        <f>"6️⃣Solo se consideran los procesos activos en e-Kogui - calidad demandado que tengan calificación de riesgo"</f>
        <v>6️⃣Solo se consideran los procesos activos en e-Kogui - calidad demandado que tengan calificación de riesgo</v>
      </c>
      <c r="X32" s="182"/>
      <c r="Y32" s="182"/>
    </row>
    <row r="33" spans="5:26" ht="18.75" customHeight="1">
      <c r="E33" s="74"/>
      <c r="F33" s="74"/>
      <c r="G33" s="74"/>
      <c r="H33" s="74"/>
      <c r="I33" s="74"/>
      <c r="J33" s="74"/>
      <c r="K33" s="74"/>
      <c r="L33" s="74"/>
      <c r="M33" s="74"/>
      <c r="N33" s="174"/>
      <c r="O33" s="174"/>
      <c r="P33" s="174"/>
      <c r="Q33" s="174"/>
      <c r="R33" s="175"/>
      <c r="S33" s="199"/>
      <c r="T33" s="139"/>
      <c r="U33" s="108"/>
      <c r="V33" s="74"/>
      <c r="W33" s="182"/>
      <c r="X33" s="182"/>
      <c r="Y33" s="182"/>
    </row>
    <row r="34" spans="5:26" ht="18.75" customHeight="1">
      <c r="E34" s="154" t="str">
        <f>"Seleccione "&amp;L25&amp;" procesos teminados en el segundo semestre de "&amp;Administrador!A27&amp;" y llene la siguiente tabla:"</f>
        <v>Seleccione 4 procesos teminados en el segundo semestre de 2024 y llene la siguiente tabla:</v>
      </c>
      <c r="F34" s="154"/>
      <c r="G34" s="154"/>
      <c r="H34" s="154"/>
      <c r="I34" s="154"/>
      <c r="J34" s="154"/>
      <c r="K34" s="154"/>
      <c r="L34" s="154"/>
      <c r="M34" s="74"/>
      <c r="N34" s="184" t="s">
        <v>447</v>
      </c>
      <c r="O34" s="184"/>
      <c r="P34" s="184"/>
      <c r="Q34" s="184"/>
      <c r="R34" s="196"/>
      <c r="S34" s="200">
        <v>18</v>
      </c>
      <c r="T34" s="140">
        <v>18</v>
      </c>
      <c r="U34" s="141"/>
      <c r="V34" s="75"/>
      <c r="W34" s="182"/>
      <c r="X34" s="182"/>
      <c r="Y34" s="182"/>
    </row>
    <row r="35" spans="5:26" ht="18.75" customHeight="1">
      <c r="E35" s="154"/>
      <c r="F35" s="154"/>
      <c r="G35" s="154"/>
      <c r="H35" s="154"/>
      <c r="I35" s="154"/>
      <c r="J35" s="154"/>
      <c r="K35" s="154"/>
      <c r="L35" s="154"/>
      <c r="M35" s="74"/>
      <c r="N35" s="184"/>
      <c r="O35" s="184"/>
      <c r="P35" s="184"/>
      <c r="Q35" s="184"/>
      <c r="R35" s="196"/>
      <c r="S35" s="200"/>
      <c r="T35" s="140"/>
      <c r="U35" s="141"/>
      <c r="V35" s="75"/>
      <c r="W35" s="182"/>
      <c r="X35" s="182"/>
      <c r="Y35" s="182"/>
    </row>
    <row r="36" spans="5:26" ht="18.75" customHeight="1">
      <c r="E36" s="154"/>
      <c r="F36" s="154"/>
      <c r="G36" s="154"/>
      <c r="H36" s="154"/>
      <c r="I36" s="154"/>
      <c r="J36" s="154"/>
      <c r="K36" s="154"/>
      <c r="L36" s="154"/>
      <c r="M36" s="74"/>
      <c r="N36" s="174" t="s">
        <v>448</v>
      </c>
      <c r="O36" s="174"/>
      <c r="P36" s="174"/>
      <c r="Q36" s="174"/>
      <c r="R36" s="175"/>
      <c r="S36" s="199">
        <v>3</v>
      </c>
      <c r="T36" s="139">
        <v>3</v>
      </c>
      <c r="U36" s="108"/>
      <c r="V36" s="75">
        <f>+S32-T32</f>
        <v>53</v>
      </c>
      <c r="W36" s="182"/>
      <c r="X36" s="182"/>
      <c r="Y36" s="182"/>
      <c r="Z36" s="12"/>
    </row>
    <row r="37" spans="5:26" ht="18.75" customHeight="1">
      <c r="E37" s="43"/>
      <c r="F37" s="43"/>
      <c r="G37" s="43"/>
      <c r="H37" s="43"/>
      <c r="I37" s="43"/>
      <c r="J37" s="43"/>
      <c r="K37" s="43"/>
      <c r="L37" s="43"/>
      <c r="M37" s="74"/>
      <c r="N37" s="174"/>
      <c r="O37" s="174"/>
      <c r="P37" s="174"/>
      <c r="Q37" s="174"/>
      <c r="R37" s="175"/>
      <c r="S37" s="199"/>
      <c r="T37" s="139"/>
      <c r="U37" s="108"/>
      <c r="V37" s="75"/>
      <c r="W37" s="74"/>
      <c r="X37" s="74"/>
      <c r="Y37" s="74"/>
    </row>
    <row r="38" spans="5:26" ht="18.75" customHeight="1">
      <c r="E38" s="154" t="s">
        <v>495</v>
      </c>
      <c r="F38" s="154"/>
      <c r="G38" s="154"/>
      <c r="H38" s="154"/>
      <c r="I38" s="154"/>
      <c r="J38" s="154"/>
      <c r="K38" s="154"/>
      <c r="L38" s="155" t="s">
        <v>493</v>
      </c>
      <c r="M38" s="74"/>
      <c r="N38" s="197" t="s">
        <v>449</v>
      </c>
      <c r="O38" s="197"/>
      <c r="P38" s="197"/>
      <c r="Q38" s="197"/>
      <c r="R38" s="198"/>
      <c r="S38" s="201">
        <v>2</v>
      </c>
      <c r="T38" s="202">
        <v>2</v>
      </c>
      <c r="U38" s="203"/>
      <c r="V38" s="75">
        <f>+S34-T34</f>
        <v>0</v>
      </c>
      <c r="W38" s="171" t="s">
        <v>501</v>
      </c>
      <c r="X38" s="171"/>
      <c r="Y38" s="171"/>
    </row>
    <row r="39" spans="5:26" ht="18.75" customHeight="1">
      <c r="E39" s="154"/>
      <c r="F39" s="154"/>
      <c r="G39" s="154"/>
      <c r="H39" s="154"/>
      <c r="I39" s="154"/>
      <c r="J39" s="154"/>
      <c r="K39" s="154"/>
      <c r="L39" s="155"/>
      <c r="M39" s="74"/>
      <c r="N39" s="197"/>
      <c r="O39" s="197"/>
      <c r="P39" s="197"/>
      <c r="Q39" s="197"/>
      <c r="R39" s="198"/>
      <c r="S39" s="201"/>
      <c r="T39" s="202"/>
      <c r="U39" s="203"/>
      <c r="V39" s="75"/>
      <c r="W39" s="171"/>
      <c r="X39" s="171"/>
      <c r="Y39" s="171"/>
    </row>
    <row r="40" spans="5:26" ht="18" customHeight="1">
      <c r="E40" s="194" t="s">
        <v>441</v>
      </c>
      <c r="F40" s="194"/>
      <c r="G40" s="194"/>
      <c r="H40" s="194"/>
      <c r="I40" s="194"/>
      <c r="J40" s="194"/>
      <c r="K40" s="195"/>
      <c r="L40" s="108">
        <v>4</v>
      </c>
      <c r="M40" s="79"/>
      <c r="N40" s="74"/>
      <c r="O40" s="74"/>
      <c r="P40" s="74"/>
      <c r="Q40" s="74"/>
      <c r="R40" s="74"/>
      <c r="S40" s="74"/>
      <c r="T40" s="74"/>
      <c r="U40" s="74"/>
      <c r="V40" s="75">
        <f>+S36-T36</f>
        <v>0</v>
      </c>
      <c r="W40" s="171"/>
      <c r="X40" s="171"/>
      <c r="Y40" s="171"/>
    </row>
    <row r="41" spans="5:26" ht="18" customHeight="1">
      <c r="E41" s="194"/>
      <c r="F41" s="194"/>
      <c r="G41" s="194"/>
      <c r="H41" s="194"/>
      <c r="I41" s="194"/>
      <c r="J41" s="194"/>
      <c r="K41" s="195"/>
      <c r="L41" s="108"/>
      <c r="M41" s="74"/>
      <c r="N41" s="170" t="s">
        <v>0</v>
      </c>
      <c r="O41" s="170"/>
      <c r="P41" s="170"/>
      <c r="Q41" s="170"/>
      <c r="R41" s="170"/>
      <c r="S41" s="170"/>
      <c r="T41" s="170"/>
      <c r="U41" s="170"/>
      <c r="V41" s="75"/>
      <c r="W41" s="171"/>
      <c r="X41" s="171"/>
      <c r="Y41" s="171"/>
    </row>
    <row r="42" spans="5:26" ht="18" customHeight="1">
      <c r="E42" s="186" t="s">
        <v>442</v>
      </c>
      <c r="F42" s="186"/>
      <c r="G42" s="186"/>
      <c r="H42" s="186"/>
      <c r="I42" s="186"/>
      <c r="J42" s="186"/>
      <c r="K42" s="187"/>
      <c r="L42" s="173">
        <v>4</v>
      </c>
      <c r="M42" s="74"/>
      <c r="N42" s="170"/>
      <c r="O42" s="170"/>
      <c r="P42" s="170"/>
      <c r="Q42" s="170"/>
      <c r="R42" s="170"/>
      <c r="S42" s="170"/>
      <c r="T42" s="170"/>
      <c r="U42" s="170"/>
      <c r="V42" s="75">
        <f>+S38-T38</f>
        <v>0</v>
      </c>
      <c r="W42" s="171"/>
      <c r="X42" s="171"/>
      <c r="Y42" s="171"/>
    </row>
    <row r="43" spans="5:26" ht="18" customHeight="1">
      <c r="E43" s="186"/>
      <c r="F43" s="186"/>
      <c r="G43" s="186"/>
      <c r="H43" s="186"/>
      <c r="I43" s="186"/>
      <c r="J43" s="186"/>
      <c r="K43" s="187"/>
      <c r="L43" s="173"/>
      <c r="M43" s="74"/>
      <c r="N43" s="122" t="s">
        <v>665</v>
      </c>
      <c r="O43" s="122"/>
      <c r="P43" s="122"/>
      <c r="Q43" s="122"/>
      <c r="R43" s="122"/>
      <c r="S43" s="122"/>
      <c r="T43" s="122"/>
      <c r="U43" s="122"/>
      <c r="V43" s="75"/>
      <c r="W43" s="171"/>
      <c r="X43" s="171"/>
      <c r="Y43" s="171"/>
    </row>
    <row r="44" spans="5:26" ht="18" customHeight="1">
      <c r="E44" s="194" t="s">
        <v>443</v>
      </c>
      <c r="F44" s="194"/>
      <c r="G44" s="194"/>
      <c r="H44" s="194"/>
      <c r="I44" s="194"/>
      <c r="J44" s="194"/>
      <c r="K44" s="195"/>
      <c r="L44" s="108">
        <v>1</v>
      </c>
      <c r="M44" s="74"/>
      <c r="N44" s="122"/>
      <c r="O44" s="122"/>
      <c r="P44" s="122"/>
      <c r="Q44" s="122"/>
      <c r="R44" s="122"/>
      <c r="S44" s="122"/>
      <c r="T44" s="122"/>
      <c r="U44" s="122"/>
      <c r="V44" s="75"/>
      <c r="W44" s="171"/>
      <c r="X44" s="171"/>
      <c r="Y44" s="171"/>
    </row>
    <row r="45" spans="5:26" ht="18" customHeight="1">
      <c r="E45" s="194"/>
      <c r="F45" s="194"/>
      <c r="G45" s="194"/>
      <c r="H45" s="194"/>
      <c r="I45" s="194"/>
      <c r="J45" s="194"/>
      <c r="K45" s="195"/>
      <c r="L45" s="108"/>
      <c r="M45" s="74"/>
      <c r="N45" s="122"/>
      <c r="O45" s="122"/>
      <c r="P45" s="122"/>
      <c r="Q45" s="122"/>
      <c r="R45" s="122"/>
      <c r="S45" s="122"/>
      <c r="T45" s="122"/>
      <c r="U45" s="122"/>
      <c r="V45" s="74"/>
      <c r="W45" s="171"/>
      <c r="X45" s="171"/>
      <c r="Y45" s="171"/>
    </row>
    <row r="46" spans="5:26" ht="18" customHeight="1">
      <c r="E46" s="186" t="s">
        <v>444</v>
      </c>
      <c r="F46" s="186"/>
      <c r="G46" s="186"/>
      <c r="H46" s="186"/>
      <c r="I46" s="186"/>
      <c r="J46" s="186"/>
      <c r="K46" s="187"/>
      <c r="L46" s="173">
        <v>0</v>
      </c>
      <c r="M46" s="74"/>
      <c r="N46" s="122"/>
      <c r="O46" s="122"/>
      <c r="P46" s="122"/>
      <c r="Q46" s="122"/>
      <c r="R46" s="122"/>
      <c r="S46" s="122"/>
      <c r="T46" s="122"/>
      <c r="U46" s="122"/>
      <c r="V46" s="74"/>
      <c r="W46" s="171"/>
      <c r="X46" s="171"/>
      <c r="Y46" s="171"/>
    </row>
    <row r="47" spans="5:26" ht="18" customHeight="1">
      <c r="E47" s="186"/>
      <c r="F47" s="186"/>
      <c r="G47" s="186"/>
      <c r="H47" s="186"/>
      <c r="I47" s="186"/>
      <c r="J47" s="186"/>
      <c r="K47" s="187"/>
      <c r="L47" s="173"/>
      <c r="M47" s="74"/>
      <c r="N47" s="122"/>
      <c r="O47" s="122"/>
      <c r="P47" s="122"/>
      <c r="Q47" s="122"/>
      <c r="R47" s="122"/>
      <c r="S47" s="122"/>
      <c r="T47" s="122"/>
      <c r="U47" s="122"/>
      <c r="V47" s="74"/>
      <c r="W47" s="171"/>
      <c r="X47" s="171"/>
      <c r="Y47" s="171"/>
    </row>
    <row r="48" spans="5:26" ht="18" customHeight="1">
      <c r="E48" s="194" t="s">
        <v>445</v>
      </c>
      <c r="F48" s="194"/>
      <c r="G48" s="194"/>
      <c r="H48" s="194"/>
      <c r="I48" s="194"/>
      <c r="J48" s="194"/>
      <c r="K48" s="195"/>
      <c r="L48" s="108">
        <v>0</v>
      </c>
      <c r="M48" s="74"/>
      <c r="N48" s="122"/>
      <c r="O48" s="122"/>
      <c r="P48" s="122"/>
      <c r="Q48" s="122"/>
      <c r="R48" s="122"/>
      <c r="S48" s="122"/>
      <c r="T48" s="122"/>
      <c r="U48" s="122"/>
      <c r="V48" s="74"/>
      <c r="W48" s="171"/>
      <c r="X48" s="171"/>
      <c r="Y48" s="171"/>
    </row>
    <row r="49" spans="5:25" ht="18" customHeight="1">
      <c r="E49" s="194"/>
      <c r="F49" s="194"/>
      <c r="G49" s="194"/>
      <c r="H49" s="194"/>
      <c r="I49" s="194"/>
      <c r="J49" s="194"/>
      <c r="K49" s="195"/>
      <c r="L49" s="108"/>
      <c r="M49" s="74"/>
      <c r="N49" s="122"/>
      <c r="O49" s="122"/>
      <c r="P49" s="122"/>
      <c r="Q49" s="122"/>
      <c r="R49" s="122"/>
      <c r="S49" s="122"/>
      <c r="T49" s="122"/>
      <c r="U49" s="122"/>
      <c r="V49" s="74"/>
      <c r="W49" s="171"/>
      <c r="X49" s="171"/>
      <c r="Y49" s="171"/>
    </row>
    <row r="50" spans="5:25">
      <c r="W50" s="28"/>
      <c r="X50" s="28"/>
      <c r="Y50" s="28"/>
    </row>
    <row r="51" spans="5:25">
      <c r="W51" s="28"/>
      <c r="X51" s="28"/>
      <c r="Y51" s="28"/>
    </row>
    <row r="52" spans="5:25">
      <c r="W52" s="28"/>
      <c r="X52" s="28"/>
      <c r="Y52" s="28"/>
    </row>
  </sheetData>
  <sheetProtection algorithmName="SHA-512" hashValue="RmnOacY+nL0MmmdWJSVg44Y3IkZpWPe6ZDYG+8Cy9T2UvBH70qdlTrEXm5XWI6Y5r6SOSbEgpjEU3d1IV2zxvA==" saltValue="jpw7kciT69r/gshV8RNsTA==" spinCount="100000" sheet="1" objects="1" scenarios="1"/>
  <mergeCells count="98">
    <mergeCell ref="N43:U49"/>
    <mergeCell ref="N34:R35"/>
    <mergeCell ref="N36:R37"/>
    <mergeCell ref="N38:R39"/>
    <mergeCell ref="W32:Y36"/>
    <mergeCell ref="S32:S33"/>
    <mergeCell ref="T32:U33"/>
    <mergeCell ref="S34:S35"/>
    <mergeCell ref="S36:S37"/>
    <mergeCell ref="S38:S39"/>
    <mergeCell ref="T34:U35"/>
    <mergeCell ref="T36:U37"/>
    <mergeCell ref="T38:U39"/>
    <mergeCell ref="E48:K49"/>
    <mergeCell ref="L48:L49"/>
    <mergeCell ref="N12:T13"/>
    <mergeCell ref="U12:U13"/>
    <mergeCell ref="N14:T15"/>
    <mergeCell ref="U14:U15"/>
    <mergeCell ref="N16:T17"/>
    <mergeCell ref="E34:L36"/>
    <mergeCell ref="E40:K41"/>
    <mergeCell ref="L40:L41"/>
    <mergeCell ref="E42:K43"/>
    <mergeCell ref="E44:K45"/>
    <mergeCell ref="L44:L45"/>
    <mergeCell ref="E28:K29"/>
    <mergeCell ref="L21:L22"/>
    <mergeCell ref="E38:K39"/>
    <mergeCell ref="E3:Y4"/>
    <mergeCell ref="E46:K47"/>
    <mergeCell ref="E30:K31"/>
    <mergeCell ref="L30:L31"/>
    <mergeCell ref="W14:Y15"/>
    <mergeCell ref="L42:L43"/>
    <mergeCell ref="L46:L47"/>
    <mergeCell ref="N21:T22"/>
    <mergeCell ref="N23:T24"/>
    <mergeCell ref="U23:U24"/>
    <mergeCell ref="N25:T26"/>
    <mergeCell ref="L16:L17"/>
    <mergeCell ref="E21:K22"/>
    <mergeCell ref="W18:Y19"/>
    <mergeCell ref="E23:K24"/>
    <mergeCell ref="N10:T11"/>
    <mergeCell ref="B2:C4"/>
    <mergeCell ref="B6:C6"/>
    <mergeCell ref="B8:C8"/>
    <mergeCell ref="B14:C14"/>
    <mergeCell ref="B10:C10"/>
    <mergeCell ref="B12:C12"/>
    <mergeCell ref="B21:C21"/>
    <mergeCell ref="L10:L11"/>
    <mergeCell ref="E19:K20"/>
    <mergeCell ref="B18:C18"/>
    <mergeCell ref="B20:C20"/>
    <mergeCell ref="B16:C16"/>
    <mergeCell ref="E16:K17"/>
    <mergeCell ref="E12:K13"/>
    <mergeCell ref="L12:L13"/>
    <mergeCell ref="E14:K15"/>
    <mergeCell ref="B11:C11"/>
    <mergeCell ref="B13:C13"/>
    <mergeCell ref="B15:C15"/>
    <mergeCell ref="B17:C17"/>
    <mergeCell ref="B19:C19"/>
    <mergeCell ref="E10:K11"/>
    <mergeCell ref="W29:Y31"/>
    <mergeCell ref="W22:Y25"/>
    <mergeCell ref="W26:Y28"/>
    <mergeCell ref="W20:Y21"/>
    <mergeCell ref="L19:L20"/>
    <mergeCell ref="N30:R31"/>
    <mergeCell ref="E26:K27"/>
    <mergeCell ref="W6:Y13"/>
    <mergeCell ref="U19:U20"/>
    <mergeCell ref="L26:L27"/>
    <mergeCell ref="M22:M23"/>
    <mergeCell ref="E6:O7"/>
    <mergeCell ref="M14:M15"/>
    <mergeCell ref="U10:U11"/>
    <mergeCell ref="N19:T20"/>
    <mergeCell ref="L38:L39"/>
    <mergeCell ref="N41:U42"/>
    <mergeCell ref="W38:Y49"/>
    <mergeCell ref="S6:U6"/>
    <mergeCell ref="S7:U8"/>
    <mergeCell ref="L14:L15"/>
    <mergeCell ref="N32:R33"/>
    <mergeCell ref="U25:U26"/>
    <mergeCell ref="N27:T28"/>
    <mergeCell ref="U27:U28"/>
    <mergeCell ref="L23:L24"/>
    <mergeCell ref="U21:U22"/>
    <mergeCell ref="L28:L29"/>
    <mergeCell ref="U16:U17"/>
    <mergeCell ref="S30:S31"/>
    <mergeCell ref="T30:U31"/>
  </mergeCells>
  <dataValidations count="1">
    <dataValidation type="date" allowBlank="1" showInputMessage="1" showErrorMessage="1" promptTitle="Consulta eKOGUI" prompt="Diligenciar la fecha de diligenciamiento de esta hoja Formato (DD/MM/AAAA)" sqref="S7:U9" xr:uid="{3CF80C60-D4E2-46BF-B697-8A9943A40588}">
      <formula1>44927</formula1>
      <formula2>47484</formula2>
    </dataValidation>
  </dataValidations>
  <hyperlinks>
    <hyperlink ref="B10:C10" location="Abogados!A1" display="Abogados" xr:uid="{05C89D7D-487E-4723-8B4C-FF6659B28A45}"/>
    <hyperlink ref="B12:C12" location="Judiciales!A1" display="Judiciales" xr:uid="{841F9296-1CBA-4682-890D-9A82D67216D8}"/>
    <hyperlink ref="B18:C18" location="Pagos!A1" display="Pagos" xr:uid="{C9E1109C-95F1-4A8F-B02D-F4CFC5211054}"/>
    <hyperlink ref="B8:C8" location="Usuarios!A1" display="Usuarios" xr:uid="{CEE20A3A-4F1D-432C-8DF4-8091734D93AF}"/>
    <hyperlink ref="B16:C16" location="'Comité de conciliación'!A1" display="Comité de conciliación" xr:uid="{57B05322-DE2F-408A-8C8F-81BC21918739}"/>
    <hyperlink ref="B20:C20" location="Resumen!A1" display="Resumen general" xr:uid="{BFCCFDF8-9CC5-408C-BBEA-56819CF1EFFB}"/>
    <hyperlink ref="B14:C14" location="Arbitramentos!A1" display="Arbitramentos" xr:uid="{ED3646EB-0814-41F2-8FAC-D444581D6AC9}"/>
    <hyperlink ref="B6:C6" location="Portada!A1" display="Portada" xr:uid="{01AB72E7-5850-4164-8BCB-4798D7922B47}"/>
    <hyperlink ref="W14:Y15" r:id="rId1" display="Acceder al manual" xr:uid="{E6BA30AB-9BF0-4E1D-9087-9744C823F33D}"/>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240E-951A-4F29-8DBE-3B785F9B7B53}">
  <sheetPr codeName="Hoja7"/>
  <dimension ref="B2:Y24"/>
  <sheetViews>
    <sheetView showGridLines="0" showRowColHeaders="0" topLeftCell="B1" zoomScaleNormal="100" workbookViewId="0">
      <selection activeCell="E11" sqref="E11:K12"/>
    </sheetView>
  </sheetViews>
  <sheetFormatPr baseColWidth="10" defaultColWidth="11.44140625" defaultRowHeight="14.4"/>
  <cols>
    <col min="1" max="1" width="0" style="2" hidden="1" customWidth="1"/>
    <col min="2" max="3" width="16.33203125" style="4" customWidth="1"/>
    <col min="4" max="10" width="9.109375" style="2" customWidth="1"/>
    <col min="11" max="11" width="9.33203125" style="2" customWidth="1"/>
    <col min="12" max="12" width="10.33203125" style="2" customWidth="1"/>
    <col min="13" max="13" width="2.6640625" style="2" customWidth="1"/>
    <col min="14" max="19" width="9.109375" style="2" customWidth="1"/>
    <col min="20" max="20" width="17.6640625" style="2" customWidth="1"/>
    <col min="21" max="21" width="10.88671875" style="2" customWidth="1"/>
    <col min="22" max="22" width="3.5546875" style="2" customWidth="1"/>
    <col min="23" max="64" width="9.109375" style="2" customWidth="1"/>
    <col min="65" max="16384" width="11.44140625" style="2"/>
  </cols>
  <sheetData>
    <row r="2" spans="2:25">
      <c r="B2" s="92"/>
      <c r="C2" s="92"/>
      <c r="E2" s="89" t="s">
        <v>4</v>
      </c>
      <c r="F2" s="89"/>
      <c r="G2" s="89"/>
      <c r="H2" s="89"/>
      <c r="I2" s="89"/>
      <c r="J2" s="89"/>
      <c r="K2" s="89"/>
      <c r="L2" s="89"/>
      <c r="M2" s="89"/>
      <c r="N2" s="89"/>
      <c r="O2" s="89"/>
      <c r="P2" s="89"/>
      <c r="Q2" s="89"/>
      <c r="R2" s="89"/>
      <c r="S2" s="89"/>
      <c r="T2" s="89"/>
      <c r="U2" s="89"/>
      <c r="V2" s="89"/>
      <c r="W2" s="89"/>
      <c r="X2" s="89"/>
      <c r="Y2" s="89"/>
    </row>
    <row r="3" spans="2:25" ht="15" thickBot="1">
      <c r="B3" s="92"/>
      <c r="C3" s="92"/>
      <c r="E3" s="90"/>
      <c r="F3" s="90"/>
      <c r="G3" s="90"/>
      <c r="H3" s="90"/>
      <c r="I3" s="90"/>
      <c r="J3" s="90"/>
      <c r="K3" s="90"/>
      <c r="L3" s="90"/>
      <c r="M3" s="90"/>
      <c r="N3" s="90"/>
      <c r="O3" s="90"/>
      <c r="P3" s="90"/>
      <c r="Q3" s="90"/>
      <c r="R3" s="90"/>
      <c r="S3" s="90"/>
      <c r="T3" s="90"/>
      <c r="U3" s="90"/>
      <c r="V3" s="90"/>
      <c r="W3" s="90"/>
      <c r="X3" s="90"/>
      <c r="Y3" s="90"/>
    </row>
    <row r="4" spans="2:25">
      <c r="B4" s="92"/>
      <c r="C4" s="92"/>
      <c r="E4" s="74"/>
      <c r="F4" s="74"/>
      <c r="G4" s="74"/>
      <c r="H4" s="74"/>
      <c r="I4" s="74"/>
      <c r="J4" s="74"/>
      <c r="K4" s="74"/>
      <c r="L4" s="74"/>
      <c r="M4" s="74"/>
      <c r="N4" s="74"/>
      <c r="O4" s="74"/>
      <c r="P4" s="74"/>
      <c r="Q4" s="74"/>
      <c r="R4" s="74"/>
      <c r="S4" s="74"/>
      <c r="T4" s="74"/>
      <c r="U4" s="74"/>
      <c r="V4" s="74"/>
      <c r="W4" s="74"/>
      <c r="X4" s="74"/>
      <c r="Y4" s="74"/>
    </row>
    <row r="5" spans="2:25" ht="14.25" customHeight="1">
      <c r="E5" s="145" t="s">
        <v>641</v>
      </c>
      <c r="F5" s="145"/>
      <c r="G5" s="145"/>
      <c r="H5" s="145"/>
      <c r="I5" s="145"/>
      <c r="J5" s="145"/>
      <c r="K5" s="145"/>
      <c r="L5" s="145"/>
      <c r="M5" s="145"/>
      <c r="N5" s="145"/>
      <c r="O5" s="74"/>
      <c r="P5" s="74"/>
      <c r="Q5" s="74"/>
      <c r="R5" s="5"/>
      <c r="S5" s="172" t="s">
        <v>434</v>
      </c>
      <c r="T5" s="172"/>
      <c r="U5" s="172"/>
      <c r="V5" s="5"/>
      <c r="W5" s="104" t="s">
        <v>633</v>
      </c>
      <c r="X5" s="104"/>
      <c r="Y5" s="104"/>
    </row>
    <row r="6" spans="2:25" ht="18.600000000000001">
      <c r="B6" s="93" t="s">
        <v>522</v>
      </c>
      <c r="C6" s="93"/>
      <c r="E6" s="145"/>
      <c r="F6" s="145"/>
      <c r="G6" s="145"/>
      <c r="H6" s="145"/>
      <c r="I6" s="145"/>
      <c r="J6" s="145"/>
      <c r="K6" s="145"/>
      <c r="L6" s="145"/>
      <c r="M6" s="145"/>
      <c r="N6" s="145"/>
      <c r="O6" s="74"/>
      <c r="P6" s="74"/>
      <c r="Q6" s="74"/>
      <c r="R6" s="5"/>
      <c r="S6" s="135">
        <v>45701</v>
      </c>
      <c r="T6" s="135"/>
      <c r="U6" s="135"/>
      <c r="V6" s="5"/>
      <c r="W6" s="104"/>
      <c r="X6" s="104"/>
      <c r="Y6" s="104"/>
    </row>
    <row r="7" spans="2:25" ht="15">
      <c r="B7" s="3"/>
      <c r="C7" s="3"/>
      <c r="E7" s="7"/>
      <c r="F7" s="7"/>
      <c r="G7" s="7"/>
      <c r="H7" s="7"/>
      <c r="I7" s="7"/>
      <c r="J7" s="7"/>
      <c r="K7" s="7"/>
      <c r="L7" s="7"/>
      <c r="M7" s="7"/>
      <c r="N7" s="7"/>
      <c r="O7" s="7"/>
      <c r="P7" s="7"/>
      <c r="Q7" s="7"/>
      <c r="R7" s="7"/>
      <c r="S7" s="135"/>
      <c r="T7" s="135"/>
      <c r="U7" s="135"/>
      <c r="V7" s="74"/>
      <c r="W7" s="104"/>
      <c r="X7" s="104"/>
      <c r="Y7" s="104"/>
    </row>
    <row r="8" spans="2:25" ht="19.5" customHeight="1">
      <c r="B8" s="93" t="s">
        <v>1</v>
      </c>
      <c r="C8" s="93"/>
      <c r="E8" s="74"/>
      <c r="F8" s="74"/>
      <c r="G8" s="74"/>
      <c r="H8" s="74"/>
      <c r="I8" s="74"/>
      <c r="J8" s="74"/>
      <c r="K8" s="74"/>
      <c r="L8" s="74"/>
      <c r="M8" s="74"/>
      <c r="N8" s="74"/>
      <c r="O8" s="74"/>
      <c r="P8" s="74"/>
      <c r="Q8" s="74"/>
      <c r="R8" s="74"/>
      <c r="S8" s="74"/>
      <c r="T8" s="74"/>
      <c r="U8" s="74"/>
      <c r="V8" s="74"/>
      <c r="W8" s="104"/>
      <c r="X8" s="104"/>
      <c r="Y8" s="104"/>
    </row>
    <row r="9" spans="2:25">
      <c r="B9" s="3"/>
      <c r="C9" s="3"/>
      <c r="E9" s="155" t="s">
        <v>4</v>
      </c>
      <c r="F9" s="155"/>
      <c r="G9" s="155"/>
      <c r="H9" s="155"/>
      <c r="I9" s="155"/>
      <c r="J9" s="155"/>
      <c r="K9" s="156"/>
      <c r="L9" s="205" t="s">
        <v>493</v>
      </c>
      <c r="M9" s="84"/>
      <c r="N9" s="155" t="s">
        <v>4</v>
      </c>
      <c r="O9" s="155"/>
      <c r="P9" s="155"/>
      <c r="Q9" s="155"/>
      <c r="R9" s="155"/>
      <c r="S9" s="155"/>
      <c r="T9" s="156"/>
      <c r="U9" s="205" t="s">
        <v>493</v>
      </c>
      <c r="V9" s="74"/>
      <c r="W9" s="104"/>
      <c r="X9" s="104"/>
      <c r="Y9" s="104"/>
    </row>
    <row r="10" spans="2:25" ht="18.600000000000001">
      <c r="B10" s="93" t="s">
        <v>2</v>
      </c>
      <c r="C10" s="93"/>
      <c r="E10" s="155"/>
      <c r="F10" s="155"/>
      <c r="G10" s="155"/>
      <c r="H10" s="155"/>
      <c r="I10" s="155"/>
      <c r="J10" s="155"/>
      <c r="K10" s="156"/>
      <c r="L10" s="205"/>
      <c r="M10" s="84"/>
      <c r="N10" s="155"/>
      <c r="O10" s="155"/>
      <c r="P10" s="155"/>
      <c r="Q10" s="155"/>
      <c r="R10" s="155"/>
      <c r="S10" s="155"/>
      <c r="T10" s="156"/>
      <c r="U10" s="205"/>
      <c r="V10" s="74"/>
      <c r="W10" s="104"/>
      <c r="X10" s="104"/>
      <c r="Y10" s="104"/>
    </row>
    <row r="11" spans="2:25" ht="18.600000000000001">
      <c r="B11" s="93"/>
      <c r="C11" s="93"/>
      <c r="E11" s="164" t="str">
        <f>"Arbitramentos activos al "&amp;Administrador!B19&amp;" de "&amp;Administrador!B18&amp;" según jurídica"</f>
        <v>Arbitramentos activos al 31 DE DICIEMBRE  de 2024 según jurídica</v>
      </c>
      <c r="F11" s="164"/>
      <c r="G11" s="164"/>
      <c r="H11" s="164"/>
      <c r="I11" s="164"/>
      <c r="J11" s="164"/>
      <c r="K11" s="165"/>
      <c r="L11" s="108">
        <v>0</v>
      </c>
      <c r="M11" s="74"/>
      <c r="N11" s="164" t="str">
        <f>"Total arbitramentos terminados al "&amp;Administrador!B19&amp;" de "&amp;Administrador!B18&amp;" según jurídica"</f>
        <v>Total arbitramentos terminados al 31 DE DICIEMBRE  de 2024 según jurídica</v>
      </c>
      <c r="O11" s="164"/>
      <c r="P11" s="164"/>
      <c r="Q11" s="164"/>
      <c r="R11" s="164"/>
      <c r="S11" s="164"/>
      <c r="T11" s="165"/>
      <c r="U11" s="108">
        <v>1</v>
      </c>
      <c r="V11" s="74"/>
      <c r="W11" s="104"/>
      <c r="X11" s="104"/>
      <c r="Y11" s="104"/>
    </row>
    <row r="12" spans="2:25" ht="24.75" customHeight="1">
      <c r="B12" s="93" t="s">
        <v>3</v>
      </c>
      <c r="C12" s="93"/>
      <c r="E12" s="164"/>
      <c r="F12" s="164"/>
      <c r="G12" s="164"/>
      <c r="H12" s="164"/>
      <c r="I12" s="164"/>
      <c r="J12" s="164"/>
      <c r="K12" s="165"/>
      <c r="L12" s="108"/>
      <c r="M12" s="74"/>
      <c r="N12" s="164"/>
      <c r="O12" s="164"/>
      <c r="P12" s="164"/>
      <c r="Q12" s="164"/>
      <c r="R12" s="164"/>
      <c r="S12" s="164"/>
      <c r="T12" s="165"/>
      <c r="U12" s="108"/>
      <c r="V12" s="74"/>
      <c r="W12" s="123" t="s">
        <v>474</v>
      </c>
      <c r="X12" s="123"/>
      <c r="Y12" s="123"/>
    </row>
    <row r="13" spans="2:25" ht="24.75" customHeight="1">
      <c r="B13" s="93"/>
      <c r="C13" s="93"/>
      <c r="E13" s="188" t="s">
        <v>558</v>
      </c>
      <c r="F13" s="188"/>
      <c r="G13" s="188"/>
      <c r="H13" s="188"/>
      <c r="I13" s="188"/>
      <c r="J13" s="188"/>
      <c r="K13" s="189"/>
      <c r="L13" s="173">
        <v>0</v>
      </c>
      <c r="M13" s="74"/>
      <c r="N13" s="188" t="s">
        <v>505</v>
      </c>
      <c r="O13" s="188"/>
      <c r="P13" s="188"/>
      <c r="Q13" s="188"/>
      <c r="R13" s="188"/>
      <c r="S13" s="188"/>
      <c r="T13" s="189"/>
      <c r="U13" s="173">
        <v>1</v>
      </c>
      <c r="V13" s="74"/>
      <c r="W13" s="123"/>
      <c r="X13" s="123"/>
      <c r="Y13" s="123"/>
    </row>
    <row r="14" spans="2:25" ht="18.600000000000001">
      <c r="B14" s="93" t="s">
        <v>4</v>
      </c>
      <c r="C14" s="93"/>
      <c r="E14" s="188"/>
      <c r="F14" s="188"/>
      <c r="G14" s="188"/>
      <c r="H14" s="188"/>
      <c r="I14" s="188"/>
      <c r="J14" s="188"/>
      <c r="K14" s="189"/>
      <c r="L14" s="173"/>
      <c r="M14" s="74"/>
      <c r="N14" s="188"/>
      <c r="O14" s="188"/>
      <c r="P14" s="188"/>
      <c r="Q14" s="188"/>
      <c r="R14" s="188"/>
      <c r="S14" s="188"/>
      <c r="T14" s="189"/>
      <c r="U14" s="173"/>
      <c r="V14" s="74"/>
      <c r="W14" s="78"/>
      <c r="X14" s="78"/>
      <c r="Y14" s="78"/>
    </row>
    <row r="15" spans="2:25" ht="19.5" customHeight="1">
      <c r="B15" s="93"/>
      <c r="C15" s="93"/>
      <c r="E15" s="74"/>
      <c r="F15" s="74"/>
      <c r="G15" s="74"/>
      <c r="H15" s="74"/>
      <c r="I15" s="74"/>
      <c r="J15" s="74"/>
      <c r="K15" s="74"/>
      <c r="L15" s="74"/>
      <c r="M15" s="74"/>
      <c r="N15" s="74"/>
      <c r="O15" s="74"/>
      <c r="P15" s="74"/>
      <c r="Q15" s="74"/>
      <c r="R15" s="74"/>
      <c r="S15" s="74"/>
      <c r="T15" s="74"/>
      <c r="U15" s="74"/>
      <c r="V15" s="74"/>
      <c r="W15" s="74"/>
      <c r="X15" s="74"/>
      <c r="Y15" s="74"/>
    </row>
    <row r="16" spans="2:25" ht="19.5" customHeight="1">
      <c r="B16" s="93" t="s">
        <v>504</v>
      </c>
      <c r="C16" s="93"/>
      <c r="E16" s="74"/>
      <c r="F16" s="74"/>
      <c r="G16" s="74"/>
      <c r="H16" s="74"/>
      <c r="I16" s="74"/>
      <c r="J16" s="74"/>
      <c r="K16" s="74"/>
      <c r="L16" s="74"/>
      <c r="M16" s="74"/>
      <c r="N16" s="74"/>
      <c r="O16" s="74"/>
      <c r="P16" s="74"/>
      <c r="Q16" s="74"/>
      <c r="R16" s="74"/>
      <c r="S16" s="74"/>
      <c r="T16" s="74"/>
      <c r="U16" s="74"/>
      <c r="V16" s="74"/>
      <c r="W16" s="74"/>
      <c r="X16" s="74"/>
      <c r="Y16" s="74"/>
    </row>
    <row r="17" spans="2:25" ht="18.600000000000001">
      <c r="B17" s="93"/>
      <c r="C17" s="93"/>
      <c r="E17" s="98" t="s">
        <v>0</v>
      </c>
      <c r="F17" s="98"/>
      <c r="G17" s="98"/>
      <c r="H17" s="98"/>
      <c r="I17" s="98"/>
      <c r="J17" s="98"/>
      <c r="K17" s="98"/>
      <c r="L17" s="98"/>
      <c r="M17" s="98"/>
      <c r="N17" s="98"/>
      <c r="O17" s="98"/>
      <c r="P17" s="98"/>
      <c r="Q17" s="98"/>
      <c r="R17" s="98"/>
      <c r="S17" s="98"/>
      <c r="T17" s="98"/>
      <c r="U17" s="98"/>
      <c r="V17" s="74"/>
      <c r="W17" s="74"/>
      <c r="X17" s="74"/>
      <c r="Y17" s="74"/>
    </row>
    <row r="18" spans="2:25" ht="12.75" customHeight="1">
      <c r="B18" s="93" t="s">
        <v>432</v>
      </c>
      <c r="C18" s="93"/>
      <c r="E18" s="98"/>
      <c r="F18" s="98"/>
      <c r="G18" s="98"/>
      <c r="H18" s="98"/>
      <c r="I18" s="98"/>
      <c r="J18" s="98"/>
      <c r="K18" s="98"/>
      <c r="L18" s="98"/>
      <c r="M18" s="98"/>
      <c r="N18" s="98"/>
      <c r="O18" s="98"/>
      <c r="P18" s="98"/>
      <c r="Q18" s="98"/>
      <c r="R18" s="98"/>
      <c r="S18" s="98"/>
      <c r="T18" s="98"/>
      <c r="U18" s="98"/>
      <c r="V18" s="74"/>
      <c r="W18" s="74"/>
      <c r="X18" s="74"/>
      <c r="Y18" s="74"/>
    </row>
    <row r="19" spans="2:25" ht="12.75" customHeight="1">
      <c r="B19" s="93"/>
      <c r="C19" s="93"/>
      <c r="E19" s="204" t="s">
        <v>662</v>
      </c>
      <c r="F19" s="204"/>
      <c r="G19" s="204"/>
      <c r="H19" s="204"/>
      <c r="I19" s="204"/>
      <c r="J19" s="204"/>
      <c r="K19" s="204"/>
      <c r="L19" s="204"/>
      <c r="M19" s="204"/>
      <c r="N19" s="204"/>
      <c r="O19" s="204"/>
      <c r="P19" s="204"/>
      <c r="Q19" s="204"/>
      <c r="R19" s="204"/>
      <c r="S19" s="204"/>
      <c r="T19" s="204"/>
      <c r="U19" s="204"/>
      <c r="V19" s="74"/>
      <c r="W19" s="74"/>
      <c r="X19" s="74"/>
      <c r="Y19" s="74"/>
    </row>
    <row r="20" spans="2:25" ht="18.600000000000001">
      <c r="B20" s="93" t="s">
        <v>433</v>
      </c>
      <c r="C20" s="93"/>
      <c r="E20" s="204"/>
      <c r="F20" s="204"/>
      <c r="G20" s="204"/>
      <c r="H20" s="204"/>
      <c r="I20" s="204"/>
      <c r="J20" s="204"/>
      <c r="K20" s="204"/>
      <c r="L20" s="204"/>
      <c r="M20" s="204"/>
      <c r="N20" s="204"/>
      <c r="O20" s="204"/>
      <c r="P20" s="204"/>
      <c r="Q20" s="204"/>
      <c r="R20" s="204"/>
      <c r="S20" s="204"/>
      <c r="T20" s="204"/>
      <c r="U20" s="204"/>
      <c r="V20" s="74"/>
      <c r="W20" s="74"/>
      <c r="X20" s="74"/>
      <c r="Y20" s="74"/>
    </row>
    <row r="21" spans="2:25" ht="18.600000000000001">
      <c r="B21" s="93"/>
      <c r="C21" s="93"/>
      <c r="E21" s="204"/>
      <c r="F21" s="204"/>
      <c r="G21" s="204"/>
      <c r="H21" s="204"/>
      <c r="I21" s="204"/>
      <c r="J21" s="204"/>
      <c r="K21" s="204"/>
      <c r="L21" s="204"/>
      <c r="M21" s="204"/>
      <c r="N21" s="204"/>
      <c r="O21" s="204"/>
      <c r="P21" s="204"/>
      <c r="Q21" s="204"/>
      <c r="R21" s="204"/>
      <c r="S21" s="204"/>
      <c r="T21" s="204"/>
      <c r="U21" s="204"/>
      <c r="V21" s="74"/>
      <c r="W21" s="74"/>
      <c r="X21" s="74"/>
      <c r="Y21" s="74"/>
    </row>
    <row r="22" spans="2:25">
      <c r="E22" s="204"/>
      <c r="F22" s="204"/>
      <c r="G22" s="204"/>
      <c r="H22" s="204"/>
      <c r="I22" s="204"/>
      <c r="J22" s="204"/>
      <c r="K22" s="204"/>
      <c r="L22" s="204"/>
      <c r="M22" s="204"/>
      <c r="N22" s="204"/>
      <c r="O22" s="204"/>
      <c r="P22" s="204"/>
      <c r="Q22" s="204"/>
      <c r="R22" s="204"/>
      <c r="S22" s="204"/>
      <c r="T22" s="204"/>
      <c r="U22" s="204"/>
      <c r="V22" s="74"/>
      <c r="W22" s="74"/>
      <c r="X22" s="74"/>
      <c r="Y22" s="74"/>
    </row>
    <row r="23" spans="2:25" ht="19.5" customHeight="1">
      <c r="E23" s="204"/>
      <c r="F23" s="204"/>
      <c r="G23" s="204"/>
      <c r="H23" s="204"/>
      <c r="I23" s="204"/>
      <c r="J23" s="204"/>
      <c r="K23" s="204"/>
      <c r="L23" s="204"/>
      <c r="M23" s="204"/>
      <c r="N23" s="204"/>
      <c r="O23" s="204"/>
      <c r="P23" s="204"/>
      <c r="Q23" s="204"/>
      <c r="R23" s="204"/>
      <c r="S23" s="204"/>
      <c r="T23" s="204"/>
      <c r="U23" s="204"/>
      <c r="V23" s="74"/>
      <c r="W23" s="74"/>
      <c r="X23" s="74"/>
      <c r="Y23" s="74"/>
    </row>
    <row r="24" spans="2:25">
      <c r="E24" s="74"/>
      <c r="F24" s="74"/>
      <c r="G24" s="74"/>
      <c r="H24" s="74"/>
      <c r="I24" s="74"/>
      <c r="J24" s="74"/>
      <c r="K24" s="74"/>
      <c r="L24" s="74"/>
      <c r="M24" s="74"/>
      <c r="N24" s="74"/>
      <c r="O24" s="74"/>
      <c r="P24" s="74"/>
      <c r="Q24" s="74"/>
      <c r="R24" s="74"/>
      <c r="S24" s="74"/>
      <c r="T24" s="74"/>
      <c r="U24" s="74"/>
      <c r="V24" s="74"/>
      <c r="W24" s="74"/>
      <c r="X24" s="74"/>
      <c r="Y24" s="74"/>
    </row>
  </sheetData>
  <sheetProtection algorithmName="SHA-512" hashValue="GKQtOWmnMf43Iu0QWuX7/oTCgJD2j/D0AohK5K6rlTC/IZ5QYCYFchhGfB2YCkJeP2EY1XJm8r2sUSCWhdSJLQ==" saltValue="hmDmQPxFFj7xbyaYygfuwg==" spinCount="100000" sheet="1" objects="1" scenarios="1"/>
  <mergeCells count="35">
    <mergeCell ref="E2:Y3"/>
    <mergeCell ref="E11:K12"/>
    <mergeCell ref="L11:L12"/>
    <mergeCell ref="E13:K14"/>
    <mergeCell ref="L13:L14"/>
    <mergeCell ref="N11:T12"/>
    <mergeCell ref="S5:U5"/>
    <mergeCell ref="S6:U7"/>
    <mergeCell ref="E9:K10"/>
    <mergeCell ref="L9:L10"/>
    <mergeCell ref="N9:T10"/>
    <mergeCell ref="U9:U10"/>
    <mergeCell ref="W12:Y13"/>
    <mergeCell ref="U11:U12"/>
    <mergeCell ref="N13:T14"/>
    <mergeCell ref="U13:U14"/>
    <mergeCell ref="B2:C4"/>
    <mergeCell ref="B6:C6"/>
    <mergeCell ref="B8:C8"/>
    <mergeCell ref="B10:C10"/>
    <mergeCell ref="B12:C12"/>
    <mergeCell ref="B20:C20"/>
    <mergeCell ref="B14:C14"/>
    <mergeCell ref="E5:N6"/>
    <mergeCell ref="W5:Y11"/>
    <mergeCell ref="E17:U18"/>
    <mergeCell ref="B11:C11"/>
    <mergeCell ref="B13:C13"/>
    <mergeCell ref="B15:C15"/>
    <mergeCell ref="B17:C17"/>
    <mergeCell ref="B19:C19"/>
    <mergeCell ref="B16:C16"/>
    <mergeCell ref="B18:C18"/>
    <mergeCell ref="E19:U23"/>
    <mergeCell ref="B21:C21"/>
  </mergeCells>
  <dataValidations count="1">
    <dataValidation type="date" allowBlank="1" showInputMessage="1" showErrorMessage="1" promptTitle="Registro de información" prompt="Diligenciar la fecha de diligenciamiento de esta hoja (DD/MM/AAAA)" sqref="S6:U7" xr:uid="{2CC7911C-018D-47E6-B7B9-D3CA2D0006F1}">
      <formula1>44927</formula1>
      <formula2>47484</formula2>
    </dataValidation>
  </dataValidations>
  <hyperlinks>
    <hyperlink ref="B10:C10" location="Abogados!A1" display="Abogados" xr:uid="{856A7199-CF8F-4FA1-999E-830ECFE6D31B}"/>
    <hyperlink ref="B12:C12" location="Judiciales!A1" display="Judiciales" xr:uid="{869CB553-7D5F-47F9-8D8D-8A59CEA80A97}"/>
    <hyperlink ref="B18:C18" location="Pagos!A1" display="Pagos" xr:uid="{4A60C249-8C3A-4A34-9BAA-E83CA654621F}"/>
    <hyperlink ref="B8:C8" location="Usuarios!A1" display="Usuarios" xr:uid="{D94570D6-5F91-41B0-8C20-15196B37EC1F}"/>
    <hyperlink ref="B16:C16" location="'Comité de conciliación'!A1" display="Comité de conciliación" xr:uid="{5B3FEF0A-B341-4507-A84B-1DC9F081590C}"/>
    <hyperlink ref="B20:C20" location="Resumen!A1" display="Resumen general" xr:uid="{4149D131-DC2E-4CAD-B7A9-41AF511B74E6}"/>
    <hyperlink ref="B14:C14" location="Arbitramentos!A1" display="Arbitramentos" xr:uid="{4AF83F43-27FC-4730-8EEC-8B72CE692FF3}"/>
    <hyperlink ref="B6:C6" location="Portada!A1" display="Portada" xr:uid="{A337405C-5526-490C-B537-03CAFB9B2A9C}"/>
    <hyperlink ref="W12:Y13" r:id="rId1" display="Acceder al manual" xr:uid="{66B7A43F-E64C-4718-B58B-DBF1B8DDD54B}"/>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504F-1E61-4489-99F9-9145D000D745}">
  <sheetPr codeName="Hoja8"/>
  <dimension ref="B1:V33"/>
  <sheetViews>
    <sheetView showRowColHeaders="0" topLeftCell="B1" zoomScaleNormal="100" workbookViewId="0">
      <selection activeCell="E19" sqref="E19:K22"/>
    </sheetView>
  </sheetViews>
  <sheetFormatPr baseColWidth="10" defaultColWidth="11.44140625" defaultRowHeight="14.4"/>
  <cols>
    <col min="1" max="1" width="0" style="2" hidden="1" customWidth="1"/>
    <col min="2" max="3" width="16.33203125" style="4" customWidth="1"/>
    <col min="4" max="8" width="9.109375" style="2" customWidth="1"/>
    <col min="9" max="9" width="14.109375" style="2" customWidth="1"/>
    <col min="10" max="18" width="9.109375" style="2" customWidth="1"/>
    <col min="19" max="19" width="6.5546875" style="2" customWidth="1"/>
    <col min="20" max="38" width="9.109375" style="2" customWidth="1"/>
    <col min="39" max="16384" width="11.44140625" style="2"/>
  </cols>
  <sheetData>
    <row r="1" spans="2:22" ht="26.25" customHeight="1">
      <c r="E1" s="89" t="s">
        <v>643</v>
      </c>
      <c r="F1" s="89"/>
      <c r="G1" s="89"/>
      <c r="H1" s="89"/>
      <c r="I1" s="89"/>
      <c r="J1" s="89"/>
      <c r="K1" s="89"/>
      <c r="L1" s="89"/>
      <c r="M1" s="89"/>
      <c r="N1" s="89"/>
      <c r="O1" s="89"/>
      <c r="P1" s="89"/>
      <c r="Q1" s="89"/>
      <c r="R1" s="89"/>
      <c r="S1" s="89"/>
      <c r="T1" s="89"/>
      <c r="U1" s="89"/>
      <c r="V1" s="89"/>
    </row>
    <row r="2" spans="2:22" ht="15" customHeight="1">
      <c r="B2" s="92"/>
      <c r="C2" s="92"/>
      <c r="E2" s="89"/>
      <c r="F2" s="89"/>
      <c r="G2" s="89"/>
      <c r="H2" s="89"/>
      <c r="I2" s="89"/>
      <c r="J2" s="89"/>
      <c r="K2" s="89"/>
      <c r="L2" s="89"/>
      <c r="M2" s="89"/>
      <c r="N2" s="89"/>
      <c r="O2" s="89"/>
      <c r="P2" s="89"/>
      <c r="Q2" s="89"/>
      <c r="R2" s="89"/>
      <c r="S2" s="89"/>
      <c r="T2" s="89"/>
      <c r="U2" s="89"/>
      <c r="V2" s="89"/>
    </row>
    <row r="3" spans="2:22" ht="15.75" customHeight="1" thickBot="1">
      <c r="B3" s="92"/>
      <c r="C3" s="92"/>
      <c r="E3" s="90"/>
      <c r="F3" s="90"/>
      <c r="G3" s="90"/>
      <c r="H3" s="90"/>
      <c r="I3" s="90"/>
      <c r="J3" s="90"/>
      <c r="K3" s="90"/>
      <c r="L3" s="90"/>
      <c r="M3" s="90"/>
      <c r="N3" s="90"/>
      <c r="O3" s="90"/>
      <c r="P3" s="90"/>
      <c r="Q3" s="90"/>
      <c r="R3" s="90"/>
      <c r="S3" s="90"/>
      <c r="T3" s="90"/>
      <c r="U3" s="90"/>
      <c r="V3" s="90"/>
    </row>
    <row r="4" spans="2:22">
      <c r="B4" s="92"/>
      <c r="C4" s="92"/>
      <c r="E4" s="74"/>
      <c r="F4" s="74"/>
      <c r="G4" s="74"/>
      <c r="H4" s="74"/>
      <c r="I4" s="74"/>
      <c r="J4" s="74"/>
      <c r="K4" s="74"/>
      <c r="L4" s="74"/>
      <c r="M4" s="74"/>
      <c r="N4" s="74"/>
      <c r="O4" s="74"/>
      <c r="P4" s="74"/>
      <c r="Q4" s="74"/>
      <c r="R4" s="74"/>
      <c r="S4" s="74"/>
      <c r="T4" s="74"/>
      <c r="U4" s="74"/>
      <c r="V4" s="74"/>
    </row>
    <row r="5" spans="2:22" ht="14.25" customHeight="1">
      <c r="E5" s="145" t="s">
        <v>640</v>
      </c>
      <c r="F5" s="145"/>
      <c r="G5" s="145"/>
      <c r="H5" s="145"/>
      <c r="I5" s="145"/>
      <c r="J5" s="145"/>
      <c r="K5" s="145"/>
      <c r="L5" s="145"/>
      <c r="M5" s="145"/>
      <c r="N5" s="145"/>
      <c r="O5" s="5"/>
      <c r="P5" s="212" t="s">
        <v>434</v>
      </c>
      <c r="Q5" s="212"/>
      <c r="R5" s="212"/>
      <c r="S5" s="74"/>
      <c r="T5" s="104" t="s">
        <v>635</v>
      </c>
      <c r="U5" s="104"/>
      <c r="V5" s="104"/>
    </row>
    <row r="6" spans="2:22" ht="18.600000000000001">
      <c r="B6" s="93" t="s">
        <v>522</v>
      </c>
      <c r="C6" s="93"/>
      <c r="E6" s="145"/>
      <c r="F6" s="145"/>
      <c r="G6" s="145"/>
      <c r="H6" s="145"/>
      <c r="I6" s="145"/>
      <c r="J6" s="145"/>
      <c r="K6" s="145"/>
      <c r="L6" s="145"/>
      <c r="M6" s="145"/>
      <c r="N6" s="145"/>
      <c r="O6" s="5"/>
      <c r="P6" s="135">
        <v>45701</v>
      </c>
      <c r="Q6" s="135"/>
      <c r="R6" s="135"/>
      <c r="S6" s="74"/>
      <c r="T6" s="104"/>
      <c r="U6" s="104"/>
      <c r="V6" s="104"/>
    </row>
    <row r="7" spans="2:22" ht="14.7" customHeight="1">
      <c r="B7" s="3"/>
      <c r="C7" s="3"/>
      <c r="E7" s="74"/>
      <c r="F7" s="74"/>
      <c r="G7" s="74"/>
      <c r="H7" s="74"/>
      <c r="I7" s="74"/>
      <c r="J7" s="74"/>
      <c r="K7" s="74"/>
      <c r="L7" s="74"/>
      <c r="M7" s="74"/>
      <c r="N7" s="74"/>
      <c r="O7" s="74"/>
      <c r="P7" s="135"/>
      <c r="Q7" s="135"/>
      <c r="R7" s="135"/>
      <c r="S7" s="74"/>
      <c r="T7" s="104"/>
      <c r="U7" s="104"/>
      <c r="V7" s="104"/>
    </row>
    <row r="8" spans="2:22" ht="19.5" customHeight="1">
      <c r="B8" s="93" t="s">
        <v>1</v>
      </c>
      <c r="C8" s="93"/>
      <c r="E8" s="210" t="str">
        <f>"Su entidad gestionó sesiones del comité de conciliación a través del sistema eKOGUI en el semestre "&amp;Portada!I6</f>
        <v>Su entidad gestionó sesiones del comité de conciliación a través del sistema eKOGUI en el semestre II - 2024</v>
      </c>
      <c r="F8" s="210"/>
      <c r="G8" s="210"/>
      <c r="H8" s="210"/>
      <c r="I8" s="210"/>
      <c r="J8" s="210"/>
      <c r="K8" s="210"/>
      <c r="L8" s="210"/>
      <c r="M8" s="210"/>
      <c r="N8" s="213" t="s">
        <v>463</v>
      </c>
      <c r="O8" s="74"/>
      <c r="P8" s="74"/>
      <c r="Q8" s="13"/>
      <c r="R8" s="74"/>
      <c r="S8" s="74"/>
      <c r="T8" s="104"/>
      <c r="U8" s="104"/>
      <c r="V8" s="104"/>
    </row>
    <row r="9" spans="2:22">
      <c r="B9" s="3"/>
      <c r="C9" s="3"/>
      <c r="E9" s="210"/>
      <c r="F9" s="210"/>
      <c r="G9" s="210"/>
      <c r="H9" s="210"/>
      <c r="I9" s="210"/>
      <c r="J9" s="210"/>
      <c r="K9" s="210"/>
      <c r="L9" s="210"/>
      <c r="M9" s="210"/>
      <c r="N9" s="213"/>
      <c r="O9" s="74"/>
      <c r="P9" s="74"/>
      <c r="Q9" s="74"/>
      <c r="R9" s="74"/>
      <c r="S9" s="74"/>
      <c r="T9" s="104"/>
      <c r="U9" s="104"/>
      <c r="V9" s="104"/>
    </row>
    <row r="10" spans="2:22" ht="18.600000000000001">
      <c r="B10" s="93" t="s">
        <v>2</v>
      </c>
      <c r="C10" s="93"/>
      <c r="E10" s="137" t="s">
        <v>634</v>
      </c>
      <c r="F10" s="211"/>
      <c r="G10" s="211"/>
      <c r="H10" s="211"/>
      <c r="I10" s="211"/>
      <c r="J10" s="211"/>
      <c r="K10" s="211"/>
      <c r="L10" s="211"/>
      <c r="M10" s="211"/>
      <c r="N10" s="213" t="s">
        <v>463</v>
      </c>
      <c r="O10" s="74"/>
      <c r="P10" s="74"/>
      <c r="Q10" s="74"/>
      <c r="R10" s="74"/>
      <c r="S10" s="74"/>
      <c r="T10" s="104"/>
      <c r="U10" s="104"/>
      <c r="V10" s="104"/>
    </row>
    <row r="11" spans="2:22" ht="18.600000000000001">
      <c r="B11" s="93"/>
      <c r="C11" s="93"/>
      <c r="E11" s="211"/>
      <c r="F11" s="211"/>
      <c r="G11" s="211"/>
      <c r="H11" s="211"/>
      <c r="I11" s="211"/>
      <c r="J11" s="211"/>
      <c r="K11" s="211"/>
      <c r="L11" s="211"/>
      <c r="M11" s="211"/>
      <c r="N11" s="213"/>
      <c r="O11" s="74"/>
      <c r="P11" s="74"/>
      <c r="Q11" s="74"/>
      <c r="R11" s="74"/>
      <c r="S11" s="74"/>
      <c r="T11" s="104"/>
      <c r="U11" s="104"/>
      <c r="V11" s="104"/>
    </row>
    <row r="12" spans="2:22" ht="18.600000000000001">
      <c r="B12" s="93" t="s">
        <v>3</v>
      </c>
      <c r="C12" s="93"/>
      <c r="E12" s="74"/>
      <c r="F12" s="74"/>
      <c r="G12" s="74"/>
      <c r="H12" s="74"/>
      <c r="I12" s="74"/>
      <c r="J12" s="74"/>
      <c r="K12" s="74"/>
      <c r="L12" s="74"/>
      <c r="M12" s="74"/>
      <c r="N12" s="74"/>
      <c r="O12" s="74"/>
      <c r="P12" s="74"/>
      <c r="Q12" s="74"/>
      <c r="R12" s="74"/>
      <c r="S12" s="74"/>
      <c r="T12" s="104"/>
      <c r="U12" s="104"/>
      <c r="V12" s="104"/>
    </row>
    <row r="13" spans="2:22" ht="18.600000000000001">
      <c r="B13" s="93"/>
      <c r="C13" s="93"/>
      <c r="E13" s="206" t="s">
        <v>543</v>
      </c>
      <c r="F13" s="206"/>
      <c r="G13" s="206"/>
      <c r="H13" s="206"/>
      <c r="I13" s="206"/>
      <c r="J13" s="206"/>
      <c r="K13" s="206"/>
      <c r="L13" s="206"/>
      <c r="M13" s="206"/>
      <c r="N13" s="206"/>
      <c r="O13" s="206"/>
      <c r="P13" s="74"/>
      <c r="Q13" s="74"/>
      <c r="R13" s="74"/>
      <c r="S13" s="74"/>
      <c r="T13" s="123" t="s">
        <v>474</v>
      </c>
      <c r="U13" s="123"/>
      <c r="V13" s="123"/>
    </row>
    <row r="14" spans="2:22" ht="18.600000000000001">
      <c r="B14" s="93" t="s">
        <v>4</v>
      </c>
      <c r="C14" s="93"/>
      <c r="E14" s="207"/>
      <c r="F14" s="207"/>
      <c r="G14" s="207"/>
      <c r="H14" s="207"/>
      <c r="I14" s="207"/>
      <c r="J14" s="209" t="s">
        <v>537</v>
      </c>
      <c r="K14" s="209"/>
      <c r="L14" s="209" t="s">
        <v>538</v>
      </c>
      <c r="M14" s="209"/>
      <c r="N14" s="209" t="s">
        <v>539</v>
      </c>
      <c r="O14" s="209"/>
      <c r="P14" s="74"/>
      <c r="Q14" s="74"/>
      <c r="R14" s="74"/>
      <c r="S14" s="74"/>
      <c r="T14" s="123"/>
      <c r="U14" s="123"/>
      <c r="V14" s="123"/>
    </row>
    <row r="15" spans="2:22" ht="30.75" customHeight="1">
      <c r="B15" s="93"/>
      <c r="C15" s="93"/>
      <c r="E15" s="83" t="s">
        <v>534</v>
      </c>
      <c r="F15" s="80"/>
      <c r="G15" s="80"/>
      <c r="H15" s="80"/>
      <c r="I15" s="80"/>
      <c r="J15" s="139">
        <v>0</v>
      </c>
      <c r="K15" s="214"/>
      <c r="L15" s="139">
        <v>0</v>
      </c>
      <c r="M15" s="214"/>
      <c r="N15" s="151">
        <f>+J15+L15</f>
        <v>0</v>
      </c>
      <c r="O15" s="151"/>
      <c r="P15" s="74"/>
      <c r="Q15" s="74"/>
      <c r="R15" s="74"/>
      <c r="S15" s="74"/>
      <c r="T15" s="78"/>
      <c r="U15" s="78"/>
      <c r="V15" s="78"/>
    </row>
    <row r="16" spans="2:22" ht="30.75" customHeight="1">
      <c r="B16" s="93" t="s">
        <v>504</v>
      </c>
      <c r="C16" s="93"/>
      <c r="E16" s="13" t="s">
        <v>535</v>
      </c>
      <c r="F16" s="74"/>
      <c r="G16" s="74"/>
      <c r="H16" s="74"/>
      <c r="I16" s="74"/>
      <c r="J16" s="140">
        <v>0</v>
      </c>
      <c r="K16" s="215"/>
      <c r="L16" s="140">
        <v>0</v>
      </c>
      <c r="M16" s="215"/>
      <c r="N16" s="216">
        <f>+J16+L16</f>
        <v>0</v>
      </c>
      <c r="O16" s="216"/>
      <c r="P16" s="74"/>
      <c r="Q16" s="74"/>
      <c r="R16" s="74"/>
      <c r="S16" s="74"/>
      <c r="T16" s="74"/>
      <c r="U16" s="74"/>
      <c r="V16" s="74"/>
    </row>
    <row r="17" spans="2:22" ht="30.75" customHeight="1">
      <c r="B17" s="93"/>
      <c r="C17" s="93"/>
      <c r="E17" s="83" t="s">
        <v>536</v>
      </c>
      <c r="F17" s="80"/>
      <c r="G17" s="80"/>
      <c r="H17" s="80"/>
      <c r="I17" s="80"/>
      <c r="J17" s="139">
        <v>0</v>
      </c>
      <c r="K17" s="214"/>
      <c r="L17" s="139">
        <v>0</v>
      </c>
      <c r="M17" s="214"/>
      <c r="N17" s="151">
        <f>+J17+L17</f>
        <v>0</v>
      </c>
      <c r="O17" s="151"/>
      <c r="P17" s="74"/>
      <c r="Q17" s="74"/>
      <c r="R17" s="74"/>
      <c r="S17" s="81"/>
      <c r="T17" s="74"/>
      <c r="U17" s="74"/>
      <c r="V17" s="74"/>
    </row>
    <row r="18" spans="2:22" ht="18.600000000000001">
      <c r="B18" s="93" t="s">
        <v>432</v>
      </c>
      <c r="C18" s="93"/>
      <c r="E18" s="74"/>
      <c r="F18" s="74"/>
      <c r="G18" s="74"/>
      <c r="H18" s="74"/>
      <c r="I18" s="74"/>
      <c r="J18" s="74"/>
      <c r="K18" s="74"/>
      <c r="L18" s="74"/>
      <c r="M18" s="74"/>
      <c r="N18" s="74"/>
      <c r="O18" s="74"/>
      <c r="P18" s="74"/>
      <c r="Q18" s="74"/>
      <c r="R18" s="74"/>
      <c r="S18" s="81"/>
      <c r="T18" s="74"/>
      <c r="U18" s="74"/>
      <c r="V18" s="74"/>
    </row>
    <row r="19" spans="2:22" ht="27" customHeight="1">
      <c r="B19" s="93"/>
      <c r="C19" s="93"/>
      <c r="E19" s="208" t="s">
        <v>544</v>
      </c>
      <c r="F19" s="208"/>
      <c r="G19" s="208"/>
      <c r="H19" s="208"/>
      <c r="I19" s="208"/>
      <c r="J19" s="82"/>
      <c r="K19" s="82"/>
      <c r="L19" s="74"/>
      <c r="M19" s="74"/>
      <c r="N19" s="74"/>
      <c r="O19" s="74"/>
      <c r="P19" s="74"/>
      <c r="Q19" s="74"/>
      <c r="R19" s="74"/>
      <c r="S19" s="74"/>
      <c r="T19" s="74"/>
      <c r="U19" s="74"/>
      <c r="V19" s="74"/>
    </row>
    <row r="20" spans="2:22" ht="30.75" customHeight="1">
      <c r="B20" s="93" t="s">
        <v>433</v>
      </c>
      <c r="C20" s="93"/>
      <c r="E20" s="83" t="s">
        <v>540</v>
      </c>
      <c r="F20" s="80"/>
      <c r="G20" s="80"/>
      <c r="H20" s="80"/>
      <c r="I20" s="80"/>
      <c r="J20" s="139">
        <v>0</v>
      </c>
      <c r="K20" s="108"/>
      <c r="L20" s="74"/>
      <c r="M20" s="74"/>
      <c r="N20" s="74"/>
      <c r="O20" s="74"/>
      <c r="P20" s="74"/>
      <c r="Q20" s="74"/>
      <c r="R20" s="74"/>
      <c r="S20" s="74"/>
      <c r="T20" s="74"/>
      <c r="U20" s="74"/>
      <c r="V20" s="74"/>
    </row>
    <row r="21" spans="2:22" ht="30.75" customHeight="1">
      <c r="B21" s="93"/>
      <c r="C21" s="93"/>
      <c r="E21" s="13" t="s">
        <v>541</v>
      </c>
      <c r="F21" s="74"/>
      <c r="G21" s="74"/>
      <c r="H21" s="74"/>
      <c r="I21" s="74"/>
      <c r="J21" s="140">
        <v>87</v>
      </c>
      <c r="K21" s="141"/>
      <c r="L21" s="74"/>
      <c r="M21" s="74"/>
      <c r="N21" s="74"/>
      <c r="O21" s="74"/>
      <c r="P21" s="74"/>
      <c r="Q21" s="74"/>
      <c r="R21" s="74"/>
      <c r="S21" s="74"/>
      <c r="T21" s="74"/>
      <c r="U21" s="74"/>
      <c r="V21" s="74"/>
    </row>
    <row r="22" spans="2:22" ht="30.75" customHeight="1">
      <c r="E22" s="83" t="s">
        <v>542</v>
      </c>
      <c r="F22" s="80"/>
      <c r="G22" s="80"/>
      <c r="H22" s="80"/>
      <c r="I22" s="80"/>
      <c r="J22" s="139">
        <v>48</v>
      </c>
      <c r="K22" s="108"/>
      <c r="L22" s="74"/>
      <c r="M22" s="74"/>
      <c r="N22" s="74"/>
      <c r="O22" s="74"/>
      <c r="P22" s="74"/>
      <c r="Q22" s="74"/>
      <c r="R22" s="74"/>
      <c r="S22" s="74"/>
      <c r="T22" s="74"/>
      <c r="U22" s="74"/>
      <c r="V22" s="74"/>
    </row>
    <row r="23" spans="2:22">
      <c r="E23" s="74"/>
      <c r="F23" s="74"/>
      <c r="G23" s="74"/>
      <c r="H23" s="74"/>
      <c r="I23" s="74"/>
      <c r="J23" s="74"/>
      <c r="K23" s="74"/>
      <c r="L23" s="74"/>
      <c r="M23" s="74"/>
      <c r="N23" s="74"/>
      <c r="O23" s="79"/>
      <c r="P23" s="74"/>
      <c r="Q23" s="74"/>
      <c r="R23" s="74"/>
      <c r="S23" s="74"/>
      <c r="T23" s="74"/>
      <c r="U23" s="74"/>
      <c r="V23" s="74"/>
    </row>
    <row r="24" spans="2:22">
      <c r="E24" s="74"/>
      <c r="F24" s="74"/>
      <c r="G24" s="74"/>
      <c r="H24" s="74"/>
      <c r="I24" s="74"/>
      <c r="J24" s="74"/>
      <c r="K24" s="74"/>
      <c r="L24" s="74"/>
      <c r="M24" s="74"/>
      <c r="N24" s="74"/>
      <c r="O24" s="79"/>
      <c r="P24" s="74"/>
      <c r="Q24" s="74"/>
      <c r="R24" s="74"/>
      <c r="S24" s="74"/>
      <c r="T24" s="74"/>
      <c r="U24" s="74"/>
      <c r="V24" s="74"/>
    </row>
    <row r="25" spans="2:22">
      <c r="E25" s="98" t="s">
        <v>0</v>
      </c>
      <c r="F25" s="98"/>
      <c r="G25" s="98"/>
      <c r="H25" s="98"/>
      <c r="I25" s="98"/>
      <c r="J25" s="98"/>
      <c r="K25" s="98"/>
      <c r="L25" s="98"/>
      <c r="M25" s="98"/>
      <c r="N25" s="98"/>
      <c r="O25" s="98"/>
      <c r="P25" s="98"/>
      <c r="Q25" s="98"/>
      <c r="R25" s="98"/>
      <c r="S25" s="74"/>
      <c r="T25" s="74"/>
      <c r="U25" s="74"/>
      <c r="V25" s="74"/>
    </row>
    <row r="26" spans="2:22">
      <c r="E26" s="98"/>
      <c r="F26" s="98"/>
      <c r="G26" s="98"/>
      <c r="H26" s="98"/>
      <c r="I26" s="98"/>
      <c r="J26" s="98"/>
      <c r="K26" s="98"/>
      <c r="L26" s="98"/>
      <c r="M26" s="98"/>
      <c r="N26" s="98"/>
      <c r="O26" s="98"/>
      <c r="P26" s="98"/>
      <c r="Q26" s="98"/>
      <c r="R26" s="98"/>
      <c r="S26" s="74"/>
      <c r="T26" s="74"/>
      <c r="U26" s="74"/>
      <c r="V26" s="74"/>
    </row>
    <row r="27" spans="2:22">
      <c r="E27" s="122" t="s">
        <v>661</v>
      </c>
      <c r="F27" s="122"/>
      <c r="G27" s="122"/>
      <c r="H27" s="122"/>
      <c r="I27" s="122"/>
      <c r="J27" s="122"/>
      <c r="K27" s="122"/>
      <c r="L27" s="122"/>
      <c r="M27" s="122"/>
      <c r="N27" s="122"/>
      <c r="O27" s="122"/>
      <c r="P27" s="122"/>
      <c r="Q27" s="122"/>
      <c r="R27" s="122"/>
      <c r="S27" s="74"/>
      <c r="T27" s="74"/>
      <c r="U27" s="74"/>
      <c r="V27" s="74"/>
    </row>
    <row r="28" spans="2:22">
      <c r="E28" s="122"/>
      <c r="F28" s="122"/>
      <c r="G28" s="122"/>
      <c r="H28" s="122"/>
      <c r="I28" s="122"/>
      <c r="J28" s="122"/>
      <c r="K28" s="122"/>
      <c r="L28" s="122"/>
      <c r="M28" s="122"/>
      <c r="N28" s="122"/>
      <c r="O28" s="122"/>
      <c r="P28" s="122"/>
      <c r="Q28" s="122"/>
      <c r="R28" s="122"/>
      <c r="S28" s="74"/>
      <c r="T28" s="74"/>
      <c r="U28" s="74"/>
      <c r="V28" s="74"/>
    </row>
    <row r="29" spans="2:22">
      <c r="E29" s="122"/>
      <c r="F29" s="122"/>
      <c r="G29" s="122"/>
      <c r="H29" s="122"/>
      <c r="I29" s="122"/>
      <c r="J29" s="122"/>
      <c r="K29" s="122"/>
      <c r="L29" s="122"/>
      <c r="M29" s="122"/>
      <c r="N29" s="122"/>
      <c r="O29" s="122"/>
      <c r="P29" s="122"/>
      <c r="Q29" s="122"/>
      <c r="R29" s="122"/>
      <c r="S29" s="74"/>
      <c r="T29" s="74"/>
      <c r="U29" s="74"/>
      <c r="V29" s="74"/>
    </row>
    <row r="30" spans="2:22">
      <c r="E30" s="122"/>
      <c r="F30" s="122"/>
      <c r="G30" s="122"/>
      <c r="H30" s="122"/>
      <c r="I30" s="122"/>
      <c r="J30" s="122"/>
      <c r="K30" s="122"/>
      <c r="L30" s="122"/>
      <c r="M30" s="122"/>
      <c r="N30" s="122"/>
      <c r="O30" s="122"/>
      <c r="P30" s="122"/>
      <c r="Q30" s="122"/>
      <c r="R30" s="122"/>
      <c r="S30" s="74"/>
      <c r="T30" s="74"/>
      <c r="U30" s="74"/>
      <c r="V30" s="74"/>
    </row>
    <row r="31" spans="2:22">
      <c r="E31" s="122"/>
      <c r="F31" s="122"/>
      <c r="G31" s="122"/>
      <c r="H31" s="122"/>
      <c r="I31" s="122"/>
      <c r="J31" s="122"/>
      <c r="K31" s="122"/>
      <c r="L31" s="122"/>
      <c r="M31" s="122"/>
      <c r="N31" s="122"/>
      <c r="O31" s="122"/>
      <c r="P31" s="122"/>
      <c r="Q31" s="122"/>
      <c r="R31" s="122"/>
      <c r="S31" s="74"/>
      <c r="T31" s="74"/>
      <c r="U31" s="74"/>
      <c r="V31" s="74"/>
    </row>
    <row r="32" spans="2:22">
      <c r="E32" s="122"/>
      <c r="F32" s="122"/>
      <c r="G32" s="122"/>
      <c r="H32" s="122"/>
      <c r="I32" s="122"/>
      <c r="J32" s="122"/>
      <c r="K32" s="122"/>
      <c r="L32" s="122"/>
      <c r="M32" s="122"/>
      <c r="N32" s="122"/>
      <c r="O32" s="122"/>
      <c r="P32" s="122"/>
      <c r="Q32" s="122"/>
      <c r="R32" s="122"/>
      <c r="S32" s="74"/>
      <c r="T32" s="74"/>
      <c r="U32" s="74"/>
      <c r="V32" s="74"/>
    </row>
    <row r="33" spans="5:22">
      <c r="E33" s="122"/>
      <c r="F33" s="122"/>
      <c r="G33" s="122"/>
      <c r="H33" s="122"/>
      <c r="I33" s="122"/>
      <c r="J33" s="122"/>
      <c r="K33" s="122"/>
      <c r="L33" s="122"/>
      <c r="M33" s="122"/>
      <c r="N33" s="122"/>
      <c r="O33" s="122"/>
      <c r="P33" s="122"/>
      <c r="Q33" s="122"/>
      <c r="R33" s="122"/>
      <c r="S33" s="74"/>
      <c r="T33" s="74"/>
      <c r="U33" s="74"/>
      <c r="V33" s="74"/>
    </row>
  </sheetData>
  <sheetProtection algorithmName="SHA-512" hashValue="4LDafOnozqf3KN+cMUKt6hO/WPtggYKRe55fzjLD8WbkulQYUR/cQvtvCfh/eonlvyO9kN1Qd5wfZv2uFqDzRA==" saltValue="VDpVBC3vhl1DkwssVApRUw==" spinCount="100000" sheet="1" objects="1" scenarios="1"/>
  <mergeCells count="45">
    <mergeCell ref="J22:K22"/>
    <mergeCell ref="E27:R33"/>
    <mergeCell ref="N8:N9"/>
    <mergeCell ref="N10:N11"/>
    <mergeCell ref="J20:K20"/>
    <mergeCell ref="J17:K17"/>
    <mergeCell ref="L16:M16"/>
    <mergeCell ref="J16:K16"/>
    <mergeCell ref="J15:K15"/>
    <mergeCell ref="L15:M15"/>
    <mergeCell ref="L17:M17"/>
    <mergeCell ref="N15:O15"/>
    <mergeCell ref="N16:O16"/>
    <mergeCell ref="N17:O17"/>
    <mergeCell ref="J21:K21"/>
    <mergeCell ref="E25:R26"/>
    <mergeCell ref="E13:O13"/>
    <mergeCell ref="T5:V12"/>
    <mergeCell ref="E1:V3"/>
    <mergeCell ref="E14:I14"/>
    <mergeCell ref="E19:I19"/>
    <mergeCell ref="T13:V14"/>
    <mergeCell ref="J14:K14"/>
    <mergeCell ref="L14:M14"/>
    <mergeCell ref="N14:O14"/>
    <mergeCell ref="E8:M9"/>
    <mergeCell ref="E10:M11"/>
    <mergeCell ref="E5:N6"/>
    <mergeCell ref="P5:R5"/>
    <mergeCell ref="P6:R7"/>
    <mergeCell ref="B21:C21"/>
    <mergeCell ref="B2:C4"/>
    <mergeCell ref="B6:C6"/>
    <mergeCell ref="B8:C8"/>
    <mergeCell ref="B10:C10"/>
    <mergeCell ref="B12:C12"/>
    <mergeCell ref="B11:C11"/>
    <mergeCell ref="B16:C16"/>
    <mergeCell ref="B18:C18"/>
    <mergeCell ref="B20:C20"/>
    <mergeCell ref="B14:C14"/>
    <mergeCell ref="B13:C13"/>
    <mergeCell ref="B15:C15"/>
    <mergeCell ref="B17:C17"/>
    <mergeCell ref="B19:C19"/>
  </mergeCells>
  <dataValidations count="2">
    <dataValidation type="date" allowBlank="1" showInputMessage="1" showErrorMessage="1" promptTitle="Generación del reporte" prompt="Diligenciar la fecha de diligenciamiento de esta hoja en formato  (DD/MM/AAAA)" sqref="P6" xr:uid="{D682D71A-59A5-46CA-B9A0-2AE75EBE8BB8}">
      <formula1>44927</formula1>
      <formula2>47484</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7:S18" xr:uid="{33F360CD-381C-4FD1-BF12-895A725EC05F}">
      <formula1>#REF!</formula1>
    </dataValidation>
  </dataValidations>
  <hyperlinks>
    <hyperlink ref="B10:C10" location="Abogados!A1" display="Abogados" xr:uid="{B61FB139-A9C6-44C9-B343-9B65F0EAB81C}"/>
    <hyperlink ref="B12:C12" location="Judiciales!A1" display="Judiciales" xr:uid="{8994E7B4-5D45-4832-B7A5-2884FD0DDCD6}"/>
    <hyperlink ref="B18:C18" location="Pagos!A1" display="Pagos" xr:uid="{57B8E5D6-B9A7-43B6-AFBC-B6C12FC3BADD}"/>
    <hyperlink ref="B8:C8" location="Usuarios!A1" display="Usuarios" xr:uid="{A9971AFF-CCD9-4FA1-A003-30276FB9D21B}"/>
    <hyperlink ref="B16:C16" location="'Comité de conciliación'!A1" display="Comité de conciliación" xr:uid="{C52174AA-5020-4F12-9BF7-3344F25B8D12}"/>
    <hyperlink ref="B20:C20" location="Resumen!A1" display="Resumen general" xr:uid="{761E941E-9E02-458C-B02A-732D70C736A4}"/>
    <hyperlink ref="B14:C14" location="Arbitramentos!A1" display="Arbitramentos" xr:uid="{C54F3527-904F-42E5-8CC3-0B0126C901D0}"/>
    <hyperlink ref="B6:C6" location="Portada!A1" display="Portada" xr:uid="{2A2B2F53-6F74-4DDF-96DF-C383A4412A82}"/>
    <hyperlink ref="T13:V14" r:id="rId1" display="Acceder al manual" xr:uid="{E7281801-F8AC-4A46-BE3E-935D76FC43D2}"/>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BB90069-B78E-4A62-BEF5-6DE349E66E86}">
          <x14:formula1>
            <xm:f>Administrador!$A$2:$A$3</xm:f>
          </x14:formula1>
          <xm:sqref>N8:N11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8A61-2B12-4304-B825-6E1386927C69}">
  <sheetPr codeName="Hoja9"/>
  <dimension ref="B2:Y28"/>
  <sheetViews>
    <sheetView showRowColHeaders="0" topLeftCell="B1" zoomScaleNormal="100" workbookViewId="0">
      <selection activeCell="E18" sqref="E18:S23"/>
    </sheetView>
  </sheetViews>
  <sheetFormatPr baseColWidth="10" defaultColWidth="11.44140625" defaultRowHeight="14.4"/>
  <cols>
    <col min="1" max="1" width="0" style="2" hidden="1" customWidth="1"/>
    <col min="2" max="3" width="16.33203125" style="4" customWidth="1"/>
    <col min="4" max="14" width="9.109375" style="2" customWidth="1"/>
    <col min="15" max="15" width="9.109375" style="2" hidden="1" customWidth="1"/>
    <col min="16" max="19" width="9.109375" style="2" customWidth="1"/>
    <col min="20" max="21" width="9.109375" style="2" hidden="1" customWidth="1"/>
    <col min="22" max="46" width="9.109375" style="2" customWidth="1"/>
    <col min="47" max="16384" width="11.44140625" style="2"/>
  </cols>
  <sheetData>
    <row r="2" spans="2:25">
      <c r="B2" s="92"/>
      <c r="C2" s="92"/>
      <c r="E2" s="89" t="s">
        <v>432</v>
      </c>
      <c r="F2" s="89"/>
      <c r="G2" s="89"/>
      <c r="H2" s="89"/>
      <c r="I2" s="89"/>
      <c r="J2" s="89"/>
      <c r="K2" s="89"/>
      <c r="L2" s="89"/>
      <c r="M2" s="89"/>
      <c r="N2" s="89"/>
      <c r="O2" s="89"/>
      <c r="P2" s="89"/>
      <c r="Q2" s="89"/>
      <c r="R2" s="89"/>
      <c r="S2" s="89"/>
      <c r="T2" s="89"/>
      <c r="U2" s="89"/>
      <c r="V2" s="89"/>
      <c r="W2" s="89"/>
      <c r="X2" s="89"/>
      <c r="Y2" s="89"/>
    </row>
    <row r="3" spans="2:25" ht="15" thickBot="1">
      <c r="B3" s="92"/>
      <c r="C3" s="92"/>
      <c r="E3" s="90"/>
      <c r="F3" s="90"/>
      <c r="G3" s="90"/>
      <c r="H3" s="90"/>
      <c r="I3" s="90"/>
      <c r="J3" s="90"/>
      <c r="K3" s="90"/>
      <c r="L3" s="90"/>
      <c r="M3" s="90"/>
      <c r="N3" s="90"/>
      <c r="O3" s="90"/>
      <c r="P3" s="90"/>
      <c r="Q3" s="90"/>
      <c r="R3" s="90"/>
      <c r="S3" s="90"/>
      <c r="T3" s="90"/>
      <c r="U3" s="90"/>
      <c r="V3" s="90"/>
      <c r="W3" s="90"/>
      <c r="X3" s="90"/>
      <c r="Y3" s="90"/>
    </row>
    <row r="4" spans="2:25">
      <c r="B4" s="92"/>
      <c r="C4" s="92"/>
      <c r="E4" s="74"/>
      <c r="F4" s="74"/>
      <c r="G4" s="74"/>
      <c r="H4" s="74"/>
      <c r="I4" s="74"/>
      <c r="J4" s="74"/>
      <c r="K4" s="74"/>
      <c r="L4" s="74"/>
      <c r="M4" s="74"/>
      <c r="N4" s="74"/>
      <c r="O4" s="74"/>
      <c r="P4" s="74"/>
      <c r="Q4" s="74"/>
      <c r="R4" s="74"/>
      <c r="S4" s="74"/>
      <c r="T4" s="74"/>
      <c r="U4" s="74"/>
      <c r="V4" s="74"/>
      <c r="W4" s="74"/>
      <c r="X4" s="74"/>
      <c r="Y4" s="74"/>
    </row>
    <row r="5" spans="2:25">
      <c r="E5" s="145" t="s">
        <v>642</v>
      </c>
      <c r="F5" s="145"/>
      <c r="G5" s="145"/>
      <c r="H5" s="145"/>
      <c r="I5" s="145"/>
      <c r="J5" s="145"/>
      <c r="K5" s="145"/>
      <c r="L5" s="145"/>
      <c r="M5" s="145"/>
      <c r="N5" s="145"/>
      <c r="O5" s="74"/>
      <c r="P5" s="74"/>
      <c r="Q5" s="219" t="s">
        <v>434</v>
      </c>
      <c r="R5" s="219"/>
      <c r="S5" s="219"/>
      <c r="T5" s="74"/>
      <c r="U5" s="74"/>
      <c r="V5" s="74"/>
      <c r="W5" s="104" t="s">
        <v>636</v>
      </c>
      <c r="X5" s="104"/>
      <c r="Y5" s="104"/>
    </row>
    <row r="6" spans="2:25" ht="19.5" customHeight="1">
      <c r="B6" s="93" t="s">
        <v>522</v>
      </c>
      <c r="C6" s="93"/>
      <c r="E6" s="145"/>
      <c r="F6" s="145"/>
      <c r="G6" s="145"/>
      <c r="H6" s="145"/>
      <c r="I6" s="145"/>
      <c r="J6" s="145"/>
      <c r="K6" s="145"/>
      <c r="L6" s="145"/>
      <c r="M6" s="145"/>
      <c r="N6" s="145"/>
      <c r="O6" s="74"/>
      <c r="P6" s="74"/>
      <c r="Q6" s="135">
        <v>45701</v>
      </c>
      <c r="R6" s="135"/>
      <c r="S6" s="135"/>
      <c r="T6" s="74"/>
      <c r="U6" s="74"/>
      <c r="V6" s="74"/>
      <c r="W6" s="104"/>
      <c r="X6" s="104"/>
      <c r="Y6" s="104"/>
    </row>
    <row r="7" spans="2:25" ht="19.5" customHeight="1">
      <c r="B7" s="3"/>
      <c r="C7" s="3"/>
      <c r="E7" s="74"/>
      <c r="F7" s="74"/>
      <c r="G7" s="74"/>
      <c r="H7" s="74"/>
      <c r="I7" s="74"/>
      <c r="J7" s="74"/>
      <c r="K7" s="74"/>
      <c r="L7" s="74"/>
      <c r="M7" s="74"/>
      <c r="N7" s="74"/>
      <c r="O7" s="74"/>
      <c r="P7" s="74"/>
      <c r="Q7" s="135"/>
      <c r="R7" s="135"/>
      <c r="S7" s="135"/>
      <c r="T7" s="74"/>
      <c r="U7" s="74"/>
      <c r="V7" s="74"/>
      <c r="W7" s="104"/>
      <c r="X7" s="104"/>
      <c r="Y7" s="104"/>
    </row>
    <row r="8" spans="2:25" ht="19.5" customHeight="1">
      <c r="B8" s="93" t="s">
        <v>1</v>
      </c>
      <c r="C8" s="93"/>
      <c r="E8" s="154" t="s">
        <v>549</v>
      </c>
      <c r="F8" s="154"/>
      <c r="G8" s="154"/>
      <c r="H8" s="154"/>
      <c r="I8" s="154"/>
      <c r="J8" s="154"/>
      <c r="K8" s="154"/>
      <c r="L8" s="154"/>
      <c r="M8" s="218" t="s">
        <v>509</v>
      </c>
      <c r="N8" s="218"/>
      <c r="O8" s="74"/>
      <c r="P8" s="74"/>
      <c r="Q8" s="74"/>
      <c r="R8" s="74"/>
      <c r="S8" s="74"/>
      <c r="T8" s="74"/>
      <c r="U8" s="74"/>
      <c r="V8" s="74"/>
      <c r="W8" s="104"/>
      <c r="X8" s="104"/>
      <c r="Y8" s="104"/>
    </row>
    <row r="9" spans="2:25" ht="11.25" customHeight="1">
      <c r="B9" s="3"/>
      <c r="C9" s="3"/>
      <c r="E9" s="154"/>
      <c r="F9" s="154"/>
      <c r="G9" s="154"/>
      <c r="H9" s="154"/>
      <c r="I9" s="154"/>
      <c r="J9" s="154"/>
      <c r="K9" s="154"/>
      <c r="L9" s="154"/>
      <c r="M9" s="218"/>
      <c r="N9" s="218"/>
      <c r="O9" s="74"/>
      <c r="P9" s="74"/>
      <c r="Q9" s="74"/>
      <c r="R9" s="74"/>
      <c r="S9" s="74"/>
      <c r="T9" s="74"/>
      <c r="U9" s="74"/>
      <c r="V9" s="74"/>
      <c r="W9" s="104"/>
      <c r="X9" s="104"/>
      <c r="Y9" s="104"/>
    </row>
    <row r="10" spans="2:25" ht="18.600000000000001">
      <c r="B10" s="93" t="s">
        <v>2</v>
      </c>
      <c r="C10" s="93"/>
      <c r="E10" s="74"/>
      <c r="F10" s="74"/>
      <c r="G10" s="74"/>
      <c r="H10" s="74"/>
      <c r="I10" s="74"/>
      <c r="J10" s="74"/>
      <c r="K10" s="74"/>
      <c r="L10" s="74"/>
      <c r="M10" s="74"/>
      <c r="N10" s="74"/>
      <c r="O10" s="74"/>
      <c r="P10" s="74"/>
      <c r="Q10" s="74"/>
      <c r="R10" s="74"/>
      <c r="S10" s="74"/>
      <c r="T10" s="74"/>
      <c r="U10" s="74"/>
      <c r="V10" s="74"/>
      <c r="W10" s="104"/>
      <c r="X10" s="104"/>
      <c r="Y10" s="104"/>
    </row>
    <row r="11" spans="2:25" ht="15.75" customHeight="1">
      <c r="B11" s="93"/>
      <c r="C11" s="93"/>
      <c r="E11" s="154" t="s">
        <v>550</v>
      </c>
      <c r="F11" s="154"/>
      <c r="G11" s="154"/>
      <c r="H11" s="154"/>
      <c r="I11" s="154"/>
      <c r="J11" s="154"/>
      <c r="K11" s="154"/>
      <c r="L11" s="154"/>
      <c r="M11" s="154"/>
      <c r="N11" s="154"/>
      <c r="O11" s="74"/>
      <c r="P11" s="74"/>
      <c r="Q11" s="74"/>
      <c r="R11" s="74"/>
      <c r="S11" s="74"/>
      <c r="T11" s="74"/>
      <c r="U11" s="74"/>
      <c r="V11" s="74"/>
      <c r="W11" s="104"/>
      <c r="X11" s="104"/>
      <c r="Y11" s="104"/>
    </row>
    <row r="12" spans="2:25" ht="15.75" customHeight="1">
      <c r="B12" s="93" t="s">
        <v>3</v>
      </c>
      <c r="C12" s="93"/>
      <c r="E12" s="154"/>
      <c r="F12" s="154"/>
      <c r="G12" s="154"/>
      <c r="H12" s="154"/>
      <c r="I12" s="154"/>
      <c r="J12" s="154"/>
      <c r="K12" s="154"/>
      <c r="L12" s="154"/>
      <c r="M12" s="154"/>
      <c r="N12" s="154"/>
      <c r="O12" s="74"/>
      <c r="P12" s="74"/>
      <c r="Q12" s="74"/>
      <c r="R12" s="74"/>
      <c r="S12" s="74"/>
      <c r="T12" s="74"/>
      <c r="U12" s="74"/>
      <c r="V12" s="74"/>
      <c r="W12" s="104"/>
      <c r="X12" s="104"/>
      <c r="Y12" s="104"/>
    </row>
    <row r="13" spans="2:25" ht="24.75" customHeight="1">
      <c r="B13" s="93"/>
      <c r="C13" s="93"/>
      <c r="E13" s="217">
        <v>0</v>
      </c>
      <c r="F13" s="217"/>
      <c r="G13" s="217"/>
      <c r="H13" s="217"/>
      <c r="I13" s="217"/>
      <c r="J13" s="217"/>
      <c r="K13" s="217"/>
      <c r="L13" s="217"/>
      <c r="M13" s="217"/>
      <c r="N13" s="217"/>
      <c r="O13" s="74"/>
      <c r="P13" s="74"/>
      <c r="Q13" s="74"/>
      <c r="R13" s="74"/>
      <c r="S13" s="74"/>
      <c r="T13" s="74"/>
      <c r="U13" s="74"/>
      <c r="V13" s="74"/>
      <c r="W13" s="123" t="s">
        <v>474</v>
      </c>
      <c r="X13" s="123"/>
      <c r="Y13" s="123"/>
    </row>
    <row r="14" spans="2:25" ht="26.25" customHeight="1">
      <c r="B14" s="93" t="s">
        <v>4</v>
      </c>
      <c r="C14" s="93"/>
      <c r="E14" s="217"/>
      <c r="F14" s="217"/>
      <c r="G14" s="217"/>
      <c r="H14" s="217"/>
      <c r="I14" s="217"/>
      <c r="J14" s="217"/>
      <c r="K14" s="217"/>
      <c r="L14" s="217"/>
      <c r="M14" s="217"/>
      <c r="N14" s="217"/>
      <c r="O14" s="74"/>
      <c r="P14" s="74"/>
      <c r="Q14" s="74"/>
      <c r="R14" s="74"/>
      <c r="S14" s="74"/>
      <c r="T14" s="74"/>
      <c r="U14" s="74"/>
      <c r="V14" s="74"/>
      <c r="W14" s="123"/>
      <c r="X14" s="123"/>
      <c r="Y14" s="123"/>
    </row>
    <row r="15" spans="2:25" ht="20.25" customHeight="1">
      <c r="B15" s="93"/>
      <c r="C15" s="93"/>
      <c r="E15" s="74"/>
      <c r="F15" s="74"/>
      <c r="G15" s="74"/>
      <c r="H15" s="74"/>
      <c r="I15" s="74"/>
      <c r="J15" s="74"/>
      <c r="K15" s="74"/>
      <c r="L15" s="74"/>
      <c r="M15" s="74"/>
      <c r="N15" s="74"/>
      <c r="O15" s="74"/>
      <c r="P15" s="74"/>
      <c r="Q15" s="54"/>
      <c r="R15" s="54"/>
      <c r="S15" s="54"/>
      <c r="T15" s="81"/>
      <c r="U15" s="74"/>
      <c r="V15" s="74"/>
      <c r="W15" s="78"/>
      <c r="X15" s="78"/>
      <c r="Y15" s="78"/>
    </row>
    <row r="16" spans="2:25" ht="18" customHeight="1">
      <c r="B16" s="93" t="s">
        <v>504</v>
      </c>
      <c r="C16" s="93"/>
      <c r="E16" s="98" t="s">
        <v>0</v>
      </c>
      <c r="F16" s="98"/>
      <c r="G16" s="98"/>
      <c r="H16" s="98"/>
      <c r="I16" s="98"/>
      <c r="J16" s="98"/>
      <c r="K16" s="98"/>
      <c r="L16" s="98"/>
      <c r="M16" s="98"/>
      <c r="N16" s="98"/>
      <c r="O16" s="98"/>
      <c r="P16" s="98"/>
      <c r="Q16" s="98"/>
      <c r="R16" s="98"/>
      <c r="S16" s="98"/>
      <c r="T16" s="74"/>
      <c r="U16" s="74"/>
      <c r="V16" s="74"/>
      <c r="W16" s="74"/>
      <c r="X16" s="74"/>
      <c r="Y16" s="74"/>
    </row>
    <row r="17" spans="2:25" ht="12.75" customHeight="1">
      <c r="B17" s="93"/>
      <c r="C17" s="93"/>
      <c r="E17" s="98"/>
      <c r="F17" s="98"/>
      <c r="G17" s="98"/>
      <c r="H17" s="98"/>
      <c r="I17" s="98"/>
      <c r="J17" s="98"/>
      <c r="K17" s="98"/>
      <c r="L17" s="98"/>
      <c r="M17" s="98"/>
      <c r="N17" s="98"/>
      <c r="O17" s="98"/>
      <c r="P17" s="98"/>
      <c r="Q17" s="98"/>
      <c r="R17" s="98"/>
      <c r="S17" s="98"/>
      <c r="T17" s="74"/>
      <c r="U17" s="74"/>
      <c r="V17" s="74"/>
      <c r="W17" s="74"/>
      <c r="X17" s="74"/>
      <c r="Y17" s="74"/>
    </row>
    <row r="18" spans="2:25" ht="18.600000000000001">
      <c r="B18" s="93" t="s">
        <v>432</v>
      </c>
      <c r="C18" s="93"/>
      <c r="E18" s="122" t="s">
        <v>664</v>
      </c>
      <c r="F18" s="122"/>
      <c r="G18" s="122"/>
      <c r="H18" s="122"/>
      <c r="I18" s="122"/>
      <c r="J18" s="122"/>
      <c r="K18" s="122"/>
      <c r="L18" s="122"/>
      <c r="M18" s="122"/>
      <c r="N18" s="122"/>
      <c r="O18" s="122"/>
      <c r="P18" s="122"/>
      <c r="Q18" s="122"/>
      <c r="R18" s="122"/>
      <c r="S18" s="122"/>
      <c r="T18" s="74"/>
      <c r="U18" s="74"/>
      <c r="V18" s="74"/>
      <c r="W18" s="74"/>
      <c r="X18" s="74"/>
      <c r="Y18" s="74"/>
    </row>
    <row r="19" spans="2:25" ht="18.600000000000001">
      <c r="B19" s="93"/>
      <c r="C19" s="93"/>
      <c r="E19" s="122"/>
      <c r="F19" s="122"/>
      <c r="G19" s="122"/>
      <c r="H19" s="122"/>
      <c r="I19" s="122"/>
      <c r="J19" s="122"/>
      <c r="K19" s="122"/>
      <c r="L19" s="122"/>
      <c r="M19" s="122"/>
      <c r="N19" s="122"/>
      <c r="O19" s="122"/>
      <c r="P19" s="122"/>
      <c r="Q19" s="122"/>
      <c r="R19" s="122"/>
      <c r="S19" s="122"/>
      <c r="T19" s="74"/>
      <c r="U19" s="74"/>
      <c r="V19" s="74"/>
      <c r="W19" s="74"/>
      <c r="X19" s="74"/>
      <c r="Y19" s="74"/>
    </row>
    <row r="20" spans="2:25" ht="18.600000000000001">
      <c r="B20" s="93" t="s">
        <v>433</v>
      </c>
      <c r="C20" s="93"/>
      <c r="E20" s="122"/>
      <c r="F20" s="122"/>
      <c r="G20" s="122"/>
      <c r="H20" s="122"/>
      <c r="I20" s="122"/>
      <c r="J20" s="122"/>
      <c r="K20" s="122"/>
      <c r="L20" s="122"/>
      <c r="M20" s="122"/>
      <c r="N20" s="122"/>
      <c r="O20" s="122"/>
      <c r="P20" s="122"/>
      <c r="Q20" s="122"/>
      <c r="R20" s="122"/>
      <c r="S20" s="122"/>
      <c r="T20" s="74"/>
      <c r="U20" s="79"/>
      <c r="V20" s="74"/>
      <c r="W20" s="74"/>
      <c r="X20" s="74"/>
      <c r="Y20" s="74"/>
    </row>
    <row r="21" spans="2:25" ht="18.600000000000001">
      <c r="B21" s="93"/>
      <c r="C21" s="93"/>
      <c r="E21" s="122"/>
      <c r="F21" s="122"/>
      <c r="G21" s="122"/>
      <c r="H21" s="122"/>
      <c r="I21" s="122"/>
      <c r="J21" s="122"/>
      <c r="K21" s="122"/>
      <c r="L21" s="122"/>
      <c r="M21" s="122"/>
      <c r="N21" s="122"/>
      <c r="O21" s="122"/>
      <c r="P21" s="122"/>
      <c r="Q21" s="122"/>
      <c r="R21" s="122"/>
      <c r="S21" s="122"/>
      <c r="T21" s="74"/>
      <c r="U21" s="74"/>
      <c r="V21" s="74"/>
      <c r="W21" s="74"/>
      <c r="X21" s="74"/>
      <c r="Y21" s="74"/>
    </row>
    <row r="22" spans="2:25">
      <c r="E22" s="122"/>
      <c r="F22" s="122"/>
      <c r="G22" s="122"/>
      <c r="H22" s="122"/>
      <c r="I22" s="122"/>
      <c r="J22" s="122"/>
      <c r="K22" s="122"/>
      <c r="L22" s="122"/>
      <c r="M22" s="122"/>
      <c r="N22" s="122"/>
      <c r="O22" s="122"/>
      <c r="P22" s="122"/>
      <c r="Q22" s="122"/>
      <c r="R22" s="122"/>
      <c r="S22" s="122"/>
      <c r="T22" s="74"/>
      <c r="U22" s="74"/>
      <c r="V22" s="74"/>
      <c r="W22" s="74"/>
      <c r="X22" s="74"/>
      <c r="Y22" s="74"/>
    </row>
    <row r="23" spans="2:25">
      <c r="E23" s="122"/>
      <c r="F23" s="122"/>
      <c r="G23" s="122"/>
      <c r="H23" s="122"/>
      <c r="I23" s="122"/>
      <c r="J23" s="122"/>
      <c r="K23" s="122"/>
      <c r="L23" s="122"/>
      <c r="M23" s="122"/>
      <c r="N23" s="122"/>
      <c r="O23" s="122"/>
      <c r="P23" s="122"/>
      <c r="Q23" s="122"/>
      <c r="R23" s="122"/>
      <c r="S23" s="122"/>
      <c r="T23" s="74"/>
      <c r="U23" s="74"/>
      <c r="V23" s="74"/>
      <c r="W23" s="74"/>
      <c r="X23" s="74"/>
      <c r="Y23" s="74"/>
    </row>
    <row r="28" spans="2:25">
      <c r="J28" s="12"/>
    </row>
  </sheetData>
  <sheetProtection algorithmName="SHA-512" hashValue="adOd+ROi+/dZoI6GiH4NKzepb4zXt8Nat19ctD8q/7jDrLA2/MWO+S5WQZAi2w499OdyBAaEiiuWT4QOkBbtDQ==" saltValue="ecjt6gLQoKyazwAKtuAYdw==" spinCount="100000" sheet="1" objects="1" scenarios="1"/>
  <mergeCells count="27">
    <mergeCell ref="E2:Y3"/>
    <mergeCell ref="E11:N12"/>
    <mergeCell ref="B2:C4"/>
    <mergeCell ref="B6:C6"/>
    <mergeCell ref="B8:C8"/>
    <mergeCell ref="E8:L9"/>
    <mergeCell ref="M8:N9"/>
    <mergeCell ref="B10:C10"/>
    <mergeCell ref="B12:C12"/>
    <mergeCell ref="Q5:S5"/>
    <mergeCell ref="B11:C11"/>
    <mergeCell ref="E5:N6"/>
    <mergeCell ref="Q6:S7"/>
    <mergeCell ref="W5:Y12"/>
    <mergeCell ref="B21:C21"/>
    <mergeCell ref="E18:S23"/>
    <mergeCell ref="E16:S17"/>
    <mergeCell ref="W13:Y14"/>
    <mergeCell ref="B16:C16"/>
    <mergeCell ref="B18:C18"/>
    <mergeCell ref="B20:C20"/>
    <mergeCell ref="B17:C17"/>
    <mergeCell ref="B19:C19"/>
    <mergeCell ref="B14:C14"/>
    <mergeCell ref="B13:C13"/>
    <mergeCell ref="B15:C15"/>
    <mergeCell ref="E13:N14"/>
  </mergeCells>
  <dataValidations count="2">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T15" xr:uid="{2B1708C5-9173-4F20-820E-0AC17F8CC8F9}">
      <formula1>$J$17:$J$19</formula1>
    </dataValidation>
    <dataValidation type="date" allowBlank="1" showInputMessage="1" showErrorMessage="1" promptTitle="Generación del reporte" prompt="Diligenciar la fecha de diligenciamiento de esta hoja formato DD/MM/AAAA" sqref="Q6" xr:uid="{2385A9BF-8814-4CE2-B131-A5F58C88013C}">
      <formula1>44927</formula1>
      <formula2>47484</formula2>
    </dataValidation>
  </dataValidations>
  <hyperlinks>
    <hyperlink ref="B10:C10" location="Abogados!A1" display="Abogados" xr:uid="{508D258A-ED06-4911-B165-92A9107152CB}"/>
    <hyperlink ref="B12:C12" location="Judiciales!A1" display="Judiciales" xr:uid="{F71C314E-50BC-4EDE-8A01-32B653CA7C48}"/>
    <hyperlink ref="B18:C18" location="Pagos!A1" display="Pagos" xr:uid="{C80E2F31-E8BC-40CC-81A2-8AB78A7E0977}"/>
    <hyperlink ref="B8:C8" location="Usuarios!A1" display="Usuarios" xr:uid="{683F0400-265C-4AE1-AEC5-B74C7187A5B6}"/>
    <hyperlink ref="B16:C16" location="'Comité de conciliación'!A1" display="Comité de conciliación" xr:uid="{D0538546-9A18-4762-BF37-59E20691F7B2}"/>
    <hyperlink ref="B20:C20" location="Resumen!A1" display="Resumen general" xr:uid="{F52D21A6-B16F-492E-B6A0-C9A15CCA2EB0}"/>
    <hyperlink ref="B14:C14" location="Arbitramentos!A1" display="Arbitramentos" xr:uid="{CC72B065-FF93-40C8-9415-57379134BB6E}"/>
    <hyperlink ref="B6:C6" location="Portada!A1" display="Portada" xr:uid="{F9163B8F-C5CD-4D52-A96B-3B86B2391803}"/>
    <hyperlink ref="W13:Y14" r:id="rId1" display="Acceder al manual" xr:uid="{FFF40801-27B2-416F-A698-F4893E707D01}"/>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3" id="{1B4F85A1-3D39-4DF2-9092-690576FE83F7}">
            <xm:f>Administrador!$B$25="N/A"</xm:f>
            <x14:dxf>
              <font>
                <color theme="0" tint="-4.9989318521683403E-2"/>
              </font>
              <fill>
                <patternFill>
                  <bgColor theme="0" tint="-4.9989318521683403E-2"/>
                </patternFill>
              </fill>
              <border>
                <left/>
                <right/>
                <top/>
                <bottom/>
                <vertical/>
                <horizontal/>
              </border>
            </x14:dxf>
          </x14:cfRule>
          <x14:cfRule type="expression" priority="4" id="{559164D5-4C25-40D7-B94E-49C695592D08}">
            <xm:f>Administrador!$B$25="No"</xm:f>
            <x14:dxf>
              <font>
                <color theme="0" tint="-4.9989318521683403E-2"/>
              </font>
              <fill>
                <patternFill>
                  <bgColor theme="0" tint="-4.9989318521683403E-2"/>
                </patternFill>
              </fill>
              <border>
                <left/>
                <right/>
                <top/>
                <bottom/>
              </border>
            </x14:dxf>
          </x14:cfRule>
          <xm:sqref>A1:XFD3 A4:P4 T4:XFD5 Q5:S5 E5:P7 A5:D1048576 Q6 V6:V13 Z6:XFD1048576 E8 M8 O8:O11 E11:N14 E12:O12 O13:O14 W13:Y1048576 Q14:V15 E15:O15 E16 T16:V23 E18 E24:V1048576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Uso del módulo de pagos" prompt="¿Su entidad utilizo el módulo anteriormente?" xr:uid="{19F2FA49-ABB7-44AB-AC79-13C08742E918}">
          <x14:formula1>
            <xm:f>Administrador!$D$31:$D$32</xm:f>
          </x14:formula1>
          <xm:sqref>M8:N9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F05F-1183-4FAF-94B9-D7A6861DF3C4}">
  <sheetPr codeName="Hoja10"/>
  <dimension ref="A1:CQ4"/>
  <sheetViews>
    <sheetView workbookViewId="0">
      <selection activeCell="C2" sqref="C2"/>
    </sheetView>
  </sheetViews>
  <sheetFormatPr baseColWidth="10" defaultRowHeight="14.4"/>
  <sheetData>
    <row r="1" spans="1:95">
      <c r="A1" t="s">
        <v>522</v>
      </c>
      <c r="B1" t="s">
        <v>1</v>
      </c>
      <c r="C1" t="s">
        <v>1</v>
      </c>
      <c r="D1" t="s">
        <v>1</v>
      </c>
      <c r="E1" t="s">
        <v>1</v>
      </c>
      <c r="F1" t="s">
        <v>1</v>
      </c>
      <c r="G1" t="s">
        <v>1</v>
      </c>
      <c r="H1" t="s">
        <v>1</v>
      </c>
      <c r="I1" t="s">
        <v>1</v>
      </c>
      <c r="J1" t="s">
        <v>1</v>
      </c>
      <c r="K1" t="s">
        <v>1</v>
      </c>
      <c r="L1" t="s">
        <v>1</v>
      </c>
      <c r="M1" t="s">
        <v>1</v>
      </c>
      <c r="N1" t="s">
        <v>1</v>
      </c>
      <c r="O1" t="s">
        <v>1</v>
      </c>
      <c r="P1" t="s">
        <v>1</v>
      </c>
      <c r="Q1" t="s">
        <v>1</v>
      </c>
      <c r="R1" t="s">
        <v>1</v>
      </c>
      <c r="S1" t="s">
        <v>1</v>
      </c>
      <c r="T1" t="s">
        <v>1</v>
      </c>
      <c r="U1" t="s">
        <v>1</v>
      </c>
      <c r="V1" t="s">
        <v>1</v>
      </c>
      <c r="W1" t="s">
        <v>1</v>
      </c>
      <c r="X1" t="s">
        <v>1</v>
      </c>
      <c r="Y1" t="s">
        <v>1</v>
      </c>
      <c r="Z1" t="s">
        <v>1</v>
      </c>
      <c r="AA1" t="s">
        <v>1</v>
      </c>
      <c r="AB1" t="s">
        <v>2</v>
      </c>
      <c r="AC1" t="s">
        <v>2</v>
      </c>
      <c r="AD1" t="s">
        <v>2</v>
      </c>
      <c r="AE1" t="s">
        <v>2</v>
      </c>
      <c r="AF1" t="s">
        <v>2</v>
      </c>
      <c r="AG1" t="s">
        <v>2</v>
      </c>
      <c r="AH1" t="s">
        <v>2</v>
      </c>
      <c r="AI1" t="s">
        <v>2</v>
      </c>
      <c r="AJ1" t="s">
        <v>2</v>
      </c>
      <c r="AK1" t="s">
        <v>2</v>
      </c>
      <c r="AL1" t="s">
        <v>2</v>
      </c>
      <c r="AM1" t="s">
        <v>2</v>
      </c>
      <c r="AN1" t="s">
        <v>2</v>
      </c>
      <c r="AO1" t="s">
        <v>575</v>
      </c>
      <c r="AP1" t="s">
        <v>575</v>
      </c>
      <c r="AQ1" t="s">
        <v>575</v>
      </c>
      <c r="AR1" t="s">
        <v>575</v>
      </c>
      <c r="AS1" t="s">
        <v>575</v>
      </c>
      <c r="AT1" t="s">
        <v>575</v>
      </c>
      <c r="AU1" t="s">
        <v>575</v>
      </c>
      <c r="AV1" t="s">
        <v>575</v>
      </c>
      <c r="AW1" t="s">
        <v>575</v>
      </c>
      <c r="AX1" t="s">
        <v>575</v>
      </c>
      <c r="AY1" t="s">
        <v>575</v>
      </c>
      <c r="AZ1" t="s">
        <v>575</v>
      </c>
      <c r="BA1" t="s">
        <v>575</v>
      </c>
      <c r="BB1" t="s">
        <v>3</v>
      </c>
      <c r="BC1" t="s">
        <v>3</v>
      </c>
      <c r="BD1" t="s">
        <v>3</v>
      </c>
      <c r="BE1" t="s">
        <v>3</v>
      </c>
      <c r="BF1" t="s">
        <v>3</v>
      </c>
      <c r="BG1" t="s">
        <v>3</v>
      </c>
      <c r="BH1" t="s">
        <v>3</v>
      </c>
      <c r="BI1" t="s">
        <v>3</v>
      </c>
      <c r="BJ1" t="s">
        <v>3</v>
      </c>
      <c r="BK1" t="s">
        <v>3</v>
      </c>
      <c r="BL1" t="s">
        <v>3</v>
      </c>
      <c r="BM1" t="s">
        <v>3</v>
      </c>
      <c r="BN1" t="s">
        <v>3</v>
      </c>
      <c r="BO1" t="s">
        <v>3</v>
      </c>
      <c r="BP1" t="s">
        <v>3</v>
      </c>
      <c r="BQ1" t="s">
        <v>3</v>
      </c>
      <c r="BR1" t="s">
        <v>3</v>
      </c>
      <c r="BS1" t="s">
        <v>3</v>
      </c>
      <c r="BT1" t="s">
        <v>3</v>
      </c>
      <c r="BU1" t="s">
        <v>3</v>
      </c>
      <c r="BV1" t="s">
        <v>3</v>
      </c>
      <c r="BW1" t="s">
        <v>3</v>
      </c>
      <c r="BX1" t="s">
        <v>3</v>
      </c>
      <c r="BY1" t="s">
        <v>3</v>
      </c>
      <c r="BZ1" t="s">
        <v>3</v>
      </c>
      <c r="CA1" t="s">
        <v>3</v>
      </c>
      <c r="CB1" t="s">
        <v>3</v>
      </c>
      <c r="CC1" t="s">
        <v>3</v>
      </c>
      <c r="CD1" t="s">
        <v>3</v>
      </c>
      <c r="CE1" t="s">
        <v>4</v>
      </c>
      <c r="CF1" t="s">
        <v>4</v>
      </c>
      <c r="CG1" t="s">
        <v>4</v>
      </c>
      <c r="CH1" t="s">
        <v>4</v>
      </c>
      <c r="CI1" t="s">
        <v>4</v>
      </c>
      <c r="CJ1" t="s">
        <v>4</v>
      </c>
      <c r="CK1" t="s">
        <v>432</v>
      </c>
      <c r="CL1" t="s">
        <v>432</v>
      </c>
      <c r="CM1" t="s">
        <v>432</v>
      </c>
      <c r="CN1" t="s">
        <v>432</v>
      </c>
      <c r="CO1" t="s">
        <v>622</v>
      </c>
      <c r="CP1" t="s">
        <v>622</v>
      </c>
      <c r="CQ1" t="s">
        <v>622</v>
      </c>
    </row>
    <row r="2" spans="1:95">
      <c r="C2" t="s">
        <v>562</v>
      </c>
      <c r="D2" t="s">
        <v>562</v>
      </c>
      <c r="E2" t="s">
        <v>562</v>
      </c>
      <c r="F2" t="s">
        <v>562</v>
      </c>
      <c r="G2" t="s">
        <v>563</v>
      </c>
      <c r="H2" t="s">
        <v>563</v>
      </c>
      <c r="I2" t="s">
        <v>563</v>
      </c>
      <c r="J2" t="s">
        <v>563</v>
      </c>
      <c r="K2" t="s">
        <v>432</v>
      </c>
      <c r="L2" t="s">
        <v>432</v>
      </c>
      <c r="M2" t="s">
        <v>432</v>
      </c>
      <c r="N2" t="s">
        <v>432</v>
      </c>
      <c r="O2" t="s">
        <v>564</v>
      </c>
      <c r="P2" t="s">
        <v>564</v>
      </c>
      <c r="Q2" t="s">
        <v>564</v>
      </c>
      <c r="R2" t="s">
        <v>564</v>
      </c>
      <c r="S2" t="s">
        <v>565</v>
      </c>
      <c r="T2" t="s">
        <v>565</v>
      </c>
      <c r="U2" t="s">
        <v>565</v>
      </c>
      <c r="V2" t="s">
        <v>565</v>
      </c>
      <c r="W2" t="s">
        <v>566</v>
      </c>
      <c r="X2" t="s">
        <v>566</v>
      </c>
      <c r="Y2" t="s">
        <v>566</v>
      </c>
      <c r="Z2" t="s">
        <v>566</v>
      </c>
      <c r="AC2" t="s">
        <v>577</v>
      </c>
      <c r="AD2" t="s">
        <v>577</v>
      </c>
      <c r="AE2" t="s">
        <v>577</v>
      </c>
      <c r="AF2" t="s">
        <v>577</v>
      </c>
      <c r="AG2" t="s">
        <v>576</v>
      </c>
      <c r="AH2" t="s">
        <v>576</v>
      </c>
      <c r="AI2" t="s">
        <v>576</v>
      </c>
      <c r="AJ2" t="s">
        <v>570</v>
      </c>
      <c r="AK2" t="s">
        <v>570</v>
      </c>
      <c r="AL2" t="s">
        <v>570</v>
      </c>
      <c r="AM2" t="s">
        <v>570</v>
      </c>
      <c r="AP2" t="s">
        <v>582</v>
      </c>
      <c r="AQ2" t="s">
        <v>582</v>
      </c>
      <c r="AR2" t="s">
        <v>583</v>
      </c>
      <c r="AS2" t="s">
        <v>583</v>
      </c>
      <c r="AT2" t="s">
        <v>583</v>
      </c>
      <c r="AU2" t="s">
        <v>583</v>
      </c>
      <c r="AV2" t="s">
        <v>583</v>
      </c>
      <c r="AW2" t="s">
        <v>583</v>
      </c>
      <c r="AX2" t="s">
        <v>584</v>
      </c>
      <c r="AY2" t="s">
        <v>584</v>
      </c>
      <c r="AZ2" t="s">
        <v>584</v>
      </c>
      <c r="BC2" t="s">
        <v>591</v>
      </c>
      <c r="BD2" t="s">
        <v>591</v>
      </c>
      <c r="BE2" t="s">
        <v>591</v>
      </c>
      <c r="BF2" t="s">
        <v>595</v>
      </c>
      <c r="BG2" t="s">
        <v>595</v>
      </c>
      <c r="BH2" t="s">
        <v>494</v>
      </c>
      <c r="BI2" t="s">
        <v>494</v>
      </c>
      <c r="BJ2" t="s">
        <v>495</v>
      </c>
      <c r="BK2" t="s">
        <v>495</v>
      </c>
      <c r="BL2" t="s">
        <v>495</v>
      </c>
      <c r="BM2" t="s">
        <v>495</v>
      </c>
      <c r="BN2" t="s">
        <v>495</v>
      </c>
      <c r="BO2" t="s">
        <v>601</v>
      </c>
      <c r="BP2" t="s">
        <v>601</v>
      </c>
      <c r="BQ2" t="s">
        <v>601</v>
      </c>
      <c r="BR2" t="s">
        <v>614</v>
      </c>
      <c r="BS2" t="s">
        <v>614</v>
      </c>
      <c r="BT2" t="s">
        <v>614</v>
      </c>
      <c r="BU2" t="s">
        <v>614</v>
      </c>
      <c r="BV2" t="s">
        <v>615</v>
      </c>
      <c r="BW2" t="s">
        <v>615</v>
      </c>
      <c r="BX2" t="s">
        <v>615</v>
      </c>
      <c r="BY2" t="s">
        <v>615</v>
      </c>
      <c r="BZ2" t="s">
        <v>615</v>
      </c>
      <c r="CA2" t="s">
        <v>615</v>
      </c>
      <c r="CB2" t="s">
        <v>615</v>
      </c>
      <c r="CC2" t="s">
        <v>615</v>
      </c>
      <c r="CF2" t="s">
        <v>591</v>
      </c>
      <c r="CG2" t="s">
        <v>591</v>
      </c>
      <c r="CH2" t="s">
        <v>595</v>
      </c>
      <c r="CI2" t="s">
        <v>595</v>
      </c>
    </row>
    <row r="3" spans="1:95">
      <c r="B3" t="s">
        <v>567</v>
      </c>
      <c r="C3" t="s">
        <v>568</v>
      </c>
      <c r="D3" t="s">
        <v>569</v>
      </c>
      <c r="E3" t="s">
        <v>437</v>
      </c>
      <c r="F3" t="s">
        <v>570</v>
      </c>
      <c r="G3" t="s">
        <v>568</v>
      </c>
      <c r="H3" t="s">
        <v>569</v>
      </c>
      <c r="I3" t="s">
        <v>437</v>
      </c>
      <c r="J3" t="s">
        <v>570</v>
      </c>
      <c r="K3" t="s">
        <v>568</v>
      </c>
      <c r="L3" t="s">
        <v>569</v>
      </c>
      <c r="M3" t="s">
        <v>437</v>
      </c>
      <c r="N3" t="s">
        <v>570</v>
      </c>
      <c r="O3" t="s">
        <v>568</v>
      </c>
      <c r="P3" t="s">
        <v>569</v>
      </c>
      <c r="Q3" t="s">
        <v>437</v>
      </c>
      <c r="R3" t="s">
        <v>570</v>
      </c>
      <c r="S3" t="s">
        <v>568</v>
      </c>
      <c r="T3" t="s">
        <v>569</v>
      </c>
      <c r="U3" t="s">
        <v>437</v>
      </c>
      <c r="V3" t="s">
        <v>570</v>
      </c>
      <c r="W3" t="s">
        <v>568</v>
      </c>
      <c r="X3" t="s">
        <v>569</v>
      </c>
      <c r="Y3" t="s">
        <v>437</v>
      </c>
      <c r="Z3" t="s">
        <v>570</v>
      </c>
      <c r="AA3" t="s">
        <v>571</v>
      </c>
      <c r="AB3" t="s">
        <v>434</v>
      </c>
      <c r="AC3" t="s">
        <v>439</v>
      </c>
      <c r="AD3" t="s">
        <v>532</v>
      </c>
      <c r="AE3" t="s">
        <v>531</v>
      </c>
      <c r="AF3" t="s">
        <v>533</v>
      </c>
      <c r="AG3" t="s">
        <v>572</v>
      </c>
      <c r="AH3" t="s">
        <v>573</v>
      </c>
      <c r="AI3" t="s">
        <v>574</v>
      </c>
      <c r="AJ3" t="s">
        <v>561</v>
      </c>
      <c r="AK3" t="s">
        <v>528</v>
      </c>
      <c r="AL3" t="s">
        <v>530</v>
      </c>
      <c r="AM3" t="s">
        <v>529</v>
      </c>
      <c r="AN3" t="s">
        <v>0</v>
      </c>
      <c r="AO3" t="s">
        <v>567</v>
      </c>
      <c r="AP3" t="s">
        <v>578</v>
      </c>
      <c r="AQ3" t="s">
        <v>579</v>
      </c>
      <c r="AR3" t="s">
        <v>585</v>
      </c>
      <c r="AS3" t="s">
        <v>588</v>
      </c>
      <c r="AT3" t="s">
        <v>586</v>
      </c>
      <c r="AU3" t="s">
        <v>589</v>
      </c>
      <c r="AV3" t="s">
        <v>587</v>
      </c>
      <c r="AW3" t="s">
        <v>590</v>
      </c>
      <c r="AX3" t="s">
        <v>580</v>
      </c>
      <c r="AY3" t="s">
        <v>3</v>
      </c>
      <c r="AZ3" t="s">
        <v>581</v>
      </c>
      <c r="BA3" t="s">
        <v>0</v>
      </c>
      <c r="BB3" t="s">
        <v>567</v>
      </c>
      <c r="BC3" t="s">
        <v>592</v>
      </c>
      <c r="BD3" t="s">
        <v>593</v>
      </c>
      <c r="BE3" t="s">
        <v>594</v>
      </c>
      <c r="BF3" t="s">
        <v>592</v>
      </c>
      <c r="BG3" t="s">
        <v>593</v>
      </c>
      <c r="BH3" t="s">
        <v>596</v>
      </c>
      <c r="BI3" t="s">
        <v>597</v>
      </c>
      <c r="BJ3" t="s">
        <v>441</v>
      </c>
      <c r="BK3" t="s">
        <v>442</v>
      </c>
      <c r="BL3" t="s">
        <v>443</v>
      </c>
      <c r="BM3" t="s">
        <v>444</v>
      </c>
      <c r="BN3" t="s">
        <v>445</v>
      </c>
      <c r="BO3" t="s">
        <v>598</v>
      </c>
      <c r="BP3" t="s">
        <v>599</v>
      </c>
      <c r="BQ3" t="s">
        <v>600</v>
      </c>
      <c r="BR3" t="s">
        <v>602</v>
      </c>
      <c r="BS3" t="s">
        <v>603</v>
      </c>
      <c r="BT3" t="s">
        <v>604</v>
      </c>
      <c r="BU3" t="s">
        <v>605</v>
      </c>
      <c r="BV3" t="s">
        <v>606</v>
      </c>
      <c r="BW3" t="s">
        <v>607</v>
      </c>
      <c r="BX3" t="s">
        <v>608</v>
      </c>
      <c r="BY3" t="s">
        <v>609</v>
      </c>
      <c r="BZ3" t="s">
        <v>610</v>
      </c>
      <c r="CA3" t="s">
        <v>611</v>
      </c>
      <c r="CB3" t="s">
        <v>612</v>
      </c>
      <c r="CC3" t="s">
        <v>613</v>
      </c>
      <c r="CD3" t="s">
        <v>0</v>
      </c>
      <c r="CE3" t="s">
        <v>567</v>
      </c>
      <c r="CF3" t="s">
        <v>616</v>
      </c>
      <c r="CG3" t="s">
        <v>617</v>
      </c>
      <c r="CH3" t="s">
        <v>618</v>
      </c>
      <c r="CI3" t="s">
        <v>619</v>
      </c>
      <c r="CJ3" t="s">
        <v>0</v>
      </c>
      <c r="CK3" t="s">
        <v>567</v>
      </c>
      <c r="CL3" t="s">
        <v>620</v>
      </c>
      <c r="CM3" t="s">
        <v>621</v>
      </c>
      <c r="CN3" t="s">
        <v>0</v>
      </c>
      <c r="CO3" t="s">
        <v>5</v>
      </c>
      <c r="CP3" t="s">
        <v>624</v>
      </c>
      <c r="CQ3" t="s">
        <v>623</v>
      </c>
    </row>
    <row r="4" spans="1:95">
      <c r="A4" t="str">
        <f>Portada!I6</f>
        <v>II - 2024</v>
      </c>
      <c r="B4">
        <f>+Usuarios!Q6</f>
        <v>45701</v>
      </c>
      <c r="C4" t="str">
        <f>+Usuarios!$H$12</f>
        <v>Si</v>
      </c>
      <c r="D4">
        <f>+Usuarios!$J$12</f>
        <v>43682</v>
      </c>
      <c r="E4" t="str">
        <f>+Usuarios!$M$12</f>
        <v>LEONARD PAEZ RAMIREZ</v>
      </c>
      <c r="F4">
        <f>+Usuarios!$Q$12</f>
        <v>45503</v>
      </c>
      <c r="G4" t="str">
        <f>+Usuarios!$H$14</f>
        <v>Si</v>
      </c>
      <c r="H4" s="50">
        <f>+Usuarios!$J$14</f>
        <v>45463</v>
      </c>
      <c r="I4" t="str">
        <f>+Usuarios!$M$14</f>
        <v>ANDREA CATALINA ZOTA BERNAL</v>
      </c>
      <c r="J4" s="50">
        <f>+Usuarios!$Q$14</f>
        <v>45468</v>
      </c>
      <c r="K4" t="str">
        <f>+Usuarios!$H$16</f>
        <v>Si</v>
      </c>
      <c r="L4">
        <f>+Usuarios!$J$16</f>
        <v>45166</v>
      </c>
      <c r="M4" t="str">
        <f>+Usuarios!$M$16</f>
        <v>DIEGO HERMIDA SANCHEZ</v>
      </c>
      <c r="N4">
        <f>+Usuarios!$Q$16</f>
        <v>45476</v>
      </c>
      <c r="O4" t="str">
        <f>+Usuarios!$H$18</f>
        <v>Si</v>
      </c>
      <c r="P4">
        <f>+Usuarios!$J$18</f>
        <v>45499</v>
      </c>
      <c r="Q4" t="str">
        <f>+Usuarios!$M$18</f>
        <v>YULY DAYAN QUICENO RUSSI</v>
      </c>
      <c r="R4">
        <f>+Usuarios!$Q$18</f>
        <v>45498</v>
      </c>
      <c r="S4" t="str">
        <f>+Usuarios!$H$20</f>
        <v>Si</v>
      </c>
      <c r="T4">
        <f>+Usuarios!$J$20</f>
        <v>45460</v>
      </c>
      <c r="U4" t="str">
        <f>+Usuarios!$M$20</f>
        <v>JAIRO ANTONIO OCHOA CUIDA</v>
      </c>
      <c r="V4">
        <f>+Usuarios!$Q$20</f>
        <v>45472</v>
      </c>
      <c r="W4" t="str">
        <f>+Usuarios!$H$22</f>
        <v>Si</v>
      </c>
      <c r="X4">
        <f>+Usuarios!$J$22</f>
        <v>45469</v>
      </c>
      <c r="Y4" t="str">
        <f>+Usuarios!$M$22</f>
        <v>JAIRO ANTONIO OCHOA CUIDA</v>
      </c>
      <c r="Z4">
        <f>+Usuarios!$Q$22</f>
        <v>45473</v>
      </c>
      <c r="AA4" t="str">
        <f>+Usuarios!E28</f>
        <v>Sin observaciones.</v>
      </c>
      <c r="AB4">
        <f>+Abogados!Q6</f>
        <v>45701</v>
      </c>
      <c r="AC4">
        <f>+Abogados!G9</f>
        <v>6</v>
      </c>
      <c r="AD4">
        <f>+Abogados!J9</f>
        <v>6</v>
      </c>
      <c r="AE4">
        <f>+Abogados!M9</f>
        <v>0</v>
      </c>
      <c r="AF4">
        <f>+Abogados!P9</f>
        <v>0</v>
      </c>
      <c r="AG4">
        <f>+Abogados!I19</f>
        <v>6</v>
      </c>
      <c r="AH4">
        <f>+Abogados!I21</f>
        <v>6</v>
      </c>
      <c r="AI4">
        <f>+Abogados!I23</f>
        <v>6</v>
      </c>
      <c r="AJ4">
        <f>+Abogados!P19</f>
        <v>6</v>
      </c>
      <c r="AK4">
        <f>+Abogados!P21</f>
        <v>0</v>
      </c>
      <c r="AL4">
        <f>+Abogados!P23</f>
        <v>0</v>
      </c>
      <c r="AM4">
        <f>+Abogados!P25</f>
        <v>0</v>
      </c>
      <c r="AN4" t="str">
        <f>+Abogados!E30</f>
        <v>Sin observaciones.</v>
      </c>
      <c r="AO4">
        <f>+'Comité de conciliación'!P6</f>
        <v>45701</v>
      </c>
      <c r="AP4" t="str">
        <f>+'Comité de conciliación'!N8</f>
        <v>Si</v>
      </c>
      <c r="AQ4" t="str">
        <f>+'Comité de conciliación'!N10</f>
        <v>Si</v>
      </c>
      <c r="AR4">
        <f>+'Comité de conciliación'!J15</f>
        <v>0</v>
      </c>
      <c r="AS4">
        <f>+'Comité de conciliación'!L15</f>
        <v>0</v>
      </c>
      <c r="AT4">
        <f>+'Comité de conciliación'!J16</f>
        <v>0</v>
      </c>
      <c r="AU4">
        <f>+'Comité de conciliación'!L16</f>
        <v>0</v>
      </c>
      <c r="AV4">
        <f>+'Comité de conciliación'!J17</f>
        <v>0</v>
      </c>
      <c r="AW4">
        <f>+'Comité de conciliación'!L17</f>
        <v>0</v>
      </c>
      <c r="AX4">
        <f>+'Comité de conciliación'!J20</f>
        <v>0</v>
      </c>
      <c r="AY4">
        <f>+'Comité de conciliación'!J21</f>
        <v>87</v>
      </c>
      <c r="AZ4">
        <f>+'Comité de conciliación'!J22</f>
        <v>48</v>
      </c>
      <c r="BA4" t="str">
        <f>+'Comité de conciliación'!E27</f>
        <v>Sin observaciones.</v>
      </c>
      <c r="BB4">
        <f>+Judiciales!S7</f>
        <v>45701</v>
      </c>
      <c r="BC4">
        <f>+Judiciales!L12</f>
        <v>80</v>
      </c>
      <c r="BD4">
        <f>+Judiciales!L14</f>
        <v>80</v>
      </c>
      <c r="BE4">
        <f>+Judiciales!L16</f>
        <v>0</v>
      </c>
      <c r="BF4">
        <f>+Judiciales!L21</f>
        <v>4</v>
      </c>
      <c r="BG4">
        <f>+Judiciales!L23</f>
        <v>4</v>
      </c>
      <c r="BH4">
        <f>+Judiciales!L28</f>
        <v>148</v>
      </c>
      <c r="BI4">
        <f>+Judiciales!L30</f>
        <v>1</v>
      </c>
      <c r="BJ4">
        <f>+Judiciales!L40</f>
        <v>4</v>
      </c>
      <c r="BK4">
        <f>+Judiciales!L42</f>
        <v>4</v>
      </c>
      <c r="BL4">
        <f>+Judiciales!L44</f>
        <v>1</v>
      </c>
      <c r="BM4">
        <f>+Judiciales!L46</f>
        <v>0</v>
      </c>
      <c r="BN4">
        <f>+Judiciales!L48</f>
        <v>0</v>
      </c>
      <c r="BO4">
        <f>+Judiciales!U12</f>
        <v>0</v>
      </c>
      <c r="BP4">
        <f>+Judiciales!U14</f>
        <v>0</v>
      </c>
      <c r="BQ4">
        <f>+Judiciales!U16</f>
        <v>0</v>
      </c>
      <c r="BR4">
        <f>+Judiciales!U21</f>
        <v>77</v>
      </c>
      <c r="BS4">
        <f>+Judiciales!U23</f>
        <v>77</v>
      </c>
      <c r="BT4">
        <f>+Judiciales!U25</f>
        <v>0</v>
      </c>
      <c r="BU4">
        <f>+Judiciales!U27</f>
        <v>0</v>
      </c>
      <c r="BV4">
        <f>+Judiciales!S32</f>
        <v>54</v>
      </c>
      <c r="BW4">
        <f>+Judiciales!T32</f>
        <v>1</v>
      </c>
      <c r="BX4">
        <f>+Judiciales!S34</f>
        <v>18</v>
      </c>
      <c r="BY4">
        <f>+Judiciales!T34</f>
        <v>18</v>
      </c>
      <c r="BZ4">
        <f>+Judiciales!S36</f>
        <v>3</v>
      </c>
      <c r="CA4">
        <f>+Judiciales!T36</f>
        <v>3</v>
      </c>
      <c r="CB4">
        <f>+Judiciales!S38</f>
        <v>2</v>
      </c>
      <c r="CC4">
        <f>+Judiciales!T38</f>
        <v>2</v>
      </c>
      <c r="CD4" t="str">
        <f>+Judiciales!N43</f>
        <v>De los 77 procesos activos en calidad de demandado en la entidad, 54 tienen alta probabilidad de pérdida según el estudio de riesgo realizado por el abogado apoderado. De estos, 53 cuentan con provisión contable, excepto uno, que corresponde a una acción popular interpuesta por el Colectivo Justicia Racial, la cual no tiene cuantía económica asociada.</v>
      </c>
      <c r="CE4">
        <f>+Arbitramentos!S6</f>
        <v>45701</v>
      </c>
      <c r="CF4">
        <f>+Arbitramentos!L11</f>
        <v>0</v>
      </c>
      <c r="CG4">
        <f>+Arbitramentos!L13</f>
        <v>0</v>
      </c>
      <c r="CH4">
        <f>+Arbitramentos!U11</f>
        <v>1</v>
      </c>
      <c r="CI4">
        <f>+Arbitramentos!U13</f>
        <v>1</v>
      </c>
      <c r="CJ4" t="str">
        <f>+Arbitramentos!E19</f>
        <v>Sin observaciones</v>
      </c>
      <c r="CK4">
        <f>+Pagos!Q6</f>
        <v>45701</v>
      </c>
      <c r="CL4" t="str">
        <f>+Pagos!M8</f>
        <v>SÍ</v>
      </c>
      <c r="CM4">
        <f>+Pagos!E13</f>
        <v>0</v>
      </c>
      <c r="CN4" t="str">
        <f>+Pagos!E18</f>
        <v>De acuerdo con la información proporcionada por la Oficina Asesora Jurídica (OAJ) en el Segundo Semestre de 2024 se adelantaron todas las gestiones pertinentes para adelantar el pago de dos sentencias judiciales en contra, como lo son:
• 2021-00280 -VÉLEZ SANCHEZ ALEXANDRA en el cual se decretó el pago mediante Resolución 2902 de 2024 DANE.
• 2015-00407 -GARCÍA MOSQUERA PAOLA ANDREA en el cual se decretó el pago mediante Resolución 0044 de 2024 de FONDANE.
No obstante la OAJ consulto al Área Financiera mediante correo electrónico de 14 de enero de 2025, y se informó que no se registraron pagos por condenas o conciliaciones a través del SIIF NACION-MINHACIENDA en el segundo semestre de 2024 Argumentando que los dos procesos quedaron en CUENTAS POR PAGAR para el año 2025, dado que en el primer caso, la cuenta bancaria del apoderado se encontraba en estado registrada y no activa en SIIF Nación, adicionalmente se encuentran a la espera de la aprobación de recursos por parte de la DTN para efectuar el pago, y respecto a la segunda se encuentra en CUENTA POR PAGAR toda vez que fue radicada por fuera de los tiempos habilitados para pago de acuerdo a la Circular de Cierre del Ministerio de Hacienda.</v>
      </c>
      <c r="CO4" t="str">
        <f>+Resumen!E10</f>
        <v>DEPARTAMENTO ADMINISTRATIVO NACIONAL DE ESTADISTICA-DANE</v>
      </c>
      <c r="CP4">
        <f>+Resumen!E11</f>
        <v>0</v>
      </c>
      <c r="CQ4">
        <f>+Para_consolidar!R14</f>
        <v>0</v>
      </c>
    </row>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Portada</vt:lpstr>
      <vt:lpstr>Usuarios</vt:lpstr>
      <vt:lpstr>Abogados</vt:lpstr>
      <vt:lpstr>Conciliación extrajudicial</vt:lpstr>
      <vt:lpstr>Judiciales</vt:lpstr>
      <vt:lpstr>Arbitramentos</vt:lpstr>
      <vt:lpstr>Comité de conciliación</vt:lpstr>
      <vt:lpstr>Pagos</vt:lpstr>
      <vt:lpstr>Para_consolidar</vt:lpstr>
      <vt:lpstr>Resumen</vt:lpstr>
      <vt:lpstr>Administrador</vt:lpstr>
      <vt:lpstr>Entidades</vt:lpstr>
      <vt:lpstr>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INTERNO</dc:title>
  <dc:subject/>
  <dc:creator>ANDJ</dc:creator>
  <cp:keywords/>
  <dc:description/>
  <cp:lastModifiedBy>Luisa Fernanda Duarte Celis</cp:lastModifiedBy>
  <cp:revision/>
  <cp:lastPrinted>2025-02-04T14:18:43Z</cp:lastPrinted>
  <dcterms:created xsi:type="dcterms:W3CDTF">2020-06-25T21:16:25Z</dcterms:created>
  <dcterms:modified xsi:type="dcterms:W3CDTF">2025-02-17T15:28:28Z</dcterms:modified>
  <cp:category/>
  <cp:contentStatus/>
</cp:coreProperties>
</file>