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PERSONAL\Desktop\DANE 1 Al 31 AGOSTO\EKOGUI\"/>
    </mc:Choice>
  </mc:AlternateContent>
  <xr:revisionPtr revIDLastSave="0" documentId="13_ncr:1_{EF2B2A37-EF5B-4916-807E-98FC44B50474}" xr6:coauthVersionLast="47" xr6:coauthVersionMax="47" xr10:uidLastSave="{00000000-0000-0000-0000-000000000000}"/>
  <workbookProtection workbookAlgorithmName="SHA-512" workbookHashValue="yM20+m2PPxSgl+NnAEiljD7Othnt6zV6OwFpXe7UzJyzw+UJ6IqiL7ZJr3gOqeBvFys0hk4QbkRnz8rJF7HSPw==" workbookSaltValue="qtJr3S1iWc9Nocw9VYG3eA==" workbookSpinCount="100000" lockStructure="1"/>
  <bookViews>
    <workbookView xWindow="-108" yWindow="-108" windowWidth="23256" windowHeight="12456" firstSheet="1" activeTab="8" xr2:uid="{00000000-000D-0000-FFFF-FFFF00000000}"/>
  </bookViews>
  <sheets>
    <sheet name="Portada" sheetId="18" r:id="rId1"/>
    <sheet name="Usuarios" sheetId="16" r:id="rId2"/>
    <sheet name="Abogados" sheetId="19" r:id="rId3"/>
    <sheet name="Registro Casos" sheetId="32" r:id="rId4"/>
    <sheet name="Judiciales" sheetId="21" r:id="rId5"/>
    <sheet name="Arbitramentos" sheetId="23" r:id="rId6"/>
    <sheet name="Comité de conciliación" sheetId="24" r:id="rId7"/>
    <sheet name="Pagos" sheetId="25" r:id="rId8"/>
    <sheet name="Resumen" sheetId="28" r:id="rId9"/>
    <sheet name="Información a consolidar" sheetId="29" state="hidden" r:id="rId10"/>
    <sheet name="Administrador" sheetId="27" state="hidden" r:id="rId11"/>
    <sheet name="Entidades" sheetId="13" state="hidden" r:id="rId12"/>
  </sheets>
  <externalReferences>
    <externalReference r:id="rId13"/>
  </externalReferences>
  <definedNames>
    <definedName name="_xlnm.Print_Area" localSheetId="8">Resumen!$C$2:$J$54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9" i="32" l="1"/>
  <c r="T29" i="21"/>
  <c r="G10" i="32"/>
  <c r="H27" i="28"/>
  <c r="H21" i="28"/>
  <c r="BS4" i="29" l="1"/>
  <c r="E30" i="28"/>
  <c r="H29" i="28"/>
  <c r="T10" i="25"/>
  <c r="E11" i="25" s="1"/>
  <c r="J9" i="28"/>
  <c r="H28" i="28"/>
  <c r="N15" i="24"/>
  <c r="N17" i="24"/>
  <c r="N16" i="24"/>
  <c r="Y4" i="29"/>
  <c r="X4" i="29"/>
  <c r="W4" i="29"/>
  <c r="R24" i="19"/>
  <c r="R22" i="19"/>
  <c r="R20" i="19"/>
  <c r="R14" i="16" l="1"/>
  <c r="R12" i="16"/>
  <c r="H17" i="28"/>
  <c r="H15" i="28" s="1"/>
  <c r="AB4" i="29"/>
  <c r="Z4" i="29"/>
  <c r="AA4" i="29"/>
  <c r="H16" i="28" l="1"/>
  <c r="H18" i="28"/>
  <c r="H24" i="28" l="1"/>
  <c r="H23" i="28"/>
  <c r="H22" i="28"/>
  <c r="E23" i="28" l="1"/>
  <c r="E24" i="28"/>
  <c r="E22" i="28"/>
  <c r="E21" i="28"/>
  <c r="E16" i="28"/>
  <c r="E31" i="28"/>
  <c r="E29" i="28"/>
  <c r="E28" i="28"/>
  <c r="R16" i="16"/>
  <c r="R18" i="16"/>
  <c r="R20" i="16"/>
  <c r="E17" i="28"/>
  <c r="D11" i="28"/>
  <c r="E19" i="28" l="1"/>
  <c r="E25" i="28"/>
  <c r="AC4" i="29"/>
  <c r="BR4" i="29"/>
  <c r="BQ4" i="29"/>
  <c r="BP4" i="29"/>
  <c r="BO4" i="29"/>
  <c r="BN4" i="29"/>
  <c r="BM4" i="29"/>
  <c r="BL4" i="29"/>
  <c r="BK4" i="29"/>
  <c r="BJ4" i="29"/>
  <c r="BI4" i="29"/>
  <c r="BH4" i="29"/>
  <c r="BG4" i="29"/>
  <c r="BF4" i="29"/>
  <c r="BE4" i="29"/>
  <c r="BD4" i="29"/>
  <c r="BC4" i="29"/>
  <c r="BB4" i="29"/>
  <c r="BA4" i="29"/>
  <c r="AZ4" i="29"/>
  <c r="AY4" i="29"/>
  <c r="AX4" i="29"/>
  <c r="AW4" i="29"/>
  <c r="AV4" i="29"/>
  <c r="AU4" i="29"/>
  <c r="AT4" i="29"/>
  <c r="AS4" i="29"/>
  <c r="AR4" i="29"/>
  <c r="AQ4" i="29"/>
  <c r="AP4" i="29"/>
  <c r="AO4" i="29"/>
  <c r="AN4" i="29"/>
  <c r="AM4" i="29"/>
  <c r="AL4" i="29"/>
  <c r="AK4" i="29"/>
  <c r="AJ4" i="29"/>
  <c r="AH4" i="29"/>
  <c r="AG4" i="29"/>
  <c r="AF4" i="29"/>
  <c r="AE4" i="29"/>
  <c r="AD4" i="29"/>
  <c r="E8" i="24"/>
  <c r="N21" i="21"/>
  <c r="U4" i="29"/>
  <c r="T4" i="29"/>
  <c r="S4" i="29"/>
  <c r="R4" i="29"/>
  <c r="Q4" i="29"/>
  <c r="P4" i="29"/>
  <c r="O4" i="29"/>
  <c r="N4" i="29"/>
  <c r="M4" i="29"/>
  <c r="L4" i="29"/>
  <c r="K4" i="29"/>
  <c r="J4" i="29"/>
  <c r="I4" i="29"/>
  <c r="H4" i="29"/>
  <c r="G4" i="29"/>
  <c r="A4" i="29"/>
  <c r="C4" i="29"/>
  <c r="B4" i="29"/>
  <c r="V4" i="29" l="1"/>
  <c r="F4" i="29"/>
  <c r="E4" i="29"/>
  <c r="D4" i="29"/>
  <c r="V36" i="21"/>
  <c r="V38" i="21"/>
  <c r="V40" i="21"/>
  <c r="V42" i="21"/>
  <c r="B2" i="27"/>
  <c r="K25" i="21"/>
  <c r="H15" i="19"/>
  <c r="I15" i="19" s="1"/>
  <c r="L25" i="21" l="1"/>
  <c r="L32" i="21" s="1"/>
  <c r="AI4" i="29" s="1"/>
  <c r="E19" i="19"/>
  <c r="E21" i="19"/>
  <c r="N23" i="21"/>
  <c r="B5" i="27"/>
  <c r="E32" i="28"/>
  <c r="E27" i="28" s="1"/>
  <c r="E23" i="19"/>
  <c r="E18" i="28"/>
  <c r="E15" i="28" s="1"/>
  <c r="N25" i="21"/>
  <c r="E17" i="19"/>
  <c r="B3" i="27"/>
  <c r="B4" i="27"/>
  <c r="D7" i="28"/>
  <c r="B13" i="27"/>
  <c r="E26" i="21" l="1"/>
  <c r="E23" i="21"/>
  <c r="E21" i="21"/>
  <c r="E19" i="21"/>
  <c r="N11" i="23"/>
  <c r="E11" i="23"/>
  <c r="E10" i="21"/>
</calcChain>
</file>

<file path=xl/sharedStrings.xml><?xml version="1.0" encoding="utf-8"?>
<sst xmlns="http://schemas.openxmlformats.org/spreadsheetml/2006/main" count="1234" uniqueCount="655">
  <si>
    <t>Usuarios</t>
  </si>
  <si>
    <t>Abogados</t>
  </si>
  <si>
    <t>Judiciales</t>
  </si>
  <si>
    <t>Arbitramentos</t>
  </si>
  <si>
    <t>Entidad</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</si>
  <si>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</si>
  <si>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</si>
  <si>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</si>
  <si>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</si>
  <si>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</si>
  <si>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</si>
  <si>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</si>
  <si>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</si>
  <si>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</si>
  <si>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</si>
  <si>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</si>
  <si>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</si>
  <si>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</si>
  <si>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</si>
  <si>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</si>
  <si>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</si>
  <si>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</si>
  <si>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</si>
  <si>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</si>
  <si>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</si>
  <si>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</si>
  <si>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</si>
  <si>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</si>
  <si>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</si>
  <si>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</si>
  <si>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</si>
  <si>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</si>
  <si>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</si>
  <si>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</si>
  <si>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</si>
  <si>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</si>
  <si>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</si>
  <si>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</si>
  <si>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</si>
  <si>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</si>
  <si>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</si>
  <si>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</si>
  <si>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</si>
  <si>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</si>
  <si>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</si>
  <si>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</si>
  <si>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</si>
  <si>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</si>
  <si>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</si>
  <si>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</si>
  <si>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</si>
  <si>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</si>
  <si>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</si>
  <si>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</si>
  <si>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</si>
  <si>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</si>
  <si>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</si>
  <si>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</si>
  <si>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</si>
  <si>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</si>
  <si>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</si>
  <si>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</si>
  <si>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</si>
  <si>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</si>
  <si>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</si>
  <si>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</si>
  <si>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</si>
  <si>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</si>
  <si>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</si>
  <si>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</si>
  <si>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</si>
  <si>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</si>
  <si>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</si>
  <si>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</si>
  <si>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</si>
  <si>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</si>
  <si>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</si>
  <si>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</si>
  <si>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</si>
  <si>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</si>
  <si>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</si>
  <si>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</si>
  <si>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</si>
  <si>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</si>
  <si>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</si>
  <si>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</si>
  <si>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</si>
  <si>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</si>
  <si>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</si>
  <si>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</si>
  <si>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</si>
  <si>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</si>
  <si>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</si>
  <si>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</si>
  <si>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</si>
  <si>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</si>
  <si>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</si>
  <si>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</si>
  <si>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</si>
  <si>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</si>
  <si>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</si>
  <si>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</si>
  <si>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</si>
  <si>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</si>
  <si>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</si>
  <si>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</si>
  <si>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</si>
  <si>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</si>
  <si>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</si>
  <si>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</si>
  <si>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</si>
  <si>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</si>
  <si>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</si>
  <si>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</si>
  <si>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</si>
  <si>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</si>
  <si>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</si>
  <si>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</si>
  <si>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</si>
  <si>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</si>
  <si>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</si>
  <si>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</si>
  <si>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</si>
  <si>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</si>
  <si>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</si>
  <si>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</si>
  <si>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</si>
  <si>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</si>
  <si>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</si>
  <si>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</si>
  <si>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</si>
  <si>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</si>
  <si>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</si>
  <si>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</si>
  <si>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</si>
  <si>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</si>
  <si>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</si>
  <si>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</si>
  <si>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</si>
  <si>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</si>
  <si>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</si>
  <si>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</si>
  <si>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</si>
  <si>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</si>
  <si>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</si>
  <si>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</si>
  <si>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</si>
  <si>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</si>
  <si>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</si>
  <si>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</si>
  <si>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</si>
  <si>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</si>
  <si>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</si>
  <si>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</si>
  <si>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</si>
  <si>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</si>
  <si>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</si>
  <si>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</si>
  <si>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</si>
  <si>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</si>
  <si>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</si>
  <si>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</si>
  <si>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</si>
  <si>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</si>
  <si>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</si>
  <si>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</si>
  <si>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</si>
  <si>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</si>
  <si>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</si>
  <si>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</si>
  <si>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</si>
  <si>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</si>
  <si>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</si>
  <si>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</si>
  <si>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</si>
  <si>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</si>
  <si>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</si>
  <si>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</si>
  <si>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</si>
  <si>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</si>
  <si>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</si>
  <si>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</si>
  <si>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</si>
  <si>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</si>
  <si>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</si>
  <si>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</si>
  <si>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</si>
  <si>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</si>
  <si>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</si>
  <si>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</si>
  <si>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</si>
  <si>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</si>
  <si>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</si>
  <si>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</si>
  <si>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</si>
  <si>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</si>
  <si>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</si>
  <si>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</si>
  <si>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</si>
  <si>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</si>
  <si>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</si>
  <si>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</si>
  <si>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</si>
  <si>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</si>
  <si>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</si>
  <si>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</si>
  <si>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</si>
  <si>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</si>
  <si>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</si>
  <si>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</si>
  <si>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</si>
  <si>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</si>
  <si>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</si>
  <si>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</si>
  <si>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</si>
  <si>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</si>
  <si>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</si>
  <si>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</si>
  <si>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</si>
  <si>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</si>
  <si>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</si>
  <si>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</si>
  <si>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</si>
  <si>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</si>
  <si>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</si>
  <si>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</si>
  <si>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</si>
  <si>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</si>
  <si>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</si>
  <si>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</si>
  <si>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</si>
  <si>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</si>
  <si>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</si>
  <si>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</si>
  <si>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</si>
  <si>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</si>
  <si>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</si>
  <si>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</si>
  <si>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</si>
  <si>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</si>
  <si>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</si>
  <si>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</si>
  <si>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</si>
  <si>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</si>
  <si>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</si>
  <si>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</si>
  <si>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</si>
  <si>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</si>
  <si>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</si>
  <si>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</si>
  <si>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</si>
  <si>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</si>
  <si>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</si>
  <si>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</si>
  <si>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</si>
  <si>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</si>
  <si>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</si>
  <si>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</si>
  <si>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</si>
  <si>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</si>
  <si>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</si>
  <si>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</si>
  <si>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</si>
  <si>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</si>
  <si>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</si>
  <si>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</si>
  <si>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</si>
  <si>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</si>
  <si>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</si>
  <si>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</si>
  <si>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</si>
  <si>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</si>
  <si>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</si>
  <si>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</si>
  <si>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</si>
  <si>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</si>
  <si>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</si>
  <si>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</si>
  <si>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</si>
  <si>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</si>
  <si>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</si>
  <si>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</si>
  <si>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</si>
  <si>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</si>
  <si>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</si>
  <si>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</si>
  <si>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</si>
  <si>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</si>
  <si>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</si>
  <si>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</si>
  <si>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</si>
  <si>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</si>
  <si>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</si>
  <si>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</si>
  <si>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</si>
  <si>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</si>
  <si>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</si>
  <si>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</si>
  <si>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</si>
  <si>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</si>
  <si>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</si>
  <si>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</si>
  <si>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</si>
  <si>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</si>
  <si>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</si>
  <si>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</si>
  <si>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</si>
  <si>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</si>
  <si>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</si>
  <si>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</si>
  <si>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</si>
  <si>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</si>
  <si>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</si>
  <si>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</si>
  <si>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</si>
  <si>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</si>
  <si>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</si>
  <si>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</si>
  <si>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</si>
  <si>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</si>
  <si>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</si>
  <si>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</si>
  <si>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</si>
  <si>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</si>
  <si>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</si>
  <si>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</si>
  <si>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</si>
  <si>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</si>
  <si>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</si>
  <si>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</si>
  <si>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</si>
  <si>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</si>
  <si>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</si>
  <si>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</si>
  <si>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</si>
  <si>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</si>
  <si>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</si>
  <si>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</si>
  <si>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</si>
  <si>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</si>
  <si>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</si>
  <si>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</si>
  <si>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</si>
  <si>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</si>
  <si>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</si>
  <si>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</si>
  <si>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</si>
  <si>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</si>
  <si>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</si>
  <si>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</si>
  <si>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</si>
  <si>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</si>
  <si>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</si>
  <si>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</si>
  <si>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</si>
  <si>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</si>
  <si>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</si>
  <si>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</si>
  <si>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</si>
  <si>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</si>
  <si>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</si>
  <si>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</si>
  <si>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</si>
  <si>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</si>
  <si>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</si>
  <si>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</si>
  <si>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</si>
  <si>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</si>
  <si>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</si>
  <si>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</si>
  <si>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</si>
  <si>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</si>
  <si>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</si>
  <si>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</si>
  <si>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</si>
  <si>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</si>
  <si>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</si>
  <si>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</si>
  <si>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</si>
  <si>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</si>
  <si>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</si>
  <si>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</si>
  <si>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</si>
  <si>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</si>
  <si>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</si>
  <si>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</si>
  <si>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</si>
  <si>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</si>
  <si>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</si>
  <si>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</si>
  <si>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</si>
  <si>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</si>
  <si>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</si>
  <si>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</si>
  <si>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</si>
  <si>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</si>
  <si>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</si>
  <si>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</si>
  <si>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</si>
  <si>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</si>
  <si>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</si>
  <si>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</si>
  <si>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</si>
  <si>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</si>
  <si>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</si>
  <si>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</si>
  <si>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</si>
  <si>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</si>
  <si>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</si>
  <si>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</si>
  <si>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</si>
  <si>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</si>
  <si>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</si>
  <si>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</si>
  <si>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</si>
  <si>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</si>
  <si>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</si>
  <si>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</si>
  <si>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</si>
  <si>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</si>
  <si>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</si>
  <si>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</si>
  <si>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</si>
  <si>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</si>
  <si>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</si>
  <si>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</si>
  <si>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</si>
  <si>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</si>
  <si>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SIN IDENTIFICAR</t>
  </si>
  <si>
    <t>OTRA</t>
  </si>
  <si>
    <t>OTRA ORDEN TERRITORIAL</t>
  </si>
  <si>
    <t>Pagos</t>
  </si>
  <si>
    <t>Fecha de diligenciamiento</t>
  </si>
  <si>
    <t>Rol</t>
  </si>
  <si>
    <t>Nombre</t>
  </si>
  <si>
    <t>Cantidad de abogados litigando según jurídica</t>
  </si>
  <si>
    <t>Cantidad de procesos activos según jurídica</t>
  </si>
  <si>
    <t>Procesos analizados</t>
  </si>
  <si>
    <t>Procesos terminados con ejecutoria</t>
  </si>
  <si>
    <t>Procesos desfavorables</t>
  </si>
  <si>
    <t>Procesos que generan erogación económica</t>
  </si>
  <si>
    <t>Procesos con valor condena mayor a cero</t>
  </si>
  <si>
    <t>Cantidad de procesos de más de 33.000 SMMLV según jurídica</t>
  </si>
  <si>
    <t>Probabilidad de perder el caso - MEDIA</t>
  </si>
  <si>
    <t>Probabilidad de perder el caso - BAJA</t>
  </si>
  <si>
    <t>Probabilidad de perder el caso - REMOTA</t>
  </si>
  <si>
    <t>INFORMACIÓN USUARIOS</t>
  </si>
  <si>
    <t>Nivel de capacitación</t>
  </si>
  <si>
    <t>Porcentaje de registro</t>
  </si>
  <si>
    <t>Actualización más de 33.000 SMMLV</t>
  </si>
  <si>
    <t>Provisión aparentemente inconsistente</t>
  </si>
  <si>
    <t>JUDICIALES</t>
  </si>
  <si>
    <t>Agencia Nacional de Defensa Jurídica del Estado</t>
  </si>
  <si>
    <t>Si</t>
  </si>
  <si>
    <t>No</t>
  </si>
  <si>
    <t>N/A</t>
  </si>
  <si>
    <t>ARBITRAMENTOS</t>
  </si>
  <si>
    <t>PAGOS</t>
  </si>
  <si>
    <t>Gestión de sesiones</t>
  </si>
  <si>
    <t>Para saber más sobre el contenido y cómo completar la plantilla de control interno puede consultar la Guía de Control Interno.</t>
  </si>
  <si>
    <t>Utilice la barra de navegación lateral izquierda para moverse entre pestañas</t>
  </si>
  <si>
    <t>Utilice las listas desplegables para llenar información a lo largo del documento</t>
  </si>
  <si>
    <t>Utilice la información del lateral derecho como ayuda de llenado de la pestaña</t>
  </si>
  <si>
    <t>Año en curso</t>
  </si>
  <si>
    <t>SEMESTRE</t>
  </si>
  <si>
    <t>¿Actual?</t>
  </si>
  <si>
    <t>OPCIONES</t>
  </si>
  <si>
    <t>1er</t>
  </si>
  <si>
    <t>2do</t>
  </si>
  <si>
    <t>Cantidad</t>
  </si>
  <si>
    <t>Condenas</t>
  </si>
  <si>
    <t>Calificación de riesgo</t>
  </si>
  <si>
    <t>Probabilidad de perder el caso - ALTA</t>
  </si>
  <si>
    <t>Número provisión igual a cero</t>
  </si>
  <si>
    <t>Número Procesos</t>
  </si>
  <si>
    <t>¿Uso de módulo de pagos?</t>
  </si>
  <si>
    <t>NO</t>
  </si>
  <si>
    <t>Respuesta</t>
  </si>
  <si>
    <t>Periodo a diligenciar</t>
  </si>
  <si>
    <t>II - 2024</t>
  </si>
  <si>
    <t>II - 2025</t>
  </si>
  <si>
    <t>II - 2026</t>
  </si>
  <si>
    <t>I - 2025</t>
  </si>
  <si>
    <t>I - 2026</t>
  </si>
  <si>
    <t>OTRA ORDEN NACIONAL</t>
  </si>
  <si>
    <t>Observaciones generales</t>
  </si>
  <si>
    <t>De los abogados activos creados en eKOGUI indique cuántos tienen su última capácitación:</t>
  </si>
  <si>
    <t>No tienen capacitación</t>
  </si>
  <si>
    <t>Con fecha</t>
  </si>
  <si>
    <t>Sin fecha</t>
  </si>
  <si>
    <t>Total</t>
  </si>
  <si>
    <t>Procesos  arbitrales con decisión del comité</t>
  </si>
  <si>
    <t>Procesos  judiciales con decisión del comité</t>
  </si>
  <si>
    <t>Conciliaciones extrajudciales con decisión del comité</t>
  </si>
  <si>
    <t>Fichas para decisión del comité</t>
  </si>
  <si>
    <t>Fichas con decisión del comité</t>
  </si>
  <si>
    <t>Procesos activos registrados en eKOGUI</t>
  </si>
  <si>
    <t>SEGUNDO</t>
  </si>
  <si>
    <t>PRIMER</t>
  </si>
  <si>
    <t xml:space="preserve">31 DE DICIEMBRE </t>
  </si>
  <si>
    <t xml:space="preserve">30 DE JUNIO </t>
  </si>
  <si>
    <t>Fichas con decisión</t>
  </si>
  <si>
    <t>Financiero</t>
  </si>
  <si>
    <t>Juridico</t>
  </si>
  <si>
    <t>Control interno</t>
  </si>
  <si>
    <t>Secretario</t>
  </si>
  <si>
    <t>Administrador</t>
  </si>
  <si>
    <t>Creación</t>
  </si>
  <si>
    <t>Capacitación</t>
  </si>
  <si>
    <t>De la muestra, cuantos tienen el nombre correcto</t>
  </si>
  <si>
    <t>Completitud</t>
  </si>
  <si>
    <t>Información</t>
  </si>
  <si>
    <t>Preguntas generales</t>
  </si>
  <si>
    <t>Arbitrales con fecha</t>
  </si>
  <si>
    <t>Judiciales con fecha</t>
  </si>
  <si>
    <t>Conciliaciones  con fecha</t>
  </si>
  <si>
    <t>Arbitrales sin fecha</t>
  </si>
  <si>
    <t>Judiciales sin fecha</t>
  </si>
  <si>
    <t>Conciliaciones  sin fecha</t>
  </si>
  <si>
    <t>Activos</t>
  </si>
  <si>
    <t>Terminados</t>
  </si>
  <si>
    <t>Alta</t>
  </si>
  <si>
    <t>Alta cero</t>
  </si>
  <si>
    <t>Media</t>
  </si>
  <si>
    <t>Media cero</t>
  </si>
  <si>
    <t>Baja</t>
  </si>
  <si>
    <t>Baja cero</t>
  </si>
  <si>
    <t>Remota</t>
  </si>
  <si>
    <t>Remota cero</t>
  </si>
  <si>
    <t>En esta sección se presenta la información detallada de los procesos judiciales.</t>
  </si>
  <si>
    <t>Jefe Financiero</t>
  </si>
  <si>
    <t>Jefe Jurídico</t>
  </si>
  <si>
    <t>Jefe de Control Interno</t>
  </si>
  <si>
    <t>Secretario Técnico</t>
  </si>
  <si>
    <t>Administrador de la Entidad</t>
  </si>
  <si>
    <t>En esta sección se presenta la información detallada de los abogados.</t>
  </si>
  <si>
    <t>En esta sección se presenta la información detallada de los usuarios activos en el sistema.</t>
  </si>
  <si>
    <t>En esta sección se presenta la información detallada de los comités de conciliación.</t>
  </si>
  <si>
    <t>En esta sección se presenta la información detallada de los procesos de arbitramentos.</t>
  </si>
  <si>
    <t>Comité de Conciliación</t>
  </si>
  <si>
    <t>COMITES DE CONCILIACIÓN</t>
  </si>
  <si>
    <t>Firma Jefe de Control Interno</t>
  </si>
  <si>
    <t>Nombre del Jefe de Control Interno que reporta</t>
  </si>
  <si>
    <t>Cantidad de abogados litigando según jurídica al 30 de junio de 2025</t>
  </si>
  <si>
    <t>Abogados activos en ekOGUI al 30 de junio de 2025</t>
  </si>
  <si>
    <t>Retirados de la entidad según jurídica durante el primer semestre de 2025</t>
  </si>
  <si>
    <t>Inactivados en ekOGUI durante el primer semestre de 2025</t>
  </si>
  <si>
    <t>Su última capacitación fue realizada después del 01-01-2024 hasta el 30-06-2025</t>
  </si>
  <si>
    <t>Su última capacitación fue anterior al 31-12-2023</t>
  </si>
  <si>
    <t>Plantilla del Certificado de Control Interno ekOGUI</t>
  </si>
  <si>
    <t>Registro Casos en ekOGUI</t>
  </si>
  <si>
    <t xml:space="preserve">En esta sección se presenta la información detallada de los casos recibidos y registrados en ekOGUI. </t>
  </si>
  <si>
    <t>Nombre de la Entidad que reporta</t>
  </si>
  <si>
    <t>Fecha última capacitación (DD/MM/AAAA)</t>
  </si>
  <si>
    <t>De la muestra cuantos tienen el correo electrónico de prueba correcto</t>
  </si>
  <si>
    <t>De la muestra, cuantos tienen tipo de vinculación de planta</t>
  </si>
  <si>
    <t>Abogados activos en ekOGUI</t>
  </si>
  <si>
    <t>Retirados de la entidad según jurídica primer semestre</t>
  </si>
  <si>
    <t>Inactivados en ekOGUI durante el primer semestre</t>
  </si>
  <si>
    <t>5.2 Usuarios</t>
  </si>
  <si>
    <t>5.3 Abogados</t>
  </si>
  <si>
    <t>5.4 Registro Casos ekOGUI</t>
  </si>
  <si>
    <t>Procesos sin abogado asignado</t>
  </si>
  <si>
    <t>Procesos terminados durante el primer semestre según juridica</t>
  </si>
  <si>
    <t>Procesos terminados durante el primer semestre en ekOGUI</t>
  </si>
  <si>
    <t>5.5 Judiciales</t>
  </si>
  <si>
    <t>Calificación del Riesgo</t>
  </si>
  <si>
    <t>Provisión Contable</t>
  </si>
  <si>
    <t>5.6 Arbitramentos</t>
  </si>
  <si>
    <t xml:space="preserve">5.7 Comité de Conciliación </t>
  </si>
  <si>
    <t>5.8 Pagos</t>
  </si>
  <si>
    <t>Mayores a 33.000 SMMLV</t>
  </si>
  <si>
    <t>Fecha creación en ekOGUI (DD/MM/AAAA)</t>
  </si>
  <si>
    <t>Cantidad de procesos de más de 33.000 SMMLV registrados en ekOGUI</t>
  </si>
  <si>
    <t>Cantidad de procesos más de 33.000 SMMLV con la pieza demanda</t>
  </si>
  <si>
    <t>Cantidad de procesos activos registrados en ekOGUI</t>
  </si>
  <si>
    <t>Cantidad de procesos en ekOGUI - Sin calificación</t>
  </si>
  <si>
    <t>Cantidad de procesos activos ekOGUI - Calidad demandado</t>
  </si>
  <si>
    <t>Cantidad de procesos en ekOGUI - Calificación durante o posterior al primer semestre</t>
  </si>
  <si>
    <t xml:space="preserve">Cantidad de procesos en ekOGUI - Calificación anterior al primer semestre </t>
  </si>
  <si>
    <t>Total arbitramentos terminados según  juridica al 30-06-2025</t>
  </si>
  <si>
    <t>Arbitramentos activos registrados en ekOGUI al 30-06-2025</t>
  </si>
  <si>
    <t>Arbitramentos activos al 30-06-2025 según jurídica</t>
  </si>
  <si>
    <t>Total de arbitramentos activos registrados en ekOGUI al 30 de junio de 2025</t>
  </si>
  <si>
    <t>Total de arbitramentos terminados en ekOGUI al 30 de junio de 2025</t>
  </si>
  <si>
    <t>Total arbitramentos terminados en ekOGUI al 30-06-2025</t>
  </si>
  <si>
    <t>Su entidad gestionó sesiones del comité en el primer semestre de 2025</t>
  </si>
  <si>
    <t>Su entidad elaboró las fichas de conciliación a través del sistema eKOGUI durante el semestre I - 2025</t>
  </si>
  <si>
    <t>Su entidad elaboró las fichas de conciliación  durante el primer semestre</t>
  </si>
  <si>
    <t>Cantidad de procesos  arbitrales para decisión del comité</t>
  </si>
  <si>
    <t>Cantidad de procesos  judiciales para decisión del comité</t>
  </si>
  <si>
    <t>Cantidad de conciliaciones extrajudciales para decisión del comité</t>
  </si>
  <si>
    <t>Total arbitrales</t>
  </si>
  <si>
    <t>Total judiciales</t>
  </si>
  <si>
    <t>Total conciliaciones</t>
  </si>
  <si>
    <t>Cuántos pagos ha relacionado la entidad en ekOGUI</t>
  </si>
  <si>
    <t>Su entidad gestiona en SIIF-Minhacienda</t>
  </si>
  <si>
    <t xml:space="preserve"> </t>
  </si>
  <si>
    <r>
      <t xml:space="preserve">Por favor seleccione la información que desea registrar, en cualquier momento puede visualizar los resultados de la información que haya registrado seleccionando la opción de </t>
    </r>
    <r>
      <rPr>
        <b/>
        <sz val="14"/>
        <color rgb="FF223B7F"/>
        <rFont val="Franklin Gothic Book"/>
        <family val="2"/>
      </rPr>
      <t>Resumen (certificación a presentar).</t>
    </r>
  </si>
  <si>
    <t>Acceder a la guía</t>
  </si>
  <si>
    <t>Completitud de Roles</t>
  </si>
  <si>
    <t>Información correcta abogados</t>
  </si>
  <si>
    <t>Procesos activos en ekOGUI</t>
  </si>
  <si>
    <t>Procesos por abogado en ekOGUI</t>
  </si>
  <si>
    <t>Cantidad de procesos en ekOGUI - Sin calificación al semestre I - 2025</t>
  </si>
  <si>
    <t>REGISTRO CASOS</t>
  </si>
  <si>
    <t>Cuántos de los casos notificados fueron registrados en el sistema ekOGUI durante el semestre I - 2025</t>
  </si>
  <si>
    <t>De acuerdo con la pregunta anterior, cuántos casos fueron registrados con oportunidad (10 días hábiles) en el sistema ekOGUI,  conforme a la normativa (No. 3 art. 2.2.3.4.1.10 DL 104 de 2025) en el semestre I - 2025</t>
  </si>
  <si>
    <t>Casos notificados según juridíca</t>
  </si>
  <si>
    <t>Casos registrados en ekOGUI</t>
  </si>
  <si>
    <r>
      <rPr>
        <b/>
        <sz val="11"/>
        <color rgb="FF223B7F"/>
        <rFont val="Franklin Gothic Book"/>
        <family val="2"/>
      </rPr>
      <t>*️⃣Nota:</t>
    </r>
    <r>
      <rPr>
        <sz val="11"/>
        <color rgb="FF223B7F"/>
        <rFont val="Franklin Gothic Book"/>
        <family val="2"/>
      </rPr>
      <t xml:space="preserve"> Los valores arrojados en esta hoja son solo para referencia y control del diligenciamiento, no deben ser usados para calificar, cualificar o comparar a las entidades, </t>
    </r>
    <r>
      <rPr>
        <b/>
        <sz val="11"/>
        <color rgb="FF223B7F"/>
        <rFont val="Franklin Gothic Book"/>
        <family val="2"/>
      </rPr>
      <t>no hay valores buenos ni malos</t>
    </r>
    <r>
      <rPr>
        <sz val="11"/>
        <color rgb="FF223B7F"/>
        <rFont val="Franklin Gothic Book"/>
        <family val="2"/>
      </rPr>
      <t>.</t>
    </r>
  </si>
  <si>
    <r>
      <rPr>
        <b/>
        <sz val="10"/>
        <color rgb="FF223B7F"/>
        <rFont val="Franklin Gothic Book"/>
        <family val="2"/>
      </rPr>
      <t xml:space="preserve">*️⃣CERTIFICACION DE INFORMACIÓN LITIGIOSA ekOGUI </t>
    </r>
    <r>
      <rPr>
        <sz val="10"/>
        <color rgb="FF223B7F"/>
        <rFont val="Franklin Gothic Book"/>
        <family val="2"/>
      </rPr>
      <t xml:space="preserve">de que trata el artículo 2.2.3.4.1.14 del Decreto 1069 de 2015. En mi calidad de Jefe de Oficina de Control Interno o quien haga sus veces, </t>
    </r>
    <r>
      <rPr>
        <b/>
        <sz val="10"/>
        <color rgb="FF223B7F"/>
        <rFont val="Franklin Gothic Book"/>
        <family val="2"/>
      </rPr>
      <t>CERTIFICO</t>
    </r>
    <r>
      <rPr>
        <sz val="10"/>
        <color rgb="FF223B7F"/>
        <rFont val="Franklin Gothic Book"/>
        <family val="2"/>
      </rPr>
      <t xml:space="preserve"> que se realizó la verificación del cumplimiento de las obligaciones establecidas en el Capítulo 4 del Decreto 1069 de 2015, para los usuarios del Sistema Único de Gestión e Información de la Actividad Litigiosa del Estado- ekOGUI, de conformidad con los lineamientos señalados por la Agencia Nacional de Defensa Jurídica del Estado y los procedimientos de auditoría interna definidos por la Entidad.</t>
    </r>
  </si>
  <si>
    <t>Procesos arbitrales activos ekOGUI</t>
  </si>
  <si>
    <t>Procesos terminados en ekOGUI</t>
  </si>
  <si>
    <t>Cantidad pagos asociados de SIIF</t>
  </si>
  <si>
    <t>Uso del Módulo Pagos (SIIF Nación)</t>
  </si>
  <si>
    <t>¿Su entidad gestiona sus trámites financieros en SIIF-MinHacienda?</t>
  </si>
  <si>
    <t>Portada</t>
  </si>
  <si>
    <t>Registro Casos</t>
  </si>
  <si>
    <t>Resumen (Certificación a presentar)</t>
  </si>
  <si>
    <t>Observaciones</t>
  </si>
  <si>
    <t>Para saber más sobre cómo completar la hoja de usuarios puede consultar la sección (Hoja de usuarios) de la Guía de Control Interno.</t>
  </si>
  <si>
    <t>Para saber más sobre cómo completar la hoja de abogados puede consultar la sección (Hoja de abogados) de la Guía de Control Interno.</t>
  </si>
  <si>
    <t>Para saber más sobre cómo completar la hoja de Registro Casos en ekOGUI puede consultar la sección (Hoja Registro Casos) de la Guía de Control Interno</t>
  </si>
  <si>
    <t>Para saber más sobre cómo completar la hoja de procesos judiciales puede consultar la sección (Hoja Judiciales) de la Guía de Control Interno</t>
  </si>
  <si>
    <t>Para saber más sobre cómo completar la hoja de arbitramentos puede consultar la sección (Hoja de Arbitramentos) de la Guía de Control Interno.</t>
  </si>
  <si>
    <t>Para saber más sobre cómo completar la hoja de Comités de Conciliación puede consultar la sección (Hoja Comités de Conciliación) de la Guía de Control Interno</t>
  </si>
  <si>
    <t>Para saber más sobre cómo completar la hoja de pagos puede consultar la sección (Hoja pagos) de la Guía de Control Interno.</t>
  </si>
  <si>
    <t>Para saber más sobre el contenido y cómo completar la hoja resumen puede consultar la sección (Hoja resumen) de la Guía de Control Interno.</t>
  </si>
  <si>
    <t>Cantidad de procesos sin abogado asignado</t>
  </si>
  <si>
    <t>Mayores a 33.0000 SMMLV activos</t>
  </si>
  <si>
    <t>Cantidad de procesos de más de 33.000 SMMLV con la pieza demanda</t>
  </si>
  <si>
    <t>Calificación de riesgo - Provisión contable</t>
  </si>
  <si>
    <r>
      <rPr>
        <b/>
        <sz val="11"/>
        <color rgb="FFFF0000"/>
        <rFont val="Franklin Gothic Book"/>
        <family val="2"/>
      </rPr>
      <t>!</t>
    </r>
    <r>
      <rPr>
        <b/>
        <sz val="11"/>
        <color theme="4" tint="-0.249977111117893"/>
        <rFont val="Franklin Gothic Book"/>
        <family val="2"/>
      </rPr>
      <t xml:space="preserve"> Para diligenciar la cantidad de procesos sin abogado asignado, la fecha de admisión debe ser antes del 30-06-2025.
</t>
    </r>
    <r>
      <rPr>
        <b/>
        <sz val="11"/>
        <color rgb="FFFF0000"/>
        <rFont val="Franklin Gothic Book"/>
        <family val="2"/>
      </rPr>
      <t>!</t>
    </r>
    <r>
      <rPr>
        <b/>
        <sz val="11"/>
        <color theme="4" tint="-0.249977111117893"/>
        <rFont val="Franklin Gothic Book"/>
        <family val="2"/>
      </rPr>
      <t xml:space="preserve"> Para diligenciar la cantidad de procesos terminados en ekOGUI durante el primer semestre de 2025, se tendrá en cuenta la fecha de actuación de terminación en este periodo.
</t>
    </r>
    <r>
      <rPr>
        <b/>
        <sz val="11"/>
        <color rgb="FFFF0000"/>
        <rFont val="Franklin Gothic Book"/>
        <family val="2"/>
      </rPr>
      <t>!</t>
    </r>
    <r>
      <rPr>
        <b/>
        <sz val="11"/>
        <color theme="4" tint="-0.249977111117893"/>
        <rFont val="Franklin Gothic Book"/>
        <family val="2"/>
      </rPr>
      <t xml:space="preserve"> El valor indexado que se tendrá en cuenta para la verificación de los procesos mayores a 33.000 SMMLV, será de $46.975.500.000 (vigencia 2025).
</t>
    </r>
    <r>
      <rPr>
        <b/>
        <sz val="11"/>
        <color rgb="FFFF0000"/>
        <rFont val="Franklin Gothic Book"/>
        <family val="2"/>
      </rPr>
      <t>!</t>
    </r>
    <r>
      <rPr>
        <b/>
        <sz val="11"/>
        <color theme="4" tint="-0.249977111117893"/>
        <rFont val="Franklin Gothic Book"/>
        <family val="2"/>
      </rPr>
      <t xml:space="preserve"> Para la Calificación del Riesgo - Provisión Contable, solo se considerarán los procesos activos en ekOGUI en calidad de demandado que tengan calificación de riesgo.
</t>
    </r>
    <r>
      <rPr>
        <b/>
        <sz val="11"/>
        <color rgb="FFFF0000"/>
        <rFont val="Franklin Gothic Book"/>
        <family val="2"/>
      </rPr>
      <t xml:space="preserve">
! </t>
    </r>
    <r>
      <rPr>
        <b/>
        <sz val="11"/>
        <color theme="4" tint="-0.249977111117893"/>
        <rFont val="Franklin Gothic Book"/>
        <family val="2"/>
      </rPr>
      <t>Del total del número de procesos en Calificación del Riesgo y Provisión Contable, se debe incluir cuántos tienen una provisión igual a 0 de cada probabilidad de perder el caso.</t>
    </r>
  </si>
  <si>
    <t>Cuántos casos (procesos arbitrales, procesos judiciales y conciliaciones extrajudiciales) fueron notificados por el buzón notificaciones judiciales a la Entidad durante el primer semestre</t>
  </si>
  <si>
    <t>Total de casos NO registrados en el sistema ekOGUI con oportunidad (10 días hábiles) conforme a la normativa (No. 3 art. 2.2.3.4.1.10 DL 104 de 2025) en el semestre I - 2025</t>
  </si>
  <si>
    <t>En esta sección se presenta la información detallada del módulo de relación de pagos.</t>
  </si>
  <si>
    <t>SI</t>
  </si>
  <si>
    <t>Gestión de fichas</t>
  </si>
  <si>
    <t>Casos registrados en ekOGUI con oportunidad (10 días)</t>
  </si>
  <si>
    <t>Casos NO registrados con oportunidad (10 días)</t>
  </si>
  <si>
    <t>Nombres y Apellidos</t>
  </si>
  <si>
    <r>
      <rPr>
        <b/>
        <sz val="11"/>
        <color rgb="FFFF3737"/>
        <rFont val="Franklin Gothic Book"/>
        <family val="2"/>
      </rPr>
      <t>❓</t>
    </r>
    <r>
      <rPr>
        <b/>
        <sz val="11"/>
        <color theme="4" tint="-0.249977111117893"/>
        <rFont val="Franklin Gothic Book"/>
        <family val="2"/>
      </rPr>
      <t xml:space="preserve"> En el campo de la fecha de creación en ekOGUI, si la creación del usuario fue antes de la vigencia 2015, por favor registrar la fecha 01-01-2015.
</t>
    </r>
    <r>
      <rPr>
        <b/>
        <sz val="11"/>
        <color rgb="FFFF0000"/>
        <rFont val="Franklin Gothic Book"/>
        <family val="2"/>
      </rPr>
      <t>!</t>
    </r>
    <r>
      <rPr>
        <b/>
        <sz val="11"/>
        <color theme="4" tint="-0.249977111117893"/>
        <rFont val="Franklin Gothic Book"/>
        <family val="2"/>
      </rPr>
      <t xml:space="preserve"> El periodo de capacitación a reportar es del 01 de enero de 2024 al 30 de junio de 2025 (si el periodo de capacitación es anterior o superior al mencionado, </t>
    </r>
    <r>
      <rPr>
        <b/>
        <sz val="11"/>
        <color rgb="FFEE0000"/>
        <rFont val="Franklin Gothic Book"/>
        <family val="2"/>
      </rPr>
      <t>NO</t>
    </r>
    <r>
      <rPr>
        <b/>
        <sz val="11"/>
        <color theme="4" tint="-0.249977111117893"/>
        <rFont val="Franklin Gothic Book"/>
        <family val="2"/>
      </rPr>
      <t xml:space="preserve"> diligencie este campo por favor). 
</t>
    </r>
    <r>
      <rPr>
        <b/>
        <sz val="11"/>
        <color rgb="FFFF0000"/>
        <rFont val="Franklin Gothic Book"/>
        <family val="2"/>
      </rPr>
      <t>!</t>
    </r>
    <r>
      <rPr>
        <b/>
        <sz val="11"/>
        <color theme="4" tint="-0.249977111117893"/>
        <rFont val="Franklin Gothic Book"/>
        <family val="2"/>
      </rPr>
      <t xml:space="preserve"> Si la Entidad no cuenta con el perfil, por favor especificar en la casilla de Nombres y Apellidos </t>
    </r>
    <r>
      <rPr>
        <b/>
        <sz val="11"/>
        <color rgb="FFFF0000"/>
        <rFont val="Franklin Gothic Book"/>
        <family val="2"/>
      </rPr>
      <t>NO APLICA</t>
    </r>
  </si>
  <si>
    <r>
      <rPr>
        <b/>
        <sz val="11"/>
        <color rgb="FFFF3737"/>
        <rFont val="Franklin Gothic Book"/>
        <family val="2"/>
      </rPr>
      <t>❓</t>
    </r>
    <r>
      <rPr>
        <b/>
        <sz val="11"/>
        <color theme="4" tint="-0.249977111117893"/>
        <rFont val="Franklin Gothic Book"/>
        <family val="2"/>
      </rPr>
      <t xml:space="preserve">Es importante que cada entidad actualice los accesos de los abogados vigentes, para evitar que aquellos que ya no están activos utilicen indebidamente sus perfiles registrados en ekOGUI, y así prevenir posibles fugas de información.
</t>
    </r>
    <r>
      <rPr>
        <b/>
        <sz val="11"/>
        <color rgb="FFFF0000"/>
        <rFont val="Franklin Gothic Book"/>
        <family val="2"/>
      </rPr>
      <t>!</t>
    </r>
    <r>
      <rPr>
        <b/>
        <sz val="11"/>
        <color theme="4" tint="-0.249977111117893"/>
        <rFont val="Franklin Gothic Book"/>
        <family val="2"/>
      </rPr>
      <t xml:space="preserve">  Recuerde que la suma de los abogados en la tabla de capacitaciones debe corresponder al número de abogados activos en ekOGUI y contar con el debido soporte (acta y/o certificación)
</t>
    </r>
    <r>
      <rPr>
        <b/>
        <sz val="11"/>
        <color rgb="FFFF0000"/>
        <rFont val="Franklin Gothic Book"/>
        <family val="2"/>
      </rPr>
      <t>❓</t>
    </r>
    <r>
      <rPr>
        <b/>
        <sz val="11"/>
        <color theme="4" tint="-0.249977111117893"/>
        <rFont val="Franklin Gothic Book"/>
        <family val="2"/>
      </rPr>
      <t xml:space="preserve">En algunas entidades, el área jurídica se reparte entre abogados y apoderados y sólo algunos están registrados en ekOGUI, por lo que es necesario diferenciar entre 'Cantidad de Abogados Litigando según Jurídica' y 'Abogados Creados en ekOGUI Activos'. </t>
    </r>
  </si>
  <si>
    <t>De acuerdo con la pregunta anterior, cuántos de los autos admisorios de procesos judiciales notificados fueron registrados en el sistema ekOGUI durante el semestre I - 2025</t>
  </si>
  <si>
    <t>De acuerdo con la pregunta anterior, cuántos autos admisorios de procesos judiciales fueron registrados con oportunidad (10 días hábiles) en el sistema ekOGUI,  conforme a la normativa (No. 3 art. 2.2.3.4.1.10 DL 104 de 2025) en el semestre I - 2025</t>
  </si>
  <si>
    <r>
      <rPr>
        <b/>
        <sz val="12"/>
        <color rgb="FFFF3300"/>
        <rFont val="Franklin Gothic Book"/>
        <family val="2"/>
      </rPr>
      <t>!</t>
    </r>
    <r>
      <rPr>
        <b/>
        <sz val="12"/>
        <color theme="4" tint="-0.249977111117893"/>
        <rFont val="Franklin Gothic Book"/>
        <family val="2"/>
      </rPr>
      <t xml:space="preserve"> Total de autos admisorios de procesos judiciales que </t>
    </r>
    <r>
      <rPr>
        <b/>
        <sz val="12"/>
        <color rgb="FFFF3737"/>
        <rFont val="Franklin Gothic Book"/>
        <family val="2"/>
      </rPr>
      <t>NO</t>
    </r>
    <r>
      <rPr>
        <b/>
        <sz val="12"/>
        <color theme="4" tint="-0.249977111117893"/>
        <rFont val="Franklin Gothic Book"/>
        <family val="2"/>
      </rPr>
      <t xml:space="preserve"> fueron registrados en el sistema ekOGUI con oportunidad (10 días hábiles) conforme a la normativa (No. 3 art. 2.2.3.4.1.10 DL 104 de 2025) en el semestre I - 2025</t>
    </r>
  </si>
  <si>
    <r>
      <rPr>
        <b/>
        <sz val="11"/>
        <color rgb="FFFF0000"/>
        <rFont val="Franklin Gothic Book"/>
        <family val="2"/>
      </rPr>
      <t>!</t>
    </r>
    <r>
      <rPr>
        <b/>
        <sz val="11"/>
        <color theme="4" tint="-0.249977111117893"/>
        <rFont val="Franklin Gothic Book"/>
        <family val="2"/>
      </rPr>
      <t xml:space="preserve"> Para diligenciar la cantidad de autos admisorios notificados y registrados en ekOGUI con oportunidad, se tendrán en cuenta sólo los autos admisorios que desde la fecha de notificación y la fecha de registro no haya superado los 10 días hábiles.</t>
    </r>
    <r>
      <rPr>
        <b/>
        <sz val="11"/>
        <color rgb="FFFF3300"/>
        <rFont val="Franklin Gothic Book"/>
        <family val="2"/>
      </rPr>
      <t xml:space="preserve">
</t>
    </r>
    <r>
      <rPr>
        <b/>
        <sz val="11"/>
        <color rgb="FFFF3737"/>
        <rFont val="Franklin Gothic Book"/>
        <family val="2"/>
      </rPr>
      <t>!</t>
    </r>
    <r>
      <rPr>
        <b/>
        <sz val="11"/>
        <color theme="4" tint="-0.249977111117893"/>
        <rFont val="Franklin Gothic Book"/>
        <family val="2"/>
      </rPr>
      <t xml:space="preserve"> Los 10 días hábiles de oportunidad de registro, se cuentan a partir de la fecha del recibido del correo electrónico de notificación.</t>
    </r>
  </si>
  <si>
    <t>LEONARD 	PAEZ RAMIREZ</t>
  </si>
  <si>
    <t>ANDREA CATALINA ZOTA BERNAL</t>
  </si>
  <si>
    <t>YULY DAYAN QUICENO RUSSI</t>
  </si>
  <si>
    <t>NICOLAS ALEXANDER VALLEJO CORREA</t>
  </si>
  <si>
    <t>JAIRO ANTONIO OCHOA CUIDA</t>
  </si>
  <si>
    <t>Sin observaciones.</t>
  </si>
  <si>
    <t>NESTOR RAUL GUTIERREZ CAYCEDO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</si>
</sst>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d\/mm\/yyyy;@"/>
    <numFmt numFmtId="165" formatCode="_-* #,##0_-;\-* #,##0_-;_-* &quot;-&quot;??_-;_-@_-"/>
  </numFmts>
  <fonts count="72">
    <font>
      <sz val="11"/>
      <color theme="1"/>
      <name val="Calibri"/>
      <family val="2"/>
      <scheme val="minor"/>
    </font>
    <font>
      <sz val="11"/>
      <color indexed="8"/>
      <name val="Calibri"/>
      <family val="2"/>
      <charset val="1"/>
    </font>
    <font>
      <u/>
      <sz val="11"/>
      <color theme="10"/>
      <name val="Calibri"/>
      <family val="2"/>
      <scheme val="minor"/>
    </font>
    <font>
      <sz val="11"/>
      <color theme="1"/>
      <name val="Calibri"/>
      <family val="2"/>
      <scheme val="minor"/>
    </font>
    <font>
      <b/>
      <sz val="10"/>
      <color rgb="FF223B7F"/>
      <name val="Nunito Sans Normal"/>
    </font>
    <font>
      <sz val="12"/>
      <color rgb="FF223B7F"/>
      <name val="Nunito Sans Normal"/>
    </font>
    <font>
      <sz val="8"/>
      <name val="Calibri"/>
      <family val="2"/>
      <scheme val="minor"/>
    </font>
    <font>
      <sz val="11"/>
      <color theme="4"/>
      <name val="Calibri"/>
      <family val="2"/>
      <scheme val="minor"/>
    </font>
    <font>
      <sz val="10"/>
      <color theme="1"/>
      <name val="Franklin Gothic Book"/>
      <family val="2"/>
    </font>
    <font>
      <sz val="11"/>
      <color theme="1"/>
      <name val="Franklin Gothic Book"/>
      <family val="2"/>
    </font>
    <font>
      <b/>
      <sz val="22"/>
      <color rgb="FF223B7F"/>
      <name val="Franklin Gothic Book"/>
      <family val="2"/>
    </font>
    <font>
      <sz val="12"/>
      <color theme="1"/>
      <name val="Franklin Gothic Book"/>
      <family val="2"/>
    </font>
    <font>
      <sz val="11"/>
      <color rgb="FF223B7F"/>
      <name val="Franklin Gothic Book"/>
      <family val="2"/>
    </font>
    <font>
      <sz val="12"/>
      <color theme="0" tint="-0.249977111117893"/>
      <name val="Franklin Gothic Book"/>
      <family val="2"/>
    </font>
    <font>
      <sz val="10"/>
      <color theme="0" tint="-0.499984740745262"/>
      <name val="Franklin Gothic Book"/>
      <family val="2"/>
    </font>
    <font>
      <b/>
      <sz val="10"/>
      <color rgb="FF223B7F"/>
      <name val="Franklin Gothic Book"/>
      <family val="2"/>
    </font>
    <font>
      <b/>
      <sz val="20"/>
      <color rgb="FF223B7F"/>
      <name val="Franklin Gothic Book"/>
      <family val="2"/>
    </font>
    <font>
      <b/>
      <u/>
      <sz val="16"/>
      <color theme="0"/>
      <name val="Franklin Gothic Book"/>
      <family val="2"/>
    </font>
    <font>
      <sz val="11"/>
      <color theme="6" tint="0.79998168889431442"/>
      <name val="Franklin Gothic Book"/>
      <family val="2"/>
    </font>
    <font>
      <b/>
      <sz val="11"/>
      <color theme="4" tint="-0.249977111117893"/>
      <name val="Franklin Gothic Book"/>
      <family val="2"/>
    </font>
    <font>
      <b/>
      <sz val="11"/>
      <color rgb="FF223B7F"/>
      <name val="Franklin Gothic Book"/>
      <family val="2"/>
    </font>
    <font>
      <b/>
      <sz val="18"/>
      <color rgb="FF223B7F"/>
      <name val="Franklin Gothic Book"/>
      <family val="2"/>
    </font>
    <font>
      <b/>
      <sz val="16"/>
      <color rgb="FF223B7F"/>
      <name val="Franklin Gothic Book"/>
      <family val="2"/>
    </font>
    <font>
      <sz val="14"/>
      <color theme="1"/>
      <name val="Franklin Gothic Book"/>
      <family val="2"/>
    </font>
    <font>
      <sz val="12"/>
      <color rgb="FF223B7F"/>
      <name val="Franklin Gothic Book"/>
      <family val="2"/>
    </font>
    <font>
      <u/>
      <sz val="12"/>
      <color theme="1"/>
      <name val="Franklin Gothic Book"/>
      <family val="2"/>
    </font>
    <font>
      <b/>
      <sz val="12"/>
      <color rgb="FF223B7F"/>
      <name val="Franklin Gothic Book"/>
      <family val="2"/>
    </font>
    <font>
      <b/>
      <sz val="11"/>
      <color rgb="FFFF3737"/>
      <name val="Franklin Gothic Book"/>
      <family val="2"/>
    </font>
    <font>
      <u/>
      <sz val="11"/>
      <color theme="1"/>
      <name val="Franklin Gothic Book"/>
      <family val="2"/>
    </font>
    <font>
      <sz val="12"/>
      <color theme="0" tint="-4.9989318521683403E-2"/>
      <name val="Franklin Gothic Book"/>
      <family val="2"/>
    </font>
    <font>
      <b/>
      <sz val="10"/>
      <color theme="0" tint="-4.9989318521683403E-2"/>
      <name val="Franklin Gothic Book"/>
      <family val="2"/>
    </font>
    <font>
      <sz val="9"/>
      <color theme="1"/>
      <name val="Franklin Gothic Book"/>
      <family val="2"/>
    </font>
    <font>
      <sz val="10"/>
      <color rgb="FF223B7F"/>
      <name val="Franklin Gothic Book"/>
      <family val="2"/>
    </font>
    <font>
      <sz val="12"/>
      <color rgb="FFFF0000"/>
      <name val="Franklin Gothic Book"/>
      <family val="2"/>
    </font>
    <font>
      <u/>
      <sz val="12"/>
      <color rgb="FFFF0000"/>
      <name val="Franklin Gothic Book"/>
      <family val="2"/>
    </font>
    <font>
      <b/>
      <sz val="11"/>
      <color theme="0" tint="-0.499984740745262"/>
      <name val="Franklin Gothic Book"/>
      <family val="2"/>
    </font>
    <font>
      <b/>
      <sz val="12"/>
      <color rgb="FFFF0000"/>
      <name val="Franklin Gothic Book"/>
      <family val="2"/>
    </font>
    <font>
      <b/>
      <sz val="12"/>
      <color theme="0"/>
      <name val="Franklin Gothic Book"/>
      <family val="2"/>
    </font>
    <font>
      <b/>
      <u/>
      <sz val="16"/>
      <color theme="10"/>
      <name val="Franklin Gothic Book"/>
      <family val="2"/>
    </font>
    <font>
      <sz val="11"/>
      <color rgb="FFFF0000"/>
      <name val="Franklin Gothic Book"/>
      <family val="2"/>
    </font>
    <font>
      <b/>
      <sz val="14"/>
      <color rgb="FF223B7F"/>
      <name val="Franklin Gothic Book"/>
      <family val="2"/>
    </font>
    <font>
      <b/>
      <sz val="13"/>
      <color rgb="FF223B7F"/>
      <name val="Franklin Gothic Book"/>
      <family val="2"/>
    </font>
    <font>
      <sz val="13"/>
      <color theme="1"/>
      <name val="Franklin Gothic Book"/>
      <family val="2"/>
    </font>
    <font>
      <b/>
      <sz val="12"/>
      <color theme="4" tint="-0.249977111117893"/>
      <name val="Franklin Gothic Book"/>
      <family val="2"/>
    </font>
    <font>
      <b/>
      <sz val="11"/>
      <color theme="1"/>
      <name val="Franklin Gothic Book"/>
      <family val="2"/>
    </font>
    <font>
      <b/>
      <sz val="13"/>
      <color theme="4" tint="-0.249977111117893"/>
      <name val="Franklin Gothic Book"/>
      <family val="2"/>
    </font>
    <font>
      <b/>
      <sz val="14"/>
      <color theme="1"/>
      <name val="Franklin Gothic Book"/>
      <family val="2"/>
    </font>
    <font>
      <b/>
      <sz val="10"/>
      <color theme="1"/>
      <name val="Franklin Gothic Book"/>
      <family val="2"/>
    </font>
    <font>
      <sz val="11"/>
      <color theme="0" tint="-4.9989318521683403E-2"/>
      <name val="Franklin Gothic Book"/>
      <family val="2"/>
    </font>
    <font>
      <sz val="15"/>
      <color theme="0"/>
      <name val="Franklin Gothic Book"/>
      <family val="2"/>
    </font>
    <font>
      <u/>
      <sz val="15"/>
      <color theme="0"/>
      <name val="Franklin Gothic Book"/>
      <family val="2"/>
    </font>
    <font>
      <sz val="12"/>
      <name val="Franklin Gothic Book"/>
      <family val="2"/>
    </font>
    <font>
      <b/>
      <sz val="11"/>
      <color theme="0" tint="-4.9989318521683403E-2"/>
      <name val="Franklin Gothic Book"/>
      <family val="2"/>
    </font>
    <font>
      <b/>
      <sz val="12"/>
      <color rgb="FFFF3737"/>
      <name val="Franklin Gothic Book"/>
      <family val="2"/>
    </font>
    <font>
      <sz val="17"/>
      <color theme="0"/>
      <name val="Franklin Gothic Book"/>
      <family val="2"/>
    </font>
    <font>
      <u/>
      <sz val="17"/>
      <color theme="0"/>
      <name val="Franklin Gothic Book"/>
      <family val="2"/>
    </font>
    <font>
      <b/>
      <sz val="11"/>
      <color rgb="FFFF0000"/>
      <name val="Franklin Gothic Book"/>
      <family val="2"/>
    </font>
    <font>
      <b/>
      <sz val="14"/>
      <color theme="3"/>
      <name val="Franklin Gothic Book"/>
      <family val="2"/>
    </font>
    <font>
      <b/>
      <sz val="11"/>
      <color rgb="FFEE0000"/>
      <name val="Franklin Gothic Book"/>
      <family val="2"/>
    </font>
    <font>
      <sz val="14"/>
      <color rgb="FF223B7F"/>
      <name val="Franklin Gothic Book"/>
      <family val="2"/>
    </font>
    <font>
      <sz val="13"/>
      <color rgb="FF223B7F"/>
      <name val="Franklin Gothic Book"/>
      <family val="2"/>
    </font>
    <font>
      <sz val="13"/>
      <color rgb="FF000000"/>
      <name val="Franklin Gothic Book"/>
      <family val="2"/>
    </font>
    <font>
      <b/>
      <sz val="14"/>
      <color theme="4" tint="-0.499984740745262"/>
      <name val="Franklin Gothic Book"/>
      <family val="2"/>
    </font>
    <font>
      <sz val="10"/>
      <color theme="0" tint="-4.9989318521683403E-2"/>
      <name val="Franklin Gothic Book"/>
      <family val="2"/>
    </font>
    <font>
      <sz val="11"/>
      <color theme="0" tint="-4.9989318521683403E-2"/>
      <name val="Arial"/>
      <family val="2"/>
    </font>
    <font>
      <b/>
      <sz val="18"/>
      <color rgb="FFFF0000"/>
      <name val="Franklin Gothic Book"/>
      <family val="2"/>
    </font>
    <font>
      <b/>
      <sz val="11"/>
      <color rgb="FFFF3300"/>
      <name val="Franklin Gothic Book"/>
      <family val="2"/>
    </font>
    <font>
      <b/>
      <sz val="12"/>
      <color rgb="FFFF3300"/>
      <name val="Franklin Gothic Book"/>
      <family val="2"/>
    </font>
    <font>
      <sz val="13"/>
      <name val="Franklin Gothic Book"/>
      <family val="2"/>
    </font>
    <font>
      <sz val="13"/>
      <color rgb="FFFF3737"/>
      <name val="Franklin Gothic Book"/>
      <family val="2"/>
    </font>
    <font>
      <sz val="11"/>
      <color rgb="FFFF3737"/>
      <name val="Franklin Gothic Book"/>
      <family val="2"/>
    </font>
    <font>
      <sz val="12"/>
      <color rgb="FFFF3737"/>
      <name val="Franklin Gothic Book"/>
      <family val="2"/>
    </font>
  </fonts>
  <fills count="13">
    <fill>
      <patternFill patternType="none"/>
    </fill>
    <fill>
      <patternFill patternType="gray125"/>
    </fill>
    <fill>
      <patternFill patternType="solid">
        <fgColor theme="0"/>
        <bgColor indexed="64"/>
      </patternFill>
    </fill>
    <fill>
      <patternFill patternType="solid">
        <fgColor rgb="FF223B7F"/>
        <bgColor indexed="64"/>
      </patternFill>
    </fill>
    <fill>
      <patternFill patternType="solid">
        <fgColor rgb="FFBFD5F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DC407"/>
        <bgColor indexed="64"/>
      </patternFill>
    </fill>
    <fill>
      <patternFill patternType="solid">
        <fgColor theme="0" tint="-0.14999847407452621"/>
        <bgColor indexed="64"/>
      </patternFill>
    </fill>
    <fill>
      <patternFill patternType="solid">
        <fgColor rgb="FFFFC000"/>
        <bgColor indexed="64"/>
      </patternFill>
    </fill>
    <fill>
      <patternFill patternType="solid">
        <fgColor theme="2"/>
        <bgColor indexed="64"/>
      </patternFill>
    </fill>
    <fill>
      <patternFill patternType="solid">
        <fgColor theme="8" tint="0.59999389629810485"/>
        <bgColor indexed="64"/>
      </patternFill>
    </fill>
    <fill>
      <patternFill patternType="solid">
        <fgColor rgb="FFFFF9E7"/>
        <bgColor indexed="64"/>
      </patternFill>
    </fill>
  </fills>
  <borders count="11">
    <border>
      <left/>
      <right/>
      <top/>
      <bottom/>
      <diagonal/>
    </border>
    <border>
      <left/>
      <right style="thin">
        <color auto="1"/>
      </right>
      <top/>
      <bottom/>
      <diagonal/>
    </border>
    <border>
      <left style="thin">
        <color auto="1"/>
      </left>
      <right/>
      <top/>
      <bottom/>
      <diagonal/>
    </border>
    <border>
      <left/>
      <right/>
      <top/>
      <bottom style="medium">
        <color rgb="FF223B7F"/>
      </bottom>
      <diagonal/>
    </border>
    <border>
      <left/>
      <right style="thin">
        <color rgb="FF223B7F"/>
      </right>
      <top/>
      <bottom/>
      <diagonal/>
    </border>
    <border>
      <left style="thin">
        <color rgb="FF223B7F"/>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2"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cellStyleXfs>
  <cellXfs count="248">
    <xf numFmtId="0" fontId="0" fillId="0" borderId="0" xfId="0"/>
    <xf numFmtId="0" fontId="0" fillId="5" borderId="0" xfId="0" applyFill="1"/>
    <xf numFmtId="0" fontId="0" fillId="7" borderId="0" xfId="0" applyFill="1"/>
    <xf numFmtId="0" fontId="7" fillId="0" borderId="0" xfId="0" applyFont="1"/>
    <xf numFmtId="14" fontId="0" fillId="0" borderId="0" xfId="0" applyNumberFormat="1"/>
    <xf numFmtId="49" fontId="0" fillId="0" borderId="0" xfId="0" applyNumberFormat="1"/>
    <xf numFmtId="0" fontId="9" fillId="5" borderId="0" xfId="0" applyFont="1" applyFill="1"/>
    <xf numFmtId="0" fontId="13" fillId="5" borderId="0" xfId="0" applyFont="1" applyFill="1" applyAlignment="1">
      <alignment vertical="center"/>
    </xf>
    <xf numFmtId="0" fontId="14" fillId="5" borderId="0" xfId="0" applyFont="1" applyFill="1"/>
    <xf numFmtId="0" fontId="15" fillId="5" borderId="0" xfId="0" applyFont="1" applyFill="1" applyAlignment="1">
      <alignment vertical="center"/>
    </xf>
    <xf numFmtId="0" fontId="18" fillId="5" borderId="0" xfId="0" applyFont="1" applyFill="1"/>
    <xf numFmtId="0" fontId="16" fillId="5" borderId="0" xfId="0" applyFont="1" applyFill="1" applyAlignment="1">
      <alignment horizontal="left" vertical="center"/>
    </xf>
    <xf numFmtId="0" fontId="11" fillId="5" borderId="0" xfId="0" applyFont="1" applyFill="1" applyAlignment="1">
      <alignment vertical="center"/>
    </xf>
    <xf numFmtId="0" fontId="11" fillId="2" borderId="0" xfId="0" applyFont="1" applyFill="1" applyAlignment="1">
      <alignment vertical="center"/>
    </xf>
    <xf numFmtId="0" fontId="25" fillId="5" borderId="0" xfId="0" applyFont="1" applyFill="1" applyAlignment="1">
      <alignment vertical="center"/>
    </xf>
    <xf numFmtId="0" fontId="11" fillId="5" borderId="0" xfId="0" applyFont="1" applyFill="1" applyAlignment="1">
      <alignment vertical="top" wrapText="1"/>
    </xf>
    <xf numFmtId="0" fontId="9" fillId="5" borderId="0" xfId="0" applyFont="1" applyFill="1" applyAlignment="1">
      <alignment vertical="center"/>
    </xf>
    <xf numFmtId="0" fontId="9" fillId="7" borderId="0" xfId="0" applyFont="1" applyFill="1" applyAlignment="1">
      <alignment wrapText="1"/>
    </xf>
    <xf numFmtId="0" fontId="11" fillId="5" borderId="0" xfId="0" applyFont="1" applyFill="1" applyProtection="1">
      <protection locked="0"/>
    </xf>
    <xf numFmtId="0" fontId="28" fillId="5" borderId="0" xfId="0" applyFont="1" applyFill="1"/>
    <xf numFmtId="0" fontId="29" fillId="5" borderId="0" xfId="0" applyFont="1" applyFill="1" applyAlignment="1">
      <alignment vertical="center"/>
    </xf>
    <xf numFmtId="0" fontId="30" fillId="5" borderId="0" xfId="0" applyFont="1" applyFill="1"/>
    <xf numFmtId="0" fontId="9" fillId="5" borderId="0" xfId="0" applyFont="1" applyFill="1" applyAlignment="1">
      <alignment horizontal="left" vertical="center" indent="2"/>
    </xf>
    <xf numFmtId="0" fontId="9" fillId="5" borderId="0" xfId="0" applyFont="1" applyFill="1" applyAlignment="1">
      <alignment horizontal="center" vertical="center"/>
    </xf>
    <xf numFmtId="0" fontId="31" fillId="5" borderId="0" xfId="0" applyFont="1" applyFill="1" applyAlignment="1">
      <alignment horizontal="center" vertical="center"/>
    </xf>
    <xf numFmtId="0" fontId="11" fillId="5" borderId="0" xfId="0" applyFont="1" applyFill="1" applyAlignment="1">
      <alignment horizontal="left" vertical="center"/>
    </xf>
    <xf numFmtId="0" fontId="9" fillId="2" borderId="0" xfId="0" applyFont="1" applyFill="1"/>
    <xf numFmtId="0" fontId="9" fillId="0" borderId="0" xfId="0" applyFont="1"/>
    <xf numFmtId="0" fontId="33" fillId="3" borderId="0" xfId="0" applyFont="1" applyFill="1"/>
    <xf numFmtId="0" fontId="34" fillId="3" borderId="0" xfId="0" applyFont="1" applyFill="1"/>
    <xf numFmtId="0" fontId="33" fillId="2" borderId="0" xfId="0" applyFont="1" applyFill="1"/>
    <xf numFmtId="0" fontId="35" fillId="2" borderId="0" xfId="0" applyFont="1" applyFill="1"/>
    <xf numFmtId="164" fontId="13" fillId="2" borderId="0" xfId="0" applyNumberFormat="1" applyFont="1" applyFill="1" applyAlignment="1" applyProtection="1">
      <alignment vertical="center" wrapText="1"/>
      <protection locked="0"/>
    </xf>
    <xf numFmtId="0" fontId="36" fillId="3" borderId="0" xfId="0" applyFont="1" applyFill="1"/>
    <xf numFmtId="0" fontId="36" fillId="2" borderId="0" xfId="0" applyFont="1" applyFill="1" applyAlignment="1">
      <alignment horizontal="center"/>
    </xf>
    <xf numFmtId="0" fontId="37" fillId="2" borderId="0" xfId="0" applyFont="1" applyFill="1" applyAlignment="1">
      <alignment horizontal="center"/>
    </xf>
    <xf numFmtId="0" fontId="36" fillId="3" borderId="0" xfId="0" applyFont="1" applyFill="1" applyAlignment="1">
      <alignment horizontal="center"/>
    </xf>
    <xf numFmtId="0" fontId="20" fillId="7" borderId="0" xfId="0" applyFont="1" applyFill="1" applyAlignment="1">
      <alignment vertical="center" wrapText="1"/>
    </xf>
    <xf numFmtId="0" fontId="9" fillId="3" borderId="0" xfId="0" applyFont="1" applyFill="1" applyAlignment="1">
      <alignment wrapText="1"/>
    </xf>
    <xf numFmtId="0" fontId="32" fillId="2" borderId="0" xfId="0" applyFont="1" applyFill="1"/>
    <xf numFmtId="0" fontId="34" fillId="2" borderId="0" xfId="0" applyFont="1" applyFill="1"/>
    <xf numFmtId="0" fontId="39" fillId="2" borderId="0" xfId="0" applyFont="1" applyFill="1"/>
    <xf numFmtId="0" fontId="12" fillId="2" borderId="0" xfId="0" applyFont="1" applyFill="1" applyAlignment="1">
      <alignment vertical="center"/>
    </xf>
    <xf numFmtId="0" fontId="42" fillId="5" borderId="0" xfId="0" applyFont="1" applyFill="1"/>
    <xf numFmtId="0" fontId="43" fillId="5" borderId="0" xfId="0" applyFont="1" applyFill="1"/>
    <xf numFmtId="0" fontId="12" fillId="7" borderId="0" xfId="0" applyFont="1" applyFill="1" applyAlignment="1">
      <alignment horizontal="center" vertical="center" wrapText="1"/>
    </xf>
    <xf numFmtId="0" fontId="44" fillId="0" borderId="0" xfId="0" applyFont="1" applyAlignment="1">
      <alignment horizontal="center" vertical="center" wrapText="1"/>
    </xf>
    <xf numFmtId="0" fontId="9" fillId="0" borderId="0" xfId="0" applyFont="1" applyAlignment="1">
      <alignment horizontal="center" vertical="center"/>
    </xf>
    <xf numFmtId="14"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47" fillId="12" borderId="9" xfId="0" applyFont="1" applyFill="1" applyBorder="1" applyAlignment="1">
      <alignment horizontal="center" vertical="center" wrapText="1"/>
    </xf>
    <xf numFmtId="0" fontId="47" fillId="0" borderId="9" xfId="0" applyFont="1" applyBorder="1" applyAlignment="1">
      <alignment horizontal="center" vertical="center" wrapText="1"/>
    </xf>
    <xf numFmtId="0" fontId="47" fillId="0" borderId="0" xfId="0" applyFont="1" applyAlignment="1">
      <alignment horizontal="center" vertical="center" wrapText="1"/>
    </xf>
    <xf numFmtId="0" fontId="46" fillId="0" borderId="0" xfId="0" applyFont="1" applyAlignment="1">
      <alignment horizontal="center" vertical="center" wrapText="1"/>
    </xf>
    <xf numFmtId="0" fontId="48" fillId="5" borderId="0" xfId="0" applyFont="1" applyFill="1" applyAlignment="1">
      <alignment vertical="center"/>
    </xf>
    <xf numFmtId="0" fontId="49" fillId="3" borderId="0" xfId="0" applyFont="1" applyFill="1" applyAlignment="1">
      <alignment horizontal="center" vertical="center" wrapText="1"/>
    </xf>
    <xf numFmtId="2" fontId="33" fillId="2" borderId="0" xfId="3" applyNumberFormat="1" applyFont="1" applyFill="1"/>
    <xf numFmtId="0" fontId="48" fillId="5" borderId="0" xfId="0" applyFont="1" applyFill="1"/>
    <xf numFmtId="0" fontId="52" fillId="5" borderId="0" xfId="0" applyFont="1" applyFill="1" applyAlignment="1">
      <alignment horizontal="center" vertical="center" wrapText="1"/>
    </xf>
    <xf numFmtId="0" fontId="48" fillId="5" borderId="0" xfId="0" applyFont="1" applyFill="1" applyAlignment="1">
      <alignment horizontal="center"/>
    </xf>
    <xf numFmtId="0" fontId="51" fillId="2" borderId="0" xfId="0" applyFont="1" applyFill="1" applyAlignment="1" applyProtection="1">
      <alignment vertical="top" wrapText="1"/>
      <protection locked="0"/>
    </xf>
    <xf numFmtId="0" fontId="54" fillId="3" borderId="0" xfId="0" applyFont="1" applyFill="1" applyAlignment="1">
      <alignment horizontal="center" vertical="center" wrapText="1"/>
    </xf>
    <xf numFmtId="0" fontId="26" fillId="4" borderId="0" xfId="0" applyFont="1" applyFill="1" applyAlignment="1">
      <alignment horizontal="center" vertical="center" wrapText="1"/>
    </xf>
    <xf numFmtId="0" fontId="8" fillId="5" borderId="0" xfId="0" applyFont="1" applyFill="1" applyAlignment="1">
      <alignment vertical="center" wrapText="1"/>
    </xf>
    <xf numFmtId="0" fontId="9" fillId="5" borderId="0" xfId="0" applyFont="1" applyFill="1" applyAlignment="1" applyProtection="1">
      <alignment vertical="center"/>
      <protection locked="0"/>
    </xf>
    <xf numFmtId="0" fontId="57" fillId="9" borderId="0" xfId="0" applyFont="1" applyFill="1" applyAlignment="1">
      <alignment horizontal="center" vertical="center"/>
    </xf>
    <xf numFmtId="0" fontId="57" fillId="9" borderId="0" xfId="0" applyFont="1" applyFill="1" applyAlignment="1">
      <alignment horizontal="center" vertical="center" wrapText="1"/>
    </xf>
    <xf numFmtId="0" fontId="57" fillId="2" borderId="0" xfId="0" applyFont="1" applyFill="1" applyAlignment="1">
      <alignment horizontal="center" vertical="center"/>
    </xf>
    <xf numFmtId="0" fontId="11" fillId="5" borderId="0" xfId="0" applyFont="1" applyFill="1"/>
    <xf numFmtId="0" fontId="25" fillId="5" borderId="0" xfId="0" applyFont="1" applyFill="1"/>
    <xf numFmtId="0" fontId="42" fillId="5" borderId="0" xfId="0" applyFont="1" applyFill="1" applyAlignment="1">
      <alignment wrapText="1"/>
    </xf>
    <xf numFmtId="0" fontId="40" fillId="5" borderId="0" xfId="0" applyFont="1" applyFill="1" applyAlignment="1">
      <alignment horizontal="left" vertical="center"/>
    </xf>
    <xf numFmtId="0" fontId="24" fillId="5" borderId="0" xfId="0" applyFont="1" applyFill="1" applyAlignment="1">
      <alignment vertical="center"/>
    </xf>
    <xf numFmtId="0" fontId="63" fillId="5" borderId="0" xfId="0" applyFont="1" applyFill="1"/>
    <xf numFmtId="0" fontId="64" fillId="5" borderId="0" xfId="0" applyFont="1" applyFill="1" applyAlignment="1">
      <alignment horizontal="center"/>
    </xf>
    <xf numFmtId="0" fontId="64" fillId="5" borderId="0" xfId="0" applyFont="1" applyFill="1"/>
    <xf numFmtId="165" fontId="9" fillId="5" borderId="0" xfId="4" applyNumberFormat="1" applyFont="1" applyFill="1"/>
    <xf numFmtId="165" fontId="9" fillId="0" borderId="9" xfId="4" applyNumberFormat="1" applyFont="1" applyBorder="1" applyAlignment="1">
      <alignment horizontal="center" vertical="center"/>
    </xf>
    <xf numFmtId="9" fontId="24" fillId="5" borderId="0" xfId="3" applyFont="1" applyFill="1" applyBorder="1" applyAlignment="1">
      <alignment horizontal="right" vertical="center"/>
    </xf>
    <xf numFmtId="0" fontId="24" fillId="2" borderId="0" xfId="0" applyFont="1" applyFill="1" applyAlignment="1">
      <alignment vertical="center"/>
    </xf>
    <xf numFmtId="165" fontId="24" fillId="2" borderId="0" xfId="4" applyNumberFormat="1" applyFont="1" applyFill="1" applyAlignment="1">
      <alignment horizontal="right" vertical="center" wrapText="1"/>
    </xf>
    <xf numFmtId="9" fontId="24" fillId="5" borderId="0" xfId="3" applyFont="1" applyFill="1" applyAlignment="1">
      <alignment horizontal="right" vertical="center"/>
    </xf>
    <xf numFmtId="9" fontId="24" fillId="2" borderId="0" xfId="3" applyFont="1" applyFill="1" applyBorder="1" applyAlignment="1">
      <alignment horizontal="right" vertical="center"/>
    </xf>
    <xf numFmtId="165" fontId="24" fillId="5" borderId="0" xfId="4" applyNumberFormat="1" applyFont="1" applyFill="1" applyAlignment="1">
      <alignment horizontal="right" vertical="center"/>
    </xf>
    <xf numFmtId="165" fontId="24" fillId="2" borderId="0" xfId="4" applyNumberFormat="1" applyFont="1" applyFill="1" applyBorder="1" applyAlignment="1">
      <alignment horizontal="right" vertical="center"/>
    </xf>
    <xf numFmtId="0" fontId="26" fillId="4" borderId="0" xfId="0" applyFont="1" applyFill="1" applyAlignment="1">
      <alignment vertical="center" wrapText="1"/>
    </xf>
    <xf numFmtId="165" fontId="24" fillId="5" borderId="0" xfId="4" applyNumberFormat="1" applyFont="1" applyFill="1" applyBorder="1" applyAlignment="1">
      <alignment vertical="center"/>
    </xf>
    <xf numFmtId="165" fontId="24" fillId="2" borderId="0" xfId="4" applyNumberFormat="1" applyFont="1" applyFill="1" applyAlignment="1">
      <alignment vertical="center" wrapText="1"/>
    </xf>
    <xf numFmtId="165" fontId="24" fillId="5" borderId="0" xfId="4" applyNumberFormat="1" applyFont="1" applyFill="1" applyAlignment="1">
      <alignment vertical="center"/>
    </xf>
    <xf numFmtId="165" fontId="24" fillId="2" borderId="0" xfId="4" applyNumberFormat="1" applyFont="1" applyFill="1" applyAlignment="1">
      <alignment vertical="center"/>
    </xf>
    <xf numFmtId="0" fontId="19" fillId="2" borderId="0" xfId="0" applyFont="1" applyFill="1" applyAlignment="1">
      <alignment vertical="center" wrapText="1"/>
    </xf>
    <xf numFmtId="0" fontId="59" fillId="2" borderId="0" xfId="0" applyFont="1" applyFill="1" applyAlignment="1">
      <alignment vertical="center" wrapText="1"/>
    </xf>
    <xf numFmtId="0" fontId="12" fillId="5" borderId="0" xfId="0" applyFont="1" applyFill="1"/>
    <xf numFmtId="0" fontId="24" fillId="5" borderId="0" xfId="0" applyFont="1" applyFill="1"/>
    <xf numFmtId="0" fontId="69" fillId="5" borderId="0" xfId="0" applyFont="1" applyFill="1" applyAlignment="1">
      <alignment horizontal="center" vertical="center" wrapText="1"/>
    </xf>
    <xf numFmtId="0" fontId="70" fillId="5" borderId="0" xfId="0" applyFont="1" applyFill="1"/>
    <xf numFmtId="0" fontId="71" fillId="5" borderId="0" xfId="0" applyFont="1" applyFill="1"/>
    <xf numFmtId="0" fontId="70" fillId="5" borderId="0" xfId="0" applyFont="1" applyFill="1" applyAlignment="1">
      <alignment vertical="center"/>
    </xf>
    <xf numFmtId="0" fontId="50" fillId="3" borderId="0" xfId="2" applyFont="1" applyFill="1" applyAlignment="1">
      <alignment horizontal="center" vertical="center" wrapText="1"/>
    </xf>
    <xf numFmtId="0" fontId="24" fillId="2" borderId="0" xfId="0" applyFont="1" applyFill="1" applyAlignment="1">
      <alignment horizontal="center" vertical="center" wrapText="1"/>
    </xf>
    <xf numFmtId="0" fontId="11" fillId="2" borderId="0" xfId="0" applyFont="1" applyFill="1" applyAlignment="1">
      <alignment horizontal="center" vertical="center"/>
    </xf>
    <xf numFmtId="0" fontId="10" fillId="5" borderId="0" xfId="0" applyFont="1" applyFill="1" applyAlignment="1">
      <alignment horizontal="center" vertical="center"/>
    </xf>
    <xf numFmtId="0" fontId="10" fillId="5" borderId="3" xfId="0" applyFont="1" applyFill="1" applyBorder="1" applyAlignment="1">
      <alignment horizontal="center" vertical="center"/>
    </xf>
    <xf numFmtId="0" fontId="22" fillId="7" borderId="6" xfId="0" applyFont="1" applyFill="1" applyBorder="1" applyAlignment="1" applyProtection="1">
      <alignment horizontal="center" vertical="center"/>
      <protection locked="0"/>
    </xf>
    <xf numFmtId="0" fontId="22" fillId="7" borderId="7" xfId="0" applyFont="1" applyFill="1" applyBorder="1" applyAlignment="1" applyProtection="1">
      <alignment horizontal="center" vertical="center"/>
      <protection locked="0"/>
    </xf>
    <xf numFmtId="0" fontId="21" fillId="5" borderId="0" xfId="0" applyFont="1" applyFill="1" applyAlignment="1">
      <alignment horizontal="center" vertical="center"/>
    </xf>
    <xf numFmtId="0" fontId="21" fillId="5" borderId="1" xfId="0" applyFont="1" applyFill="1" applyBorder="1" applyAlignment="1">
      <alignment horizontal="center" vertical="center"/>
    </xf>
    <xf numFmtId="0" fontId="23" fillId="2" borderId="0" xfId="0" applyFont="1" applyFill="1" applyAlignment="1">
      <alignment horizontal="left" vertical="center" wrapText="1"/>
    </xf>
    <xf numFmtId="0" fontId="46" fillId="7" borderId="0" xfId="0" applyFont="1" applyFill="1" applyAlignment="1">
      <alignment horizontal="center" vertical="center" wrapText="1"/>
    </xf>
    <xf numFmtId="0" fontId="17" fillId="3" borderId="0" xfId="2" applyFont="1" applyFill="1" applyAlignment="1">
      <alignment horizontal="center" vertical="center" wrapText="1"/>
    </xf>
    <xf numFmtId="0" fontId="45" fillId="2" borderId="5" xfId="0" applyFont="1" applyFill="1" applyBorder="1" applyAlignment="1" applyProtection="1">
      <alignment horizontal="center" vertical="center" wrapText="1"/>
      <protection locked="0"/>
    </xf>
    <xf numFmtId="0" fontId="45" fillId="2" borderId="0" xfId="0" applyFont="1" applyFill="1" applyAlignment="1" applyProtection="1">
      <alignment horizontal="center" vertical="center" wrapText="1"/>
      <protection locked="0"/>
    </xf>
    <xf numFmtId="0" fontId="45" fillId="2" borderId="4" xfId="0" applyFont="1" applyFill="1" applyBorder="1" applyAlignment="1" applyProtection="1">
      <alignment horizontal="center" vertical="center" wrapText="1"/>
      <protection locked="0"/>
    </xf>
    <xf numFmtId="14" fontId="45" fillId="6" borderId="0" xfId="0" applyNumberFormat="1" applyFont="1" applyFill="1" applyAlignment="1" applyProtection="1">
      <alignment horizontal="center" vertical="center"/>
      <protection locked="0"/>
    </xf>
    <xf numFmtId="0" fontId="45" fillId="6" borderId="0" xfId="0" applyFont="1" applyFill="1" applyAlignment="1" applyProtection="1">
      <alignment horizontal="center" vertical="center"/>
      <protection locked="0"/>
    </xf>
    <xf numFmtId="0" fontId="40" fillId="4" borderId="0" xfId="0" applyFont="1" applyFill="1" applyAlignment="1">
      <alignment horizontal="left" vertical="center"/>
    </xf>
    <xf numFmtId="0" fontId="19" fillId="2" borderId="0" xfId="0" applyFont="1" applyFill="1" applyAlignment="1">
      <alignment horizontal="center" vertical="center" wrapText="1"/>
    </xf>
    <xf numFmtId="0" fontId="59" fillId="2" borderId="0" xfId="0" applyFont="1" applyFill="1" applyAlignment="1" applyProtection="1">
      <alignment horizontal="justify" vertical="center" wrapText="1"/>
      <protection locked="0"/>
    </xf>
    <xf numFmtId="0" fontId="45" fillId="6" borderId="5" xfId="0" applyFont="1" applyFill="1" applyBorder="1" applyAlignment="1" applyProtection="1">
      <alignment horizontal="center" vertical="center" wrapText="1"/>
      <protection locked="0"/>
    </xf>
    <xf numFmtId="0" fontId="45" fillId="6" borderId="0" xfId="0" applyFont="1" applyFill="1" applyAlignment="1" applyProtection="1">
      <alignment horizontal="center" vertical="center" wrapText="1"/>
      <protection locked="0"/>
    </xf>
    <xf numFmtId="0" fontId="45" fillId="6" borderId="4" xfId="0" applyFont="1" applyFill="1" applyBorder="1" applyAlignment="1" applyProtection="1">
      <alignment horizontal="center" vertical="center" wrapText="1"/>
      <protection locked="0"/>
    </xf>
    <xf numFmtId="14" fontId="45" fillId="6" borderId="5" xfId="0" applyNumberFormat="1" applyFont="1" applyFill="1" applyBorder="1" applyAlignment="1" applyProtection="1">
      <alignment horizontal="center" vertical="center"/>
      <protection locked="0"/>
    </xf>
    <xf numFmtId="14" fontId="45" fillId="2" borderId="5" xfId="0" applyNumberFormat="1" applyFont="1" applyFill="1" applyBorder="1" applyAlignment="1" applyProtection="1">
      <alignment horizontal="center" vertical="center"/>
      <protection locked="0"/>
    </xf>
    <xf numFmtId="14" fontId="45" fillId="2" borderId="0" xfId="0" applyNumberFormat="1" applyFont="1" applyFill="1" applyAlignment="1" applyProtection="1">
      <alignment horizontal="center" vertical="center"/>
      <protection locked="0"/>
    </xf>
    <xf numFmtId="0" fontId="23" fillId="2" borderId="0" xfId="0" applyFont="1" applyFill="1" applyAlignment="1">
      <alignment horizontal="center" vertical="center" wrapText="1"/>
    </xf>
    <xf numFmtId="0" fontId="23" fillId="2" borderId="4" xfId="0" applyFont="1" applyFill="1" applyBorder="1" applyAlignment="1">
      <alignment horizontal="center" vertical="center" wrapText="1"/>
    </xf>
    <xf numFmtId="0" fontId="41" fillId="4" borderId="0" xfId="0" applyFont="1" applyFill="1" applyAlignment="1">
      <alignment horizontal="center" vertical="center" wrapText="1"/>
    </xf>
    <xf numFmtId="0" fontId="41" fillId="4" borderId="1"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10" fillId="5" borderId="0" xfId="0" applyFont="1" applyFill="1" applyAlignment="1">
      <alignment horizontal="left" vertical="center"/>
    </xf>
    <xf numFmtId="0" fontId="10" fillId="5" borderId="3" xfId="0" applyFont="1" applyFill="1" applyBorder="1" applyAlignment="1">
      <alignment horizontal="left" vertical="center"/>
    </xf>
    <xf numFmtId="0" fontId="41" fillId="4" borderId="4"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4" xfId="0" applyFont="1" applyFill="1" applyBorder="1" applyAlignment="1">
      <alignment horizontal="center" vertical="center" wrapText="1"/>
    </xf>
    <xf numFmtId="0" fontId="20" fillId="7" borderId="0" xfId="0" applyFont="1" applyFill="1" applyAlignment="1">
      <alignment horizontal="center" vertical="center" wrapText="1"/>
    </xf>
    <xf numFmtId="0" fontId="9" fillId="7" borderId="0" xfId="0" applyFont="1" applyFill="1" applyAlignment="1">
      <alignment horizontal="center" vertical="center" wrapText="1"/>
    </xf>
    <xf numFmtId="0" fontId="45" fillId="6" borderId="4" xfId="0" applyFont="1" applyFill="1" applyBorder="1" applyAlignment="1" applyProtection="1">
      <alignment horizontal="center" vertical="center"/>
      <protection locked="0"/>
    </xf>
    <xf numFmtId="0" fontId="45" fillId="6" borderId="5" xfId="0" applyFont="1" applyFill="1" applyBorder="1" applyAlignment="1" applyProtection="1">
      <alignment horizontal="center" vertical="center"/>
      <protection locked="0"/>
    </xf>
    <xf numFmtId="0" fontId="45" fillId="2" borderId="0" xfId="0" applyFont="1" applyFill="1" applyAlignment="1" applyProtection="1">
      <alignment horizontal="center" vertical="center"/>
      <protection locked="0"/>
    </xf>
    <xf numFmtId="0" fontId="45" fillId="2" borderId="4" xfId="0" applyFont="1" applyFill="1" applyBorder="1" applyAlignment="1" applyProtection="1">
      <alignment horizontal="center" vertical="center"/>
      <protection locked="0"/>
    </xf>
    <xf numFmtId="0" fontId="45" fillId="2" borderId="5" xfId="0" applyFont="1" applyFill="1" applyBorder="1" applyAlignment="1" applyProtection="1">
      <alignment horizontal="center" vertical="center"/>
      <protection locked="0"/>
    </xf>
    <xf numFmtId="0" fontId="59" fillId="2" borderId="0" xfId="0" applyFont="1" applyFill="1" applyAlignment="1" applyProtection="1">
      <alignment horizontal="left" vertical="center" wrapText="1"/>
      <protection locked="0"/>
    </xf>
    <xf numFmtId="0" fontId="59" fillId="2" borderId="0" xfId="0" applyFont="1" applyFill="1" applyAlignment="1" applyProtection="1">
      <alignment horizontal="left" vertical="center"/>
      <protection locked="0"/>
    </xf>
    <xf numFmtId="0" fontId="23" fillId="2" borderId="0" xfId="0" applyFont="1" applyFill="1" applyAlignment="1">
      <alignment horizontal="left" vertical="center"/>
    </xf>
    <xf numFmtId="0" fontId="16" fillId="2" borderId="0" xfId="0" applyFont="1" applyFill="1" applyAlignment="1" applyProtection="1">
      <alignment horizontal="center" vertical="center"/>
      <protection locked="0"/>
    </xf>
    <xf numFmtId="0" fontId="26" fillId="4" borderId="0" xfId="0" applyFont="1" applyFill="1" applyAlignment="1">
      <alignment horizontal="center" vertical="center" wrapText="1"/>
    </xf>
    <xf numFmtId="0" fontId="11" fillId="2" borderId="0" xfId="0" applyFont="1" applyFill="1" applyAlignment="1">
      <alignment horizontal="center" vertical="center" wrapText="1"/>
    </xf>
    <xf numFmtId="0" fontId="11" fillId="5" borderId="0" xfId="0" applyFont="1" applyFill="1" applyAlignment="1">
      <alignment horizontal="center" vertical="center" wrapText="1"/>
    </xf>
    <xf numFmtId="0" fontId="22" fillId="2" borderId="2" xfId="0" applyFont="1" applyFill="1" applyBorder="1" applyAlignment="1" applyProtection="1">
      <alignment horizontal="center" vertical="center"/>
      <protection locked="0"/>
    </xf>
    <xf numFmtId="0" fontId="22" fillId="2" borderId="0" xfId="0" applyFont="1" applyFill="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0" fontId="22" fillId="5" borderId="0" xfId="0" applyFont="1" applyFill="1" applyAlignment="1" applyProtection="1">
      <alignment horizontal="center" vertical="center"/>
      <protection locked="0"/>
    </xf>
    <xf numFmtId="0" fontId="9" fillId="7" borderId="0" xfId="0" applyFont="1" applyFill="1" applyAlignment="1">
      <alignment horizontal="center" wrapText="1"/>
    </xf>
    <xf numFmtId="0" fontId="15" fillId="4" borderId="0" xfId="0" applyFont="1" applyFill="1" applyAlignment="1">
      <alignment horizontal="center" vertical="center" wrapText="1"/>
    </xf>
    <xf numFmtId="0" fontId="43" fillId="4" borderId="0" xfId="0" applyFont="1" applyFill="1" applyAlignment="1">
      <alignment horizontal="center" vertical="center" wrapText="1"/>
    </xf>
    <xf numFmtId="0" fontId="43" fillId="4" borderId="1" xfId="0" applyFont="1" applyFill="1" applyBorder="1" applyAlignment="1">
      <alignment horizontal="center" vertical="center" wrapText="1"/>
    </xf>
    <xf numFmtId="165" fontId="65" fillId="0" borderId="2" xfId="4" applyNumberFormat="1" applyFont="1" applyBorder="1" applyAlignment="1" applyProtection="1">
      <alignment horizontal="center" vertical="center"/>
    </xf>
    <xf numFmtId="165" fontId="21" fillId="0" borderId="2" xfId="4" applyNumberFormat="1" applyFont="1" applyBorder="1" applyAlignment="1" applyProtection="1">
      <alignment horizontal="center" vertical="center"/>
      <protection locked="0"/>
    </xf>
    <xf numFmtId="0" fontId="43" fillId="2" borderId="0" xfId="0" applyFont="1" applyFill="1" applyAlignment="1">
      <alignment horizontal="center" vertical="center" wrapText="1"/>
    </xf>
    <xf numFmtId="0" fontId="43" fillId="2" borderId="1" xfId="0" applyFont="1" applyFill="1" applyBorder="1" applyAlignment="1">
      <alignment horizontal="center" vertical="center" wrapText="1"/>
    </xf>
    <xf numFmtId="165" fontId="40" fillId="2" borderId="0" xfId="4" applyNumberFormat="1" applyFont="1" applyFill="1" applyAlignment="1" applyProtection="1">
      <alignment horizontal="center" vertical="center"/>
      <protection locked="0"/>
    </xf>
    <xf numFmtId="0" fontId="61" fillId="5" borderId="0" xfId="0" applyFont="1" applyFill="1" applyAlignment="1">
      <alignment vertical="center" wrapText="1"/>
    </xf>
    <xf numFmtId="0" fontId="61" fillId="5" borderId="4" xfId="0" applyFont="1" applyFill="1" applyBorder="1" applyAlignment="1">
      <alignment vertical="center" wrapText="1"/>
    </xf>
    <xf numFmtId="165" fontId="40" fillId="5" borderId="0" xfId="4" applyNumberFormat="1" applyFont="1" applyFill="1" applyAlignment="1" applyProtection="1">
      <alignment horizontal="center" vertical="center"/>
      <protection locked="0"/>
    </xf>
    <xf numFmtId="165" fontId="40" fillId="2" borderId="8" xfId="4" applyNumberFormat="1" applyFont="1" applyFill="1" applyBorder="1" applyAlignment="1" applyProtection="1">
      <alignment horizontal="center" vertical="center"/>
      <protection locked="0"/>
    </xf>
    <xf numFmtId="165" fontId="40" fillId="2"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xf>
    <xf numFmtId="0" fontId="42" fillId="2" borderId="1" xfId="0" applyFont="1" applyFill="1" applyBorder="1" applyAlignment="1">
      <alignment horizontal="left" vertical="center" wrapText="1"/>
    </xf>
    <xf numFmtId="165" fontId="40" fillId="5" borderId="2" xfId="4" applyNumberFormat="1" applyFont="1" applyFill="1" applyBorder="1" applyAlignment="1" applyProtection="1">
      <alignment horizontal="center" vertical="center"/>
      <protection locked="0"/>
    </xf>
    <xf numFmtId="0" fontId="42" fillId="2" borderId="0" xfId="0" applyFont="1" applyFill="1" applyAlignment="1">
      <alignment horizontal="left" vertical="center" wrapText="1" indent="2"/>
    </xf>
    <xf numFmtId="0" fontId="42" fillId="2" borderId="4" xfId="0" applyFont="1" applyFill="1" applyBorder="1" applyAlignment="1">
      <alignment horizontal="left" vertical="center" wrapText="1" indent="2"/>
    </xf>
    <xf numFmtId="0" fontId="42" fillId="5" borderId="0" xfId="0" applyFont="1" applyFill="1" applyAlignment="1">
      <alignment horizontal="left" vertical="center" wrapText="1" indent="2"/>
    </xf>
    <xf numFmtId="0" fontId="42" fillId="5" borderId="4" xfId="0" applyFont="1" applyFill="1" applyBorder="1" applyAlignment="1">
      <alignment horizontal="left" vertical="center" wrapText="1" indent="2"/>
    </xf>
    <xf numFmtId="0" fontId="68" fillId="2" borderId="0" xfId="0" applyFont="1" applyFill="1" applyAlignment="1">
      <alignment horizontal="left" vertical="center" wrapText="1" indent="2"/>
    </xf>
    <xf numFmtId="0" fontId="68" fillId="2" borderId="4" xfId="0" applyFont="1" applyFill="1" applyBorder="1" applyAlignment="1">
      <alignment horizontal="left" vertical="center" wrapText="1" indent="2"/>
    </xf>
    <xf numFmtId="165" fontId="40" fillId="5" borderId="8" xfId="4" applyNumberFormat="1" applyFont="1" applyFill="1" applyBorder="1" applyAlignment="1" applyProtection="1">
      <alignment horizontal="center" vertical="center"/>
      <protection locked="0"/>
    </xf>
    <xf numFmtId="0" fontId="42" fillId="5" borderId="0" xfId="0" applyFont="1" applyFill="1" applyAlignment="1">
      <alignment horizontal="center"/>
    </xf>
    <xf numFmtId="0" fontId="11" fillId="5" borderId="0" xfId="0" applyFont="1" applyFill="1" applyAlignment="1">
      <alignment horizontal="center"/>
    </xf>
    <xf numFmtId="165" fontId="40" fillId="5" borderId="5" xfId="4" applyNumberFormat="1" applyFont="1" applyFill="1" applyBorder="1" applyAlignment="1" applyProtection="1">
      <alignment horizontal="center" vertical="center"/>
      <protection locked="0"/>
    </xf>
    <xf numFmtId="165" fontId="40" fillId="0" borderId="5" xfId="4" applyNumberFormat="1" applyFont="1" applyBorder="1" applyAlignment="1" applyProtection="1">
      <alignment horizontal="center" vertical="center"/>
      <protection locked="0"/>
    </xf>
    <xf numFmtId="165" fontId="40" fillId="2" borderId="5" xfId="4" applyNumberFormat="1" applyFont="1" applyFill="1" applyBorder="1" applyAlignment="1" applyProtection="1">
      <alignment horizontal="center" vertical="center"/>
      <protection locked="0"/>
    </xf>
    <xf numFmtId="0" fontId="42" fillId="2" borderId="4" xfId="0" applyFont="1" applyFill="1" applyBorder="1" applyAlignment="1">
      <alignment horizontal="left" vertical="center" wrapText="1"/>
    </xf>
    <xf numFmtId="0" fontId="42" fillId="5" borderId="0" xfId="0" applyFont="1" applyFill="1" applyAlignment="1">
      <alignment horizontal="left" vertical="center" wrapText="1"/>
    </xf>
    <xf numFmtId="0" fontId="42" fillId="5" borderId="4" xfId="0" applyFont="1" applyFill="1" applyBorder="1" applyAlignment="1">
      <alignment horizontal="left" vertical="center" wrapText="1"/>
    </xf>
    <xf numFmtId="0" fontId="42" fillId="2" borderId="0" xfId="0" applyFont="1" applyFill="1" applyAlignment="1">
      <alignment vertical="center" wrapText="1"/>
    </xf>
    <xf numFmtId="0" fontId="42" fillId="2" borderId="4" xfId="0" applyFont="1" applyFill="1" applyBorder="1" applyAlignment="1">
      <alignment vertical="center" wrapText="1"/>
    </xf>
    <xf numFmtId="0" fontId="42" fillId="5" borderId="0" xfId="0" applyFont="1" applyFill="1" applyAlignment="1">
      <alignment vertical="center" wrapText="1"/>
    </xf>
    <xf numFmtId="0" fontId="42" fillId="5" borderId="4" xfId="0" applyFont="1" applyFill="1" applyBorder="1" applyAlignment="1">
      <alignment vertical="center" wrapText="1"/>
    </xf>
    <xf numFmtId="0" fontId="61" fillId="5" borderId="0" xfId="0" applyFont="1" applyFill="1" applyAlignment="1">
      <alignment horizontal="left" vertical="center" wrapText="1"/>
    </xf>
    <xf numFmtId="0" fontId="61" fillId="5" borderId="1" xfId="0" applyFont="1" applyFill="1" applyBorder="1" applyAlignment="1">
      <alignment horizontal="left" vertical="center" wrapText="1"/>
    </xf>
    <xf numFmtId="0" fontId="68" fillId="2" borderId="0" xfId="0" applyFont="1" applyFill="1" applyAlignment="1">
      <alignment vertical="center" wrapText="1"/>
    </xf>
    <xf numFmtId="0" fontId="68" fillId="2" borderId="4" xfId="0" applyFont="1" applyFill="1" applyBorder="1" applyAlignment="1">
      <alignment vertical="center" wrapText="1"/>
    </xf>
    <xf numFmtId="0" fontId="42" fillId="5" borderId="1" xfId="0" applyFont="1" applyFill="1" applyBorder="1" applyAlignment="1">
      <alignment horizontal="left" vertical="center" wrapText="1"/>
    </xf>
    <xf numFmtId="0" fontId="60" fillId="4" borderId="0" xfId="0" applyFont="1" applyFill="1" applyAlignment="1">
      <alignment horizontal="center" vertical="center" wrapText="1"/>
    </xf>
    <xf numFmtId="165" fontId="56" fillId="5" borderId="0" xfId="0" applyNumberFormat="1" applyFont="1" applyFill="1" applyAlignment="1">
      <alignment horizontal="center" vertical="center" wrapText="1"/>
    </xf>
    <xf numFmtId="165" fontId="40" fillId="2" borderId="0" xfId="4" applyNumberFormat="1" applyFont="1" applyFill="1" applyAlignment="1" applyProtection="1">
      <alignment horizontal="center" vertical="center"/>
    </xf>
    <xf numFmtId="165" fontId="40" fillId="2" borderId="0" xfId="4" applyNumberFormat="1" applyFont="1" applyFill="1" applyAlignment="1" applyProtection="1">
      <alignment horizontal="center" vertical="center" wrapText="1"/>
      <protection locked="0"/>
    </xf>
    <xf numFmtId="0" fontId="40" fillId="4" borderId="5" xfId="0" applyFont="1" applyFill="1" applyBorder="1" applyAlignment="1">
      <alignment horizontal="center" vertical="center"/>
    </xf>
    <xf numFmtId="165" fontId="41" fillId="5" borderId="5" xfId="4" applyNumberFormat="1" applyFont="1" applyFill="1" applyBorder="1" applyAlignment="1" applyProtection="1">
      <alignment horizontal="center" vertical="center" wrapText="1"/>
      <protection locked="0"/>
    </xf>
    <xf numFmtId="0" fontId="40" fillId="4" borderId="0" xfId="0" applyFont="1" applyFill="1" applyAlignment="1">
      <alignment horizontal="center" vertical="center"/>
    </xf>
    <xf numFmtId="0" fontId="40" fillId="4" borderId="4" xfId="0" applyFont="1" applyFill="1" applyBorder="1" applyAlignment="1">
      <alignment horizontal="center" vertical="center"/>
    </xf>
    <xf numFmtId="0" fontId="62" fillId="4" borderId="0" xfId="0" applyFont="1" applyFill="1" applyAlignment="1">
      <alignment horizontal="center"/>
    </xf>
    <xf numFmtId="0" fontId="41" fillId="4" borderId="0" xfId="0" applyFont="1" applyFill="1" applyAlignment="1">
      <alignment horizontal="center" vertical="center"/>
    </xf>
    <xf numFmtId="0" fontId="40" fillId="2" borderId="0" xfId="0" applyFont="1" applyFill="1" applyAlignment="1" applyProtection="1">
      <alignment horizontal="center" vertical="center"/>
      <protection locked="0"/>
    </xf>
    <xf numFmtId="0" fontId="62" fillId="4" borderId="0" xfId="0" applyFont="1" applyFill="1" applyAlignment="1">
      <alignment horizontal="center" vertical="center"/>
    </xf>
    <xf numFmtId="0" fontId="62" fillId="4" borderId="0" xfId="0" applyFont="1" applyFill="1" applyAlignment="1">
      <alignment horizontal="center" vertical="center" wrapText="1"/>
    </xf>
    <xf numFmtId="165" fontId="40" fillId="2" borderId="0" xfId="4" applyNumberFormat="1" applyFont="1" applyFill="1" applyAlignment="1">
      <alignment horizontal="center" vertical="center"/>
    </xf>
    <xf numFmtId="165" fontId="40" fillId="5" borderId="0" xfId="4" applyNumberFormat="1" applyFont="1" applyFill="1" applyAlignment="1">
      <alignment horizontal="center" vertical="center"/>
    </xf>
    <xf numFmtId="165" fontId="40" fillId="2" borderId="1" xfId="4" applyNumberFormat="1" applyFont="1" applyFill="1" applyBorder="1" applyAlignment="1" applyProtection="1">
      <alignment horizontal="center" vertical="center"/>
      <protection locked="0"/>
    </xf>
    <xf numFmtId="165" fontId="40" fillId="5" borderId="1" xfId="4" applyNumberFormat="1" applyFont="1" applyFill="1" applyBorder="1" applyAlignment="1" applyProtection="1">
      <alignment horizontal="center" vertical="center"/>
      <protection locked="0"/>
    </xf>
    <xf numFmtId="165" fontId="40" fillId="4" borderId="0" xfId="0" applyNumberFormat="1" applyFont="1" applyFill="1" applyAlignment="1">
      <alignment horizontal="center" vertical="center" wrapText="1"/>
    </xf>
    <xf numFmtId="0" fontId="40" fillId="5" borderId="0" xfId="0" applyFont="1" applyFill="1" applyAlignment="1" applyProtection="1">
      <alignment horizontal="center" vertical="center" wrapText="1"/>
      <protection locked="0"/>
    </xf>
    <xf numFmtId="0" fontId="40" fillId="4" borderId="0" xfId="0" applyFont="1" applyFill="1" applyAlignment="1">
      <alignment horizontal="center" vertical="center" wrapText="1"/>
    </xf>
    <xf numFmtId="0" fontId="12" fillId="4" borderId="0" xfId="0" applyFont="1" applyFill="1" applyAlignment="1">
      <alignment horizontal="center" vertical="center" wrapText="1"/>
    </xf>
    <xf numFmtId="0" fontId="24" fillId="2" borderId="0" xfId="0" applyFont="1" applyFill="1" applyAlignment="1" applyProtection="1">
      <alignment horizontal="left" vertical="center" wrapText="1"/>
      <protection locked="0"/>
    </xf>
    <xf numFmtId="165" fontId="24" fillId="2" borderId="0" xfId="4" applyNumberFormat="1" applyFont="1" applyFill="1" applyBorder="1" applyAlignment="1">
      <alignment horizontal="center" vertical="center"/>
    </xf>
    <xf numFmtId="165" fontId="12" fillId="2" borderId="0" xfId="4" applyNumberFormat="1" applyFont="1" applyFill="1" applyBorder="1" applyAlignment="1">
      <alignment horizontal="center" vertical="center"/>
    </xf>
    <xf numFmtId="0" fontId="24" fillId="2" borderId="0" xfId="0" applyFont="1" applyFill="1" applyAlignment="1">
      <alignment horizontal="right" vertical="center"/>
    </xf>
    <xf numFmtId="165" fontId="24" fillId="5" borderId="0" xfId="4" applyNumberFormat="1" applyFont="1" applyFill="1" applyBorder="1" applyAlignment="1">
      <alignment horizontal="center" vertical="center" wrapText="1"/>
    </xf>
    <xf numFmtId="0" fontId="24" fillId="5" borderId="0" xfId="0" applyFont="1" applyFill="1" applyAlignment="1">
      <alignment horizontal="right" vertical="center"/>
    </xf>
    <xf numFmtId="0" fontId="33" fillId="5" borderId="0" xfId="0" applyFont="1" applyFill="1" applyAlignment="1" applyProtection="1">
      <alignment horizontal="center"/>
      <protection locked="0"/>
    </xf>
    <xf numFmtId="0" fontId="55" fillId="3" borderId="0" xfId="2" applyFont="1" applyFill="1" applyAlignment="1">
      <alignment horizontal="center" vertical="center" wrapText="1"/>
    </xf>
    <xf numFmtId="0" fontId="26" fillId="5" borderId="0" xfId="0" applyFont="1" applyFill="1" applyAlignment="1" applyProtection="1">
      <alignment horizontal="center" vertical="center" wrapText="1"/>
      <protection locked="0"/>
    </xf>
    <xf numFmtId="165" fontId="24" fillId="2" borderId="0" xfId="4" applyNumberFormat="1" applyFont="1" applyFill="1" applyAlignment="1">
      <alignment horizontal="right" vertical="center"/>
    </xf>
    <xf numFmtId="0" fontId="32" fillId="4" borderId="0" xfId="0" applyFont="1" applyFill="1" applyAlignment="1">
      <alignment horizontal="center" vertical="center" wrapText="1"/>
    </xf>
    <xf numFmtId="0" fontId="26" fillId="7" borderId="0" xfId="0" applyFont="1" applyFill="1" applyAlignment="1">
      <alignment horizontal="center" vertical="center" wrapText="1"/>
    </xf>
    <xf numFmtId="0" fontId="38" fillId="2" borderId="0" xfId="2" applyFont="1" applyFill="1" applyAlignment="1">
      <alignment horizontal="center" vertical="center" wrapText="1"/>
    </xf>
    <xf numFmtId="0" fontId="21" fillId="2" borderId="0" xfId="0" applyFont="1" applyFill="1" applyAlignment="1">
      <alignment horizontal="center"/>
    </xf>
    <xf numFmtId="14" fontId="40" fillId="10" borderId="0" xfId="0" applyNumberFormat="1" applyFont="1" applyFill="1" applyAlignment="1" applyProtection="1">
      <alignment horizontal="center" vertical="center" wrapText="1"/>
      <protection locked="0"/>
    </xf>
    <xf numFmtId="0" fontId="40" fillId="10" borderId="0" xfId="0" applyFont="1" applyFill="1" applyAlignment="1" applyProtection="1">
      <alignment horizontal="center" vertical="center" wrapText="1"/>
      <protection locked="0"/>
    </xf>
    <xf numFmtId="0" fontId="26" fillId="2" borderId="0" xfId="0" applyFont="1" applyFill="1" applyAlignment="1">
      <alignment horizontal="center" vertical="center"/>
    </xf>
    <xf numFmtId="165" fontId="24" fillId="5" borderId="0" xfId="4" applyNumberFormat="1" applyFont="1" applyFill="1" applyAlignment="1">
      <alignment horizontal="right" vertical="center"/>
    </xf>
    <xf numFmtId="9" fontId="24" fillId="2" borderId="0" xfId="3" applyFont="1" applyFill="1" applyBorder="1" applyAlignment="1">
      <alignment horizontal="right" vertical="center"/>
    </xf>
    <xf numFmtId="0" fontId="46" fillId="11" borderId="9"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6" fillId="9" borderId="6" xfId="0" applyFont="1" applyFill="1" applyBorder="1" applyAlignment="1">
      <alignment horizontal="center" vertical="center" wrapText="1"/>
    </xf>
    <xf numFmtId="0" fontId="46" fillId="9" borderId="10" xfId="0" applyFont="1" applyFill="1" applyBorder="1" applyAlignment="1">
      <alignment horizontal="center" vertical="center" wrapText="1"/>
    </xf>
    <xf numFmtId="0" fontId="46" fillId="9" borderId="7" xfId="0" applyFont="1" applyFill="1" applyBorder="1" applyAlignment="1">
      <alignment horizontal="center" vertical="center" wrapText="1"/>
    </xf>
    <xf numFmtId="0" fontId="46" fillId="4" borderId="6" xfId="0" applyFont="1" applyFill="1" applyBorder="1" applyAlignment="1">
      <alignment horizontal="center" vertical="center" wrapText="1"/>
    </xf>
    <xf numFmtId="0" fontId="46" fillId="4" borderId="10" xfId="0" applyFont="1" applyFill="1" applyBorder="1" applyAlignment="1">
      <alignment horizontal="center" vertical="center" wrapText="1"/>
    </xf>
    <xf numFmtId="0" fontId="46" fillId="4" borderId="7" xfId="0" applyFont="1" applyFill="1" applyBorder="1" applyAlignment="1">
      <alignment horizontal="center" vertical="center" wrapText="1"/>
    </xf>
    <xf numFmtId="0" fontId="44" fillId="5" borderId="6" xfId="0" applyFont="1" applyFill="1" applyBorder="1" applyAlignment="1">
      <alignment horizontal="center" vertical="center" wrapText="1"/>
    </xf>
    <xf numFmtId="0" fontId="44" fillId="5" borderId="7" xfId="0" applyFont="1" applyFill="1" applyBorder="1" applyAlignment="1">
      <alignment horizontal="center" vertical="center" wrapText="1"/>
    </xf>
    <xf numFmtId="0" fontId="44" fillId="5" borderId="10"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4" borderId="9" xfId="0" applyFont="1" applyFill="1" applyBorder="1" applyAlignment="1">
      <alignment horizontal="center" vertical="center" wrapText="1"/>
    </xf>
    <xf numFmtId="0" fontId="4" fillId="4" borderId="0" xfId="0" applyFont="1" applyFill="1" applyAlignment="1">
      <alignment horizontal="center"/>
    </xf>
    <xf numFmtId="0" fontId="5" fillId="8" borderId="0" xfId="0" applyFont="1" applyFill="1" applyAlignment="1">
      <alignment horizontal="center"/>
    </xf>
  </cellXfs>
  <cellStyles count="5">
    <cellStyle name="Excel Built-in Normal" xfId="1" xr:uid="{00000000-0005-0000-0000-000006000000}"/>
    <cellStyle name="Hipervínculo" xfId="2" builtinId="8"/>
    <cellStyle name="Millares" xfId="4" builtinId="3"/>
    <cellStyle name="Normal" xfId="0" builtinId="0"/>
    <cellStyle name="Porcentaje" xfId="3" builtinId="5"/>
  </cellStyles>
  <dxfs count="23">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C000"/>
        </patternFill>
      </fill>
    </dxf>
    <dxf>
      <fill>
        <patternFill>
          <bgColor theme="0" tint="-4.9989318521683403E-2"/>
        </patternFill>
      </fill>
    </dxf>
    <dxf>
      <fill>
        <patternFill>
          <bgColor theme="0" tint="-4.9989318521683403E-2"/>
        </patternFill>
      </fill>
    </dxf>
    <dxf>
      <fill>
        <patternFill>
          <bgColor rgb="FFFFC000"/>
        </patternFill>
      </fill>
    </dxf>
    <dxf>
      <fill>
        <patternFill>
          <bgColor theme="0"/>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ill>
        <patternFill>
          <bgColor theme="0"/>
        </patternFill>
      </fill>
    </dxf>
    <dxf>
      <fill>
        <patternFill>
          <bgColor theme="0" tint="-4.9989318521683403E-2"/>
        </patternFill>
      </fill>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patternType="none">
          <bgColor auto="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223B7F"/>
      <color rgb="FFFF3737"/>
      <color rgb="FFFF3300"/>
      <color rgb="FFFF0000"/>
      <color rgb="FFFFF9E7"/>
      <color rgb="FFBFD5F3"/>
      <color rgb="FFFDC407"/>
      <color rgb="FF000000"/>
      <color rgb="FFF9FF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57150</xdr:colOff>
      <xdr:row>13</xdr:row>
      <xdr:rowOff>180975</xdr:rowOff>
    </xdr:from>
    <xdr:to>
      <xdr:col>5</xdr:col>
      <xdr:colOff>577215</xdr:colOff>
      <xdr:row>16</xdr:row>
      <xdr:rowOff>230293</xdr:rowOff>
    </xdr:to>
    <xdr:pic>
      <xdr:nvPicPr>
        <xdr:cNvPr id="4" name="Imagen 3">
          <a:extLst>
            <a:ext uri="{FF2B5EF4-FFF2-40B4-BE49-F238E27FC236}">
              <a16:creationId xmlns:a16="http://schemas.microsoft.com/office/drawing/2014/main" id="{1BE5E7A2-A13A-46C6-832E-49F42F940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38450" y="1905000"/>
          <a:ext cx="1133475" cy="807508"/>
        </a:xfrm>
        <a:prstGeom prst="rect">
          <a:avLst/>
        </a:prstGeom>
      </xdr:spPr>
    </xdr:pic>
    <xdr:clientData/>
  </xdr:twoCellAnchor>
  <xdr:twoCellAnchor editAs="oneCell">
    <xdr:from>
      <xdr:col>11</xdr:col>
      <xdr:colOff>14654</xdr:colOff>
      <xdr:row>13</xdr:row>
      <xdr:rowOff>161192</xdr:rowOff>
    </xdr:from>
    <xdr:to>
      <xdr:col>12</xdr:col>
      <xdr:colOff>575017</xdr:colOff>
      <xdr:row>16</xdr:row>
      <xdr:rowOff>232357</xdr:rowOff>
    </xdr:to>
    <xdr:pic>
      <xdr:nvPicPr>
        <xdr:cNvPr id="6" name="Imagen 5">
          <a:extLst>
            <a:ext uri="{FF2B5EF4-FFF2-40B4-BE49-F238E27FC236}">
              <a16:creationId xmlns:a16="http://schemas.microsoft.com/office/drawing/2014/main" id="{67856522-C0DE-494F-8D05-E83D39FC4E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2231" y="1883019"/>
          <a:ext cx="1172308" cy="836975"/>
        </a:xfrm>
        <a:prstGeom prst="rect">
          <a:avLst/>
        </a:prstGeom>
      </xdr:spPr>
    </xdr:pic>
    <xdr:clientData/>
  </xdr:twoCellAnchor>
  <xdr:twoCellAnchor editAs="oneCell">
    <xdr:from>
      <xdr:col>18</xdr:col>
      <xdr:colOff>58616</xdr:colOff>
      <xdr:row>14</xdr:row>
      <xdr:rowOff>21981</xdr:rowOff>
    </xdr:from>
    <xdr:to>
      <xdr:col>19</xdr:col>
      <xdr:colOff>243478</xdr:colOff>
      <xdr:row>16</xdr:row>
      <xdr:rowOff>255270</xdr:rowOff>
    </xdr:to>
    <xdr:pic>
      <xdr:nvPicPr>
        <xdr:cNvPr id="8" name="Imagen 7">
          <a:extLst>
            <a:ext uri="{FF2B5EF4-FFF2-40B4-BE49-F238E27FC236}">
              <a16:creationId xmlns:a16="http://schemas.microsoft.com/office/drawing/2014/main" id="{7193FF1B-3B03-4A8C-96F6-846D3B7C526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916866" y="1934308"/>
          <a:ext cx="1038742" cy="740019"/>
        </a:xfrm>
        <a:prstGeom prst="rect">
          <a:avLst/>
        </a:prstGeom>
      </xdr:spPr>
    </xdr:pic>
    <xdr:clientData/>
  </xdr:twoCellAnchor>
  <xdr:twoCellAnchor editAs="oneCell">
    <xdr:from>
      <xdr:col>1</xdr:col>
      <xdr:colOff>561974</xdr:colOff>
      <xdr:row>0</xdr:row>
      <xdr:rowOff>123825</xdr:rowOff>
    </xdr:from>
    <xdr:to>
      <xdr:col>2</xdr:col>
      <xdr:colOff>676275</xdr:colOff>
      <xdr:row>3</xdr:row>
      <xdr:rowOff>282762</xdr:rowOff>
    </xdr:to>
    <xdr:pic>
      <xdr:nvPicPr>
        <xdr:cNvPr id="3" name="Imagen 2">
          <a:extLst>
            <a:ext uri="{FF2B5EF4-FFF2-40B4-BE49-F238E27FC236}">
              <a16:creationId xmlns:a16="http://schemas.microsoft.com/office/drawing/2014/main" id="{1C06E23F-32F6-46F5-A6CA-B7503806ED31}"/>
            </a:ext>
          </a:extLst>
        </xdr:cNvPr>
        <xdr:cNvPicPr>
          <a:picLocks noChangeAspect="1"/>
        </xdr:cNvPicPr>
      </xdr:nvPicPr>
      <xdr:blipFill>
        <a:blip xmlns:r="http://schemas.openxmlformats.org/officeDocument/2006/relationships" r:embed="rId4"/>
        <a:stretch>
          <a:fillRect/>
        </a:stretch>
      </xdr:blipFill>
      <xdr:spPr>
        <a:xfrm>
          <a:off x="561974" y="123825"/>
          <a:ext cx="1295401" cy="9399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609599</xdr:colOff>
      <xdr:row>0</xdr:row>
      <xdr:rowOff>95251</xdr:rowOff>
    </xdr:from>
    <xdr:to>
      <xdr:col>2</xdr:col>
      <xdr:colOff>596751</xdr:colOff>
      <xdr:row>4</xdr:row>
      <xdr:rowOff>47625</xdr:rowOff>
    </xdr:to>
    <xdr:pic>
      <xdr:nvPicPr>
        <xdr:cNvPr id="3" name="Imagen 2">
          <a:extLst>
            <a:ext uri="{FF2B5EF4-FFF2-40B4-BE49-F238E27FC236}">
              <a16:creationId xmlns:a16="http://schemas.microsoft.com/office/drawing/2014/main" id="{049CAF8B-526E-4102-8358-0A66BCE9D135}"/>
            </a:ext>
          </a:extLst>
        </xdr:cNvPr>
        <xdr:cNvPicPr>
          <a:picLocks noChangeAspect="1"/>
        </xdr:cNvPicPr>
      </xdr:nvPicPr>
      <xdr:blipFill>
        <a:blip xmlns:r="http://schemas.openxmlformats.org/officeDocument/2006/relationships" r:embed="rId1"/>
        <a:stretch>
          <a:fillRect/>
        </a:stretch>
      </xdr:blipFill>
      <xdr:spPr>
        <a:xfrm>
          <a:off x="609599" y="95251"/>
          <a:ext cx="1168252" cy="847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676275</xdr:colOff>
      <xdr:row>0</xdr:row>
      <xdr:rowOff>114300</xdr:rowOff>
    </xdr:from>
    <xdr:to>
      <xdr:col>2</xdr:col>
      <xdr:colOff>637177</xdr:colOff>
      <xdr:row>3</xdr:row>
      <xdr:rowOff>161925</xdr:rowOff>
    </xdr:to>
    <xdr:pic>
      <xdr:nvPicPr>
        <xdr:cNvPr id="4" name="Imagen 3">
          <a:extLst>
            <a:ext uri="{FF2B5EF4-FFF2-40B4-BE49-F238E27FC236}">
              <a16:creationId xmlns:a16="http://schemas.microsoft.com/office/drawing/2014/main" id="{1EEEA0E8-0BE6-4209-9DE5-5D2178D60BA9}"/>
            </a:ext>
          </a:extLst>
        </xdr:cNvPr>
        <xdr:cNvPicPr>
          <a:picLocks noChangeAspect="1"/>
        </xdr:cNvPicPr>
      </xdr:nvPicPr>
      <xdr:blipFill>
        <a:blip xmlns:r="http://schemas.openxmlformats.org/officeDocument/2006/relationships" r:embed="rId1"/>
        <a:stretch>
          <a:fillRect/>
        </a:stretch>
      </xdr:blipFill>
      <xdr:spPr>
        <a:xfrm>
          <a:off x="676275" y="114300"/>
          <a:ext cx="1142002"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695324</xdr:colOff>
      <xdr:row>0</xdr:row>
      <xdr:rowOff>104775</xdr:rowOff>
    </xdr:from>
    <xdr:to>
      <xdr:col>2</xdr:col>
      <xdr:colOff>643097</xdr:colOff>
      <xdr:row>3</xdr:row>
      <xdr:rowOff>38099</xdr:rowOff>
    </xdr:to>
    <xdr:pic>
      <xdr:nvPicPr>
        <xdr:cNvPr id="4" name="Imagen 3">
          <a:extLst>
            <a:ext uri="{FF2B5EF4-FFF2-40B4-BE49-F238E27FC236}">
              <a16:creationId xmlns:a16="http://schemas.microsoft.com/office/drawing/2014/main" id="{2CFE1FCA-7656-414E-B556-B5901BE15BE8}"/>
            </a:ext>
          </a:extLst>
        </xdr:cNvPr>
        <xdr:cNvPicPr>
          <a:picLocks noChangeAspect="1"/>
        </xdr:cNvPicPr>
      </xdr:nvPicPr>
      <xdr:blipFill>
        <a:blip xmlns:r="http://schemas.openxmlformats.org/officeDocument/2006/relationships" r:embed="rId1"/>
        <a:stretch>
          <a:fillRect/>
        </a:stretch>
      </xdr:blipFill>
      <xdr:spPr>
        <a:xfrm>
          <a:off x="695324" y="104775"/>
          <a:ext cx="1128873" cy="819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657225</xdr:colOff>
      <xdr:row>0</xdr:row>
      <xdr:rowOff>114300</xdr:rowOff>
    </xdr:from>
    <xdr:to>
      <xdr:col>2</xdr:col>
      <xdr:colOff>565621</xdr:colOff>
      <xdr:row>4</xdr:row>
      <xdr:rowOff>0</xdr:rowOff>
    </xdr:to>
    <xdr:pic>
      <xdr:nvPicPr>
        <xdr:cNvPr id="4" name="Imagen 3">
          <a:extLst>
            <a:ext uri="{FF2B5EF4-FFF2-40B4-BE49-F238E27FC236}">
              <a16:creationId xmlns:a16="http://schemas.microsoft.com/office/drawing/2014/main" id="{CF2B3A7A-19D5-46C2-8E8D-389695A2FA49}"/>
            </a:ext>
          </a:extLst>
        </xdr:cNvPr>
        <xdr:cNvPicPr>
          <a:picLocks noChangeAspect="1"/>
        </xdr:cNvPicPr>
      </xdr:nvPicPr>
      <xdr:blipFill>
        <a:blip xmlns:r="http://schemas.openxmlformats.org/officeDocument/2006/relationships" r:embed="rId1"/>
        <a:stretch>
          <a:fillRect/>
        </a:stretch>
      </xdr:blipFill>
      <xdr:spPr>
        <a:xfrm>
          <a:off x="657225" y="114300"/>
          <a:ext cx="1089496" cy="7905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723900</xdr:colOff>
      <xdr:row>0</xdr:row>
      <xdr:rowOff>142875</xdr:rowOff>
    </xdr:from>
    <xdr:to>
      <xdr:col>2</xdr:col>
      <xdr:colOff>540410</xdr:colOff>
      <xdr:row>3</xdr:row>
      <xdr:rowOff>85725</xdr:rowOff>
    </xdr:to>
    <xdr:pic>
      <xdr:nvPicPr>
        <xdr:cNvPr id="4" name="Imagen 3">
          <a:extLst>
            <a:ext uri="{FF2B5EF4-FFF2-40B4-BE49-F238E27FC236}">
              <a16:creationId xmlns:a16="http://schemas.microsoft.com/office/drawing/2014/main" id="{1E75CBAB-0FD0-4127-8EA9-183ADE3A618E}"/>
            </a:ext>
          </a:extLst>
        </xdr:cNvPr>
        <xdr:cNvPicPr>
          <a:picLocks noChangeAspect="1"/>
        </xdr:cNvPicPr>
      </xdr:nvPicPr>
      <xdr:blipFill>
        <a:blip xmlns:r="http://schemas.openxmlformats.org/officeDocument/2006/relationships" r:embed="rId1"/>
        <a:stretch>
          <a:fillRect/>
        </a:stretch>
      </xdr:blipFill>
      <xdr:spPr>
        <a:xfrm>
          <a:off x="723900" y="142875"/>
          <a:ext cx="997610" cy="7239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676275</xdr:colOff>
      <xdr:row>0</xdr:row>
      <xdr:rowOff>104775</xdr:rowOff>
    </xdr:from>
    <xdr:to>
      <xdr:col>2</xdr:col>
      <xdr:colOff>552451</xdr:colOff>
      <xdr:row>3</xdr:row>
      <xdr:rowOff>148070</xdr:rowOff>
    </xdr:to>
    <xdr:pic>
      <xdr:nvPicPr>
        <xdr:cNvPr id="4" name="Imagen 3">
          <a:extLst>
            <a:ext uri="{FF2B5EF4-FFF2-40B4-BE49-F238E27FC236}">
              <a16:creationId xmlns:a16="http://schemas.microsoft.com/office/drawing/2014/main" id="{2815259E-2F11-46BE-91A6-E2653F1BBC5F}"/>
            </a:ext>
          </a:extLst>
        </xdr:cNvPr>
        <xdr:cNvPicPr>
          <a:picLocks noChangeAspect="1"/>
        </xdr:cNvPicPr>
      </xdr:nvPicPr>
      <xdr:blipFill>
        <a:blip xmlns:r="http://schemas.openxmlformats.org/officeDocument/2006/relationships" r:embed="rId1"/>
        <a:stretch>
          <a:fillRect/>
        </a:stretch>
      </xdr:blipFill>
      <xdr:spPr>
        <a:xfrm>
          <a:off x="676275" y="104775"/>
          <a:ext cx="1057276" cy="7671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695325</xdr:colOff>
      <xdr:row>0</xdr:row>
      <xdr:rowOff>123826</xdr:rowOff>
    </xdr:from>
    <xdr:to>
      <xdr:col>2</xdr:col>
      <xdr:colOff>495301</xdr:colOff>
      <xdr:row>3</xdr:row>
      <xdr:rowOff>54678</xdr:rowOff>
    </xdr:to>
    <xdr:pic>
      <xdr:nvPicPr>
        <xdr:cNvPr id="4" name="Imagen 3">
          <a:extLst>
            <a:ext uri="{FF2B5EF4-FFF2-40B4-BE49-F238E27FC236}">
              <a16:creationId xmlns:a16="http://schemas.microsoft.com/office/drawing/2014/main" id="{674DA3EB-7212-4F9B-B879-0C3F42CDCC54}"/>
            </a:ext>
          </a:extLst>
        </xdr:cNvPr>
        <xdr:cNvPicPr>
          <a:picLocks noChangeAspect="1"/>
        </xdr:cNvPicPr>
      </xdr:nvPicPr>
      <xdr:blipFill>
        <a:blip xmlns:r="http://schemas.openxmlformats.org/officeDocument/2006/relationships" r:embed="rId1"/>
        <a:stretch>
          <a:fillRect/>
        </a:stretch>
      </xdr:blipFill>
      <xdr:spPr>
        <a:xfrm>
          <a:off x="695325" y="123826"/>
          <a:ext cx="981076" cy="7119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3174</xdr:colOff>
      <xdr:row>0</xdr:row>
      <xdr:rowOff>40902</xdr:rowOff>
    </xdr:from>
    <xdr:to>
      <xdr:col>6</xdr:col>
      <xdr:colOff>1123744</xdr:colOff>
      <xdr:row>4</xdr:row>
      <xdr:rowOff>183726</xdr:rowOff>
    </xdr:to>
    <xdr:pic>
      <xdr:nvPicPr>
        <xdr:cNvPr id="4" name="Imagen 3">
          <a:extLst>
            <a:ext uri="{FF2B5EF4-FFF2-40B4-BE49-F238E27FC236}">
              <a16:creationId xmlns:a16="http://schemas.microsoft.com/office/drawing/2014/main" id="{EB9224D8-9DE3-491B-B955-4336D025E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7349" y="40902"/>
          <a:ext cx="3149395" cy="162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534457</xdr:colOff>
      <xdr:row>1</xdr:row>
      <xdr:rowOff>60325</xdr:rowOff>
    </xdr:from>
    <xdr:to>
      <xdr:col>1</xdr:col>
      <xdr:colOff>749300</xdr:colOff>
      <xdr:row>3</xdr:row>
      <xdr:rowOff>152032</xdr:rowOff>
    </xdr:to>
    <xdr:pic>
      <xdr:nvPicPr>
        <xdr:cNvPr id="5" name="Imagen 4">
          <a:extLst>
            <a:ext uri="{FF2B5EF4-FFF2-40B4-BE49-F238E27FC236}">
              <a16:creationId xmlns:a16="http://schemas.microsoft.com/office/drawing/2014/main" id="{00115891-3B34-4CD6-ADE3-9E095DFD340A}"/>
            </a:ext>
          </a:extLst>
        </xdr:cNvPr>
        <xdr:cNvPicPr>
          <a:picLocks noChangeAspect="1"/>
        </xdr:cNvPicPr>
      </xdr:nvPicPr>
      <xdr:blipFill>
        <a:blip xmlns:r="http://schemas.openxmlformats.org/officeDocument/2006/relationships" r:embed="rId2"/>
        <a:stretch>
          <a:fillRect/>
        </a:stretch>
      </xdr:blipFill>
      <xdr:spPr>
        <a:xfrm>
          <a:off x="534457" y="355600"/>
          <a:ext cx="1395943" cy="1006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fensajuridica-my.sharepoint.com/personal/jennifer_medina_defensajuridica_gov_co/Documents/Documentos/CONTROL%20INTERNO%20E-KOGUI/INFORMACION%20C.I.%20II%20SEMESTRE%202024/PLANTILLA%20CONTROL%20INTERNO%2004-02-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Usuarios"/>
      <sheetName val="Abogados"/>
      <sheetName val="Conciliación extrajudicial"/>
      <sheetName val="Judiciales"/>
      <sheetName val="Arbitramentos"/>
      <sheetName val="Comité de conciliación"/>
      <sheetName val="Pagos"/>
      <sheetName val="Para_consolidar"/>
      <sheetName val="Resumen"/>
      <sheetName val="Administrador"/>
      <sheetName val="Entidades"/>
    </sheetNames>
    <sheetDataSet>
      <sheetData sheetId="0"/>
      <sheetData sheetId="1"/>
      <sheetData sheetId="2"/>
      <sheetData sheetId="3"/>
      <sheetData sheetId="4"/>
      <sheetData sheetId="5"/>
      <sheetData sheetId="6"/>
      <sheetData sheetId="7"/>
      <sheetData sheetId="8"/>
      <sheetData sheetId="9"/>
      <sheetData sheetId="10">
        <row r="9">
          <cell r="L9">
            <v>40179</v>
          </cell>
          <cell r="M9">
            <v>0</v>
          </cell>
        </row>
        <row r="10">
          <cell r="L10">
            <v>43831</v>
          </cell>
          <cell r="M10">
            <v>1</v>
          </cell>
        </row>
        <row r="11">
          <cell r="L11">
            <v>45292</v>
          </cell>
          <cell r="M11">
            <v>2</v>
          </cell>
        </row>
      </sheetData>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ekogui.defensajuridica.gov.co/Pages/NEW/roles.asp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ekogui.defensajuridica.gov.co/Pages/NEW/roles.aspx" TargetMode="External"/><Relationship Id="rId1" Type="http://schemas.openxmlformats.org/officeDocument/2006/relationships/hyperlink" Target="https://ekogui.defensajuridica.gov.co/Pages/NEW/docs/guia_control_interno_1601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ekogui.defensajuridica.gov.co/Pages/NEW/roles.aspx"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ekogui.defensajuridica.gov.co/Pages/NEW/roles.aspx"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ekogui.defensajuridica.gov.co/Pages/NEW/roles.aspx"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ekogui.defensajuridica.gov.co/Pages/NEW/roles.aspx"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ekogui.defensajuridica.gov.co/Pages/NEW/roles.aspx"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ekogui.defensajuridica.gov.co/Pages/NEW/rol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7509-78CA-40B0-B61A-BC35B8CFCBBE}">
  <sheetPr codeName="Hoja1"/>
  <dimension ref="B2:AI27"/>
  <sheetViews>
    <sheetView showGridLines="0" showRowColHeaders="0" topLeftCell="B1" zoomScale="59" zoomScaleNormal="59" workbookViewId="0">
      <selection activeCell="T36" sqref="T36"/>
    </sheetView>
  </sheetViews>
  <sheetFormatPr baseColWidth="10" defaultColWidth="11.44140625" defaultRowHeight="20.399999999999999"/>
  <cols>
    <col min="1" max="1" width="0" style="6" hidden="1" customWidth="1"/>
    <col min="2" max="2" width="17.6640625" style="55" customWidth="1"/>
    <col min="3" max="3" width="19.88671875" style="55" customWidth="1"/>
    <col min="4" max="18" width="9.109375" style="6" customWidth="1"/>
    <col min="19" max="19" width="12.88671875" style="6" customWidth="1"/>
    <col min="20" max="26" width="9.109375" style="6" customWidth="1"/>
    <col min="27" max="16384" width="11.44140625" style="6"/>
  </cols>
  <sheetData>
    <row r="2" spans="2:35">
      <c r="E2" s="101" t="s">
        <v>549</v>
      </c>
      <c r="F2" s="101"/>
      <c r="G2" s="101"/>
      <c r="H2" s="101"/>
      <c r="I2" s="101"/>
      <c r="J2" s="101"/>
      <c r="K2" s="101"/>
      <c r="L2" s="101"/>
      <c r="M2" s="101"/>
      <c r="N2" s="101"/>
      <c r="O2" s="101"/>
      <c r="P2" s="101"/>
      <c r="Q2" s="101"/>
      <c r="R2" s="101"/>
      <c r="S2" s="101"/>
      <c r="T2" s="101"/>
      <c r="U2" s="101"/>
      <c r="V2" s="101"/>
    </row>
    <row r="3" spans="2:35" ht="21" thickBot="1">
      <c r="E3" s="102"/>
      <c r="F3" s="102"/>
      <c r="G3" s="102"/>
      <c r="H3" s="102"/>
      <c r="I3" s="102"/>
      <c r="J3" s="102"/>
      <c r="K3" s="102"/>
      <c r="L3" s="102"/>
      <c r="M3" s="102"/>
      <c r="N3" s="102"/>
      <c r="O3" s="102"/>
      <c r="P3" s="102"/>
      <c r="Q3" s="102"/>
      <c r="R3" s="102"/>
      <c r="S3" s="102"/>
      <c r="T3" s="102"/>
      <c r="U3" s="102"/>
      <c r="V3" s="102"/>
    </row>
    <row r="4" spans="2:35" ht="24.6">
      <c r="E4" s="11"/>
      <c r="F4" s="11"/>
      <c r="G4" s="11"/>
      <c r="H4" s="11"/>
      <c r="I4" s="11"/>
      <c r="J4" s="11"/>
      <c r="K4" s="11"/>
      <c r="L4" s="11"/>
      <c r="M4" s="11"/>
      <c r="N4" s="11"/>
      <c r="O4" s="11"/>
      <c r="P4" s="11"/>
      <c r="Q4" s="11"/>
      <c r="R4" s="11"/>
      <c r="S4" s="11"/>
      <c r="T4" s="11"/>
      <c r="U4" s="11"/>
      <c r="V4" s="11"/>
      <c r="AI4" s="57" t="s">
        <v>482</v>
      </c>
    </row>
    <row r="5" spans="2:35" ht="15" customHeight="1">
      <c r="F5" s="11"/>
      <c r="G5" s="11"/>
      <c r="H5" s="11"/>
      <c r="I5" s="11"/>
      <c r="J5" s="11"/>
      <c r="K5" s="11"/>
      <c r="L5" s="11"/>
      <c r="M5" s="11"/>
      <c r="N5" s="11"/>
      <c r="O5" s="11"/>
      <c r="P5" s="11"/>
      <c r="Q5" s="11"/>
      <c r="R5" s="11"/>
      <c r="S5" s="11"/>
      <c r="T5" s="11"/>
      <c r="U5" s="11"/>
      <c r="V5" s="11"/>
      <c r="AI5" s="57" t="s">
        <v>480</v>
      </c>
    </row>
    <row r="6" spans="2:35" ht="24.6">
      <c r="B6" s="98" t="s">
        <v>617</v>
      </c>
      <c r="C6" s="98"/>
      <c r="E6" s="105" t="s">
        <v>478</v>
      </c>
      <c r="F6" s="105"/>
      <c r="G6" s="105"/>
      <c r="H6" s="106"/>
      <c r="I6" s="103" t="s">
        <v>482</v>
      </c>
      <c r="J6" s="104"/>
      <c r="K6" s="11"/>
      <c r="L6" s="11"/>
      <c r="M6" s="11"/>
      <c r="N6" s="11"/>
      <c r="O6" s="11"/>
      <c r="P6" s="11"/>
      <c r="Q6" s="11"/>
      <c r="R6" s="11"/>
      <c r="S6" s="11"/>
      <c r="T6" s="11"/>
      <c r="U6" s="11"/>
      <c r="V6" s="11"/>
      <c r="AI6" s="57" t="s">
        <v>483</v>
      </c>
    </row>
    <row r="7" spans="2:35" ht="14.25" customHeight="1">
      <c r="B7" s="98"/>
      <c r="C7" s="98"/>
      <c r="E7" s="11"/>
      <c r="F7" s="11"/>
      <c r="G7" s="11"/>
      <c r="H7" s="11"/>
      <c r="I7" s="11"/>
      <c r="J7" s="11"/>
      <c r="K7" s="11"/>
      <c r="L7" s="11"/>
      <c r="M7" s="11"/>
      <c r="N7" s="11"/>
      <c r="O7" s="11"/>
      <c r="P7" s="11"/>
      <c r="Q7" s="11"/>
      <c r="R7" s="11"/>
      <c r="S7" s="11"/>
      <c r="T7" s="11"/>
      <c r="U7" s="11"/>
      <c r="V7" s="11"/>
      <c r="AI7" s="57" t="s">
        <v>481</v>
      </c>
    </row>
    <row r="8" spans="2:35">
      <c r="B8" s="98" t="s">
        <v>0</v>
      </c>
      <c r="C8" s="98"/>
      <c r="AI8" s="57"/>
    </row>
    <row r="9" spans="2:35" ht="15" customHeight="1">
      <c r="B9" s="98"/>
      <c r="C9" s="98"/>
      <c r="E9" s="107" t="s">
        <v>598</v>
      </c>
      <c r="F9" s="107"/>
      <c r="G9" s="107"/>
      <c r="H9" s="107"/>
      <c r="I9" s="107"/>
      <c r="J9" s="107"/>
      <c r="K9" s="107"/>
      <c r="L9" s="107"/>
      <c r="M9" s="107"/>
      <c r="N9" s="107"/>
      <c r="O9" s="107"/>
      <c r="P9" s="107"/>
      <c r="Q9" s="107"/>
      <c r="R9" s="107"/>
      <c r="S9" s="107"/>
      <c r="T9" s="107"/>
      <c r="U9" s="107"/>
      <c r="V9" s="107"/>
    </row>
    <row r="10" spans="2:35">
      <c r="B10" s="98" t="s">
        <v>1</v>
      </c>
      <c r="C10" s="98"/>
      <c r="E10" s="107"/>
      <c r="F10" s="107"/>
      <c r="G10" s="107"/>
      <c r="H10" s="107"/>
      <c r="I10" s="107"/>
      <c r="J10" s="107"/>
      <c r="K10" s="107"/>
      <c r="L10" s="107"/>
      <c r="M10" s="107"/>
      <c r="N10" s="107"/>
      <c r="O10" s="107"/>
      <c r="P10" s="107"/>
      <c r="Q10" s="107"/>
      <c r="R10" s="107"/>
      <c r="S10" s="107"/>
      <c r="T10" s="107"/>
      <c r="U10" s="107"/>
      <c r="V10" s="107"/>
    </row>
    <row r="11" spans="2:35">
      <c r="B11" s="98"/>
      <c r="C11" s="98"/>
      <c r="E11" s="107"/>
      <c r="F11" s="107"/>
      <c r="G11" s="107"/>
      <c r="H11" s="107"/>
      <c r="I11" s="107"/>
      <c r="J11" s="107"/>
      <c r="K11" s="107"/>
      <c r="L11" s="107"/>
      <c r="M11" s="107"/>
      <c r="N11" s="107"/>
      <c r="O11" s="107"/>
      <c r="P11" s="107"/>
      <c r="Q11" s="107"/>
      <c r="R11" s="107"/>
      <c r="S11" s="107"/>
      <c r="T11" s="107"/>
      <c r="U11" s="107"/>
      <c r="V11" s="107"/>
    </row>
    <row r="12" spans="2:35">
      <c r="B12" s="98" t="s">
        <v>618</v>
      </c>
      <c r="C12" s="98"/>
      <c r="E12" s="12"/>
      <c r="F12" s="12"/>
      <c r="G12" s="12"/>
      <c r="H12" s="12"/>
      <c r="I12" s="12"/>
      <c r="J12" s="12"/>
      <c r="K12" s="12"/>
      <c r="L12" s="12"/>
      <c r="M12" s="12"/>
      <c r="N12" s="12"/>
      <c r="O12" s="12"/>
      <c r="P12" s="12"/>
      <c r="Q12" s="12"/>
      <c r="R12" s="12"/>
      <c r="S12" s="12"/>
      <c r="T12" s="12"/>
      <c r="U12" s="12"/>
      <c r="V12" s="12"/>
    </row>
    <row r="13" spans="2:35">
      <c r="B13" s="98"/>
      <c r="C13" s="98"/>
      <c r="E13" s="12" t="s">
        <v>597</v>
      </c>
      <c r="F13" s="12"/>
      <c r="G13" s="12"/>
      <c r="H13" s="12"/>
      <c r="I13" s="12"/>
      <c r="J13" s="12"/>
      <c r="K13" s="12"/>
      <c r="L13" s="12"/>
      <c r="M13" s="12"/>
      <c r="N13" s="12"/>
      <c r="O13" s="12"/>
      <c r="P13" s="12"/>
      <c r="Q13" s="12"/>
      <c r="R13" s="12"/>
      <c r="S13" s="12"/>
      <c r="T13" s="12"/>
      <c r="U13" s="12"/>
      <c r="V13" s="12"/>
    </row>
    <row r="14" spans="2:35" ht="19.5" customHeight="1">
      <c r="B14" s="98" t="s">
        <v>2</v>
      </c>
      <c r="C14" s="98"/>
      <c r="E14" s="13"/>
      <c r="F14" s="13"/>
      <c r="G14" s="99" t="s">
        <v>460</v>
      </c>
      <c r="H14" s="99"/>
      <c r="I14" s="12"/>
      <c r="L14" s="100"/>
      <c r="M14" s="100"/>
      <c r="N14" s="99" t="s">
        <v>461</v>
      </c>
      <c r="O14" s="99"/>
      <c r="S14" s="100"/>
      <c r="T14" s="100"/>
      <c r="U14" s="99" t="s">
        <v>462</v>
      </c>
      <c r="V14" s="99"/>
    </row>
    <row r="15" spans="2:35">
      <c r="B15" s="98"/>
      <c r="C15" s="98"/>
      <c r="E15" s="13"/>
      <c r="F15" s="13"/>
      <c r="G15" s="99"/>
      <c r="H15" s="99"/>
      <c r="I15" s="12"/>
      <c r="L15" s="100"/>
      <c r="M15" s="100"/>
      <c r="N15" s="99"/>
      <c r="O15" s="99"/>
      <c r="S15" s="100"/>
      <c r="T15" s="100"/>
      <c r="U15" s="99"/>
      <c r="V15" s="99"/>
    </row>
    <row r="16" spans="2:35">
      <c r="B16" s="98" t="s">
        <v>3</v>
      </c>
      <c r="C16" s="98"/>
      <c r="E16" s="13"/>
      <c r="F16" s="13"/>
      <c r="G16" s="99"/>
      <c r="H16" s="99"/>
      <c r="I16" s="12"/>
      <c r="L16" s="100"/>
      <c r="M16" s="100"/>
      <c r="N16" s="99"/>
      <c r="O16" s="99"/>
      <c r="S16" s="100"/>
      <c r="T16" s="100"/>
      <c r="U16" s="99"/>
      <c r="V16" s="99"/>
    </row>
    <row r="17" spans="2:22">
      <c r="B17" s="98"/>
      <c r="C17" s="98"/>
      <c r="E17" s="13"/>
      <c r="F17" s="13"/>
      <c r="G17" s="99"/>
      <c r="H17" s="99"/>
      <c r="I17" s="12"/>
      <c r="L17" s="100"/>
      <c r="M17" s="100"/>
      <c r="N17" s="99"/>
      <c r="O17" s="99"/>
      <c r="S17" s="100"/>
      <c r="T17" s="100"/>
      <c r="U17" s="99"/>
      <c r="V17" s="99"/>
    </row>
    <row r="18" spans="2:22" ht="41.25" customHeight="1">
      <c r="B18" s="98" t="s">
        <v>539</v>
      </c>
      <c r="C18" s="98"/>
      <c r="E18" s="13"/>
      <c r="F18" s="13"/>
      <c r="G18" s="99"/>
      <c r="H18" s="99"/>
      <c r="I18" s="12"/>
      <c r="L18" s="100"/>
      <c r="M18" s="100"/>
      <c r="N18" s="99"/>
      <c r="O18" s="99"/>
      <c r="S18" s="100"/>
      <c r="T18" s="100"/>
      <c r="U18" s="99"/>
      <c r="V18" s="99"/>
    </row>
    <row r="19" spans="2:22">
      <c r="B19" s="98"/>
      <c r="C19" s="98"/>
      <c r="E19" s="13"/>
      <c r="F19" s="13"/>
      <c r="G19" s="99"/>
      <c r="H19" s="99"/>
      <c r="I19" s="12"/>
      <c r="L19" s="100"/>
      <c r="M19" s="100"/>
      <c r="N19" s="99"/>
      <c r="O19" s="99"/>
      <c r="S19" s="100"/>
      <c r="T19" s="100"/>
      <c r="U19" s="99"/>
      <c r="V19" s="99"/>
    </row>
    <row r="20" spans="2:22">
      <c r="B20" s="98" t="s">
        <v>431</v>
      </c>
      <c r="C20" s="98"/>
      <c r="E20" s="12"/>
      <c r="F20" s="12"/>
      <c r="G20" s="12"/>
      <c r="H20" s="12"/>
      <c r="I20" s="14"/>
      <c r="J20" s="12"/>
      <c r="K20" s="12"/>
      <c r="L20" s="12"/>
      <c r="M20" s="12"/>
      <c r="N20" s="12"/>
      <c r="O20" s="12"/>
      <c r="P20" s="12"/>
      <c r="Q20" s="12"/>
      <c r="R20" s="12"/>
      <c r="S20" s="12"/>
      <c r="T20" s="12"/>
      <c r="U20" s="12"/>
      <c r="V20" s="12"/>
    </row>
    <row r="21" spans="2:22">
      <c r="B21" s="98"/>
      <c r="C21" s="98"/>
      <c r="E21" s="12"/>
      <c r="F21" s="12"/>
      <c r="G21" s="12"/>
      <c r="H21" s="12"/>
      <c r="I21" s="12"/>
      <c r="J21" s="12"/>
      <c r="K21" s="12"/>
      <c r="L21" s="12"/>
      <c r="M21" s="12"/>
      <c r="N21" s="12"/>
      <c r="O21" s="12"/>
      <c r="P21" s="12"/>
      <c r="Q21" s="12"/>
      <c r="R21" s="12"/>
      <c r="S21" s="12"/>
      <c r="T21" s="12"/>
      <c r="U21" s="12"/>
      <c r="V21" s="12"/>
    </row>
    <row r="22" spans="2:22" ht="55.5" customHeight="1">
      <c r="B22" s="98" t="s">
        <v>619</v>
      </c>
      <c r="C22" s="98"/>
      <c r="E22" s="108" t="s">
        <v>459</v>
      </c>
      <c r="F22" s="108"/>
      <c r="G22" s="108"/>
      <c r="H22" s="108"/>
      <c r="I22" s="108"/>
      <c r="J22" s="108"/>
      <c r="K22" s="108"/>
      <c r="L22" s="108"/>
      <c r="M22" s="108"/>
      <c r="N22" s="108"/>
      <c r="O22" s="108"/>
      <c r="P22" s="108"/>
      <c r="Q22" s="108"/>
      <c r="R22" s="108"/>
      <c r="S22" s="108"/>
      <c r="T22" s="109" t="s">
        <v>599</v>
      </c>
      <c r="U22" s="109"/>
      <c r="V22" s="109"/>
    </row>
    <row r="23" spans="2:22" ht="20.25" customHeight="1">
      <c r="E23" s="108"/>
      <c r="F23" s="108"/>
      <c r="G23" s="108"/>
      <c r="H23" s="108"/>
      <c r="I23" s="108"/>
      <c r="J23" s="108"/>
      <c r="K23" s="108"/>
      <c r="L23" s="108"/>
      <c r="M23" s="108"/>
      <c r="N23" s="108"/>
      <c r="O23" s="108"/>
      <c r="P23" s="108"/>
      <c r="Q23" s="108"/>
      <c r="R23" s="108"/>
      <c r="S23" s="108"/>
      <c r="T23" s="109"/>
      <c r="U23" s="109"/>
      <c r="V23" s="109"/>
    </row>
    <row r="24" spans="2:22" ht="3" customHeight="1">
      <c r="E24" s="108"/>
      <c r="F24" s="108"/>
      <c r="G24" s="108"/>
      <c r="H24" s="108"/>
      <c r="I24" s="108"/>
      <c r="J24" s="108"/>
      <c r="K24" s="108"/>
      <c r="L24" s="108"/>
      <c r="M24" s="108"/>
      <c r="N24" s="108"/>
      <c r="O24" s="108"/>
      <c r="P24" s="108"/>
      <c r="Q24" s="108"/>
      <c r="R24" s="108"/>
      <c r="S24" s="108"/>
      <c r="T24" s="109"/>
      <c r="U24" s="109"/>
      <c r="V24" s="109"/>
    </row>
    <row r="26" spans="2:22">
      <c r="E26" s="12"/>
      <c r="F26" s="12"/>
      <c r="G26" s="12"/>
      <c r="H26" s="12"/>
      <c r="I26" s="12"/>
      <c r="J26" s="12"/>
      <c r="K26" s="12"/>
      <c r="L26" s="12"/>
      <c r="M26" s="12"/>
      <c r="N26" s="12"/>
      <c r="O26" s="12"/>
      <c r="P26" s="12"/>
      <c r="Q26" s="12"/>
      <c r="R26" s="12"/>
      <c r="S26" s="12"/>
      <c r="T26" s="12"/>
      <c r="U26" s="12"/>
      <c r="V26" s="12"/>
    </row>
    <row r="27" spans="2:22">
      <c r="E27" s="12"/>
      <c r="F27" s="12"/>
      <c r="G27" s="12"/>
      <c r="H27" s="12"/>
      <c r="I27" s="12"/>
      <c r="J27" s="12"/>
      <c r="K27" s="12"/>
      <c r="L27" s="12"/>
      <c r="M27" s="14"/>
      <c r="N27" s="12"/>
      <c r="O27" s="12"/>
      <c r="P27" s="12"/>
      <c r="Q27" s="12"/>
      <c r="R27" s="12"/>
      <c r="S27" s="12"/>
      <c r="T27" s="12"/>
      <c r="U27" s="12"/>
      <c r="V27" s="12"/>
    </row>
  </sheetData>
  <sheetProtection algorithmName="SHA-512" hashValue="vRKG/g37wFUyM3oDS+GbKFPnGiQjgA+GGCKYzarMm5o0RI/04fFZzTsk9ss2BnS/NMduOglH9wRp6TO0Y88DNA==" saltValue="Lj08TctgU8e1tF33s5kqJg==" spinCount="100000" sheet="1" objects="1" scenarios="1"/>
  <mergeCells count="29">
    <mergeCell ref="U14:V19"/>
    <mergeCell ref="E22:S24"/>
    <mergeCell ref="B21:C21"/>
    <mergeCell ref="B16:C16"/>
    <mergeCell ref="B18:C18"/>
    <mergeCell ref="T22:V23"/>
    <mergeCell ref="T24:V24"/>
    <mergeCell ref="B20:C20"/>
    <mergeCell ref="S14:T19"/>
    <mergeCell ref="B7:C7"/>
    <mergeCell ref="B9:C9"/>
    <mergeCell ref="E2:V3"/>
    <mergeCell ref="B6:C6"/>
    <mergeCell ref="B8:C8"/>
    <mergeCell ref="I6:J6"/>
    <mergeCell ref="E6:H6"/>
    <mergeCell ref="E9:V11"/>
    <mergeCell ref="B10:C10"/>
    <mergeCell ref="B12:C12"/>
    <mergeCell ref="G14:H19"/>
    <mergeCell ref="B11:C11"/>
    <mergeCell ref="B22:C22"/>
    <mergeCell ref="N14:O19"/>
    <mergeCell ref="B14:C14"/>
    <mergeCell ref="B13:C13"/>
    <mergeCell ref="B15:C15"/>
    <mergeCell ref="B17:C17"/>
    <mergeCell ref="B19:C19"/>
    <mergeCell ref="L14:M19"/>
  </mergeCells>
  <phoneticPr fontId="6" type="noConversion"/>
  <dataValidations count="1">
    <dataValidation type="list" allowBlank="1" showInputMessage="1" showErrorMessage="1" sqref="I6" xr:uid="{65384548-01AA-4584-B215-8418DBD53952}">
      <formula1>$AI$3:$AI$7</formula1>
    </dataValidation>
  </dataValidations>
  <hyperlinks>
    <hyperlink ref="T22:U22" r:id="rId1" display="Acceder al manual" xr:uid="{5C2B0C75-CB68-401B-AC5F-52870A0A732A}"/>
    <hyperlink ref="B10:C10" location="Abogados!A1" display="Abogados" xr:uid="{E9EAE223-7420-42A1-9942-68C55DCA0016}"/>
    <hyperlink ref="B12:C12" location="'Registro Casos'!A1" display="Registro Casos" xr:uid="{7816B14E-A17B-4ED6-9D95-CA29B992E528}"/>
    <hyperlink ref="B8:C8" location="Usuarios!A1" display="Usuarios" xr:uid="{668C647E-AF08-4E4A-B43E-FC341A2A9548}"/>
    <hyperlink ref="B16:C16" location="Arbitramentos!A1" display="Arbitramentos" xr:uid="{BB1F3C2C-B493-4C25-A240-3E9AE2E89FCB}"/>
    <hyperlink ref="B14:C14" location="Judiciales!A1" display="Judiciales" xr:uid="{6C10BECB-634C-45FD-A715-170F60AC1999}"/>
    <hyperlink ref="B6:C6" location="Portada!A1" display="Portada" xr:uid="{E4656306-6298-4EC4-9D21-6614EFCD28EB}"/>
    <hyperlink ref="B22:C22" location="Resumen!A1" display="Resumen (Certificación a presentar)" xr:uid="{24F92838-2839-4A6E-8F65-A104A59F1E1A}"/>
    <hyperlink ref="B20:C20" location="Pagos!A1" display="Pagos" xr:uid="{35F3BE06-2380-4C4F-A48A-A078CC326BFF}"/>
    <hyperlink ref="B18:C18" location="'Comité de conciliación'!A1" display="Comité de Conciliación" xr:uid="{C7181C1F-848C-4C05-981E-EE7AB936500A}"/>
    <hyperlink ref="T22:V24" r:id="rId2" display="Acceder a la guía" xr:uid="{3FDB86D5-F71D-4287-A6B4-BB69497C58A8}"/>
  </hyperlinks>
  <pageMargins left="0.7" right="0.7" top="0.75" bottom="0.75" header="0.3" footer="0.3"/>
  <pageSetup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4F05F-1183-4FAF-94B9-D7A6861DF3C4}">
  <sheetPr codeName="Hoja10"/>
  <dimension ref="A1:BS4"/>
  <sheetViews>
    <sheetView showGridLines="0" workbookViewId="0">
      <selection sqref="A1:O1"/>
    </sheetView>
  </sheetViews>
  <sheetFormatPr baseColWidth="10" defaultColWidth="11.44140625" defaultRowHeight="15"/>
  <cols>
    <col min="1" max="15" width="13.109375" style="27" customWidth="1"/>
    <col min="16" max="25" width="22.6640625" style="27" customWidth="1"/>
    <col min="26" max="29" width="37.109375" style="27" customWidth="1"/>
    <col min="30" max="45" width="14" style="27" customWidth="1"/>
    <col min="46" max="54" width="14.33203125" style="27" customWidth="1"/>
    <col min="55" max="55" width="14" style="27" customWidth="1"/>
    <col min="56" max="56" width="14.44140625" style="27" customWidth="1"/>
    <col min="57" max="57" width="15.88671875" style="27" customWidth="1"/>
    <col min="58" max="58" width="14.5546875" style="27" customWidth="1"/>
    <col min="59" max="60" width="15.6640625" style="27" customWidth="1"/>
    <col min="61" max="69" width="14.5546875" style="27" customWidth="1"/>
    <col min="70" max="71" width="16.109375" style="27" customWidth="1"/>
    <col min="72" max="16384" width="11.44140625" style="27"/>
  </cols>
  <sheetData>
    <row r="1" spans="1:71" s="53" customFormat="1" ht="24.75" customHeight="1">
      <c r="A1" s="245" t="s">
        <v>559</v>
      </c>
      <c r="B1" s="245"/>
      <c r="C1" s="245"/>
      <c r="D1" s="245"/>
      <c r="E1" s="245"/>
      <c r="F1" s="245"/>
      <c r="G1" s="245"/>
      <c r="H1" s="245"/>
      <c r="I1" s="245"/>
      <c r="J1" s="245"/>
      <c r="K1" s="245"/>
      <c r="L1" s="245"/>
      <c r="M1" s="245"/>
      <c r="N1" s="245"/>
      <c r="O1" s="245"/>
      <c r="P1" s="244" t="s">
        <v>560</v>
      </c>
      <c r="Q1" s="244"/>
      <c r="R1" s="244"/>
      <c r="S1" s="244"/>
      <c r="T1" s="244"/>
      <c r="U1" s="244"/>
      <c r="V1" s="244"/>
      <c r="W1" s="244"/>
      <c r="X1" s="244"/>
      <c r="Y1" s="244"/>
      <c r="Z1" s="233" t="s">
        <v>561</v>
      </c>
      <c r="AA1" s="233"/>
      <c r="AB1" s="233"/>
      <c r="AC1" s="233"/>
      <c r="AD1" s="235" t="s">
        <v>565</v>
      </c>
      <c r="AE1" s="236"/>
      <c r="AF1" s="236"/>
      <c r="AG1" s="236"/>
      <c r="AH1" s="236"/>
      <c r="AI1" s="236"/>
      <c r="AJ1" s="236"/>
      <c r="AK1" s="236"/>
      <c r="AL1" s="236"/>
      <c r="AM1" s="236"/>
      <c r="AN1" s="236"/>
      <c r="AO1" s="236"/>
      <c r="AP1" s="236"/>
      <c r="AQ1" s="236"/>
      <c r="AR1" s="236"/>
      <c r="AS1" s="236"/>
      <c r="AT1" s="236"/>
      <c r="AU1" s="236"/>
      <c r="AV1" s="236"/>
      <c r="AW1" s="236"/>
      <c r="AX1" s="236"/>
      <c r="AY1" s="236"/>
      <c r="AZ1" s="236"/>
      <c r="BA1" s="236"/>
      <c r="BB1" s="237"/>
      <c r="BC1" s="238" t="s">
        <v>568</v>
      </c>
      <c r="BD1" s="239"/>
      <c r="BE1" s="239"/>
      <c r="BF1" s="240"/>
      <c r="BG1" s="235" t="s">
        <v>569</v>
      </c>
      <c r="BH1" s="236"/>
      <c r="BI1" s="236"/>
      <c r="BJ1" s="236"/>
      <c r="BK1" s="236"/>
      <c r="BL1" s="236"/>
      <c r="BM1" s="236"/>
      <c r="BN1" s="236"/>
      <c r="BO1" s="236"/>
      <c r="BP1" s="236"/>
      <c r="BQ1" s="237"/>
      <c r="BR1" s="233" t="s">
        <v>570</v>
      </c>
      <c r="BS1" s="233"/>
    </row>
    <row r="2" spans="1:71" s="46" customFormat="1" ht="24.75" customHeight="1">
      <c r="A2" s="234" t="s">
        <v>502</v>
      </c>
      <c r="B2" s="234"/>
      <c r="C2" s="234"/>
      <c r="D2" s="234" t="s">
        <v>503</v>
      </c>
      <c r="E2" s="234"/>
      <c r="F2" s="234"/>
      <c r="G2" s="234" t="s">
        <v>504</v>
      </c>
      <c r="H2" s="234"/>
      <c r="I2" s="234"/>
      <c r="J2" s="234" t="s">
        <v>505</v>
      </c>
      <c r="K2" s="234"/>
      <c r="L2" s="234"/>
      <c r="M2" s="234" t="s">
        <v>506</v>
      </c>
      <c r="N2" s="234"/>
      <c r="O2" s="234"/>
      <c r="P2" s="234" t="s">
        <v>511</v>
      </c>
      <c r="Q2" s="234"/>
      <c r="R2" s="234"/>
      <c r="S2" s="234"/>
      <c r="T2" s="234" t="s">
        <v>510</v>
      </c>
      <c r="U2" s="234"/>
      <c r="V2" s="234"/>
      <c r="W2" s="234" t="s">
        <v>508</v>
      </c>
      <c r="X2" s="234"/>
      <c r="Y2" s="234"/>
      <c r="Z2" s="234" t="s">
        <v>511</v>
      </c>
      <c r="AA2" s="234"/>
      <c r="AB2" s="234"/>
      <c r="AC2" s="234"/>
      <c r="AD2" s="234" t="s">
        <v>519</v>
      </c>
      <c r="AE2" s="234"/>
      <c r="AF2" s="234"/>
      <c r="AG2" s="234" t="s">
        <v>520</v>
      </c>
      <c r="AH2" s="234"/>
      <c r="AI2" s="234" t="s">
        <v>470</v>
      </c>
      <c r="AJ2" s="234"/>
      <c r="AK2" s="234"/>
      <c r="AL2" s="234"/>
      <c r="AM2" s="234"/>
      <c r="AN2" s="234" t="s">
        <v>571</v>
      </c>
      <c r="AO2" s="234"/>
      <c r="AP2" s="234"/>
      <c r="AQ2" s="234" t="s">
        <v>566</v>
      </c>
      <c r="AR2" s="234"/>
      <c r="AS2" s="234"/>
      <c r="AT2" s="234"/>
      <c r="AU2" s="234" t="s">
        <v>567</v>
      </c>
      <c r="AV2" s="234"/>
      <c r="AW2" s="234"/>
      <c r="AX2" s="234"/>
      <c r="AY2" s="234"/>
      <c r="AZ2" s="234"/>
      <c r="BA2" s="234"/>
      <c r="BB2" s="234"/>
      <c r="BC2" s="241" t="s">
        <v>519</v>
      </c>
      <c r="BD2" s="242"/>
      <c r="BE2" s="241" t="s">
        <v>520</v>
      </c>
      <c r="BF2" s="242"/>
      <c r="BG2" s="241" t="s">
        <v>512</v>
      </c>
      <c r="BH2" s="242"/>
      <c r="BI2" s="241" t="s">
        <v>494</v>
      </c>
      <c r="BJ2" s="243"/>
      <c r="BK2" s="243"/>
      <c r="BL2" s="243"/>
      <c r="BM2" s="243"/>
      <c r="BN2" s="242"/>
      <c r="BO2" s="241" t="s">
        <v>495</v>
      </c>
      <c r="BP2" s="243"/>
      <c r="BQ2" s="242"/>
      <c r="BR2" s="234" t="s">
        <v>511</v>
      </c>
      <c r="BS2" s="234"/>
    </row>
    <row r="3" spans="1:71" s="52" customFormat="1" ht="90" customHeight="1">
      <c r="A3" s="50" t="s">
        <v>507</v>
      </c>
      <c r="B3" s="50" t="s">
        <v>434</v>
      </c>
      <c r="C3" s="50" t="s">
        <v>508</v>
      </c>
      <c r="D3" s="50" t="s">
        <v>507</v>
      </c>
      <c r="E3" s="50" t="s">
        <v>434</v>
      </c>
      <c r="F3" s="50" t="s">
        <v>508</v>
      </c>
      <c r="G3" s="50" t="s">
        <v>507</v>
      </c>
      <c r="H3" s="50" t="s">
        <v>434</v>
      </c>
      <c r="I3" s="50" t="s">
        <v>508</v>
      </c>
      <c r="J3" s="50" t="s">
        <v>507</v>
      </c>
      <c r="K3" s="50" t="s">
        <v>434</v>
      </c>
      <c r="L3" s="50" t="s">
        <v>508</v>
      </c>
      <c r="M3" s="50" t="s">
        <v>507</v>
      </c>
      <c r="N3" s="50" t="s">
        <v>434</v>
      </c>
      <c r="O3" s="50" t="s">
        <v>508</v>
      </c>
      <c r="P3" s="50" t="s">
        <v>435</v>
      </c>
      <c r="Q3" s="50" t="s">
        <v>556</v>
      </c>
      <c r="R3" s="50" t="s">
        <v>557</v>
      </c>
      <c r="S3" s="50" t="s">
        <v>558</v>
      </c>
      <c r="T3" s="50" t="s">
        <v>509</v>
      </c>
      <c r="U3" s="50" t="s">
        <v>554</v>
      </c>
      <c r="V3" s="50" t="s">
        <v>555</v>
      </c>
      <c r="W3" s="50" t="s">
        <v>547</v>
      </c>
      <c r="X3" s="50" t="s">
        <v>548</v>
      </c>
      <c r="Y3" s="50" t="s">
        <v>487</v>
      </c>
      <c r="Z3" s="50" t="s">
        <v>634</v>
      </c>
      <c r="AA3" s="50" t="s">
        <v>606</v>
      </c>
      <c r="AB3" s="50" t="s">
        <v>607</v>
      </c>
      <c r="AC3" s="50" t="s">
        <v>635</v>
      </c>
      <c r="AD3" s="50" t="s">
        <v>436</v>
      </c>
      <c r="AE3" s="50" t="s">
        <v>496</v>
      </c>
      <c r="AF3" s="50" t="s">
        <v>562</v>
      </c>
      <c r="AG3" s="50" t="s">
        <v>563</v>
      </c>
      <c r="AH3" s="50" t="s">
        <v>564</v>
      </c>
      <c r="AI3" s="50" t="s">
        <v>437</v>
      </c>
      <c r="AJ3" s="50" t="s">
        <v>438</v>
      </c>
      <c r="AK3" s="50" t="s">
        <v>439</v>
      </c>
      <c r="AL3" s="50" t="s">
        <v>440</v>
      </c>
      <c r="AM3" s="50" t="s">
        <v>441</v>
      </c>
      <c r="AN3" s="50" t="s">
        <v>442</v>
      </c>
      <c r="AO3" s="50" t="s">
        <v>573</v>
      </c>
      <c r="AP3" s="50" t="s">
        <v>574</v>
      </c>
      <c r="AQ3" s="50" t="s">
        <v>577</v>
      </c>
      <c r="AR3" s="50" t="s">
        <v>578</v>
      </c>
      <c r="AS3" s="50" t="s">
        <v>579</v>
      </c>
      <c r="AT3" s="50" t="s">
        <v>576</v>
      </c>
      <c r="AU3" s="50" t="s">
        <v>521</v>
      </c>
      <c r="AV3" s="50" t="s">
        <v>522</v>
      </c>
      <c r="AW3" s="50" t="s">
        <v>523</v>
      </c>
      <c r="AX3" s="50" t="s">
        <v>524</v>
      </c>
      <c r="AY3" s="50" t="s">
        <v>525</v>
      </c>
      <c r="AZ3" s="50" t="s">
        <v>526</v>
      </c>
      <c r="BA3" s="50" t="s">
        <v>527</v>
      </c>
      <c r="BB3" s="50" t="s">
        <v>528</v>
      </c>
      <c r="BC3" s="50" t="s">
        <v>582</v>
      </c>
      <c r="BD3" s="50" t="s">
        <v>581</v>
      </c>
      <c r="BE3" s="50" t="s">
        <v>580</v>
      </c>
      <c r="BF3" s="50" t="s">
        <v>585</v>
      </c>
      <c r="BG3" s="51" t="s">
        <v>586</v>
      </c>
      <c r="BH3" s="51" t="s">
        <v>588</v>
      </c>
      <c r="BI3" s="51" t="s">
        <v>513</v>
      </c>
      <c r="BJ3" s="51" t="s">
        <v>516</v>
      </c>
      <c r="BK3" s="51" t="s">
        <v>514</v>
      </c>
      <c r="BL3" s="51" t="s">
        <v>517</v>
      </c>
      <c r="BM3" s="51" t="s">
        <v>515</v>
      </c>
      <c r="BN3" s="51" t="s">
        <v>518</v>
      </c>
      <c r="BO3" s="51" t="s">
        <v>592</v>
      </c>
      <c r="BP3" s="51" t="s">
        <v>593</v>
      </c>
      <c r="BQ3" s="51" t="s">
        <v>594</v>
      </c>
      <c r="BR3" s="51" t="s">
        <v>596</v>
      </c>
      <c r="BS3" s="51" t="s">
        <v>595</v>
      </c>
    </row>
    <row r="4" spans="1:71" s="47" customFormat="1">
      <c r="A4" s="48">
        <f>+Usuarios!$H$11</f>
        <v>43682</v>
      </c>
      <c r="B4" s="49" t="str">
        <f>+Usuarios!$K$11</f>
        <v>LEONARD 	PAEZ RAMIREZ</v>
      </c>
      <c r="C4" s="48">
        <f>+Usuarios!$O$11</f>
        <v>45834</v>
      </c>
      <c r="D4" s="48">
        <f>+Usuarios!$H$13</f>
        <v>45463</v>
      </c>
      <c r="E4" s="49" t="str">
        <f>+Usuarios!$K$13</f>
        <v>ANDREA CATALINA ZOTA BERNAL</v>
      </c>
      <c r="F4" s="48">
        <f>+Usuarios!$O$13</f>
        <v>45834</v>
      </c>
      <c r="G4" s="48">
        <f>+Usuarios!$H$15</f>
        <v>45499</v>
      </c>
      <c r="H4" s="49" t="str">
        <f>+Usuarios!$K$15</f>
        <v>YULY DAYAN QUICENO RUSSI</v>
      </c>
      <c r="I4" s="48">
        <f>+Usuarios!$O$15</f>
        <v>45835</v>
      </c>
      <c r="J4" s="48">
        <f>+Usuarios!$H$17</f>
        <v>45835</v>
      </c>
      <c r="K4" s="49" t="str">
        <f>+Usuarios!$K$17</f>
        <v>NICOLAS ALEXANDER VALLEJO CORREA</v>
      </c>
      <c r="L4" s="48">
        <f>+Usuarios!$O$17</f>
        <v>45828</v>
      </c>
      <c r="M4" s="48">
        <f>+Usuarios!$H$19</f>
        <v>45469</v>
      </c>
      <c r="N4" s="49" t="str">
        <f>+Usuarios!$K$19</f>
        <v>JAIRO ANTONIO OCHOA CUIDA</v>
      </c>
      <c r="O4" s="48">
        <f>+Usuarios!$O$19</f>
        <v>45832</v>
      </c>
      <c r="P4" s="77">
        <f>+Abogados!$G$9</f>
        <v>6</v>
      </c>
      <c r="Q4" s="77">
        <f>+Abogados!$J$9</f>
        <v>6</v>
      </c>
      <c r="R4" s="77">
        <f>+Abogados!$M$9</f>
        <v>1</v>
      </c>
      <c r="S4" s="77">
        <f>+Abogados!$P$9</f>
        <v>1</v>
      </c>
      <c r="T4" s="77">
        <f>+Abogados!$I$19</f>
        <v>6</v>
      </c>
      <c r="U4" s="77">
        <f>+Abogados!$I$21</f>
        <v>6</v>
      </c>
      <c r="V4" s="77">
        <f>+Abogados!I23</f>
        <v>3</v>
      </c>
      <c r="W4" s="77">
        <f>+Abogados!$P$19</f>
        <v>6</v>
      </c>
      <c r="X4" s="77">
        <f>+Abogados!$P$21</f>
        <v>0</v>
      </c>
      <c r="Y4" s="77">
        <f>+Abogados!$P$23</f>
        <v>0</v>
      </c>
      <c r="Z4" s="77">
        <f>+'Registro Casos'!$P$10</f>
        <v>1</v>
      </c>
      <c r="AA4" s="77">
        <f>+'Registro Casos'!$P$13</f>
        <v>1</v>
      </c>
      <c r="AB4" s="77">
        <f>+'Registro Casos'!$P$16</f>
        <v>1</v>
      </c>
      <c r="AC4" s="77">
        <f>+'Registro Casos'!$P$19</f>
        <v>0</v>
      </c>
      <c r="AD4" s="77">
        <f>+Judiciales!$L$12</f>
        <v>9</v>
      </c>
      <c r="AE4" s="77">
        <f>+Judiciales!$L$14</f>
        <v>9</v>
      </c>
      <c r="AF4" s="77">
        <f>+Judiciales!$L$16</f>
        <v>0</v>
      </c>
      <c r="AG4" s="77">
        <f>+Judiciales!$L$21</f>
        <v>1</v>
      </c>
      <c r="AH4" s="77">
        <f>+Judiciales!$L$23</f>
        <v>1</v>
      </c>
      <c r="AI4" s="77">
        <f>+Judiciales!$L$32</f>
        <v>1</v>
      </c>
      <c r="AJ4" s="77">
        <f>+Judiciales!$L$34</f>
        <v>1</v>
      </c>
      <c r="AK4" s="77">
        <f>+Judiciales!$L$36</f>
        <v>0</v>
      </c>
      <c r="AL4" s="77">
        <f>+Judiciales!$L$38</f>
        <v>0</v>
      </c>
      <c r="AM4" s="77">
        <f>+Judiciales!$L$40</f>
        <v>0</v>
      </c>
      <c r="AN4" s="77">
        <f>+Judiciales!$U$12</f>
        <v>0</v>
      </c>
      <c r="AO4" s="77">
        <f>+Judiciales!$U$14</f>
        <v>0</v>
      </c>
      <c r="AP4" s="77">
        <f>+Judiciales!$U$16</f>
        <v>0</v>
      </c>
      <c r="AQ4" s="77">
        <f>+Judiciales!$U$21</f>
        <v>9</v>
      </c>
      <c r="AR4" s="77">
        <f>+Judiciales!$U$23</f>
        <v>9</v>
      </c>
      <c r="AS4" s="77">
        <f>+Judiciales!$U$25</f>
        <v>0</v>
      </c>
      <c r="AT4" s="77">
        <f>+Judiciales!$U$27</f>
        <v>0</v>
      </c>
      <c r="AU4" s="77">
        <f>+Judiciales!$S$32</f>
        <v>0</v>
      </c>
      <c r="AV4" s="77">
        <f>+Judiciales!$T$32</f>
        <v>0</v>
      </c>
      <c r="AW4" s="77">
        <f>+Judiciales!$S$34</f>
        <v>0</v>
      </c>
      <c r="AX4" s="77">
        <f>+Judiciales!$T$34</f>
        <v>0</v>
      </c>
      <c r="AY4" s="77">
        <f>+Judiciales!$S$36</f>
        <v>0</v>
      </c>
      <c r="AZ4" s="77">
        <f>+Judiciales!$T$36</f>
        <v>0</v>
      </c>
      <c r="BA4" s="77">
        <f>+Judiciales!$S$38</f>
        <v>9</v>
      </c>
      <c r="BB4" s="77">
        <f>+Judiciales!$T$38</f>
        <v>9</v>
      </c>
      <c r="BC4" s="77">
        <f>+Arbitramentos!$L$11</f>
        <v>0</v>
      </c>
      <c r="BD4" s="77">
        <f>+Arbitramentos!$L$13</f>
        <v>0</v>
      </c>
      <c r="BE4" s="77">
        <f>+Arbitramentos!$U$11</f>
        <v>0</v>
      </c>
      <c r="BF4" s="77">
        <f>+Arbitramentos!$U$13</f>
        <v>0</v>
      </c>
      <c r="BG4" s="49">
        <f>+'Comité de conciliación'!$R$8</f>
        <v>0</v>
      </c>
      <c r="BH4" s="49">
        <f>+'Comité de conciliación'!$R$10</f>
        <v>0</v>
      </c>
      <c r="BI4" s="77">
        <f>+'Comité de conciliación'!$J$15</f>
        <v>0</v>
      </c>
      <c r="BJ4" s="77">
        <f>+'Comité de conciliación'!$L$15</f>
        <v>0</v>
      </c>
      <c r="BK4" s="77">
        <f>+'Comité de conciliación'!$J$16</f>
        <v>2</v>
      </c>
      <c r="BL4" s="77">
        <f>+'Comité de conciliación'!$L$16</f>
        <v>0</v>
      </c>
      <c r="BM4" s="77">
        <f>+'Comité de conciliación'!$J$17</f>
        <v>1</v>
      </c>
      <c r="BN4" s="77">
        <f>+'Comité de conciliación'!$L$17</f>
        <v>0</v>
      </c>
      <c r="BO4" s="77">
        <f>+'Comité de conciliación'!$J$20</f>
        <v>0</v>
      </c>
      <c r="BP4" s="77">
        <f>+'Comité de conciliación'!$J$21</f>
        <v>2</v>
      </c>
      <c r="BQ4" s="77">
        <f>+'Comité de conciliación'!$J$22</f>
        <v>1</v>
      </c>
      <c r="BR4" s="49" t="str">
        <f>+Pagos!$R$9</f>
        <v>SI</v>
      </c>
      <c r="BS4" s="77">
        <f>+Pagos!R11</f>
        <v>1</v>
      </c>
    </row>
  </sheetData>
  <mergeCells count="28">
    <mergeCell ref="A1:O1"/>
    <mergeCell ref="A2:C2"/>
    <mergeCell ref="D2:F2"/>
    <mergeCell ref="G2:I2"/>
    <mergeCell ref="J2:L2"/>
    <mergeCell ref="M2:O2"/>
    <mergeCell ref="P2:S2"/>
    <mergeCell ref="T2:V2"/>
    <mergeCell ref="W2:Y2"/>
    <mergeCell ref="P1:Y1"/>
    <mergeCell ref="Z2:AC2"/>
    <mergeCell ref="Z1:AC1"/>
    <mergeCell ref="BR1:BS1"/>
    <mergeCell ref="BR2:BS2"/>
    <mergeCell ref="AQ2:AT2"/>
    <mergeCell ref="AU2:BB2"/>
    <mergeCell ref="AD1:BB1"/>
    <mergeCell ref="BC1:BF1"/>
    <mergeCell ref="BC2:BD2"/>
    <mergeCell ref="BE2:BF2"/>
    <mergeCell ref="BG1:BQ1"/>
    <mergeCell ref="BG2:BH2"/>
    <mergeCell ref="BI2:BN2"/>
    <mergeCell ref="BO2:BQ2"/>
    <mergeCell ref="AD2:AF2"/>
    <mergeCell ref="AG2:AH2"/>
    <mergeCell ref="AI2:AM2"/>
    <mergeCell ref="AN2:AP2"/>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3792E-9740-4DEE-ACD8-1F8876F7F254}">
  <sheetPr codeName="Hoja12"/>
  <dimension ref="A1:K426"/>
  <sheetViews>
    <sheetView showGridLines="0" workbookViewId="0">
      <selection activeCell="D13" sqref="D13"/>
    </sheetView>
  </sheetViews>
  <sheetFormatPr baseColWidth="10" defaultRowHeight="14.4"/>
  <cols>
    <col min="1" max="1" width="23.33203125" customWidth="1"/>
    <col min="2" max="2" width="29.88671875" bestFit="1" customWidth="1"/>
    <col min="3" max="3" width="11.88671875" bestFit="1" customWidth="1"/>
    <col min="5" max="5" width="88.6640625" customWidth="1"/>
  </cols>
  <sheetData>
    <row r="1" spans="1:11">
      <c r="A1" s="2" t="s">
        <v>464</v>
      </c>
      <c r="C1" s="2" t="s">
        <v>466</v>
      </c>
      <c r="D1" t="s">
        <v>467</v>
      </c>
      <c r="E1" s="2" t="s">
        <v>4</v>
      </c>
    </row>
    <row r="2" spans="1:11">
      <c r="A2" t="s">
        <v>465</v>
      </c>
      <c r="B2" t="str">
        <f>+Portada!I6</f>
        <v>I - 2025</v>
      </c>
      <c r="D2" t="s">
        <v>468</v>
      </c>
      <c r="E2" t="s">
        <v>5</v>
      </c>
      <c r="F2">
        <v>0</v>
      </c>
      <c r="H2" s="1" t="s">
        <v>479</v>
      </c>
      <c r="I2" t="s">
        <v>497</v>
      </c>
      <c r="J2">
        <v>2024</v>
      </c>
      <c r="K2" s="4" t="s">
        <v>499</v>
      </c>
    </row>
    <row r="3" spans="1:11">
      <c r="B3" t="str">
        <f>+VLOOKUP(B2,$H$2:$J$6,2,0)</f>
        <v>PRIMER</v>
      </c>
      <c r="E3" t="s">
        <v>6</v>
      </c>
      <c r="F3">
        <v>0</v>
      </c>
      <c r="H3" s="1" t="s">
        <v>482</v>
      </c>
      <c r="I3" t="s">
        <v>498</v>
      </c>
      <c r="J3">
        <v>2025</v>
      </c>
      <c r="K3" s="4" t="s">
        <v>500</v>
      </c>
    </row>
    <row r="4" spans="1:11">
      <c r="B4">
        <f>+VLOOKUP(B2,$H$2:$J$6,3,0)</f>
        <v>2025</v>
      </c>
      <c r="E4" t="s">
        <v>7</v>
      </c>
      <c r="F4">
        <v>0</v>
      </c>
      <c r="H4" s="1" t="s">
        <v>480</v>
      </c>
      <c r="I4" t="s">
        <v>497</v>
      </c>
      <c r="J4">
        <v>2025</v>
      </c>
      <c r="K4" s="4" t="s">
        <v>499</v>
      </c>
    </row>
    <row r="5" spans="1:11">
      <c r="B5" s="5" t="str">
        <f>+VLOOKUP(B2,$H$2:$K$6,4,0)</f>
        <v xml:space="preserve">30 DE JUNIO </v>
      </c>
      <c r="E5" t="s">
        <v>8</v>
      </c>
      <c r="F5">
        <v>0</v>
      </c>
      <c r="H5" s="1" t="s">
        <v>483</v>
      </c>
      <c r="I5" t="s">
        <v>498</v>
      </c>
      <c r="J5">
        <v>2026</v>
      </c>
      <c r="K5" s="4" t="s">
        <v>500</v>
      </c>
    </row>
    <row r="6" spans="1:11">
      <c r="E6" t="s">
        <v>9</v>
      </c>
      <c r="F6">
        <v>0</v>
      </c>
      <c r="H6" s="1" t="s">
        <v>481</v>
      </c>
      <c r="I6" t="s">
        <v>497</v>
      </c>
      <c r="J6">
        <v>2026</v>
      </c>
      <c r="K6" s="4" t="s">
        <v>499</v>
      </c>
    </row>
    <row r="7" spans="1:11">
      <c r="A7" s="246" t="s">
        <v>463</v>
      </c>
      <c r="B7" s="246"/>
      <c r="C7" s="246"/>
      <c r="E7" t="s">
        <v>10</v>
      </c>
      <c r="F7">
        <v>0</v>
      </c>
      <c r="H7" s="1"/>
      <c r="K7" s="4"/>
    </row>
    <row r="8" spans="1:11" ht="15.6">
      <c r="A8" s="247">
        <v>2025</v>
      </c>
      <c r="B8" s="247"/>
      <c r="C8" s="247"/>
      <c r="E8" t="s">
        <v>11</v>
      </c>
      <c r="F8">
        <v>0</v>
      </c>
    </row>
    <row r="9" spans="1:11">
      <c r="E9" t="s">
        <v>12</v>
      </c>
      <c r="F9">
        <v>0</v>
      </c>
      <c r="H9" s="4">
        <v>40179</v>
      </c>
      <c r="I9">
        <v>0</v>
      </c>
    </row>
    <row r="10" spans="1:11">
      <c r="E10" t="s">
        <v>13</v>
      </c>
      <c r="F10">
        <v>0</v>
      </c>
      <c r="H10" s="4">
        <v>43831</v>
      </c>
      <c r="I10">
        <v>1</v>
      </c>
    </row>
    <row r="11" spans="1:11">
      <c r="E11" t="s">
        <v>14</v>
      </c>
      <c r="F11">
        <v>0</v>
      </c>
      <c r="H11" s="4">
        <v>45292</v>
      </c>
      <c r="I11">
        <v>2</v>
      </c>
    </row>
    <row r="12" spans="1:11">
      <c r="A12" s="2" t="s">
        <v>475</v>
      </c>
      <c r="C12" s="2" t="s">
        <v>466</v>
      </c>
      <c r="D12" t="s">
        <v>637</v>
      </c>
      <c r="E12" t="s">
        <v>15</v>
      </c>
      <c r="F12">
        <v>0</v>
      </c>
      <c r="H12" s="4"/>
    </row>
    <row r="13" spans="1:11">
      <c r="A13" t="s">
        <v>477</v>
      </c>
      <c r="B13" t="str">
        <f>Pagos!R9</f>
        <v>SI</v>
      </c>
      <c r="D13" t="s">
        <v>476</v>
      </c>
      <c r="E13" t="s">
        <v>16</v>
      </c>
      <c r="F13">
        <v>0</v>
      </c>
    </row>
    <row r="14" spans="1:11">
      <c r="E14" t="s">
        <v>17</v>
      </c>
      <c r="F14">
        <v>0</v>
      </c>
    </row>
    <row r="15" spans="1:11">
      <c r="E15" t="s">
        <v>18</v>
      </c>
      <c r="F15">
        <v>0</v>
      </c>
      <c r="H15" s="4"/>
    </row>
    <row r="16" spans="1:11">
      <c r="E16" t="s">
        <v>19</v>
      </c>
      <c r="F16">
        <v>0</v>
      </c>
    </row>
    <row r="17" spans="5:6">
      <c r="E17" t="s">
        <v>20</v>
      </c>
      <c r="F17">
        <v>0</v>
      </c>
    </row>
    <row r="18" spans="5:6">
      <c r="E18" t="s">
        <v>21</v>
      </c>
      <c r="F18">
        <v>0</v>
      </c>
    </row>
    <row r="19" spans="5:6">
      <c r="E19" t="s">
        <v>22</v>
      </c>
      <c r="F19">
        <v>0</v>
      </c>
    </row>
    <row r="20" spans="5:6">
      <c r="E20" t="s">
        <v>24</v>
      </c>
      <c r="F20">
        <v>0</v>
      </c>
    </row>
    <row r="21" spans="5:6">
      <c r="E21" t="s">
        <v>25</v>
      </c>
      <c r="F21">
        <v>0</v>
      </c>
    </row>
    <row r="22" spans="5:6">
      <c r="E22" t="s">
        <v>26</v>
      </c>
      <c r="F22">
        <v>0</v>
      </c>
    </row>
    <row r="23" spans="5:6">
      <c r="E23" t="s">
        <v>27</v>
      </c>
      <c r="F23">
        <v>0</v>
      </c>
    </row>
    <row r="24" spans="5:6">
      <c r="E24" t="s">
        <v>28</v>
      </c>
      <c r="F24">
        <v>0</v>
      </c>
    </row>
    <row r="25" spans="5:6">
      <c r="E25" t="s">
        <v>29</v>
      </c>
      <c r="F25">
        <v>0</v>
      </c>
    </row>
    <row r="26" spans="5:6">
      <c r="E26" t="s">
        <v>30</v>
      </c>
      <c r="F26">
        <v>0</v>
      </c>
    </row>
    <row r="27" spans="5:6">
      <c r="E27" t="s">
        <v>31</v>
      </c>
      <c r="F27">
        <v>0</v>
      </c>
    </row>
    <row r="28" spans="5:6">
      <c r="E28" t="s">
        <v>32</v>
      </c>
      <c r="F28">
        <v>0</v>
      </c>
    </row>
    <row r="29" spans="5:6">
      <c r="E29" t="s">
        <v>33</v>
      </c>
      <c r="F29">
        <v>0</v>
      </c>
    </row>
    <row r="30" spans="5:6">
      <c r="E30" t="s">
        <v>34</v>
      </c>
      <c r="F30">
        <v>0</v>
      </c>
    </row>
    <row r="31" spans="5:6">
      <c r="E31" t="s">
        <v>35</v>
      </c>
      <c r="F31">
        <v>0</v>
      </c>
    </row>
    <row r="32" spans="5:6">
      <c r="E32" t="s">
        <v>36</v>
      </c>
      <c r="F32">
        <v>0</v>
      </c>
    </row>
    <row r="33" spans="5:6">
      <c r="E33" t="s">
        <v>37</v>
      </c>
      <c r="F33">
        <v>0</v>
      </c>
    </row>
    <row r="34" spans="5:6">
      <c r="E34" t="s">
        <v>38</v>
      </c>
      <c r="F34">
        <v>0</v>
      </c>
    </row>
    <row r="35" spans="5:6">
      <c r="E35" t="s">
        <v>39</v>
      </c>
      <c r="F35">
        <v>0</v>
      </c>
    </row>
    <row r="36" spans="5:6">
      <c r="E36" t="s">
        <v>40</v>
      </c>
      <c r="F36">
        <v>0</v>
      </c>
    </row>
    <row r="37" spans="5:6">
      <c r="E37" t="s">
        <v>41</v>
      </c>
      <c r="F37">
        <v>0</v>
      </c>
    </row>
    <row r="38" spans="5:6">
      <c r="E38" t="s">
        <v>42</v>
      </c>
      <c r="F38">
        <v>0</v>
      </c>
    </row>
    <row r="39" spans="5:6">
      <c r="E39" t="s">
        <v>43</v>
      </c>
      <c r="F39">
        <v>0</v>
      </c>
    </row>
    <row r="40" spans="5:6">
      <c r="E40" t="s">
        <v>44</v>
      </c>
      <c r="F40">
        <v>0</v>
      </c>
    </row>
    <row r="41" spans="5:6">
      <c r="E41" t="s">
        <v>45</v>
      </c>
      <c r="F41">
        <v>0</v>
      </c>
    </row>
    <row r="42" spans="5:6">
      <c r="E42" t="s">
        <v>46</v>
      </c>
      <c r="F42">
        <v>0</v>
      </c>
    </row>
    <row r="43" spans="5:6">
      <c r="E43" t="s">
        <v>47</v>
      </c>
      <c r="F43">
        <v>0</v>
      </c>
    </row>
    <row r="44" spans="5:6">
      <c r="E44" t="s">
        <v>48</v>
      </c>
      <c r="F44">
        <v>0</v>
      </c>
    </row>
    <row r="45" spans="5:6">
      <c r="E45" t="s">
        <v>49</v>
      </c>
      <c r="F45">
        <v>0</v>
      </c>
    </row>
    <row r="46" spans="5:6">
      <c r="E46" t="s">
        <v>50</v>
      </c>
      <c r="F46">
        <v>0</v>
      </c>
    </row>
    <row r="47" spans="5:6">
      <c r="E47" t="s">
        <v>51</v>
      </c>
      <c r="F47">
        <v>0</v>
      </c>
    </row>
    <row r="48" spans="5:6">
      <c r="E48" t="s">
        <v>52</v>
      </c>
      <c r="F48">
        <v>0</v>
      </c>
    </row>
    <row r="49" spans="5:6">
      <c r="E49" t="s">
        <v>53</v>
      </c>
      <c r="F49">
        <v>0</v>
      </c>
    </row>
    <row r="50" spans="5:6">
      <c r="E50" t="s">
        <v>54</v>
      </c>
      <c r="F50">
        <v>0</v>
      </c>
    </row>
    <row r="51" spans="5:6">
      <c r="E51" t="s">
        <v>55</v>
      </c>
      <c r="F51">
        <v>0</v>
      </c>
    </row>
    <row r="52" spans="5:6">
      <c r="E52" t="s">
        <v>56</v>
      </c>
      <c r="F52">
        <v>0</v>
      </c>
    </row>
    <row r="53" spans="5:6">
      <c r="E53" t="s">
        <v>57</v>
      </c>
      <c r="F53">
        <v>0</v>
      </c>
    </row>
    <row r="54" spans="5:6">
      <c r="E54" t="s">
        <v>58</v>
      </c>
      <c r="F54">
        <v>0</v>
      </c>
    </row>
    <row r="55" spans="5:6">
      <c r="E55" t="s">
        <v>59</v>
      </c>
      <c r="F55">
        <v>0</v>
      </c>
    </row>
    <row r="56" spans="5:6">
      <c r="E56" t="s">
        <v>60</v>
      </c>
      <c r="F56">
        <v>0</v>
      </c>
    </row>
    <row r="57" spans="5:6">
      <c r="E57" t="s">
        <v>61</v>
      </c>
      <c r="F57">
        <v>0</v>
      </c>
    </row>
    <row r="58" spans="5:6">
      <c r="E58" t="s">
        <v>62</v>
      </c>
      <c r="F58">
        <v>0</v>
      </c>
    </row>
    <row r="59" spans="5:6">
      <c r="E59" t="s">
        <v>63</v>
      </c>
      <c r="F59">
        <v>0</v>
      </c>
    </row>
    <row r="60" spans="5:6">
      <c r="E60" t="s">
        <v>64</v>
      </c>
      <c r="F60">
        <v>0</v>
      </c>
    </row>
    <row r="61" spans="5:6">
      <c r="E61" t="s">
        <v>65</v>
      </c>
      <c r="F61">
        <v>0</v>
      </c>
    </row>
    <row r="62" spans="5:6">
      <c r="E62" t="s">
        <v>66</v>
      </c>
      <c r="F62">
        <v>0</v>
      </c>
    </row>
    <row r="63" spans="5:6">
      <c r="E63" t="s">
        <v>67</v>
      </c>
      <c r="F63">
        <v>0</v>
      </c>
    </row>
    <row r="64" spans="5:6">
      <c r="E64" t="s">
        <v>68</v>
      </c>
      <c r="F64">
        <v>0</v>
      </c>
    </row>
    <row r="65" spans="5:6">
      <c r="E65" t="s">
        <v>69</v>
      </c>
      <c r="F65">
        <v>0</v>
      </c>
    </row>
    <row r="66" spans="5:6">
      <c r="E66" t="s">
        <v>70</v>
      </c>
      <c r="F66">
        <v>0</v>
      </c>
    </row>
    <row r="67" spans="5:6">
      <c r="E67" t="s">
        <v>71</v>
      </c>
      <c r="F67">
        <v>0</v>
      </c>
    </row>
    <row r="68" spans="5:6">
      <c r="E68" t="s">
        <v>72</v>
      </c>
      <c r="F68">
        <v>0</v>
      </c>
    </row>
    <row r="69" spans="5:6">
      <c r="E69" t="s">
        <v>73</v>
      </c>
      <c r="F69">
        <v>0</v>
      </c>
    </row>
    <row r="70" spans="5:6">
      <c r="E70" t="s">
        <v>74</v>
      </c>
      <c r="F70">
        <v>0</v>
      </c>
    </row>
    <row r="71" spans="5:6">
      <c r="E71" t="s">
        <v>75</v>
      </c>
      <c r="F71">
        <v>0</v>
      </c>
    </row>
    <row r="72" spans="5:6">
      <c r="E72" t="s">
        <v>76</v>
      </c>
      <c r="F72">
        <v>0</v>
      </c>
    </row>
    <row r="73" spans="5:6">
      <c r="E73" t="s">
        <v>77</v>
      </c>
      <c r="F73">
        <v>0</v>
      </c>
    </row>
    <row r="74" spans="5:6">
      <c r="E74" t="s">
        <v>78</v>
      </c>
      <c r="F74">
        <v>0</v>
      </c>
    </row>
    <row r="75" spans="5:6">
      <c r="E75" t="s">
        <v>79</v>
      </c>
      <c r="F75">
        <v>0</v>
      </c>
    </row>
    <row r="76" spans="5:6">
      <c r="E76" t="s">
        <v>80</v>
      </c>
      <c r="F76">
        <v>0</v>
      </c>
    </row>
    <row r="77" spans="5:6">
      <c r="E77" t="s">
        <v>81</v>
      </c>
      <c r="F77">
        <v>0</v>
      </c>
    </row>
    <row r="78" spans="5:6">
      <c r="E78" t="s">
        <v>82</v>
      </c>
      <c r="F78">
        <v>0</v>
      </c>
    </row>
    <row r="79" spans="5:6">
      <c r="E79" t="s">
        <v>83</v>
      </c>
      <c r="F79">
        <v>0</v>
      </c>
    </row>
    <row r="80" spans="5:6">
      <c r="E80" t="s">
        <v>84</v>
      </c>
      <c r="F80">
        <v>0</v>
      </c>
    </row>
    <row r="81" spans="5:6">
      <c r="E81" t="s">
        <v>85</v>
      </c>
      <c r="F81">
        <v>0</v>
      </c>
    </row>
    <row r="82" spans="5:6">
      <c r="E82" t="s">
        <v>86</v>
      </c>
      <c r="F82">
        <v>0</v>
      </c>
    </row>
    <row r="83" spans="5:6">
      <c r="E83" t="s">
        <v>87</v>
      </c>
      <c r="F83">
        <v>0</v>
      </c>
    </row>
    <row r="84" spans="5:6">
      <c r="E84" t="s">
        <v>88</v>
      </c>
      <c r="F84">
        <v>0</v>
      </c>
    </row>
    <row r="85" spans="5:6">
      <c r="E85" t="s">
        <v>89</v>
      </c>
      <c r="F85">
        <v>0</v>
      </c>
    </row>
    <row r="86" spans="5:6">
      <c r="E86" t="s">
        <v>90</v>
      </c>
      <c r="F86">
        <v>0</v>
      </c>
    </row>
    <row r="87" spans="5:6">
      <c r="E87" t="s">
        <v>91</v>
      </c>
      <c r="F87">
        <v>0</v>
      </c>
    </row>
    <row r="88" spans="5:6">
      <c r="E88" t="s">
        <v>92</v>
      </c>
      <c r="F88">
        <v>0</v>
      </c>
    </row>
    <row r="89" spans="5:6">
      <c r="E89" t="s">
        <v>93</v>
      </c>
      <c r="F89">
        <v>0</v>
      </c>
    </row>
    <row r="90" spans="5:6">
      <c r="E90" t="s">
        <v>94</v>
      </c>
      <c r="F90">
        <v>0</v>
      </c>
    </row>
    <row r="91" spans="5:6">
      <c r="E91" t="s">
        <v>95</v>
      </c>
      <c r="F91">
        <v>0</v>
      </c>
    </row>
    <row r="92" spans="5:6">
      <c r="E92" t="s">
        <v>96</v>
      </c>
      <c r="F92">
        <v>0</v>
      </c>
    </row>
    <row r="93" spans="5:6">
      <c r="E93" t="s">
        <v>97</v>
      </c>
      <c r="F93">
        <v>0</v>
      </c>
    </row>
    <row r="94" spans="5:6">
      <c r="E94" t="s">
        <v>98</v>
      </c>
      <c r="F94">
        <v>0</v>
      </c>
    </row>
    <row r="95" spans="5:6">
      <c r="E95" t="s">
        <v>99</v>
      </c>
      <c r="F95">
        <v>0</v>
      </c>
    </row>
    <row r="96" spans="5:6">
      <c r="E96" t="s">
        <v>100</v>
      </c>
      <c r="F96">
        <v>0</v>
      </c>
    </row>
    <row r="97" spans="5:6">
      <c r="E97" t="s">
        <v>101</v>
      </c>
      <c r="F97">
        <v>0</v>
      </c>
    </row>
    <row r="98" spans="5:6">
      <c r="E98" t="s">
        <v>102</v>
      </c>
      <c r="F98">
        <v>0</v>
      </c>
    </row>
    <row r="99" spans="5:6">
      <c r="E99" t="s">
        <v>103</v>
      </c>
      <c r="F99">
        <v>0</v>
      </c>
    </row>
    <row r="100" spans="5:6">
      <c r="E100" t="s">
        <v>104</v>
      </c>
      <c r="F100">
        <v>0</v>
      </c>
    </row>
    <row r="101" spans="5:6">
      <c r="E101" t="s">
        <v>105</v>
      </c>
      <c r="F101">
        <v>0</v>
      </c>
    </row>
    <row r="102" spans="5:6">
      <c r="E102" t="s">
        <v>106</v>
      </c>
      <c r="F102">
        <v>0</v>
      </c>
    </row>
    <row r="103" spans="5:6">
      <c r="E103" t="s">
        <v>107</v>
      </c>
      <c r="F103">
        <v>0</v>
      </c>
    </row>
    <row r="104" spans="5:6">
      <c r="E104" t="s">
        <v>108</v>
      </c>
      <c r="F104">
        <v>0</v>
      </c>
    </row>
    <row r="105" spans="5:6">
      <c r="E105" t="s">
        <v>109</v>
      </c>
      <c r="F105">
        <v>0</v>
      </c>
    </row>
    <row r="106" spans="5:6">
      <c r="E106" t="s">
        <v>110</v>
      </c>
      <c r="F106">
        <v>0</v>
      </c>
    </row>
    <row r="107" spans="5:6">
      <c r="E107" t="s">
        <v>111</v>
      </c>
      <c r="F107">
        <v>0</v>
      </c>
    </row>
    <row r="108" spans="5:6">
      <c r="E108" t="s">
        <v>112</v>
      </c>
      <c r="F108">
        <v>0</v>
      </c>
    </row>
    <row r="109" spans="5:6">
      <c r="E109" t="s">
        <v>113</v>
      </c>
      <c r="F109">
        <v>0</v>
      </c>
    </row>
    <row r="110" spans="5:6">
      <c r="E110" t="s">
        <v>153</v>
      </c>
      <c r="F110">
        <v>2</v>
      </c>
    </row>
    <row r="111" spans="5:6">
      <c r="E111" t="s">
        <v>154</v>
      </c>
      <c r="F111">
        <v>0</v>
      </c>
    </row>
    <row r="112" spans="5:6">
      <c r="E112" t="s">
        <v>155</v>
      </c>
      <c r="F112">
        <v>2</v>
      </c>
    </row>
    <row r="113" spans="5:6">
      <c r="E113" t="s">
        <v>178</v>
      </c>
      <c r="F113">
        <v>2</v>
      </c>
    </row>
    <row r="114" spans="5:6">
      <c r="E114" t="s">
        <v>179</v>
      </c>
      <c r="F114">
        <v>0</v>
      </c>
    </row>
    <row r="115" spans="5:6">
      <c r="E115" t="s">
        <v>180</v>
      </c>
      <c r="F115">
        <v>0</v>
      </c>
    </row>
    <row r="116" spans="5:6">
      <c r="E116" t="s">
        <v>181</v>
      </c>
      <c r="F116">
        <v>0</v>
      </c>
    </row>
    <row r="117" spans="5:6">
      <c r="E117" t="s">
        <v>182</v>
      </c>
      <c r="F117">
        <v>0</v>
      </c>
    </row>
    <row r="118" spans="5:6">
      <c r="E118" t="s">
        <v>183</v>
      </c>
      <c r="F118">
        <v>0</v>
      </c>
    </row>
    <row r="119" spans="5:6">
      <c r="E119" t="s">
        <v>184</v>
      </c>
      <c r="F119">
        <v>0</v>
      </c>
    </row>
    <row r="120" spans="5:6">
      <c r="E120" t="s">
        <v>185</v>
      </c>
      <c r="F120">
        <v>0</v>
      </c>
    </row>
    <row r="121" spans="5:6">
      <c r="E121" t="s">
        <v>186</v>
      </c>
      <c r="F121">
        <v>0</v>
      </c>
    </row>
    <row r="122" spans="5:6">
      <c r="E122" t="s">
        <v>187</v>
      </c>
      <c r="F122">
        <v>0</v>
      </c>
    </row>
    <row r="123" spans="5:6">
      <c r="E123" t="s">
        <v>188</v>
      </c>
      <c r="F123">
        <v>0</v>
      </c>
    </row>
    <row r="124" spans="5:6">
      <c r="E124" t="s">
        <v>189</v>
      </c>
      <c r="F124">
        <v>0</v>
      </c>
    </row>
    <row r="125" spans="5:6">
      <c r="E125" t="s">
        <v>190</v>
      </c>
      <c r="F125">
        <v>0</v>
      </c>
    </row>
    <row r="126" spans="5:6">
      <c r="E126" t="s">
        <v>191</v>
      </c>
      <c r="F126">
        <v>0</v>
      </c>
    </row>
    <row r="127" spans="5:6">
      <c r="E127" t="s">
        <v>192</v>
      </c>
      <c r="F127">
        <v>0</v>
      </c>
    </row>
    <row r="128" spans="5:6">
      <c r="E128" t="s">
        <v>193</v>
      </c>
      <c r="F128">
        <v>0</v>
      </c>
    </row>
    <row r="129" spans="5:6">
      <c r="E129" t="s">
        <v>194</v>
      </c>
      <c r="F129">
        <v>0</v>
      </c>
    </row>
    <row r="130" spans="5:6">
      <c r="E130" t="s">
        <v>195</v>
      </c>
      <c r="F130">
        <v>0</v>
      </c>
    </row>
    <row r="131" spans="5:6">
      <c r="E131" t="s">
        <v>196</v>
      </c>
      <c r="F131">
        <v>0</v>
      </c>
    </row>
    <row r="132" spans="5:6">
      <c r="E132" t="s">
        <v>197</v>
      </c>
      <c r="F132">
        <v>0</v>
      </c>
    </row>
    <row r="133" spans="5:6">
      <c r="E133" t="s">
        <v>198</v>
      </c>
      <c r="F133">
        <v>0</v>
      </c>
    </row>
    <row r="134" spans="5:6">
      <c r="E134" t="s">
        <v>199</v>
      </c>
      <c r="F134">
        <v>0</v>
      </c>
    </row>
    <row r="135" spans="5:6">
      <c r="E135" t="s">
        <v>200</v>
      </c>
      <c r="F135">
        <v>0</v>
      </c>
    </row>
    <row r="136" spans="5:6">
      <c r="E136" t="s">
        <v>201</v>
      </c>
      <c r="F136">
        <v>0</v>
      </c>
    </row>
    <row r="137" spans="5:6">
      <c r="E137" t="s">
        <v>202</v>
      </c>
      <c r="F137">
        <v>0</v>
      </c>
    </row>
    <row r="138" spans="5:6">
      <c r="E138" t="s">
        <v>203</v>
      </c>
      <c r="F138">
        <v>0</v>
      </c>
    </row>
    <row r="139" spans="5:6">
      <c r="E139" t="s">
        <v>204</v>
      </c>
      <c r="F139">
        <v>0</v>
      </c>
    </row>
    <row r="140" spans="5:6">
      <c r="E140" t="s">
        <v>205</v>
      </c>
      <c r="F140">
        <v>0</v>
      </c>
    </row>
    <row r="141" spans="5:6">
      <c r="E141" t="s">
        <v>206</v>
      </c>
      <c r="F141">
        <v>0</v>
      </c>
    </row>
    <row r="142" spans="5:6">
      <c r="E142" t="s">
        <v>207</v>
      </c>
      <c r="F142">
        <v>0</v>
      </c>
    </row>
    <row r="143" spans="5:6">
      <c r="E143" t="s">
        <v>208</v>
      </c>
      <c r="F143">
        <v>0</v>
      </c>
    </row>
    <row r="144" spans="5:6">
      <c r="E144" t="s">
        <v>209</v>
      </c>
      <c r="F144">
        <v>0</v>
      </c>
    </row>
    <row r="145" spans="5:6">
      <c r="E145" t="s">
        <v>210</v>
      </c>
      <c r="F145">
        <v>0</v>
      </c>
    </row>
    <row r="146" spans="5:6">
      <c r="E146" t="s">
        <v>211</v>
      </c>
      <c r="F146">
        <v>0</v>
      </c>
    </row>
    <row r="147" spans="5:6">
      <c r="E147" t="s">
        <v>212</v>
      </c>
      <c r="F147">
        <v>0</v>
      </c>
    </row>
    <row r="148" spans="5:6">
      <c r="E148" t="s">
        <v>213</v>
      </c>
      <c r="F148">
        <v>0</v>
      </c>
    </row>
    <row r="149" spans="5:6">
      <c r="E149" t="s">
        <v>214</v>
      </c>
      <c r="F149">
        <v>0</v>
      </c>
    </row>
    <row r="150" spans="5:6">
      <c r="E150" t="s">
        <v>215</v>
      </c>
      <c r="F150">
        <v>0</v>
      </c>
    </row>
    <row r="151" spans="5:6">
      <c r="E151" t="s">
        <v>216</v>
      </c>
      <c r="F151">
        <v>0</v>
      </c>
    </row>
    <row r="152" spans="5:6">
      <c r="E152" t="s">
        <v>217</v>
      </c>
      <c r="F152">
        <v>0</v>
      </c>
    </row>
    <row r="153" spans="5:6">
      <c r="E153" t="s">
        <v>218</v>
      </c>
      <c r="F153">
        <v>0</v>
      </c>
    </row>
    <row r="154" spans="5:6">
      <c r="E154" t="s">
        <v>219</v>
      </c>
      <c r="F154">
        <v>0</v>
      </c>
    </row>
    <row r="155" spans="5:6">
      <c r="E155" t="s">
        <v>220</v>
      </c>
      <c r="F155">
        <v>0</v>
      </c>
    </row>
    <row r="156" spans="5:6">
      <c r="E156" t="s">
        <v>221</v>
      </c>
      <c r="F156">
        <v>0</v>
      </c>
    </row>
    <row r="157" spans="5:6">
      <c r="E157" t="s">
        <v>222</v>
      </c>
      <c r="F157">
        <v>0</v>
      </c>
    </row>
    <row r="158" spans="5:6">
      <c r="E158" t="s">
        <v>223</v>
      </c>
      <c r="F158">
        <v>0</v>
      </c>
    </row>
    <row r="159" spans="5:6">
      <c r="E159" t="s">
        <v>224</v>
      </c>
      <c r="F159">
        <v>0</v>
      </c>
    </row>
    <row r="160" spans="5:6">
      <c r="E160" t="s">
        <v>225</v>
      </c>
      <c r="F160">
        <v>0</v>
      </c>
    </row>
    <row r="161" spans="5:6">
      <c r="E161" t="s">
        <v>226</v>
      </c>
      <c r="F161">
        <v>0</v>
      </c>
    </row>
    <row r="162" spans="5:6">
      <c r="E162" t="s">
        <v>227</v>
      </c>
      <c r="F162">
        <v>0</v>
      </c>
    </row>
    <row r="163" spans="5:6">
      <c r="E163" t="s">
        <v>228</v>
      </c>
      <c r="F163">
        <v>0</v>
      </c>
    </row>
    <row r="164" spans="5:6">
      <c r="E164" t="s">
        <v>229</v>
      </c>
      <c r="F164">
        <v>0</v>
      </c>
    </row>
    <row r="165" spans="5:6">
      <c r="E165" t="s">
        <v>230</v>
      </c>
      <c r="F165">
        <v>0</v>
      </c>
    </row>
    <row r="166" spans="5:6">
      <c r="E166" t="s">
        <v>231</v>
      </c>
      <c r="F166">
        <v>0</v>
      </c>
    </row>
    <row r="167" spans="5:6">
      <c r="E167" t="s">
        <v>232</v>
      </c>
      <c r="F167">
        <v>0</v>
      </c>
    </row>
    <row r="168" spans="5:6">
      <c r="E168" t="s">
        <v>233</v>
      </c>
      <c r="F168">
        <v>0</v>
      </c>
    </row>
    <row r="169" spans="5:6">
      <c r="E169" t="s">
        <v>234</v>
      </c>
      <c r="F169">
        <v>0</v>
      </c>
    </row>
    <row r="170" spans="5:6">
      <c r="E170" t="s">
        <v>235</v>
      </c>
      <c r="F170">
        <v>0</v>
      </c>
    </row>
    <row r="171" spans="5:6">
      <c r="E171" t="s">
        <v>236</v>
      </c>
      <c r="F171">
        <v>0</v>
      </c>
    </row>
    <row r="172" spans="5:6">
      <c r="E172" t="s">
        <v>237</v>
      </c>
      <c r="F172">
        <v>0</v>
      </c>
    </row>
    <row r="173" spans="5:6">
      <c r="E173" t="s">
        <v>238</v>
      </c>
      <c r="F173">
        <v>0</v>
      </c>
    </row>
    <row r="174" spans="5:6">
      <c r="E174" t="s">
        <v>239</v>
      </c>
      <c r="F174">
        <v>0</v>
      </c>
    </row>
    <row r="175" spans="5:6">
      <c r="E175" t="s">
        <v>240</v>
      </c>
      <c r="F175">
        <v>0</v>
      </c>
    </row>
    <row r="176" spans="5:6">
      <c r="E176" t="s">
        <v>241</v>
      </c>
      <c r="F176">
        <v>0</v>
      </c>
    </row>
    <row r="177" spans="5:6">
      <c r="E177" t="s">
        <v>242</v>
      </c>
      <c r="F177">
        <v>0</v>
      </c>
    </row>
    <row r="178" spans="5:6">
      <c r="E178" t="s">
        <v>243</v>
      </c>
      <c r="F178">
        <v>0</v>
      </c>
    </row>
    <row r="179" spans="5:6">
      <c r="E179" t="s">
        <v>244</v>
      </c>
      <c r="F179">
        <v>0</v>
      </c>
    </row>
    <row r="180" spans="5:6">
      <c r="E180" t="s">
        <v>245</v>
      </c>
      <c r="F180">
        <v>0</v>
      </c>
    </row>
    <row r="181" spans="5:6">
      <c r="E181" t="s">
        <v>246</v>
      </c>
      <c r="F181">
        <v>0</v>
      </c>
    </row>
    <row r="182" spans="5:6">
      <c r="E182" t="s">
        <v>247</v>
      </c>
      <c r="F182">
        <v>0</v>
      </c>
    </row>
    <row r="183" spans="5:6">
      <c r="E183" t="s">
        <v>248</v>
      </c>
      <c r="F183">
        <v>0</v>
      </c>
    </row>
    <row r="184" spans="5:6">
      <c r="E184" t="s">
        <v>249</v>
      </c>
      <c r="F184">
        <v>0</v>
      </c>
    </row>
    <row r="185" spans="5:6">
      <c r="E185" t="s">
        <v>250</v>
      </c>
      <c r="F185">
        <v>0</v>
      </c>
    </row>
    <row r="186" spans="5:6">
      <c r="E186" t="s">
        <v>251</v>
      </c>
      <c r="F186">
        <v>0</v>
      </c>
    </row>
    <row r="187" spans="5:6">
      <c r="E187" t="s">
        <v>252</v>
      </c>
      <c r="F187">
        <v>0</v>
      </c>
    </row>
    <row r="188" spans="5:6">
      <c r="E188" t="s">
        <v>253</v>
      </c>
      <c r="F188">
        <v>0</v>
      </c>
    </row>
    <row r="189" spans="5:6">
      <c r="E189" t="s">
        <v>254</v>
      </c>
      <c r="F189">
        <v>0</v>
      </c>
    </row>
    <row r="190" spans="5:6">
      <c r="E190" t="s">
        <v>255</v>
      </c>
      <c r="F190">
        <v>0</v>
      </c>
    </row>
    <row r="191" spans="5:6">
      <c r="E191" t="s">
        <v>256</v>
      </c>
      <c r="F191">
        <v>0</v>
      </c>
    </row>
    <row r="192" spans="5:6">
      <c r="E192" t="s">
        <v>257</v>
      </c>
      <c r="F192">
        <v>0</v>
      </c>
    </row>
    <row r="193" spans="5:6">
      <c r="E193" t="s">
        <v>258</v>
      </c>
      <c r="F193">
        <v>0</v>
      </c>
    </row>
    <row r="194" spans="5:6">
      <c r="E194" t="s">
        <v>259</v>
      </c>
      <c r="F194">
        <v>0</v>
      </c>
    </row>
    <row r="195" spans="5:6">
      <c r="E195" t="s">
        <v>260</v>
      </c>
      <c r="F195">
        <v>0</v>
      </c>
    </row>
    <row r="196" spans="5:6">
      <c r="E196" t="s">
        <v>261</v>
      </c>
      <c r="F196">
        <v>0</v>
      </c>
    </row>
    <row r="197" spans="5:6">
      <c r="E197" t="s">
        <v>262</v>
      </c>
      <c r="F197">
        <v>0</v>
      </c>
    </row>
    <row r="198" spans="5:6">
      <c r="E198" t="s">
        <v>263</v>
      </c>
      <c r="F198">
        <v>0</v>
      </c>
    </row>
    <row r="199" spans="5:6">
      <c r="E199" t="s">
        <v>264</v>
      </c>
      <c r="F199">
        <v>0</v>
      </c>
    </row>
    <row r="200" spans="5:6">
      <c r="E200" t="s">
        <v>265</v>
      </c>
      <c r="F200">
        <v>0</v>
      </c>
    </row>
    <row r="201" spans="5:6">
      <c r="E201" t="s">
        <v>266</v>
      </c>
      <c r="F201">
        <v>0</v>
      </c>
    </row>
    <row r="202" spans="5:6">
      <c r="E202" t="s">
        <v>267</v>
      </c>
      <c r="F202">
        <v>0</v>
      </c>
    </row>
    <row r="203" spans="5:6">
      <c r="E203" t="s">
        <v>268</v>
      </c>
      <c r="F203">
        <v>0</v>
      </c>
    </row>
    <row r="204" spans="5:6">
      <c r="E204" t="s">
        <v>269</v>
      </c>
      <c r="F204">
        <v>0</v>
      </c>
    </row>
    <row r="205" spans="5:6">
      <c r="E205" t="s">
        <v>270</v>
      </c>
      <c r="F205">
        <v>0</v>
      </c>
    </row>
    <row r="206" spans="5:6">
      <c r="E206" t="s">
        <v>271</v>
      </c>
      <c r="F206">
        <v>0</v>
      </c>
    </row>
    <row r="207" spans="5:6">
      <c r="E207" t="s">
        <v>272</v>
      </c>
      <c r="F207">
        <v>0</v>
      </c>
    </row>
    <row r="208" spans="5:6">
      <c r="E208" t="s">
        <v>273</v>
      </c>
      <c r="F208">
        <v>0</v>
      </c>
    </row>
    <row r="209" spans="5:6">
      <c r="E209" t="s">
        <v>274</v>
      </c>
      <c r="F209">
        <v>0</v>
      </c>
    </row>
    <row r="210" spans="5:6">
      <c r="E210" t="s">
        <v>275</v>
      </c>
      <c r="F210">
        <v>0</v>
      </c>
    </row>
    <row r="211" spans="5:6">
      <c r="E211" t="s">
        <v>276</v>
      </c>
      <c r="F211">
        <v>0</v>
      </c>
    </row>
    <row r="212" spans="5:6">
      <c r="E212" t="s">
        <v>277</v>
      </c>
      <c r="F212">
        <v>0</v>
      </c>
    </row>
    <row r="213" spans="5:6">
      <c r="E213" t="s">
        <v>278</v>
      </c>
      <c r="F213">
        <v>0</v>
      </c>
    </row>
    <row r="214" spans="5:6">
      <c r="E214" t="s">
        <v>279</v>
      </c>
      <c r="F214">
        <v>0</v>
      </c>
    </row>
    <row r="215" spans="5:6">
      <c r="E215" t="s">
        <v>280</v>
      </c>
      <c r="F215">
        <v>0</v>
      </c>
    </row>
    <row r="216" spans="5:6">
      <c r="E216" t="s">
        <v>281</v>
      </c>
      <c r="F216">
        <v>0</v>
      </c>
    </row>
    <row r="217" spans="5:6">
      <c r="E217" t="s">
        <v>282</v>
      </c>
      <c r="F217">
        <v>0</v>
      </c>
    </row>
    <row r="218" spans="5:6">
      <c r="E218" t="s">
        <v>283</v>
      </c>
      <c r="F218">
        <v>0</v>
      </c>
    </row>
    <row r="219" spans="5:6">
      <c r="E219" t="s">
        <v>284</v>
      </c>
      <c r="F219">
        <v>0</v>
      </c>
    </row>
    <row r="220" spans="5:6">
      <c r="E220" t="s">
        <v>285</v>
      </c>
      <c r="F220">
        <v>0</v>
      </c>
    </row>
    <row r="221" spans="5:6">
      <c r="E221" t="s">
        <v>286</v>
      </c>
      <c r="F221">
        <v>0</v>
      </c>
    </row>
    <row r="222" spans="5:6">
      <c r="E222" t="s">
        <v>287</v>
      </c>
      <c r="F222">
        <v>0</v>
      </c>
    </row>
    <row r="223" spans="5:6">
      <c r="E223" t="s">
        <v>288</v>
      </c>
      <c r="F223">
        <v>0</v>
      </c>
    </row>
    <row r="224" spans="5:6">
      <c r="E224" t="s">
        <v>289</v>
      </c>
      <c r="F224">
        <v>0</v>
      </c>
    </row>
    <row r="225" spans="5:6">
      <c r="E225" t="s">
        <v>290</v>
      </c>
      <c r="F225">
        <v>0</v>
      </c>
    </row>
    <row r="226" spans="5:6">
      <c r="E226" t="s">
        <v>291</v>
      </c>
      <c r="F226">
        <v>0</v>
      </c>
    </row>
    <row r="227" spans="5:6">
      <c r="E227" t="s">
        <v>292</v>
      </c>
      <c r="F227">
        <v>0</v>
      </c>
    </row>
    <row r="228" spans="5:6">
      <c r="E228" t="s">
        <v>293</v>
      </c>
      <c r="F228">
        <v>0</v>
      </c>
    </row>
    <row r="229" spans="5:6">
      <c r="E229" t="s">
        <v>294</v>
      </c>
      <c r="F229">
        <v>0</v>
      </c>
    </row>
    <row r="230" spans="5:6">
      <c r="E230" t="s">
        <v>295</v>
      </c>
      <c r="F230">
        <v>0</v>
      </c>
    </row>
    <row r="231" spans="5:6">
      <c r="E231" t="s">
        <v>296</v>
      </c>
      <c r="F231">
        <v>0</v>
      </c>
    </row>
    <row r="232" spans="5:6">
      <c r="E232" t="s">
        <v>297</v>
      </c>
      <c r="F232">
        <v>0</v>
      </c>
    </row>
    <row r="233" spans="5:6">
      <c r="E233" t="s">
        <v>298</v>
      </c>
      <c r="F233">
        <v>0</v>
      </c>
    </row>
    <row r="234" spans="5:6">
      <c r="E234" t="s">
        <v>299</v>
      </c>
      <c r="F234">
        <v>0</v>
      </c>
    </row>
    <row r="235" spans="5:6">
      <c r="E235" t="s">
        <v>300</v>
      </c>
      <c r="F235">
        <v>0</v>
      </c>
    </row>
    <row r="236" spans="5:6">
      <c r="E236" t="s">
        <v>301</v>
      </c>
      <c r="F236">
        <v>0</v>
      </c>
    </row>
    <row r="237" spans="5:6">
      <c r="E237" t="s">
        <v>302</v>
      </c>
      <c r="F237">
        <v>0</v>
      </c>
    </row>
    <row r="238" spans="5:6">
      <c r="E238" t="s">
        <v>303</v>
      </c>
      <c r="F238">
        <v>0</v>
      </c>
    </row>
    <row r="239" spans="5:6">
      <c r="E239" t="s">
        <v>304</v>
      </c>
      <c r="F239">
        <v>0</v>
      </c>
    </row>
    <row r="240" spans="5:6">
      <c r="E240" t="s">
        <v>305</v>
      </c>
      <c r="F240">
        <v>0</v>
      </c>
    </row>
    <row r="241" spans="5:6">
      <c r="E241" t="s">
        <v>306</v>
      </c>
      <c r="F241">
        <v>0</v>
      </c>
    </row>
    <row r="242" spans="5:6">
      <c r="E242" t="s">
        <v>307</v>
      </c>
      <c r="F242">
        <v>0</v>
      </c>
    </row>
    <row r="243" spans="5:6">
      <c r="E243" t="s">
        <v>308</v>
      </c>
      <c r="F243">
        <v>0</v>
      </c>
    </row>
    <row r="244" spans="5:6">
      <c r="E244" t="s">
        <v>309</v>
      </c>
      <c r="F244">
        <v>0</v>
      </c>
    </row>
    <row r="245" spans="5:6">
      <c r="E245" t="s">
        <v>310</v>
      </c>
      <c r="F245">
        <v>0</v>
      </c>
    </row>
    <row r="246" spans="5:6">
      <c r="E246" t="s">
        <v>311</v>
      </c>
      <c r="F246">
        <v>0</v>
      </c>
    </row>
    <row r="247" spans="5:6">
      <c r="E247" t="s">
        <v>312</v>
      </c>
      <c r="F247">
        <v>0</v>
      </c>
    </row>
    <row r="248" spans="5:6">
      <c r="E248" t="s">
        <v>313</v>
      </c>
      <c r="F248">
        <v>0</v>
      </c>
    </row>
    <row r="249" spans="5:6">
      <c r="E249" t="s">
        <v>314</v>
      </c>
      <c r="F249">
        <v>0</v>
      </c>
    </row>
    <row r="250" spans="5:6">
      <c r="E250" t="s">
        <v>315</v>
      </c>
      <c r="F250">
        <v>0</v>
      </c>
    </row>
    <row r="251" spans="5:6">
      <c r="E251" t="s">
        <v>316</v>
      </c>
      <c r="F251">
        <v>0</v>
      </c>
    </row>
    <row r="252" spans="5:6">
      <c r="E252" t="s">
        <v>317</v>
      </c>
      <c r="F252">
        <v>0</v>
      </c>
    </row>
    <row r="253" spans="5:6">
      <c r="E253" t="s">
        <v>318</v>
      </c>
      <c r="F253">
        <v>0</v>
      </c>
    </row>
    <row r="254" spans="5:6">
      <c r="E254" t="s">
        <v>319</v>
      </c>
      <c r="F254">
        <v>0</v>
      </c>
    </row>
    <row r="255" spans="5:6">
      <c r="E255" t="s">
        <v>320</v>
      </c>
      <c r="F255">
        <v>0</v>
      </c>
    </row>
    <row r="256" spans="5:6">
      <c r="E256" t="s">
        <v>321</v>
      </c>
      <c r="F256">
        <v>0</v>
      </c>
    </row>
    <row r="257" spans="5:6">
      <c r="E257" t="s">
        <v>322</v>
      </c>
      <c r="F257">
        <v>0</v>
      </c>
    </row>
    <row r="258" spans="5:6">
      <c r="E258" t="s">
        <v>323</v>
      </c>
      <c r="F258">
        <v>0</v>
      </c>
    </row>
    <row r="259" spans="5:6">
      <c r="E259" t="s">
        <v>324</v>
      </c>
      <c r="F259">
        <v>0</v>
      </c>
    </row>
    <row r="260" spans="5:6">
      <c r="E260" t="s">
        <v>325</v>
      </c>
      <c r="F260">
        <v>0</v>
      </c>
    </row>
    <row r="261" spans="5:6">
      <c r="E261" t="s">
        <v>326</v>
      </c>
      <c r="F261">
        <v>0</v>
      </c>
    </row>
    <row r="262" spans="5:6">
      <c r="E262" t="s">
        <v>327</v>
      </c>
      <c r="F262">
        <v>0</v>
      </c>
    </row>
    <row r="263" spans="5:6">
      <c r="E263" t="s">
        <v>328</v>
      </c>
      <c r="F263">
        <v>0</v>
      </c>
    </row>
    <row r="264" spans="5:6">
      <c r="E264" t="s">
        <v>329</v>
      </c>
      <c r="F264">
        <v>0</v>
      </c>
    </row>
    <row r="265" spans="5:6">
      <c r="E265" t="s">
        <v>330</v>
      </c>
      <c r="F265">
        <v>0</v>
      </c>
    </row>
    <row r="266" spans="5:6">
      <c r="E266" t="s">
        <v>331</v>
      </c>
      <c r="F266">
        <v>0</v>
      </c>
    </row>
    <row r="267" spans="5:6">
      <c r="E267" t="s">
        <v>332</v>
      </c>
      <c r="F267">
        <v>0</v>
      </c>
    </row>
    <row r="268" spans="5:6">
      <c r="E268" t="s">
        <v>333</v>
      </c>
      <c r="F268">
        <v>0</v>
      </c>
    </row>
    <row r="269" spans="5:6">
      <c r="E269" t="s">
        <v>334</v>
      </c>
      <c r="F269">
        <v>0</v>
      </c>
    </row>
    <row r="270" spans="5:6">
      <c r="E270" t="s">
        <v>361</v>
      </c>
      <c r="F270">
        <v>0</v>
      </c>
    </row>
    <row r="271" spans="5:6">
      <c r="E271" t="s">
        <v>362</v>
      </c>
      <c r="F271">
        <v>0</v>
      </c>
    </row>
    <row r="272" spans="5:6">
      <c r="E272" t="s">
        <v>363</v>
      </c>
      <c r="F272">
        <v>0</v>
      </c>
    </row>
    <row r="273" spans="5:6">
      <c r="E273" t="s">
        <v>364</v>
      </c>
      <c r="F273">
        <v>0</v>
      </c>
    </row>
    <row r="274" spans="5:6">
      <c r="E274" t="s">
        <v>365</v>
      </c>
      <c r="F274">
        <v>0</v>
      </c>
    </row>
    <row r="275" spans="5:6">
      <c r="E275" t="s">
        <v>366</v>
      </c>
      <c r="F275">
        <v>0</v>
      </c>
    </row>
    <row r="276" spans="5:6">
      <c r="E276" t="s">
        <v>367</v>
      </c>
      <c r="F276">
        <v>0</v>
      </c>
    </row>
    <row r="277" spans="5:6">
      <c r="E277" t="s">
        <v>368</v>
      </c>
      <c r="F277">
        <v>0</v>
      </c>
    </row>
    <row r="278" spans="5:6">
      <c r="E278" t="s">
        <v>369</v>
      </c>
      <c r="F278">
        <v>0</v>
      </c>
    </row>
    <row r="279" spans="5:6">
      <c r="E279" t="s">
        <v>370</v>
      </c>
      <c r="F279">
        <v>0</v>
      </c>
    </row>
    <row r="280" spans="5:6">
      <c r="E280" t="s">
        <v>371</v>
      </c>
      <c r="F280">
        <v>0</v>
      </c>
    </row>
    <row r="281" spans="5:6">
      <c r="E281" t="s">
        <v>372</v>
      </c>
      <c r="F281">
        <v>0</v>
      </c>
    </row>
    <row r="282" spans="5:6">
      <c r="E282" t="s">
        <v>373</v>
      </c>
      <c r="F282">
        <v>0</v>
      </c>
    </row>
    <row r="283" spans="5:6">
      <c r="E283" t="s">
        <v>374</v>
      </c>
      <c r="F283">
        <v>0</v>
      </c>
    </row>
    <row r="284" spans="5:6">
      <c r="E284" t="s">
        <v>375</v>
      </c>
      <c r="F284">
        <v>0</v>
      </c>
    </row>
    <row r="285" spans="5:6">
      <c r="E285" t="s">
        <v>376</v>
      </c>
      <c r="F285">
        <v>0</v>
      </c>
    </row>
    <row r="286" spans="5:6">
      <c r="E286" t="s">
        <v>377</v>
      </c>
      <c r="F286">
        <v>0</v>
      </c>
    </row>
    <row r="287" spans="5:6">
      <c r="E287" t="s">
        <v>378</v>
      </c>
      <c r="F287">
        <v>0</v>
      </c>
    </row>
    <row r="288" spans="5:6">
      <c r="E288" t="s">
        <v>379</v>
      </c>
      <c r="F288">
        <v>0</v>
      </c>
    </row>
    <row r="289" spans="5:6">
      <c r="E289" t="s">
        <v>380</v>
      </c>
      <c r="F289">
        <v>0</v>
      </c>
    </row>
    <row r="290" spans="5:6">
      <c r="E290" t="s">
        <v>381</v>
      </c>
      <c r="F290">
        <v>0</v>
      </c>
    </row>
    <row r="291" spans="5:6">
      <c r="E291" t="s">
        <v>382</v>
      </c>
      <c r="F291">
        <v>0</v>
      </c>
    </row>
    <row r="292" spans="5:6">
      <c r="E292" t="s">
        <v>383</v>
      </c>
      <c r="F292">
        <v>0</v>
      </c>
    </row>
    <row r="293" spans="5:6">
      <c r="E293" t="s">
        <v>384</v>
      </c>
      <c r="F293">
        <v>0</v>
      </c>
    </row>
    <row r="294" spans="5:6">
      <c r="E294" t="s">
        <v>385</v>
      </c>
      <c r="F294">
        <v>0</v>
      </c>
    </row>
    <row r="295" spans="5:6">
      <c r="E295" t="s">
        <v>386</v>
      </c>
      <c r="F295">
        <v>0</v>
      </c>
    </row>
    <row r="296" spans="5:6">
      <c r="E296" t="s">
        <v>387</v>
      </c>
      <c r="F296">
        <v>0</v>
      </c>
    </row>
    <row r="297" spans="5:6">
      <c r="E297" t="s">
        <v>388</v>
      </c>
      <c r="F297">
        <v>0</v>
      </c>
    </row>
    <row r="298" spans="5:6">
      <c r="E298" t="s">
        <v>389</v>
      </c>
      <c r="F298">
        <v>0</v>
      </c>
    </row>
    <row r="299" spans="5:6">
      <c r="E299" t="s">
        <v>390</v>
      </c>
      <c r="F299">
        <v>0</v>
      </c>
    </row>
    <row r="300" spans="5:6">
      <c r="E300" t="s">
        <v>391</v>
      </c>
      <c r="F300">
        <v>0</v>
      </c>
    </row>
    <row r="301" spans="5:6">
      <c r="E301" t="s">
        <v>392</v>
      </c>
      <c r="F301">
        <v>0</v>
      </c>
    </row>
    <row r="302" spans="5:6">
      <c r="E302" t="s">
        <v>393</v>
      </c>
      <c r="F302">
        <v>0</v>
      </c>
    </row>
    <row r="303" spans="5:6">
      <c r="E303" t="s">
        <v>394</v>
      </c>
      <c r="F303">
        <v>0</v>
      </c>
    </row>
    <row r="304" spans="5:6">
      <c r="E304" t="s">
        <v>395</v>
      </c>
      <c r="F304">
        <v>0</v>
      </c>
    </row>
    <row r="305" spans="5:6">
      <c r="E305" t="s">
        <v>396</v>
      </c>
      <c r="F305">
        <v>0</v>
      </c>
    </row>
    <row r="306" spans="5:6">
      <c r="E306" t="s">
        <v>397</v>
      </c>
      <c r="F306">
        <v>0</v>
      </c>
    </row>
    <row r="307" spans="5:6">
      <c r="E307" t="s">
        <v>398</v>
      </c>
      <c r="F307">
        <v>0</v>
      </c>
    </row>
    <row r="308" spans="5:6">
      <c r="E308" t="s">
        <v>399</v>
      </c>
      <c r="F308">
        <v>0</v>
      </c>
    </row>
    <row r="309" spans="5:6">
      <c r="E309" t="s">
        <v>400</v>
      </c>
      <c r="F309">
        <v>0</v>
      </c>
    </row>
    <row r="310" spans="5:6">
      <c r="E310" t="s">
        <v>401</v>
      </c>
      <c r="F310">
        <v>0</v>
      </c>
    </row>
    <row r="311" spans="5:6">
      <c r="E311" t="s">
        <v>402</v>
      </c>
      <c r="F311">
        <v>0</v>
      </c>
    </row>
    <row r="312" spans="5:6">
      <c r="E312" t="s">
        <v>403</v>
      </c>
      <c r="F312">
        <v>0</v>
      </c>
    </row>
    <row r="313" spans="5:6">
      <c r="E313" t="s">
        <v>404</v>
      </c>
      <c r="F313">
        <v>0</v>
      </c>
    </row>
    <row r="314" spans="5:6">
      <c r="E314" t="s">
        <v>405</v>
      </c>
      <c r="F314">
        <v>0</v>
      </c>
    </row>
    <row r="315" spans="5:6">
      <c r="E315" t="s">
        <v>406</v>
      </c>
      <c r="F315">
        <v>0</v>
      </c>
    </row>
    <row r="316" spans="5:6">
      <c r="E316" t="s">
        <v>407</v>
      </c>
      <c r="F316">
        <v>0</v>
      </c>
    </row>
    <row r="317" spans="5:6">
      <c r="E317" t="s">
        <v>408</v>
      </c>
      <c r="F317">
        <v>0</v>
      </c>
    </row>
    <row r="318" spans="5:6">
      <c r="E318" t="s">
        <v>409</v>
      </c>
      <c r="F318">
        <v>0</v>
      </c>
    </row>
    <row r="319" spans="5:6">
      <c r="E319" t="s">
        <v>410</v>
      </c>
      <c r="F319">
        <v>0</v>
      </c>
    </row>
    <row r="320" spans="5:6">
      <c r="E320" t="s">
        <v>411</v>
      </c>
      <c r="F320">
        <v>0</v>
      </c>
    </row>
    <row r="321" spans="5:6">
      <c r="E321" t="s">
        <v>412</v>
      </c>
      <c r="F321">
        <v>0</v>
      </c>
    </row>
    <row r="322" spans="5:6">
      <c r="E322" t="s">
        <v>413</v>
      </c>
      <c r="F322">
        <v>0</v>
      </c>
    </row>
    <row r="323" spans="5:6">
      <c r="E323" t="s">
        <v>414</v>
      </c>
      <c r="F323">
        <v>0</v>
      </c>
    </row>
    <row r="324" spans="5:6">
      <c r="E324" t="s">
        <v>415</v>
      </c>
      <c r="F324">
        <v>0</v>
      </c>
    </row>
    <row r="325" spans="5:6">
      <c r="E325" t="s">
        <v>416</v>
      </c>
      <c r="F325">
        <v>0</v>
      </c>
    </row>
    <row r="326" spans="5:6">
      <c r="E326" t="s">
        <v>417</v>
      </c>
      <c r="F326">
        <v>0</v>
      </c>
    </row>
    <row r="327" spans="5:6">
      <c r="E327" t="s">
        <v>418</v>
      </c>
      <c r="F327">
        <v>0</v>
      </c>
    </row>
    <row r="328" spans="5:6">
      <c r="E328" t="s">
        <v>419</v>
      </c>
      <c r="F328">
        <v>0</v>
      </c>
    </row>
    <row r="329" spans="5:6">
      <c r="E329" t="s">
        <v>420</v>
      </c>
      <c r="F329">
        <v>0</v>
      </c>
    </row>
    <row r="330" spans="5:6">
      <c r="E330" t="s">
        <v>421</v>
      </c>
      <c r="F330">
        <v>0</v>
      </c>
    </row>
    <row r="331" spans="5:6">
      <c r="E331" t="s">
        <v>422</v>
      </c>
      <c r="F331">
        <v>0</v>
      </c>
    </row>
    <row r="332" spans="5:6">
      <c r="E332" t="s">
        <v>423</v>
      </c>
      <c r="F332">
        <v>0</v>
      </c>
    </row>
    <row r="333" spans="5:6">
      <c r="E333" t="s">
        <v>424</v>
      </c>
      <c r="F333">
        <v>0</v>
      </c>
    </row>
    <row r="334" spans="5:6">
      <c r="E334" t="s">
        <v>425</v>
      </c>
      <c r="F334">
        <v>0</v>
      </c>
    </row>
    <row r="335" spans="5:6">
      <c r="E335" t="s">
        <v>426</v>
      </c>
      <c r="F335">
        <v>0</v>
      </c>
    </row>
    <row r="336" spans="5:6">
      <c r="E336" t="s">
        <v>427</v>
      </c>
      <c r="F336">
        <v>0</v>
      </c>
    </row>
    <row r="337" spans="5:6">
      <c r="E337" t="s">
        <v>484</v>
      </c>
      <c r="F337">
        <v>1</v>
      </c>
    </row>
    <row r="338" spans="5:6">
      <c r="E338" t="s">
        <v>430</v>
      </c>
      <c r="F338">
        <v>1</v>
      </c>
    </row>
    <row r="340" spans="5:6">
      <c r="E340" s="3" t="s">
        <v>114</v>
      </c>
      <c r="F340" s="3">
        <v>0</v>
      </c>
    </row>
    <row r="341" spans="5:6">
      <c r="E341" s="3" t="s">
        <v>115</v>
      </c>
      <c r="F341" s="3">
        <v>0</v>
      </c>
    </row>
    <row r="342" spans="5:6">
      <c r="E342" s="3" t="s">
        <v>116</v>
      </c>
      <c r="F342" s="3">
        <v>0</v>
      </c>
    </row>
    <row r="343" spans="5:6">
      <c r="E343" s="3" t="s">
        <v>117</v>
      </c>
      <c r="F343" s="3">
        <v>0</v>
      </c>
    </row>
    <row r="344" spans="5:6">
      <c r="E344" s="3" t="s">
        <v>118</v>
      </c>
      <c r="F344" s="3">
        <v>0</v>
      </c>
    </row>
    <row r="345" spans="5:6">
      <c r="E345" s="3" t="s">
        <v>119</v>
      </c>
      <c r="F345" s="3">
        <v>0</v>
      </c>
    </row>
    <row r="346" spans="5:6">
      <c r="E346" s="3" t="s">
        <v>120</v>
      </c>
      <c r="F346" s="3">
        <v>0</v>
      </c>
    </row>
    <row r="347" spans="5:6">
      <c r="E347" s="3" t="s">
        <v>121</v>
      </c>
      <c r="F347" s="3">
        <v>0</v>
      </c>
    </row>
    <row r="348" spans="5:6">
      <c r="E348" s="3" t="s">
        <v>122</v>
      </c>
      <c r="F348" s="3">
        <v>0</v>
      </c>
    </row>
    <row r="349" spans="5:6">
      <c r="E349" s="3" t="s">
        <v>123</v>
      </c>
      <c r="F349" s="3">
        <v>0</v>
      </c>
    </row>
    <row r="350" spans="5:6">
      <c r="E350" s="3" t="s">
        <v>124</v>
      </c>
      <c r="F350" s="3">
        <v>0</v>
      </c>
    </row>
    <row r="351" spans="5:6">
      <c r="E351" s="3" t="s">
        <v>125</v>
      </c>
      <c r="F351" s="3">
        <v>0</v>
      </c>
    </row>
    <row r="352" spans="5:6">
      <c r="E352" s="3" t="s">
        <v>126</v>
      </c>
      <c r="F352" s="3">
        <v>0</v>
      </c>
    </row>
    <row r="353" spans="5:6">
      <c r="E353" s="3" t="s">
        <v>127</v>
      </c>
      <c r="F353" s="3">
        <v>0</v>
      </c>
    </row>
    <row r="354" spans="5:6">
      <c r="E354" s="3" t="s">
        <v>128</v>
      </c>
      <c r="F354" s="3">
        <v>0</v>
      </c>
    </row>
    <row r="355" spans="5:6">
      <c r="E355" s="3" t="s">
        <v>129</v>
      </c>
      <c r="F355" s="3">
        <v>0</v>
      </c>
    </row>
    <row r="356" spans="5:6">
      <c r="E356" s="3" t="s">
        <v>130</v>
      </c>
      <c r="F356" s="3">
        <v>0</v>
      </c>
    </row>
    <row r="357" spans="5:6">
      <c r="E357" s="3" t="s">
        <v>131</v>
      </c>
      <c r="F357" s="3">
        <v>0</v>
      </c>
    </row>
    <row r="358" spans="5:6">
      <c r="E358" s="3" t="s">
        <v>132</v>
      </c>
      <c r="F358" s="3">
        <v>0</v>
      </c>
    </row>
    <row r="359" spans="5:6">
      <c r="E359" s="3" t="s">
        <v>133</v>
      </c>
      <c r="F359" s="3">
        <v>0</v>
      </c>
    </row>
    <row r="360" spans="5:6">
      <c r="E360" s="3" t="s">
        <v>134</v>
      </c>
      <c r="F360" s="3">
        <v>0</v>
      </c>
    </row>
    <row r="361" spans="5:6">
      <c r="E361" s="3" t="s">
        <v>135</v>
      </c>
      <c r="F361" s="3">
        <v>0</v>
      </c>
    </row>
    <row r="362" spans="5:6">
      <c r="E362" s="3" t="s">
        <v>136</v>
      </c>
      <c r="F362" s="3">
        <v>0</v>
      </c>
    </row>
    <row r="363" spans="5:6">
      <c r="E363" s="3" t="s">
        <v>137</v>
      </c>
      <c r="F363" s="3">
        <v>0</v>
      </c>
    </row>
    <row r="364" spans="5:6">
      <c r="E364" s="3" t="s">
        <v>138</v>
      </c>
      <c r="F364" s="3">
        <v>0</v>
      </c>
    </row>
    <row r="365" spans="5:6">
      <c r="E365" s="3" t="s">
        <v>139</v>
      </c>
      <c r="F365" s="3">
        <v>0</v>
      </c>
    </row>
    <row r="366" spans="5:6">
      <c r="E366" s="3" t="s">
        <v>140</v>
      </c>
      <c r="F366" s="3">
        <v>0</v>
      </c>
    </row>
    <row r="367" spans="5:6">
      <c r="E367" s="3" t="s">
        <v>141</v>
      </c>
      <c r="F367" s="3">
        <v>0</v>
      </c>
    </row>
    <row r="368" spans="5:6">
      <c r="E368" s="3" t="s">
        <v>142</v>
      </c>
      <c r="F368" s="3">
        <v>0</v>
      </c>
    </row>
    <row r="369" spans="5:6">
      <c r="E369" s="3" t="s">
        <v>143</v>
      </c>
      <c r="F369" s="3">
        <v>0</v>
      </c>
    </row>
    <row r="370" spans="5:6">
      <c r="E370" s="3" t="s">
        <v>144</v>
      </c>
      <c r="F370" s="3">
        <v>0</v>
      </c>
    </row>
    <row r="371" spans="5:6">
      <c r="E371" s="3" t="s">
        <v>145</v>
      </c>
      <c r="F371" s="3">
        <v>0</v>
      </c>
    </row>
    <row r="372" spans="5:6">
      <c r="E372" s="3" t="s">
        <v>146</v>
      </c>
      <c r="F372" s="3">
        <v>0</v>
      </c>
    </row>
    <row r="373" spans="5:6">
      <c r="E373" s="3" t="s">
        <v>147</v>
      </c>
      <c r="F373" s="3">
        <v>0</v>
      </c>
    </row>
    <row r="374" spans="5:6">
      <c r="E374" s="3" t="s">
        <v>148</v>
      </c>
      <c r="F374" s="3">
        <v>0</v>
      </c>
    </row>
    <row r="375" spans="5:6">
      <c r="E375" s="3" t="s">
        <v>149</v>
      </c>
      <c r="F375" s="3">
        <v>0</v>
      </c>
    </row>
    <row r="376" spans="5:6">
      <c r="E376" s="3" t="s">
        <v>150</v>
      </c>
      <c r="F376" s="3">
        <v>0</v>
      </c>
    </row>
    <row r="377" spans="5:6">
      <c r="E377" s="3" t="s">
        <v>151</v>
      </c>
      <c r="F377" s="3">
        <v>0</v>
      </c>
    </row>
    <row r="378" spans="5:6">
      <c r="E378" s="3" t="s">
        <v>152</v>
      </c>
      <c r="F378" s="3">
        <v>0</v>
      </c>
    </row>
    <row r="379" spans="5:6">
      <c r="E379" s="3" t="s">
        <v>156</v>
      </c>
      <c r="F379" s="3">
        <v>0</v>
      </c>
    </row>
    <row r="380" spans="5:6">
      <c r="E380" s="3" t="s">
        <v>157</v>
      </c>
      <c r="F380" s="3">
        <v>0</v>
      </c>
    </row>
    <row r="381" spans="5:6">
      <c r="E381" s="3" t="s">
        <v>158</v>
      </c>
      <c r="F381" s="3">
        <v>0</v>
      </c>
    </row>
    <row r="382" spans="5:6">
      <c r="E382" s="3" t="s">
        <v>159</v>
      </c>
      <c r="F382" s="3">
        <v>0</v>
      </c>
    </row>
    <row r="383" spans="5:6">
      <c r="E383" s="3" t="s">
        <v>160</v>
      </c>
      <c r="F383" s="3">
        <v>0</v>
      </c>
    </row>
    <row r="384" spans="5:6">
      <c r="E384" s="3" t="s">
        <v>161</v>
      </c>
      <c r="F384" s="3">
        <v>0</v>
      </c>
    </row>
    <row r="385" spans="5:6">
      <c r="E385" s="3" t="s">
        <v>162</v>
      </c>
      <c r="F385" s="3">
        <v>0</v>
      </c>
    </row>
    <row r="386" spans="5:6">
      <c r="E386" s="3" t="s">
        <v>163</v>
      </c>
      <c r="F386" s="3">
        <v>0</v>
      </c>
    </row>
    <row r="387" spans="5:6">
      <c r="E387" s="3" t="s">
        <v>164</v>
      </c>
      <c r="F387" s="3">
        <v>0</v>
      </c>
    </row>
    <row r="388" spans="5:6">
      <c r="E388" s="3" t="s">
        <v>165</v>
      </c>
      <c r="F388" s="3">
        <v>0</v>
      </c>
    </row>
    <row r="389" spans="5:6">
      <c r="E389" s="3" t="s">
        <v>166</v>
      </c>
      <c r="F389" s="3">
        <v>0</v>
      </c>
    </row>
    <row r="390" spans="5:6">
      <c r="E390" s="3" t="s">
        <v>167</v>
      </c>
      <c r="F390" s="3">
        <v>0</v>
      </c>
    </row>
    <row r="391" spans="5:6">
      <c r="E391" s="3" t="s">
        <v>168</v>
      </c>
      <c r="F391" s="3">
        <v>0</v>
      </c>
    </row>
    <row r="392" spans="5:6">
      <c r="E392" s="3" t="s">
        <v>169</v>
      </c>
      <c r="F392" s="3">
        <v>0</v>
      </c>
    </row>
    <row r="393" spans="5:6">
      <c r="E393" s="3" t="s">
        <v>170</v>
      </c>
      <c r="F393" s="3">
        <v>0</v>
      </c>
    </row>
    <row r="394" spans="5:6">
      <c r="E394" s="3" t="s">
        <v>171</v>
      </c>
      <c r="F394" s="3">
        <v>0</v>
      </c>
    </row>
    <row r="395" spans="5:6">
      <c r="E395" s="3" t="s">
        <v>172</v>
      </c>
      <c r="F395" s="3">
        <v>0</v>
      </c>
    </row>
    <row r="396" spans="5:6">
      <c r="E396" s="3" t="s">
        <v>173</v>
      </c>
      <c r="F396" s="3">
        <v>0</v>
      </c>
    </row>
    <row r="397" spans="5:6">
      <c r="E397" s="3" t="s">
        <v>174</v>
      </c>
      <c r="F397" s="3">
        <v>0</v>
      </c>
    </row>
    <row r="398" spans="5:6">
      <c r="E398" s="3" t="s">
        <v>175</v>
      </c>
      <c r="F398" s="3">
        <v>0</v>
      </c>
    </row>
    <row r="399" spans="5:6">
      <c r="E399" s="3" t="s">
        <v>176</v>
      </c>
      <c r="F399" s="3">
        <v>0</v>
      </c>
    </row>
    <row r="400" spans="5:6">
      <c r="E400" s="3" t="s">
        <v>177</v>
      </c>
      <c r="F400" s="3">
        <v>0</v>
      </c>
    </row>
    <row r="401" spans="5:6">
      <c r="E401" s="3" t="s">
        <v>335</v>
      </c>
      <c r="F401" s="3">
        <v>0</v>
      </c>
    </row>
    <row r="402" spans="5:6">
      <c r="E402" s="3" t="s">
        <v>336</v>
      </c>
      <c r="F402" s="3">
        <v>0</v>
      </c>
    </row>
    <row r="403" spans="5:6">
      <c r="E403" s="3" t="s">
        <v>337</v>
      </c>
      <c r="F403" s="3">
        <v>0</v>
      </c>
    </row>
    <row r="404" spans="5:6">
      <c r="E404" s="3" t="s">
        <v>338</v>
      </c>
      <c r="F404" s="3">
        <v>0</v>
      </c>
    </row>
    <row r="405" spans="5:6">
      <c r="E405" s="3" t="s">
        <v>339</v>
      </c>
      <c r="F405" s="3">
        <v>0</v>
      </c>
    </row>
    <row r="406" spans="5:6">
      <c r="E406" s="3" t="s">
        <v>340</v>
      </c>
      <c r="F406" s="3">
        <v>0</v>
      </c>
    </row>
    <row r="407" spans="5:6">
      <c r="E407" s="3" t="s">
        <v>341</v>
      </c>
      <c r="F407" s="3">
        <v>0</v>
      </c>
    </row>
    <row r="408" spans="5:6">
      <c r="E408" s="3" t="s">
        <v>342</v>
      </c>
      <c r="F408" s="3">
        <v>0</v>
      </c>
    </row>
    <row r="409" spans="5:6">
      <c r="E409" s="3" t="s">
        <v>343</v>
      </c>
      <c r="F409" s="3">
        <v>0</v>
      </c>
    </row>
    <row r="410" spans="5:6">
      <c r="E410" s="3" t="s">
        <v>344</v>
      </c>
      <c r="F410" s="3">
        <v>0</v>
      </c>
    </row>
    <row r="411" spans="5:6">
      <c r="E411" s="3" t="s">
        <v>345</v>
      </c>
      <c r="F411" s="3">
        <v>0</v>
      </c>
    </row>
    <row r="412" spans="5:6">
      <c r="E412" s="3" t="s">
        <v>346</v>
      </c>
      <c r="F412" s="3">
        <v>0</v>
      </c>
    </row>
    <row r="413" spans="5:6">
      <c r="E413" s="3" t="s">
        <v>347</v>
      </c>
      <c r="F413" s="3">
        <v>0</v>
      </c>
    </row>
    <row r="414" spans="5:6">
      <c r="E414" s="3" t="s">
        <v>348</v>
      </c>
      <c r="F414" s="3">
        <v>0</v>
      </c>
    </row>
    <row r="415" spans="5:6">
      <c r="E415" s="3" t="s">
        <v>349</v>
      </c>
      <c r="F415" s="3">
        <v>0</v>
      </c>
    </row>
    <row r="416" spans="5:6">
      <c r="E416" s="3" t="s">
        <v>350</v>
      </c>
      <c r="F416" s="3">
        <v>0</v>
      </c>
    </row>
    <row r="417" spans="5:6">
      <c r="E417" s="3" t="s">
        <v>351</v>
      </c>
      <c r="F417" s="3">
        <v>0</v>
      </c>
    </row>
    <row r="418" spans="5:6">
      <c r="E418" s="3" t="s">
        <v>352</v>
      </c>
      <c r="F418" s="3">
        <v>0</v>
      </c>
    </row>
    <row r="419" spans="5:6">
      <c r="E419" s="3" t="s">
        <v>353</v>
      </c>
      <c r="F419" s="3">
        <v>0</v>
      </c>
    </row>
    <row r="420" spans="5:6">
      <c r="E420" s="3" t="s">
        <v>354</v>
      </c>
      <c r="F420" s="3">
        <v>0</v>
      </c>
    </row>
    <row r="421" spans="5:6">
      <c r="E421" s="3" t="s">
        <v>355</v>
      </c>
      <c r="F421" s="3">
        <v>0</v>
      </c>
    </row>
    <row r="422" spans="5:6">
      <c r="E422" s="3" t="s">
        <v>356</v>
      </c>
      <c r="F422" s="3">
        <v>0</v>
      </c>
    </row>
    <row r="423" spans="5:6">
      <c r="E423" s="3" t="s">
        <v>357</v>
      </c>
      <c r="F423" s="3">
        <v>0</v>
      </c>
    </row>
    <row r="424" spans="5:6">
      <c r="E424" s="3" t="s">
        <v>358</v>
      </c>
      <c r="F424" s="3">
        <v>0</v>
      </c>
    </row>
    <row r="425" spans="5:6">
      <c r="E425" s="3" t="s">
        <v>359</v>
      </c>
      <c r="F425" s="3">
        <v>0</v>
      </c>
    </row>
    <row r="426" spans="5:6">
      <c r="E426" s="3" t="s">
        <v>360</v>
      </c>
      <c r="F426" s="3">
        <v>0</v>
      </c>
    </row>
  </sheetData>
  <mergeCells count="2">
    <mergeCell ref="A7:C7"/>
    <mergeCell ref="A8:C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showGridLines="0" workbookViewId="0"/>
  </sheetViews>
  <sheetFormatPr baseColWidth="10" defaultColWidth="11.44140625" defaultRowHeight="14.4"/>
  <cols>
    <col min="1" max="1" width="125" customWidth="1"/>
  </cols>
  <sheetData>
    <row r="1" spans="1:1">
      <c r="A1" t="s">
        <v>4</v>
      </c>
    </row>
    <row r="2" spans="1:1">
      <c r="A2" t="s">
        <v>5</v>
      </c>
    </row>
    <row r="3" spans="1:1">
      <c r="A3" t="s">
        <v>6</v>
      </c>
    </row>
    <row r="4" spans="1:1">
      <c r="A4" t="s">
        <v>7</v>
      </c>
    </row>
    <row r="5" spans="1:1">
      <c r="A5" t="s">
        <v>8</v>
      </c>
    </row>
    <row r="6" spans="1:1">
      <c r="A6" t="s">
        <v>9</v>
      </c>
    </row>
    <row r="7" spans="1:1">
      <c r="A7" t="s">
        <v>10</v>
      </c>
    </row>
    <row r="8" spans="1:1">
      <c r="A8" t="s">
        <v>11</v>
      </c>
    </row>
    <row r="9" spans="1:1">
      <c r="A9" t="s">
        <v>12</v>
      </c>
    </row>
    <row r="10" spans="1:1">
      <c r="A10" t="s">
        <v>13</v>
      </c>
    </row>
    <row r="11" spans="1:1">
      <c r="A11" t="s">
        <v>14</v>
      </c>
    </row>
    <row r="12" spans="1:1">
      <c r="A12" t="s">
        <v>15</v>
      </c>
    </row>
    <row r="13" spans="1:1">
      <c r="A13" t="s">
        <v>16</v>
      </c>
    </row>
    <row r="14" spans="1:1">
      <c r="A14" t="s">
        <v>17</v>
      </c>
    </row>
    <row r="15" spans="1:1">
      <c r="A15" t="s">
        <v>18</v>
      </c>
    </row>
    <row r="16" spans="1:1">
      <c r="A16" t="s">
        <v>19</v>
      </c>
    </row>
    <row r="17" spans="1:1">
      <c r="A17" t="s">
        <v>20</v>
      </c>
    </row>
    <row r="18" spans="1:1">
      <c r="A18" t="s">
        <v>21</v>
      </c>
    </row>
    <row r="19" spans="1:1">
      <c r="A19" t="s">
        <v>22</v>
      </c>
    </row>
    <row r="20" spans="1:1">
      <c r="A20" t="s">
        <v>23</v>
      </c>
    </row>
    <row r="21" spans="1:1">
      <c r="A21" t="s">
        <v>24</v>
      </c>
    </row>
    <row r="22" spans="1:1">
      <c r="A22" t="s">
        <v>25</v>
      </c>
    </row>
    <row r="23" spans="1:1">
      <c r="A23" t="s">
        <v>26</v>
      </c>
    </row>
    <row r="24" spans="1:1">
      <c r="A24" t="s">
        <v>27</v>
      </c>
    </row>
    <row r="25" spans="1:1">
      <c r="A25" t="s">
        <v>28</v>
      </c>
    </row>
    <row r="26" spans="1:1">
      <c r="A26" t="s">
        <v>29</v>
      </c>
    </row>
    <row r="27" spans="1:1">
      <c r="A27" t="s">
        <v>30</v>
      </c>
    </row>
    <row r="28" spans="1:1">
      <c r="A28" t="s">
        <v>31</v>
      </c>
    </row>
    <row r="29" spans="1:1">
      <c r="A29" t="s">
        <v>32</v>
      </c>
    </row>
    <row r="30" spans="1:1">
      <c r="A30" t="s">
        <v>33</v>
      </c>
    </row>
    <row r="31" spans="1:1">
      <c r="A31" t="s">
        <v>34</v>
      </c>
    </row>
    <row r="32" spans="1:1">
      <c r="A32" t="s">
        <v>35</v>
      </c>
    </row>
    <row r="33" spans="1:1">
      <c r="A33" t="s">
        <v>36</v>
      </c>
    </row>
    <row r="34" spans="1:1">
      <c r="A34" t="s">
        <v>37</v>
      </c>
    </row>
    <row r="35" spans="1:1">
      <c r="A35" t="s">
        <v>38</v>
      </c>
    </row>
    <row r="36" spans="1:1">
      <c r="A36" t="s">
        <v>39</v>
      </c>
    </row>
    <row r="37" spans="1:1">
      <c r="A37" t="s">
        <v>40</v>
      </c>
    </row>
    <row r="38" spans="1:1">
      <c r="A38" t="s">
        <v>41</v>
      </c>
    </row>
    <row r="39" spans="1:1">
      <c r="A39" t="s">
        <v>42</v>
      </c>
    </row>
    <row r="40" spans="1:1">
      <c r="A40" t="s">
        <v>43</v>
      </c>
    </row>
    <row r="41" spans="1:1">
      <c r="A41" t="s">
        <v>44</v>
      </c>
    </row>
    <row r="42" spans="1:1">
      <c r="A42" t="s">
        <v>45</v>
      </c>
    </row>
    <row r="43" spans="1:1">
      <c r="A43" t="s">
        <v>46</v>
      </c>
    </row>
    <row r="44" spans="1:1">
      <c r="A44" t="s">
        <v>47</v>
      </c>
    </row>
    <row r="45" spans="1:1">
      <c r="A45" t="s">
        <v>48</v>
      </c>
    </row>
    <row r="46" spans="1:1">
      <c r="A46" t="s">
        <v>49</v>
      </c>
    </row>
    <row r="47" spans="1:1">
      <c r="A47" t="s">
        <v>50</v>
      </c>
    </row>
    <row r="48" spans="1:1">
      <c r="A48" t="s">
        <v>51</v>
      </c>
    </row>
    <row r="49" spans="1:1">
      <c r="A49" t="s">
        <v>52</v>
      </c>
    </row>
    <row r="50" spans="1:1">
      <c r="A50" t="s">
        <v>53</v>
      </c>
    </row>
    <row r="51" spans="1:1">
      <c r="A51" t="s">
        <v>54</v>
      </c>
    </row>
    <row r="52" spans="1:1">
      <c r="A52" t="s">
        <v>55</v>
      </c>
    </row>
    <row r="53" spans="1:1">
      <c r="A53" t="s">
        <v>56</v>
      </c>
    </row>
    <row r="54" spans="1:1">
      <c r="A54" t="s">
        <v>57</v>
      </c>
    </row>
    <row r="55" spans="1:1">
      <c r="A55" t="s">
        <v>58</v>
      </c>
    </row>
    <row r="56" spans="1:1">
      <c r="A56" t="s">
        <v>59</v>
      </c>
    </row>
    <row r="57" spans="1:1">
      <c r="A57" t="s">
        <v>60</v>
      </c>
    </row>
    <row r="58" spans="1:1">
      <c r="A58" t="s">
        <v>61</v>
      </c>
    </row>
    <row r="59" spans="1:1">
      <c r="A59" t="s">
        <v>62</v>
      </c>
    </row>
    <row r="60" spans="1:1">
      <c r="A60" t="s">
        <v>63</v>
      </c>
    </row>
    <row r="61" spans="1:1">
      <c r="A61" t="s">
        <v>64</v>
      </c>
    </row>
    <row r="62" spans="1:1">
      <c r="A62" t="s">
        <v>65</v>
      </c>
    </row>
    <row r="63" spans="1:1">
      <c r="A63" t="s">
        <v>66</v>
      </c>
    </row>
    <row r="64" spans="1:1">
      <c r="A64" t="s">
        <v>67</v>
      </c>
    </row>
    <row r="65" spans="1:1">
      <c r="A65" t="s">
        <v>68</v>
      </c>
    </row>
    <row r="66" spans="1:1">
      <c r="A66" t="s">
        <v>69</v>
      </c>
    </row>
    <row r="67" spans="1:1">
      <c r="A67" t="s">
        <v>70</v>
      </c>
    </row>
    <row r="68" spans="1:1">
      <c r="A68" t="s">
        <v>71</v>
      </c>
    </row>
    <row r="69" spans="1:1">
      <c r="A69" t="s">
        <v>72</v>
      </c>
    </row>
    <row r="70" spans="1:1">
      <c r="A70" t="s">
        <v>73</v>
      </c>
    </row>
    <row r="71" spans="1:1">
      <c r="A71" t="s">
        <v>74</v>
      </c>
    </row>
    <row r="72" spans="1:1">
      <c r="A72" t="s">
        <v>75</v>
      </c>
    </row>
    <row r="73" spans="1:1">
      <c r="A73" t="s">
        <v>76</v>
      </c>
    </row>
    <row r="74" spans="1:1">
      <c r="A74" t="s">
        <v>77</v>
      </c>
    </row>
    <row r="75" spans="1:1">
      <c r="A75" t="s">
        <v>78</v>
      </c>
    </row>
    <row r="76" spans="1:1">
      <c r="A76" t="s">
        <v>79</v>
      </c>
    </row>
    <row r="77" spans="1:1">
      <c r="A77" t="s">
        <v>80</v>
      </c>
    </row>
    <row r="78" spans="1:1">
      <c r="A78" t="s">
        <v>81</v>
      </c>
    </row>
    <row r="79" spans="1:1">
      <c r="A79" t="s">
        <v>82</v>
      </c>
    </row>
    <row r="80" spans="1:1">
      <c r="A80" t="s">
        <v>83</v>
      </c>
    </row>
    <row r="81" spans="1:1">
      <c r="A81" t="s">
        <v>84</v>
      </c>
    </row>
    <row r="82" spans="1:1">
      <c r="A82" t="s">
        <v>85</v>
      </c>
    </row>
    <row r="83" spans="1:1">
      <c r="A83" t="s">
        <v>86</v>
      </c>
    </row>
    <row r="84" spans="1:1">
      <c r="A84" t="s">
        <v>87</v>
      </c>
    </row>
    <row r="85" spans="1:1">
      <c r="A85" t="s">
        <v>88</v>
      </c>
    </row>
    <row r="86" spans="1:1">
      <c r="A86" t="s">
        <v>89</v>
      </c>
    </row>
    <row r="87" spans="1:1">
      <c r="A87" t="s">
        <v>90</v>
      </c>
    </row>
    <row r="88" spans="1:1">
      <c r="A88" t="s">
        <v>91</v>
      </c>
    </row>
    <row r="89" spans="1:1">
      <c r="A89" t="s">
        <v>92</v>
      </c>
    </row>
    <row r="90" spans="1:1">
      <c r="A90" t="s">
        <v>93</v>
      </c>
    </row>
    <row r="91" spans="1:1">
      <c r="A91" t="s">
        <v>94</v>
      </c>
    </row>
    <row r="92" spans="1:1">
      <c r="A92" t="s">
        <v>95</v>
      </c>
    </row>
    <row r="93" spans="1:1">
      <c r="A93" t="s">
        <v>96</v>
      </c>
    </row>
    <row r="94" spans="1:1">
      <c r="A94" t="s">
        <v>97</v>
      </c>
    </row>
    <row r="95" spans="1:1">
      <c r="A95" t="s">
        <v>98</v>
      </c>
    </row>
    <row r="96" spans="1:1">
      <c r="A96" t="s">
        <v>99</v>
      </c>
    </row>
    <row r="97" spans="1:1">
      <c r="A97" t="s">
        <v>100</v>
      </c>
    </row>
    <row r="98" spans="1:1">
      <c r="A98" t="s">
        <v>101</v>
      </c>
    </row>
    <row r="99" spans="1:1">
      <c r="A99" t="s">
        <v>102</v>
      </c>
    </row>
    <row r="100" spans="1:1">
      <c r="A100" t="s">
        <v>103</v>
      </c>
    </row>
    <row r="101" spans="1:1">
      <c r="A101" t="s">
        <v>104</v>
      </c>
    </row>
    <row r="102" spans="1:1">
      <c r="A102" t="s">
        <v>105</v>
      </c>
    </row>
    <row r="103" spans="1:1">
      <c r="A103" t="s">
        <v>106</v>
      </c>
    </row>
    <row r="104" spans="1:1">
      <c r="A104" t="s">
        <v>107</v>
      </c>
    </row>
    <row r="105" spans="1:1">
      <c r="A105" t="s">
        <v>108</v>
      </c>
    </row>
    <row r="106" spans="1:1">
      <c r="A106" t="s">
        <v>109</v>
      </c>
    </row>
    <row r="107" spans="1:1">
      <c r="A107" t="s">
        <v>110</v>
      </c>
    </row>
    <row r="108" spans="1:1">
      <c r="A108" t="s">
        <v>111</v>
      </c>
    </row>
    <row r="109" spans="1:1">
      <c r="A109" t="s">
        <v>112</v>
      </c>
    </row>
    <row r="110" spans="1:1">
      <c r="A110" t="s">
        <v>113</v>
      </c>
    </row>
    <row r="111" spans="1:1">
      <c r="A111" t="s">
        <v>114</v>
      </c>
    </row>
    <row r="112" spans="1:1">
      <c r="A112" t="s">
        <v>115</v>
      </c>
    </row>
    <row r="113" spans="1:1">
      <c r="A113" t="s">
        <v>116</v>
      </c>
    </row>
    <row r="114" spans="1:1">
      <c r="A114" t="s">
        <v>117</v>
      </c>
    </row>
    <row r="115" spans="1:1">
      <c r="A115" t="s">
        <v>118</v>
      </c>
    </row>
    <row r="116" spans="1:1">
      <c r="A116" t="s">
        <v>119</v>
      </c>
    </row>
    <row r="117" spans="1:1">
      <c r="A117" t="s">
        <v>120</v>
      </c>
    </row>
    <row r="118" spans="1:1">
      <c r="A118" t="s">
        <v>121</v>
      </c>
    </row>
    <row r="119" spans="1:1">
      <c r="A119" t="s">
        <v>122</v>
      </c>
    </row>
    <row r="120" spans="1:1">
      <c r="A120" t="s">
        <v>123</v>
      </c>
    </row>
    <row r="121" spans="1:1">
      <c r="A121" t="s">
        <v>124</v>
      </c>
    </row>
    <row r="122" spans="1:1">
      <c r="A122" t="s">
        <v>125</v>
      </c>
    </row>
    <row r="123" spans="1:1">
      <c r="A123" t="s">
        <v>126</v>
      </c>
    </row>
    <row r="124" spans="1:1">
      <c r="A124" t="s">
        <v>127</v>
      </c>
    </row>
    <row r="125" spans="1:1">
      <c r="A125" t="s">
        <v>128</v>
      </c>
    </row>
    <row r="126" spans="1:1">
      <c r="A126" t="s">
        <v>129</v>
      </c>
    </row>
    <row r="127" spans="1:1">
      <c r="A127" t="s">
        <v>130</v>
      </c>
    </row>
    <row r="128" spans="1:1">
      <c r="A128" t="s">
        <v>131</v>
      </c>
    </row>
    <row r="129" spans="1:1">
      <c r="A129" t="s">
        <v>132</v>
      </c>
    </row>
    <row r="130" spans="1:1">
      <c r="A130" t="s">
        <v>133</v>
      </c>
    </row>
    <row r="131" spans="1:1">
      <c r="A131" t="s">
        <v>134</v>
      </c>
    </row>
    <row r="132" spans="1:1">
      <c r="A132" t="s">
        <v>135</v>
      </c>
    </row>
    <row r="133" spans="1:1">
      <c r="A133" t="s">
        <v>136</v>
      </c>
    </row>
    <row r="134" spans="1:1">
      <c r="A134" t="s">
        <v>137</v>
      </c>
    </row>
    <row r="135" spans="1:1">
      <c r="A135" t="s">
        <v>138</v>
      </c>
    </row>
    <row r="136" spans="1:1">
      <c r="A136" t="s">
        <v>139</v>
      </c>
    </row>
    <row r="137" spans="1:1">
      <c r="A137" t="s">
        <v>140</v>
      </c>
    </row>
    <row r="138" spans="1:1">
      <c r="A138" t="s">
        <v>141</v>
      </c>
    </row>
    <row r="139" spans="1:1">
      <c r="A139" t="s">
        <v>142</v>
      </c>
    </row>
    <row r="140" spans="1:1">
      <c r="A140" t="s">
        <v>143</v>
      </c>
    </row>
    <row r="141" spans="1:1">
      <c r="A141" t="s">
        <v>144</v>
      </c>
    </row>
    <row r="142" spans="1:1">
      <c r="A142" t="s">
        <v>145</v>
      </c>
    </row>
    <row r="143" spans="1:1">
      <c r="A143" t="s">
        <v>146</v>
      </c>
    </row>
    <row r="144" spans="1:1">
      <c r="A144" t="s">
        <v>147</v>
      </c>
    </row>
    <row r="145" spans="1:1">
      <c r="A145" t="s">
        <v>148</v>
      </c>
    </row>
    <row r="146" spans="1:1">
      <c r="A146" t="s">
        <v>149</v>
      </c>
    </row>
    <row r="147" spans="1:1">
      <c r="A147" t="s">
        <v>150</v>
      </c>
    </row>
    <row r="148" spans="1:1">
      <c r="A148" t="s">
        <v>151</v>
      </c>
    </row>
    <row r="149" spans="1:1">
      <c r="A149" t="s">
        <v>152</v>
      </c>
    </row>
    <row r="150" spans="1:1">
      <c r="A150" t="s">
        <v>153</v>
      </c>
    </row>
    <row r="151" spans="1:1">
      <c r="A151" t="s">
        <v>154</v>
      </c>
    </row>
    <row r="152" spans="1:1">
      <c r="A152" t="s">
        <v>155</v>
      </c>
    </row>
    <row r="153" spans="1:1">
      <c r="A153" t="s">
        <v>156</v>
      </c>
    </row>
    <row r="154" spans="1:1">
      <c r="A154" t="s">
        <v>157</v>
      </c>
    </row>
    <row r="155" spans="1:1">
      <c r="A155" t="s">
        <v>158</v>
      </c>
    </row>
    <row r="156" spans="1:1">
      <c r="A156" t="s">
        <v>159</v>
      </c>
    </row>
    <row r="157" spans="1:1">
      <c r="A157" t="s">
        <v>160</v>
      </c>
    </row>
    <row r="158" spans="1:1">
      <c r="A158" t="s">
        <v>161</v>
      </c>
    </row>
    <row r="159" spans="1:1">
      <c r="A159" t="s">
        <v>162</v>
      </c>
    </row>
    <row r="160" spans="1:1">
      <c r="A160" t="s">
        <v>163</v>
      </c>
    </row>
    <row r="161" spans="1:1">
      <c r="A161" t="s">
        <v>164</v>
      </c>
    </row>
    <row r="162" spans="1:1">
      <c r="A162" t="s">
        <v>165</v>
      </c>
    </row>
    <row r="163" spans="1:1">
      <c r="A163" t="s">
        <v>166</v>
      </c>
    </row>
    <row r="164" spans="1:1">
      <c r="A164" t="s">
        <v>167</v>
      </c>
    </row>
    <row r="165" spans="1:1">
      <c r="A165" t="s">
        <v>168</v>
      </c>
    </row>
    <row r="166" spans="1:1">
      <c r="A166" t="s">
        <v>169</v>
      </c>
    </row>
    <row r="167" spans="1:1">
      <c r="A167" t="s">
        <v>170</v>
      </c>
    </row>
    <row r="168" spans="1:1">
      <c r="A168" t="s">
        <v>171</v>
      </c>
    </row>
    <row r="169" spans="1:1">
      <c r="A169" t="s">
        <v>172</v>
      </c>
    </row>
    <row r="170" spans="1:1">
      <c r="A170" t="s">
        <v>173</v>
      </c>
    </row>
    <row r="171" spans="1:1">
      <c r="A171" t="s">
        <v>174</v>
      </c>
    </row>
    <row r="172" spans="1:1">
      <c r="A172" t="s">
        <v>175</v>
      </c>
    </row>
    <row r="173" spans="1:1">
      <c r="A173" t="s">
        <v>176</v>
      </c>
    </row>
    <row r="174" spans="1:1">
      <c r="A174" t="s">
        <v>177</v>
      </c>
    </row>
    <row r="175" spans="1:1">
      <c r="A175" t="s">
        <v>178</v>
      </c>
    </row>
    <row r="176" spans="1:1">
      <c r="A176" t="s">
        <v>179</v>
      </c>
    </row>
    <row r="177" spans="1:1">
      <c r="A177" t="s">
        <v>180</v>
      </c>
    </row>
    <row r="178" spans="1:1">
      <c r="A178" t="s">
        <v>181</v>
      </c>
    </row>
    <row r="179" spans="1:1">
      <c r="A179" t="s">
        <v>182</v>
      </c>
    </row>
    <row r="180" spans="1:1">
      <c r="A180" t="s">
        <v>183</v>
      </c>
    </row>
    <row r="181" spans="1:1">
      <c r="A181" t="s">
        <v>184</v>
      </c>
    </row>
    <row r="182" spans="1:1">
      <c r="A182" t="s">
        <v>185</v>
      </c>
    </row>
    <row r="183" spans="1:1">
      <c r="A183" t="s">
        <v>186</v>
      </c>
    </row>
    <row r="184" spans="1:1">
      <c r="A184" t="s">
        <v>187</v>
      </c>
    </row>
    <row r="185" spans="1:1">
      <c r="A185" t="s">
        <v>188</v>
      </c>
    </row>
    <row r="186" spans="1:1">
      <c r="A186" t="s">
        <v>189</v>
      </c>
    </row>
    <row r="187" spans="1:1">
      <c r="A187" t="s">
        <v>190</v>
      </c>
    </row>
    <row r="188" spans="1:1">
      <c r="A188" t="s">
        <v>191</v>
      </c>
    </row>
    <row r="189" spans="1:1">
      <c r="A189" t="s">
        <v>192</v>
      </c>
    </row>
    <row r="190" spans="1:1">
      <c r="A190" t="s">
        <v>193</v>
      </c>
    </row>
    <row r="191" spans="1:1">
      <c r="A191" t="s">
        <v>194</v>
      </c>
    </row>
    <row r="192" spans="1:1">
      <c r="A192" t="s">
        <v>195</v>
      </c>
    </row>
    <row r="193" spans="1:1">
      <c r="A193" t="s">
        <v>196</v>
      </c>
    </row>
    <row r="194" spans="1:1">
      <c r="A194" t="s">
        <v>197</v>
      </c>
    </row>
    <row r="195" spans="1:1">
      <c r="A195" t="s">
        <v>198</v>
      </c>
    </row>
    <row r="196" spans="1:1">
      <c r="A196" t="s">
        <v>199</v>
      </c>
    </row>
    <row r="197" spans="1:1">
      <c r="A197" t="s">
        <v>200</v>
      </c>
    </row>
    <row r="198" spans="1:1">
      <c r="A198" t="s">
        <v>201</v>
      </c>
    </row>
    <row r="199" spans="1:1">
      <c r="A199" t="s">
        <v>202</v>
      </c>
    </row>
    <row r="200" spans="1:1">
      <c r="A200" t="s">
        <v>203</v>
      </c>
    </row>
    <row r="201" spans="1:1">
      <c r="A201" t="s">
        <v>204</v>
      </c>
    </row>
    <row r="202" spans="1:1">
      <c r="A202" t="s">
        <v>205</v>
      </c>
    </row>
    <row r="203" spans="1:1">
      <c r="A203" t="s">
        <v>206</v>
      </c>
    </row>
    <row r="204" spans="1:1">
      <c r="A204" t="s">
        <v>207</v>
      </c>
    </row>
    <row r="205" spans="1:1">
      <c r="A205" t="s">
        <v>208</v>
      </c>
    </row>
    <row r="206" spans="1:1">
      <c r="A206" t="s">
        <v>209</v>
      </c>
    </row>
    <row r="207" spans="1:1">
      <c r="A207" t="s">
        <v>210</v>
      </c>
    </row>
    <row r="208" spans="1:1">
      <c r="A208" t="s">
        <v>211</v>
      </c>
    </row>
    <row r="209" spans="1:1">
      <c r="A209" t="s">
        <v>212</v>
      </c>
    </row>
    <row r="210" spans="1:1">
      <c r="A210" t="s">
        <v>213</v>
      </c>
    </row>
    <row r="211" spans="1:1">
      <c r="A211" t="s">
        <v>214</v>
      </c>
    </row>
    <row r="212" spans="1:1">
      <c r="A212" t="s">
        <v>215</v>
      </c>
    </row>
    <row r="213" spans="1:1">
      <c r="A213" t="s">
        <v>216</v>
      </c>
    </row>
    <row r="214" spans="1:1">
      <c r="A214" t="s">
        <v>217</v>
      </c>
    </row>
    <row r="215" spans="1:1">
      <c r="A215" t="s">
        <v>218</v>
      </c>
    </row>
    <row r="216" spans="1:1">
      <c r="A216" t="s">
        <v>219</v>
      </c>
    </row>
    <row r="217" spans="1:1">
      <c r="A217" t="s">
        <v>220</v>
      </c>
    </row>
    <row r="218" spans="1:1">
      <c r="A218" t="s">
        <v>221</v>
      </c>
    </row>
    <row r="219" spans="1:1">
      <c r="A219" t="s">
        <v>222</v>
      </c>
    </row>
    <row r="220" spans="1:1">
      <c r="A220" t="s">
        <v>223</v>
      </c>
    </row>
    <row r="221" spans="1:1">
      <c r="A221" t="s">
        <v>224</v>
      </c>
    </row>
    <row r="222" spans="1:1">
      <c r="A222" t="s">
        <v>225</v>
      </c>
    </row>
    <row r="223" spans="1:1">
      <c r="A223" t="s">
        <v>226</v>
      </c>
    </row>
    <row r="224" spans="1:1">
      <c r="A224" t="s">
        <v>227</v>
      </c>
    </row>
    <row r="225" spans="1:1">
      <c r="A225" t="s">
        <v>228</v>
      </c>
    </row>
    <row r="226" spans="1:1">
      <c r="A226" t="s">
        <v>229</v>
      </c>
    </row>
    <row r="227" spans="1:1">
      <c r="A227" t="s">
        <v>230</v>
      </c>
    </row>
    <row r="228" spans="1:1">
      <c r="A228" t="s">
        <v>231</v>
      </c>
    </row>
    <row r="229" spans="1:1">
      <c r="A229" t="s">
        <v>232</v>
      </c>
    </row>
    <row r="230" spans="1:1">
      <c r="A230" t="s">
        <v>233</v>
      </c>
    </row>
    <row r="231" spans="1:1">
      <c r="A231" t="s">
        <v>234</v>
      </c>
    </row>
    <row r="232" spans="1:1">
      <c r="A232" t="s">
        <v>235</v>
      </c>
    </row>
    <row r="233" spans="1:1">
      <c r="A233" t="s">
        <v>236</v>
      </c>
    </row>
    <row r="234" spans="1:1">
      <c r="A234" t="s">
        <v>237</v>
      </c>
    </row>
    <row r="235" spans="1:1">
      <c r="A235" t="s">
        <v>238</v>
      </c>
    </row>
    <row r="236" spans="1:1">
      <c r="A236" t="s">
        <v>239</v>
      </c>
    </row>
    <row r="237" spans="1:1">
      <c r="A237" t="s">
        <v>240</v>
      </c>
    </row>
    <row r="238" spans="1:1">
      <c r="A238" t="s">
        <v>241</v>
      </c>
    </row>
    <row r="239" spans="1:1">
      <c r="A239" t="s">
        <v>242</v>
      </c>
    </row>
    <row r="240" spans="1:1">
      <c r="A240" t="s">
        <v>243</v>
      </c>
    </row>
    <row r="241" spans="1:1">
      <c r="A241" t="s">
        <v>244</v>
      </c>
    </row>
    <row r="242" spans="1:1">
      <c r="A242" t="s">
        <v>245</v>
      </c>
    </row>
    <row r="243" spans="1:1">
      <c r="A243" t="s">
        <v>246</v>
      </c>
    </row>
    <row r="244" spans="1:1">
      <c r="A244" t="s">
        <v>247</v>
      </c>
    </row>
    <row r="245" spans="1:1">
      <c r="A245" t="s">
        <v>248</v>
      </c>
    </row>
    <row r="246" spans="1:1">
      <c r="A246" t="s">
        <v>249</v>
      </c>
    </row>
    <row r="247" spans="1:1">
      <c r="A247" t="s">
        <v>250</v>
      </c>
    </row>
    <row r="248" spans="1:1">
      <c r="A248" t="s">
        <v>251</v>
      </c>
    </row>
    <row r="249" spans="1:1">
      <c r="A249" t="s">
        <v>252</v>
      </c>
    </row>
    <row r="250" spans="1:1">
      <c r="A250" t="s">
        <v>253</v>
      </c>
    </row>
    <row r="251" spans="1:1">
      <c r="A251" t="s">
        <v>254</v>
      </c>
    </row>
    <row r="252" spans="1:1">
      <c r="A252" t="s">
        <v>255</v>
      </c>
    </row>
    <row r="253" spans="1:1">
      <c r="A253" t="s">
        <v>256</v>
      </c>
    </row>
    <row r="254" spans="1:1">
      <c r="A254" t="s">
        <v>257</v>
      </c>
    </row>
    <row r="255" spans="1:1">
      <c r="A255" t="s">
        <v>258</v>
      </c>
    </row>
    <row r="256" spans="1:1">
      <c r="A256" t="s">
        <v>259</v>
      </c>
    </row>
    <row r="257" spans="1:1">
      <c r="A257" t="s">
        <v>260</v>
      </c>
    </row>
    <row r="258" spans="1:1">
      <c r="A258" t="s">
        <v>261</v>
      </c>
    </row>
    <row r="259" spans="1:1">
      <c r="A259" t="s">
        <v>262</v>
      </c>
    </row>
    <row r="260" spans="1:1">
      <c r="A260" t="s">
        <v>263</v>
      </c>
    </row>
    <row r="261" spans="1:1">
      <c r="A261" t="s">
        <v>264</v>
      </c>
    </row>
    <row r="262" spans="1:1">
      <c r="A262" t="s">
        <v>265</v>
      </c>
    </row>
    <row r="263" spans="1:1">
      <c r="A263" t="s">
        <v>266</v>
      </c>
    </row>
    <row r="264" spans="1:1">
      <c r="A264" t="s">
        <v>267</v>
      </c>
    </row>
    <row r="265" spans="1:1">
      <c r="A265" t="s">
        <v>268</v>
      </c>
    </row>
    <row r="266" spans="1:1">
      <c r="A266" t="s">
        <v>269</v>
      </c>
    </row>
    <row r="267" spans="1:1">
      <c r="A267" t="s">
        <v>270</v>
      </c>
    </row>
    <row r="268" spans="1:1">
      <c r="A268" t="s">
        <v>271</v>
      </c>
    </row>
    <row r="269" spans="1:1">
      <c r="A269" t="s">
        <v>272</v>
      </c>
    </row>
    <row r="270" spans="1:1">
      <c r="A270" t="s">
        <v>273</v>
      </c>
    </row>
    <row r="271" spans="1:1">
      <c r="A271" t="s">
        <v>274</v>
      </c>
    </row>
    <row r="272" spans="1:1">
      <c r="A272" t="s">
        <v>275</v>
      </c>
    </row>
    <row r="273" spans="1:1">
      <c r="A273" t="s">
        <v>276</v>
      </c>
    </row>
    <row r="274" spans="1:1">
      <c r="A274" t="s">
        <v>277</v>
      </c>
    </row>
    <row r="275" spans="1:1">
      <c r="A275" t="s">
        <v>278</v>
      </c>
    </row>
    <row r="276" spans="1:1">
      <c r="A276" t="s">
        <v>279</v>
      </c>
    </row>
    <row r="277" spans="1:1">
      <c r="A277" t="s">
        <v>280</v>
      </c>
    </row>
    <row r="278" spans="1:1">
      <c r="A278" t="s">
        <v>281</v>
      </c>
    </row>
    <row r="279" spans="1:1">
      <c r="A279" t="s">
        <v>282</v>
      </c>
    </row>
    <row r="280" spans="1:1">
      <c r="A280" t="s">
        <v>283</v>
      </c>
    </row>
    <row r="281" spans="1:1">
      <c r="A281" t="s">
        <v>284</v>
      </c>
    </row>
    <row r="282" spans="1:1">
      <c r="A282" t="s">
        <v>285</v>
      </c>
    </row>
    <row r="283" spans="1:1">
      <c r="A283" t="s">
        <v>286</v>
      </c>
    </row>
    <row r="284" spans="1:1">
      <c r="A284" t="s">
        <v>287</v>
      </c>
    </row>
    <row r="285" spans="1:1">
      <c r="A285" t="s">
        <v>288</v>
      </c>
    </row>
    <row r="286" spans="1:1">
      <c r="A286" t="s">
        <v>289</v>
      </c>
    </row>
    <row r="287" spans="1:1">
      <c r="A287" t="s">
        <v>290</v>
      </c>
    </row>
    <row r="288" spans="1:1">
      <c r="A288" t="s">
        <v>291</v>
      </c>
    </row>
    <row r="289" spans="1:1">
      <c r="A289" t="s">
        <v>292</v>
      </c>
    </row>
    <row r="290" spans="1:1">
      <c r="A290" t="s">
        <v>293</v>
      </c>
    </row>
    <row r="291" spans="1:1">
      <c r="A291" t="s">
        <v>294</v>
      </c>
    </row>
    <row r="292" spans="1:1">
      <c r="A292" t="s">
        <v>295</v>
      </c>
    </row>
    <row r="293" spans="1:1">
      <c r="A293" t="s">
        <v>296</v>
      </c>
    </row>
    <row r="294" spans="1:1">
      <c r="A294" t="s">
        <v>297</v>
      </c>
    </row>
    <row r="295" spans="1:1">
      <c r="A295" t="s">
        <v>298</v>
      </c>
    </row>
    <row r="296" spans="1:1">
      <c r="A296" t="s">
        <v>299</v>
      </c>
    </row>
    <row r="297" spans="1:1">
      <c r="A297" t="s">
        <v>300</v>
      </c>
    </row>
    <row r="298" spans="1:1">
      <c r="A298" t="s">
        <v>301</v>
      </c>
    </row>
    <row r="299" spans="1:1">
      <c r="A299" t="s">
        <v>302</v>
      </c>
    </row>
    <row r="300" spans="1:1">
      <c r="A300" t="s">
        <v>303</v>
      </c>
    </row>
    <row r="301" spans="1:1">
      <c r="A301" t="s">
        <v>304</v>
      </c>
    </row>
    <row r="302" spans="1:1">
      <c r="A302" t="s">
        <v>305</v>
      </c>
    </row>
    <row r="303" spans="1:1">
      <c r="A303" t="s">
        <v>306</v>
      </c>
    </row>
    <row r="304" spans="1:1">
      <c r="A304" t="s">
        <v>307</v>
      </c>
    </row>
    <row r="305" spans="1:1">
      <c r="A305" t="s">
        <v>308</v>
      </c>
    </row>
    <row r="306" spans="1:1">
      <c r="A306" t="s">
        <v>309</v>
      </c>
    </row>
    <row r="307" spans="1:1">
      <c r="A307" t="s">
        <v>310</v>
      </c>
    </row>
    <row r="308" spans="1:1">
      <c r="A308" t="s">
        <v>311</v>
      </c>
    </row>
    <row r="309" spans="1:1">
      <c r="A309" t="s">
        <v>312</v>
      </c>
    </row>
    <row r="310" spans="1:1">
      <c r="A310" t="s">
        <v>313</v>
      </c>
    </row>
    <row r="311" spans="1:1">
      <c r="A311" t="s">
        <v>314</v>
      </c>
    </row>
    <row r="312" spans="1:1">
      <c r="A312" t="s">
        <v>315</v>
      </c>
    </row>
    <row r="313" spans="1:1">
      <c r="A313" t="s">
        <v>316</v>
      </c>
    </row>
    <row r="314" spans="1:1">
      <c r="A314" t="s">
        <v>317</v>
      </c>
    </row>
    <row r="315" spans="1:1">
      <c r="A315" t="s">
        <v>318</v>
      </c>
    </row>
    <row r="316" spans="1:1">
      <c r="A316" t="s">
        <v>319</v>
      </c>
    </row>
    <row r="317" spans="1:1">
      <c r="A317" t="s">
        <v>320</v>
      </c>
    </row>
    <row r="318" spans="1:1">
      <c r="A318" t="s">
        <v>321</v>
      </c>
    </row>
    <row r="319" spans="1:1">
      <c r="A319" t="s">
        <v>322</v>
      </c>
    </row>
    <row r="320" spans="1:1">
      <c r="A320" t="s">
        <v>323</v>
      </c>
    </row>
    <row r="321" spans="1:1">
      <c r="A321" t="s">
        <v>324</v>
      </c>
    </row>
    <row r="322" spans="1:1">
      <c r="A322" t="s">
        <v>325</v>
      </c>
    </row>
    <row r="323" spans="1:1">
      <c r="A323" t="s">
        <v>326</v>
      </c>
    </row>
    <row r="324" spans="1:1">
      <c r="A324" t="s">
        <v>327</v>
      </c>
    </row>
    <row r="325" spans="1:1">
      <c r="A325" t="s">
        <v>328</v>
      </c>
    </row>
    <row r="326" spans="1:1">
      <c r="A326" t="s">
        <v>329</v>
      </c>
    </row>
    <row r="327" spans="1:1">
      <c r="A327" t="s">
        <v>330</v>
      </c>
    </row>
    <row r="328" spans="1:1">
      <c r="A328" t="s">
        <v>331</v>
      </c>
    </row>
    <row r="329" spans="1:1">
      <c r="A329" t="s">
        <v>332</v>
      </c>
    </row>
    <row r="330" spans="1:1">
      <c r="A330" t="s">
        <v>333</v>
      </c>
    </row>
    <row r="331" spans="1:1">
      <c r="A331" t="s">
        <v>334</v>
      </c>
    </row>
    <row r="332" spans="1:1">
      <c r="A332" t="s">
        <v>335</v>
      </c>
    </row>
    <row r="333" spans="1:1">
      <c r="A333" t="s">
        <v>336</v>
      </c>
    </row>
    <row r="334" spans="1:1">
      <c r="A334" t="s">
        <v>337</v>
      </c>
    </row>
    <row r="335" spans="1:1">
      <c r="A335" t="s">
        <v>338</v>
      </c>
    </row>
    <row r="336" spans="1:1">
      <c r="A336" t="s">
        <v>339</v>
      </c>
    </row>
    <row r="337" spans="1:1">
      <c r="A337" t="s">
        <v>340</v>
      </c>
    </row>
    <row r="338" spans="1:1">
      <c r="A338" t="s">
        <v>341</v>
      </c>
    </row>
    <row r="339" spans="1:1">
      <c r="A339" t="s">
        <v>342</v>
      </c>
    </row>
    <row r="340" spans="1:1">
      <c r="A340" t="s">
        <v>343</v>
      </c>
    </row>
    <row r="341" spans="1:1">
      <c r="A341" t="s">
        <v>344</v>
      </c>
    </row>
    <row r="342" spans="1:1">
      <c r="A342" t="s">
        <v>345</v>
      </c>
    </row>
    <row r="343" spans="1:1">
      <c r="A343" t="s">
        <v>346</v>
      </c>
    </row>
    <row r="344" spans="1:1">
      <c r="A344" t="s">
        <v>347</v>
      </c>
    </row>
    <row r="345" spans="1:1">
      <c r="A345" t="s">
        <v>348</v>
      </c>
    </row>
    <row r="346" spans="1:1">
      <c r="A346" t="s">
        <v>349</v>
      </c>
    </row>
    <row r="347" spans="1:1">
      <c r="A347" t="s">
        <v>350</v>
      </c>
    </row>
    <row r="348" spans="1:1">
      <c r="A348" t="s">
        <v>351</v>
      </c>
    </row>
    <row r="349" spans="1:1">
      <c r="A349" t="s">
        <v>352</v>
      </c>
    </row>
    <row r="350" spans="1:1">
      <c r="A350" t="s">
        <v>353</v>
      </c>
    </row>
    <row r="351" spans="1:1">
      <c r="A351" t="s">
        <v>354</v>
      </c>
    </row>
    <row r="352" spans="1:1">
      <c r="A352" t="s">
        <v>355</v>
      </c>
    </row>
    <row r="353" spans="1:1">
      <c r="A353" t="s">
        <v>356</v>
      </c>
    </row>
    <row r="354" spans="1:1">
      <c r="A354" t="s">
        <v>357</v>
      </c>
    </row>
    <row r="355" spans="1:1">
      <c r="A355" t="s">
        <v>358</v>
      </c>
    </row>
    <row r="356" spans="1:1">
      <c r="A356" t="s">
        <v>359</v>
      </c>
    </row>
    <row r="357" spans="1:1">
      <c r="A357" t="s">
        <v>360</v>
      </c>
    </row>
    <row r="358" spans="1:1">
      <c r="A358" t="s">
        <v>361</v>
      </c>
    </row>
    <row r="359" spans="1:1">
      <c r="A359" t="s">
        <v>362</v>
      </c>
    </row>
    <row r="360" spans="1:1">
      <c r="A360" t="s">
        <v>363</v>
      </c>
    </row>
    <row r="361" spans="1:1">
      <c r="A361" t="s">
        <v>364</v>
      </c>
    </row>
    <row r="362" spans="1:1">
      <c r="A362" t="s">
        <v>365</v>
      </c>
    </row>
    <row r="363" spans="1:1">
      <c r="A363" t="s">
        <v>366</v>
      </c>
    </row>
    <row r="364" spans="1:1">
      <c r="A364" t="s">
        <v>367</v>
      </c>
    </row>
    <row r="365" spans="1:1">
      <c r="A365" t="s">
        <v>368</v>
      </c>
    </row>
    <row r="366" spans="1:1">
      <c r="A366" t="s">
        <v>369</v>
      </c>
    </row>
    <row r="367" spans="1:1">
      <c r="A367" t="s">
        <v>370</v>
      </c>
    </row>
    <row r="368" spans="1:1">
      <c r="A368" t="s">
        <v>371</v>
      </c>
    </row>
    <row r="369" spans="1:1">
      <c r="A369" t="s">
        <v>372</v>
      </c>
    </row>
    <row r="370" spans="1:1">
      <c r="A370" t="s">
        <v>373</v>
      </c>
    </row>
    <row r="371" spans="1:1">
      <c r="A371" t="s">
        <v>374</v>
      </c>
    </row>
    <row r="372" spans="1:1">
      <c r="A372" t="s">
        <v>375</v>
      </c>
    </row>
    <row r="373" spans="1:1">
      <c r="A373" t="s">
        <v>376</v>
      </c>
    </row>
    <row r="374" spans="1:1">
      <c r="A374" t="s">
        <v>377</v>
      </c>
    </row>
    <row r="375" spans="1:1">
      <c r="A375" t="s">
        <v>378</v>
      </c>
    </row>
    <row r="376" spans="1:1">
      <c r="A376" t="s">
        <v>379</v>
      </c>
    </row>
    <row r="377" spans="1:1">
      <c r="A377" t="s">
        <v>380</v>
      </c>
    </row>
    <row r="378" spans="1:1">
      <c r="A378" t="s">
        <v>381</v>
      </c>
    </row>
    <row r="379" spans="1:1">
      <c r="A379" t="s">
        <v>382</v>
      </c>
    </row>
    <row r="380" spans="1:1">
      <c r="A380" t="s">
        <v>383</v>
      </c>
    </row>
    <row r="381" spans="1:1">
      <c r="A381" t="s">
        <v>384</v>
      </c>
    </row>
    <row r="382" spans="1:1">
      <c r="A382" t="s">
        <v>385</v>
      </c>
    </row>
    <row r="383" spans="1:1">
      <c r="A383" t="s">
        <v>386</v>
      </c>
    </row>
    <row r="384" spans="1:1">
      <c r="A384" t="s">
        <v>387</v>
      </c>
    </row>
    <row r="385" spans="1:1">
      <c r="A385" t="s">
        <v>388</v>
      </c>
    </row>
    <row r="386" spans="1:1">
      <c r="A386" t="s">
        <v>389</v>
      </c>
    </row>
    <row r="387" spans="1:1">
      <c r="A387" t="s">
        <v>390</v>
      </c>
    </row>
    <row r="388" spans="1:1">
      <c r="A388" t="s">
        <v>391</v>
      </c>
    </row>
    <row r="389" spans="1:1">
      <c r="A389" t="s">
        <v>392</v>
      </c>
    </row>
    <row r="390" spans="1:1">
      <c r="A390" t="s">
        <v>393</v>
      </c>
    </row>
    <row r="391" spans="1:1">
      <c r="A391" t="s">
        <v>394</v>
      </c>
    </row>
    <row r="392" spans="1:1">
      <c r="A392" t="s">
        <v>395</v>
      </c>
    </row>
    <row r="393" spans="1:1">
      <c r="A393" t="s">
        <v>396</v>
      </c>
    </row>
    <row r="394" spans="1:1">
      <c r="A394" t="s">
        <v>397</v>
      </c>
    </row>
    <row r="395" spans="1:1">
      <c r="A395" t="s">
        <v>398</v>
      </c>
    </row>
    <row r="396" spans="1:1">
      <c r="A396" t="s">
        <v>399</v>
      </c>
    </row>
    <row r="397" spans="1:1">
      <c r="A397" t="s">
        <v>400</v>
      </c>
    </row>
    <row r="398" spans="1:1">
      <c r="A398" t="s">
        <v>401</v>
      </c>
    </row>
    <row r="399" spans="1:1">
      <c r="A399" t="s">
        <v>402</v>
      </c>
    </row>
    <row r="400" spans="1:1">
      <c r="A400" t="s">
        <v>403</v>
      </c>
    </row>
    <row r="401" spans="1:1">
      <c r="A401" t="s">
        <v>404</v>
      </c>
    </row>
    <row r="402" spans="1:1">
      <c r="A402" t="s">
        <v>405</v>
      </c>
    </row>
    <row r="403" spans="1:1">
      <c r="A403" t="s">
        <v>406</v>
      </c>
    </row>
    <row r="404" spans="1:1">
      <c r="A404" t="s">
        <v>407</v>
      </c>
    </row>
    <row r="405" spans="1:1">
      <c r="A405" t="s">
        <v>408</v>
      </c>
    </row>
    <row r="406" spans="1:1">
      <c r="A406" t="s">
        <v>409</v>
      </c>
    </row>
    <row r="407" spans="1:1">
      <c r="A407" t="s">
        <v>410</v>
      </c>
    </row>
    <row r="408" spans="1:1">
      <c r="A408" t="s">
        <v>411</v>
      </c>
    </row>
    <row r="409" spans="1:1">
      <c r="A409" t="s">
        <v>412</v>
      </c>
    </row>
    <row r="410" spans="1:1">
      <c r="A410" t="s">
        <v>413</v>
      </c>
    </row>
    <row r="411" spans="1:1">
      <c r="A411" t="s">
        <v>414</v>
      </c>
    </row>
    <row r="412" spans="1:1">
      <c r="A412" t="s">
        <v>415</v>
      </c>
    </row>
    <row r="413" spans="1:1">
      <c r="A413" t="s">
        <v>416</v>
      </c>
    </row>
    <row r="414" spans="1:1">
      <c r="A414" t="s">
        <v>417</v>
      </c>
    </row>
    <row r="415" spans="1:1">
      <c r="A415" t="s">
        <v>418</v>
      </c>
    </row>
    <row r="416" spans="1:1">
      <c r="A416" t="s">
        <v>419</v>
      </c>
    </row>
    <row r="417" spans="1:1">
      <c r="A417" t="s">
        <v>420</v>
      </c>
    </row>
    <row r="418" spans="1:1">
      <c r="A418" t="s">
        <v>421</v>
      </c>
    </row>
    <row r="419" spans="1:1">
      <c r="A419" t="s">
        <v>422</v>
      </c>
    </row>
    <row r="420" spans="1:1">
      <c r="A420" t="s">
        <v>423</v>
      </c>
    </row>
    <row r="421" spans="1:1">
      <c r="A421" t="s">
        <v>424</v>
      </c>
    </row>
    <row r="422" spans="1:1">
      <c r="A422" t="s">
        <v>425</v>
      </c>
    </row>
    <row r="423" spans="1:1">
      <c r="A423" t="s">
        <v>426</v>
      </c>
    </row>
    <row r="424" spans="1:1">
      <c r="A424" t="s">
        <v>427</v>
      </c>
    </row>
    <row r="425" spans="1:1">
      <c r="A425" t="s">
        <v>428</v>
      </c>
    </row>
    <row r="426" spans="1:1">
      <c r="A426" t="s">
        <v>429</v>
      </c>
    </row>
    <row r="427" spans="1:1">
      <c r="A427" t="s">
        <v>430</v>
      </c>
    </row>
  </sheetData>
  <sortState xmlns:xlrd2="http://schemas.microsoft.com/office/spreadsheetml/2017/richdata2" ref="A2:A419">
    <sortCondition ref="A2:A419"/>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EEF6-DB26-4500-A5AD-A10A51CA4101}">
  <sheetPr codeName="Hoja2"/>
  <dimension ref="B2:U37"/>
  <sheetViews>
    <sheetView showGridLines="0" showRowColHeaders="0" topLeftCell="B1" zoomScale="58" zoomScaleNormal="58" workbookViewId="0">
      <selection activeCell="O15" sqref="O15:Q16"/>
    </sheetView>
  </sheetViews>
  <sheetFormatPr baseColWidth="10" defaultColWidth="9.109375" defaultRowHeight="20.399999999999999"/>
  <cols>
    <col min="1" max="1" width="0" style="6" hidden="1" customWidth="1"/>
    <col min="2" max="2" width="17.6640625" style="55" customWidth="1"/>
    <col min="3" max="3" width="19.88671875" style="55" customWidth="1"/>
    <col min="4" max="6" width="9.109375" style="6"/>
    <col min="7" max="7" width="14.88671875" style="6" customWidth="1"/>
    <col min="8" max="9" width="9.109375" style="6"/>
    <col min="10" max="10" width="14.5546875" style="6" customWidth="1"/>
    <col min="11" max="13" width="9.109375" style="6"/>
    <col min="14" max="14" width="16.109375" style="6" customWidth="1"/>
    <col min="15" max="16" width="9.109375" style="6"/>
    <col min="17" max="17" width="16.109375" style="6" customWidth="1"/>
    <col min="18" max="18" width="9.109375" style="57"/>
    <col min="19" max="20" width="9.109375" style="6"/>
    <col min="21" max="21" width="16.88671875" style="6" customWidth="1"/>
    <col min="22" max="16384" width="9.109375" style="6"/>
  </cols>
  <sheetData>
    <row r="2" spans="2:21" ht="15" customHeight="1">
      <c r="E2" s="129" t="s">
        <v>0</v>
      </c>
      <c r="F2" s="129"/>
      <c r="G2" s="129"/>
      <c r="H2" s="129"/>
      <c r="I2" s="129"/>
      <c r="J2" s="129"/>
      <c r="K2" s="129"/>
      <c r="L2" s="129"/>
      <c r="M2" s="129"/>
      <c r="N2" s="129"/>
      <c r="O2" s="129"/>
      <c r="P2" s="129"/>
      <c r="Q2" s="129"/>
      <c r="R2" s="129"/>
      <c r="S2" s="129"/>
      <c r="T2" s="129"/>
      <c r="U2" s="129"/>
    </row>
    <row r="3" spans="2:21" ht="15" customHeight="1" thickBot="1">
      <c r="E3" s="130"/>
      <c r="F3" s="130"/>
      <c r="G3" s="130"/>
      <c r="H3" s="130"/>
      <c r="I3" s="130"/>
      <c r="J3" s="130"/>
      <c r="K3" s="130"/>
      <c r="L3" s="130"/>
      <c r="M3" s="130"/>
      <c r="N3" s="130"/>
      <c r="O3" s="130"/>
      <c r="P3" s="130"/>
      <c r="Q3" s="130"/>
      <c r="R3" s="130"/>
      <c r="S3" s="130"/>
      <c r="T3" s="130"/>
      <c r="U3" s="130"/>
    </row>
    <row r="5" spans="2:21" ht="15" customHeight="1">
      <c r="E5" s="107" t="s">
        <v>536</v>
      </c>
      <c r="F5" s="107"/>
      <c r="G5" s="107"/>
      <c r="H5" s="107"/>
      <c r="I5" s="107"/>
      <c r="J5" s="107"/>
      <c r="K5" s="107"/>
      <c r="L5" s="107"/>
      <c r="M5" s="107"/>
      <c r="N5" s="107"/>
      <c r="O5" s="107"/>
      <c r="P5" s="107"/>
      <c r="Q5" s="107"/>
      <c r="R5" s="20"/>
      <c r="S5" s="134" t="s">
        <v>621</v>
      </c>
      <c r="T5" s="134"/>
      <c r="U5" s="134"/>
    </row>
    <row r="6" spans="2:21" ht="18.75" customHeight="1">
      <c r="B6" s="98" t="s">
        <v>617</v>
      </c>
      <c r="C6" s="98"/>
      <c r="E6" s="107"/>
      <c r="F6" s="107"/>
      <c r="G6" s="107"/>
      <c r="H6" s="107"/>
      <c r="I6" s="107"/>
      <c r="J6" s="107"/>
      <c r="K6" s="107"/>
      <c r="L6" s="107"/>
      <c r="M6" s="107"/>
      <c r="N6" s="107"/>
      <c r="O6" s="107"/>
      <c r="P6" s="107"/>
      <c r="Q6" s="107"/>
      <c r="R6" s="20"/>
      <c r="S6" s="134"/>
      <c r="T6" s="134"/>
      <c r="U6" s="134"/>
    </row>
    <row r="7" spans="2:21">
      <c r="B7" s="98"/>
      <c r="C7" s="98"/>
      <c r="E7" s="15"/>
      <c r="F7" s="15"/>
      <c r="G7" s="15"/>
      <c r="H7" s="15"/>
      <c r="I7" s="15"/>
      <c r="J7" s="15"/>
      <c r="N7" s="12"/>
      <c r="O7" s="12"/>
      <c r="P7" s="12"/>
      <c r="Q7" s="12"/>
      <c r="S7" s="134"/>
      <c r="T7" s="134"/>
      <c r="U7" s="134"/>
    </row>
    <row r="8" spans="2:21" ht="31.5" customHeight="1">
      <c r="B8" s="98" t="s">
        <v>0</v>
      </c>
      <c r="C8" s="98"/>
      <c r="E8" s="126" t="s">
        <v>433</v>
      </c>
      <c r="F8" s="126"/>
      <c r="G8" s="131"/>
      <c r="H8" s="126" t="s">
        <v>572</v>
      </c>
      <c r="I8" s="126"/>
      <c r="J8" s="131"/>
      <c r="K8" s="126" t="s">
        <v>641</v>
      </c>
      <c r="L8" s="126"/>
      <c r="M8" s="126"/>
      <c r="N8" s="127"/>
      <c r="O8" s="128" t="s">
        <v>553</v>
      </c>
      <c r="P8" s="126"/>
      <c r="Q8" s="126"/>
      <c r="S8" s="134"/>
      <c r="T8" s="134"/>
      <c r="U8" s="134"/>
    </row>
    <row r="9" spans="2:21" ht="19.5" customHeight="1">
      <c r="B9" s="98"/>
      <c r="C9" s="98"/>
      <c r="E9" s="126"/>
      <c r="F9" s="126"/>
      <c r="G9" s="131"/>
      <c r="H9" s="126"/>
      <c r="I9" s="126"/>
      <c r="J9" s="131"/>
      <c r="K9" s="126"/>
      <c r="L9" s="126"/>
      <c r="M9" s="126"/>
      <c r="N9" s="127"/>
      <c r="O9" s="128"/>
      <c r="P9" s="126"/>
      <c r="Q9" s="126"/>
      <c r="S9" s="134"/>
      <c r="T9" s="134"/>
      <c r="U9" s="134"/>
    </row>
    <row r="10" spans="2:21" ht="26.25" customHeight="1">
      <c r="B10" s="98" t="s">
        <v>1</v>
      </c>
      <c r="C10" s="98"/>
      <c r="E10" s="43"/>
      <c r="F10" s="43"/>
      <c r="G10" s="43"/>
      <c r="H10" s="43"/>
      <c r="I10" s="43"/>
      <c r="J10" s="43"/>
      <c r="K10" s="43"/>
      <c r="L10" s="43"/>
      <c r="M10" s="43"/>
      <c r="N10" s="43"/>
      <c r="O10" s="43"/>
      <c r="P10" s="43"/>
      <c r="Q10" s="43"/>
      <c r="R10" s="58"/>
      <c r="S10" s="134"/>
      <c r="T10" s="134"/>
      <c r="U10" s="134"/>
    </row>
    <row r="11" spans="2:21" ht="24" customHeight="1">
      <c r="B11" s="98"/>
      <c r="C11" s="98"/>
      <c r="E11" s="132" t="s">
        <v>530</v>
      </c>
      <c r="F11" s="132"/>
      <c r="G11" s="133"/>
      <c r="H11" s="121">
        <v>43682</v>
      </c>
      <c r="I11" s="114"/>
      <c r="J11" s="136"/>
      <c r="K11" s="118" t="s">
        <v>648</v>
      </c>
      <c r="L11" s="119"/>
      <c r="M11" s="119"/>
      <c r="N11" s="120"/>
      <c r="O11" s="113">
        <v>45834</v>
      </c>
      <c r="P11" s="114"/>
      <c r="Q11" s="114"/>
      <c r="S11" s="134"/>
      <c r="T11" s="134"/>
      <c r="U11" s="134"/>
    </row>
    <row r="12" spans="2:21" ht="24" customHeight="1">
      <c r="B12" s="98" t="s">
        <v>618</v>
      </c>
      <c r="C12" s="98"/>
      <c r="E12" s="132"/>
      <c r="F12" s="132"/>
      <c r="G12" s="133"/>
      <c r="H12" s="137"/>
      <c r="I12" s="114"/>
      <c r="J12" s="136"/>
      <c r="K12" s="118"/>
      <c r="L12" s="119"/>
      <c r="M12" s="119"/>
      <c r="N12" s="120"/>
      <c r="O12" s="114"/>
      <c r="P12" s="114"/>
      <c r="Q12" s="114"/>
      <c r="R12" s="59">
        <f>IFERROR(LOOKUP(O11,Administrador!$H$9:$H$11,Administrador!$I$9:$I$11),0)</f>
        <v>2</v>
      </c>
      <c r="S12" s="109" t="s">
        <v>599</v>
      </c>
      <c r="T12" s="109"/>
      <c r="U12" s="109"/>
    </row>
    <row r="13" spans="2:21" ht="24" customHeight="1">
      <c r="B13" s="98"/>
      <c r="C13" s="98"/>
      <c r="E13" s="124" t="s">
        <v>531</v>
      </c>
      <c r="F13" s="124"/>
      <c r="G13" s="125"/>
      <c r="H13" s="122">
        <v>45463</v>
      </c>
      <c r="I13" s="138"/>
      <c r="J13" s="139"/>
      <c r="K13" s="110" t="s">
        <v>649</v>
      </c>
      <c r="L13" s="111"/>
      <c r="M13" s="111"/>
      <c r="N13" s="112"/>
      <c r="O13" s="113">
        <v>45834</v>
      </c>
      <c r="P13" s="114"/>
      <c r="Q13" s="114"/>
      <c r="R13" s="59"/>
      <c r="S13" s="109"/>
      <c r="T13" s="109"/>
      <c r="U13" s="109"/>
    </row>
    <row r="14" spans="2:21" ht="24" customHeight="1">
      <c r="B14" s="98" t="s">
        <v>2</v>
      </c>
      <c r="C14" s="98"/>
      <c r="E14" s="124"/>
      <c r="F14" s="124"/>
      <c r="G14" s="125"/>
      <c r="H14" s="140"/>
      <c r="I14" s="138"/>
      <c r="J14" s="139"/>
      <c r="K14" s="110"/>
      <c r="L14" s="111"/>
      <c r="M14" s="111"/>
      <c r="N14" s="112"/>
      <c r="O14" s="114"/>
      <c r="P14" s="114"/>
      <c r="Q14" s="114"/>
      <c r="R14" s="59">
        <f>IFERROR(LOOKUP(O13,Administrador!$H$9:$H$11,Administrador!$I$9:$I$11),0)</f>
        <v>2</v>
      </c>
      <c r="S14" s="135"/>
      <c r="T14" s="135"/>
      <c r="U14" s="135"/>
    </row>
    <row r="15" spans="2:21" ht="24" customHeight="1">
      <c r="B15" s="98"/>
      <c r="C15" s="98"/>
      <c r="E15" s="132" t="s">
        <v>532</v>
      </c>
      <c r="F15" s="132"/>
      <c r="G15" s="133"/>
      <c r="H15" s="121">
        <v>45499</v>
      </c>
      <c r="I15" s="114"/>
      <c r="J15" s="136"/>
      <c r="K15" s="118" t="s">
        <v>650</v>
      </c>
      <c r="L15" s="119"/>
      <c r="M15" s="119"/>
      <c r="N15" s="120"/>
      <c r="O15" s="121">
        <v>45835</v>
      </c>
      <c r="P15" s="113"/>
      <c r="Q15" s="113"/>
      <c r="R15" s="59"/>
    </row>
    <row r="16" spans="2:21" ht="24" customHeight="1">
      <c r="B16" s="98" t="s">
        <v>3</v>
      </c>
      <c r="C16" s="98"/>
      <c r="E16" s="132"/>
      <c r="F16" s="132"/>
      <c r="G16" s="133"/>
      <c r="H16" s="137"/>
      <c r="I16" s="114"/>
      <c r="J16" s="136"/>
      <c r="K16" s="118"/>
      <c r="L16" s="119"/>
      <c r="M16" s="119"/>
      <c r="N16" s="120"/>
      <c r="O16" s="121"/>
      <c r="P16" s="113"/>
      <c r="Q16" s="113"/>
      <c r="R16" s="59">
        <f>IFERROR(LOOKUP(O15,Administrador!$H$9:$H$11,Administrador!$I$9:$I$11),0)</f>
        <v>2</v>
      </c>
      <c r="S16" s="116" t="s">
        <v>642</v>
      </c>
      <c r="T16" s="116"/>
      <c r="U16" s="116"/>
    </row>
    <row r="17" spans="2:21" ht="24" customHeight="1">
      <c r="B17" s="98"/>
      <c r="C17" s="98"/>
      <c r="E17" s="124" t="s">
        <v>533</v>
      </c>
      <c r="F17" s="124"/>
      <c r="G17" s="125"/>
      <c r="H17" s="122">
        <v>45835</v>
      </c>
      <c r="I17" s="138"/>
      <c r="J17" s="139"/>
      <c r="K17" s="110" t="s">
        <v>651</v>
      </c>
      <c r="L17" s="111"/>
      <c r="M17" s="111"/>
      <c r="N17" s="112"/>
      <c r="O17" s="122">
        <v>45828</v>
      </c>
      <c r="P17" s="123"/>
      <c r="Q17" s="123"/>
      <c r="S17" s="116"/>
      <c r="T17" s="116"/>
      <c r="U17" s="116"/>
    </row>
    <row r="18" spans="2:21" ht="24" customHeight="1">
      <c r="B18" s="98" t="s">
        <v>539</v>
      </c>
      <c r="C18" s="98"/>
      <c r="E18" s="124"/>
      <c r="F18" s="124"/>
      <c r="G18" s="125"/>
      <c r="H18" s="140"/>
      <c r="I18" s="138"/>
      <c r="J18" s="139"/>
      <c r="K18" s="110"/>
      <c r="L18" s="111"/>
      <c r="M18" s="111"/>
      <c r="N18" s="112"/>
      <c r="O18" s="122"/>
      <c r="P18" s="123"/>
      <c r="Q18" s="123"/>
      <c r="R18" s="59">
        <f>IFERROR(LOOKUP(O17,Administrador!$H$9:$H$11,Administrador!$I$9:$I$11),0)</f>
        <v>2</v>
      </c>
      <c r="S18" s="116"/>
      <c r="T18" s="116"/>
      <c r="U18" s="116"/>
    </row>
    <row r="19" spans="2:21" ht="24" customHeight="1">
      <c r="B19" s="98"/>
      <c r="C19" s="98"/>
      <c r="E19" s="132" t="s">
        <v>534</v>
      </c>
      <c r="F19" s="132"/>
      <c r="G19" s="133"/>
      <c r="H19" s="121">
        <v>45469</v>
      </c>
      <c r="I19" s="114"/>
      <c r="J19" s="136"/>
      <c r="K19" s="118" t="s">
        <v>652</v>
      </c>
      <c r="L19" s="119"/>
      <c r="M19" s="119"/>
      <c r="N19" s="120"/>
      <c r="O19" s="121">
        <v>45832</v>
      </c>
      <c r="P19" s="113"/>
      <c r="Q19" s="113"/>
      <c r="S19" s="116"/>
      <c r="T19" s="116"/>
      <c r="U19" s="116"/>
    </row>
    <row r="20" spans="2:21" ht="24" customHeight="1">
      <c r="B20" s="98" t="s">
        <v>431</v>
      </c>
      <c r="C20" s="98"/>
      <c r="E20" s="132"/>
      <c r="F20" s="132"/>
      <c r="G20" s="133"/>
      <c r="H20" s="137"/>
      <c r="I20" s="114"/>
      <c r="J20" s="136"/>
      <c r="K20" s="118"/>
      <c r="L20" s="119"/>
      <c r="M20" s="119"/>
      <c r="N20" s="120"/>
      <c r="O20" s="121"/>
      <c r="P20" s="113"/>
      <c r="Q20" s="113"/>
      <c r="R20" s="59">
        <f>IFERROR(LOOKUP(O19,Administrador!$H$9:$H$11,Administrador!$I$9:$I$11),0)</f>
        <v>2</v>
      </c>
      <c r="S20" s="116"/>
      <c r="T20" s="116"/>
      <c r="U20" s="116"/>
    </row>
    <row r="21" spans="2:21" ht="24" customHeight="1">
      <c r="B21" s="98"/>
      <c r="C21" s="98"/>
      <c r="S21" s="116"/>
      <c r="T21" s="116"/>
      <c r="U21" s="116"/>
    </row>
    <row r="22" spans="2:21" ht="37.5" customHeight="1">
      <c r="B22" s="98" t="s">
        <v>619</v>
      </c>
      <c r="C22" s="98"/>
      <c r="E22" s="115" t="s">
        <v>620</v>
      </c>
      <c r="F22" s="115"/>
      <c r="G22" s="115"/>
      <c r="H22" s="115"/>
      <c r="I22" s="115"/>
      <c r="J22" s="115"/>
      <c r="K22" s="115"/>
      <c r="L22" s="115"/>
      <c r="M22" s="115"/>
      <c r="N22" s="115"/>
      <c r="O22" s="115"/>
      <c r="P22" s="115"/>
      <c r="Q22" s="115"/>
      <c r="S22" s="116"/>
      <c r="T22" s="116"/>
      <c r="U22" s="116"/>
    </row>
    <row r="23" spans="2:21" ht="15.75" customHeight="1">
      <c r="E23" s="115"/>
      <c r="F23" s="115"/>
      <c r="G23" s="115"/>
      <c r="H23" s="115"/>
      <c r="I23" s="115"/>
      <c r="J23" s="115"/>
      <c r="K23" s="115"/>
      <c r="L23" s="115"/>
      <c r="M23" s="115"/>
      <c r="N23" s="115"/>
      <c r="O23" s="115"/>
      <c r="P23" s="115"/>
      <c r="Q23" s="115"/>
      <c r="S23" s="116"/>
      <c r="T23" s="116"/>
      <c r="U23" s="116"/>
    </row>
    <row r="24" spans="2:21" ht="13.5" customHeight="1">
      <c r="E24" s="117" t="s">
        <v>653</v>
      </c>
      <c r="F24" s="117"/>
      <c r="G24" s="117"/>
      <c r="H24" s="117"/>
      <c r="I24" s="117"/>
      <c r="J24" s="117"/>
      <c r="K24" s="117"/>
      <c r="L24" s="117"/>
      <c r="M24" s="117"/>
      <c r="N24" s="117"/>
      <c r="O24" s="117"/>
      <c r="P24" s="117"/>
      <c r="Q24" s="117"/>
      <c r="S24" s="116"/>
      <c r="T24" s="116"/>
      <c r="U24" s="116"/>
    </row>
    <row r="25" spans="2:21" ht="13.5" customHeight="1">
      <c r="E25" s="117"/>
      <c r="F25" s="117"/>
      <c r="G25" s="117"/>
      <c r="H25" s="117"/>
      <c r="I25" s="117"/>
      <c r="J25" s="117"/>
      <c r="K25" s="117"/>
      <c r="L25" s="117"/>
      <c r="M25" s="117"/>
      <c r="N25" s="117"/>
      <c r="O25" s="117"/>
      <c r="P25" s="117"/>
      <c r="Q25" s="117"/>
      <c r="S25" s="116"/>
      <c r="T25" s="116"/>
      <c r="U25" s="116"/>
    </row>
    <row r="26" spans="2:21" ht="13.5" customHeight="1">
      <c r="E26" s="117"/>
      <c r="F26" s="117"/>
      <c r="G26" s="117"/>
      <c r="H26" s="117"/>
      <c r="I26" s="117"/>
      <c r="J26" s="117"/>
      <c r="K26" s="117"/>
      <c r="L26" s="117"/>
      <c r="M26" s="117"/>
      <c r="N26" s="117"/>
      <c r="O26" s="117"/>
      <c r="P26" s="117"/>
      <c r="Q26" s="117"/>
      <c r="S26" s="116"/>
      <c r="T26" s="116"/>
      <c r="U26" s="116"/>
    </row>
    <row r="27" spans="2:21" ht="13.5" customHeight="1">
      <c r="E27" s="117"/>
      <c r="F27" s="117"/>
      <c r="G27" s="117"/>
      <c r="H27" s="117"/>
      <c r="I27" s="117"/>
      <c r="J27" s="117"/>
      <c r="K27" s="117"/>
      <c r="L27" s="117"/>
      <c r="M27" s="117"/>
      <c r="N27" s="117"/>
      <c r="O27" s="117"/>
      <c r="P27" s="117"/>
      <c r="Q27" s="117"/>
      <c r="S27" s="116"/>
      <c r="T27" s="116"/>
      <c r="U27" s="116"/>
    </row>
    <row r="28" spans="2:21" ht="13.5" customHeight="1">
      <c r="E28" s="117"/>
      <c r="F28" s="117"/>
      <c r="G28" s="117"/>
      <c r="H28" s="117"/>
      <c r="I28" s="117"/>
      <c r="J28" s="117"/>
      <c r="K28" s="117"/>
      <c r="L28" s="117"/>
      <c r="M28" s="117"/>
      <c r="N28" s="117"/>
      <c r="O28" s="117"/>
      <c r="P28" s="117"/>
      <c r="Q28" s="117"/>
      <c r="S28" s="116"/>
      <c r="T28" s="116"/>
      <c r="U28" s="116"/>
    </row>
    <row r="29" spans="2:21" ht="13.5" customHeight="1">
      <c r="E29" s="117"/>
      <c r="F29" s="117"/>
      <c r="G29" s="117"/>
      <c r="H29" s="117"/>
      <c r="I29" s="117"/>
      <c r="J29" s="117"/>
      <c r="K29" s="117"/>
      <c r="L29" s="117"/>
      <c r="M29" s="117"/>
      <c r="N29" s="117"/>
      <c r="O29" s="117"/>
      <c r="P29" s="117"/>
      <c r="Q29" s="117"/>
      <c r="S29" s="116"/>
      <c r="T29" s="116"/>
      <c r="U29" s="116"/>
    </row>
    <row r="30" spans="2:21" ht="13.5" customHeight="1">
      <c r="E30" s="117"/>
      <c r="F30" s="117"/>
      <c r="G30" s="117"/>
      <c r="H30" s="117"/>
      <c r="I30" s="117"/>
      <c r="J30" s="117"/>
      <c r="K30" s="117"/>
      <c r="L30" s="117"/>
      <c r="M30" s="117"/>
      <c r="N30" s="117"/>
      <c r="O30" s="117"/>
      <c r="P30" s="117"/>
      <c r="Q30" s="117"/>
      <c r="S30" s="116"/>
      <c r="T30" s="116"/>
      <c r="U30" s="116"/>
    </row>
    <row r="31" spans="2:21" ht="13.5" customHeight="1">
      <c r="E31" s="117"/>
      <c r="F31" s="117"/>
      <c r="G31" s="117"/>
      <c r="H31" s="117"/>
      <c r="I31" s="117"/>
      <c r="J31" s="117"/>
      <c r="K31" s="117"/>
      <c r="L31" s="117"/>
      <c r="M31" s="117"/>
      <c r="N31" s="117"/>
      <c r="O31" s="117"/>
      <c r="P31" s="117"/>
      <c r="Q31" s="117"/>
      <c r="S31" s="116"/>
      <c r="T31" s="116"/>
      <c r="U31" s="116"/>
    </row>
    <row r="32" spans="2:21" ht="13.5" customHeight="1">
      <c r="E32" s="117"/>
      <c r="F32" s="117"/>
      <c r="G32" s="117"/>
      <c r="H32" s="117"/>
      <c r="I32" s="117"/>
      <c r="J32" s="117"/>
      <c r="K32" s="117"/>
      <c r="L32" s="117"/>
      <c r="M32" s="117"/>
      <c r="N32" s="117"/>
      <c r="O32" s="117"/>
      <c r="P32" s="117"/>
      <c r="Q32" s="117"/>
      <c r="S32" s="116"/>
      <c r="T32" s="116"/>
      <c r="U32" s="116"/>
    </row>
    <row r="33" spans="5:21" ht="13.5" customHeight="1">
      <c r="E33" s="117"/>
      <c r="F33" s="117"/>
      <c r="G33" s="117"/>
      <c r="H33" s="117"/>
      <c r="I33" s="117"/>
      <c r="J33" s="117"/>
      <c r="K33" s="117"/>
      <c r="L33" s="117"/>
      <c r="M33" s="117"/>
      <c r="N33" s="117"/>
      <c r="O33" s="117"/>
      <c r="P33" s="117"/>
      <c r="Q33" s="117"/>
      <c r="S33" s="116"/>
      <c r="T33" s="116"/>
      <c r="U33" s="116"/>
    </row>
    <row r="34" spans="5:21">
      <c r="S34" s="57"/>
    </row>
    <row r="37" spans="5:21" ht="30" customHeight="1"/>
  </sheetData>
  <sheetProtection sheet="1" objects="1" scenarios="1"/>
  <mergeCells count="49">
    <mergeCell ref="B22:C22"/>
    <mergeCell ref="B18:C18"/>
    <mergeCell ref="E11:G12"/>
    <mergeCell ref="H15:J16"/>
    <mergeCell ref="B13:C13"/>
    <mergeCell ref="H11:J12"/>
    <mergeCell ref="B21:C21"/>
    <mergeCell ref="H17:J18"/>
    <mergeCell ref="B20:C20"/>
    <mergeCell ref="H13:J14"/>
    <mergeCell ref="E19:G20"/>
    <mergeCell ref="H19:J20"/>
    <mergeCell ref="E13:G14"/>
    <mergeCell ref="B15:C15"/>
    <mergeCell ref="B17:C17"/>
    <mergeCell ref="B19:C19"/>
    <mergeCell ref="E2:U3"/>
    <mergeCell ref="B16:C16"/>
    <mergeCell ref="B6:C6"/>
    <mergeCell ref="B8:C8"/>
    <mergeCell ref="B10:C10"/>
    <mergeCell ref="B12:C12"/>
    <mergeCell ref="B14:C14"/>
    <mergeCell ref="E8:G9"/>
    <mergeCell ref="S12:U13"/>
    <mergeCell ref="E5:Q6"/>
    <mergeCell ref="B11:C11"/>
    <mergeCell ref="E15:G16"/>
    <mergeCell ref="S5:U11"/>
    <mergeCell ref="S14:U14"/>
    <mergeCell ref="H8:J9"/>
    <mergeCell ref="B7:C7"/>
    <mergeCell ref="B9:C9"/>
    <mergeCell ref="K8:N9"/>
    <mergeCell ref="O8:Q9"/>
    <mergeCell ref="O11:Q12"/>
    <mergeCell ref="K11:N12"/>
    <mergeCell ref="K17:N18"/>
    <mergeCell ref="O13:Q14"/>
    <mergeCell ref="E22:Q23"/>
    <mergeCell ref="S16:U33"/>
    <mergeCell ref="E24:Q33"/>
    <mergeCell ref="K19:N20"/>
    <mergeCell ref="O15:Q16"/>
    <mergeCell ref="K15:N16"/>
    <mergeCell ref="O17:Q18"/>
    <mergeCell ref="O19:Q20"/>
    <mergeCell ref="K13:N14"/>
    <mergeCell ref="E17:G18"/>
  </mergeCells>
  <dataValidations xWindow="1228" yWindow="570" count="4">
    <dataValidation type="date" allowBlank="1" showInputMessage="1" showErrorMessage="1" promptTitle="Visualización en eKOGUI" prompt="Diligenciar la fecha de consulta en eKOGUI de la información a ingresar en esta hoja, formato (DD/MM/AAAA)" sqref="O7:Q7" xr:uid="{3830DA10-0922-4DA4-B831-05E5B00DF1C9}">
      <formula1>44927</formula1>
      <formula2>401769</formula2>
    </dataValidation>
    <dataValidation type="date" allowBlank="1" showInputMessage="1" showErrorMessage="1" sqref="O21:Q21 H21:J21" xr:uid="{5AB7D277-D0C4-43C0-9FBA-E2BB85BA13AC}">
      <formula1>42005</formula1>
      <formula2>45748</formula2>
    </dataValidation>
    <dataValidation type="date" allowBlank="1" showInputMessage="1" showErrorMessage="1" sqref="H11:J20" xr:uid="{1A3011CA-7699-4249-AF77-D2E23B059CEF}">
      <formula1>42005</formula1>
      <formula2>45838</formula2>
    </dataValidation>
    <dataValidation type="date" allowBlank="1" showInputMessage="1" showErrorMessage="1" sqref="O11:Q20" xr:uid="{0F52CA36-BDBB-4C70-8A36-6856B045CAF4}">
      <formula1>45292</formula1>
      <formula2>45838</formula2>
    </dataValidation>
  </dataValidations>
  <hyperlinks>
    <hyperlink ref="B10:C10" location="Abogados!A1" display="Abogados" xr:uid="{3E0F4865-FCEE-4CFE-92D5-47A1773F6ACA}"/>
    <hyperlink ref="B12:C12" location="'Registro Casos'!A1" display="Registro Casos" xr:uid="{F67CEB99-C48A-4691-BE4A-92931B31234F}"/>
    <hyperlink ref="B8:C8" location="Usuarios!A1" display="Usuarios" xr:uid="{C40E743C-88E2-46BB-9256-6E1F31F3C125}"/>
    <hyperlink ref="B16:C16" location="Arbitramentos!A1" display="Arbitramentos" xr:uid="{5E47A480-1756-468E-96F2-D0F060290172}"/>
    <hyperlink ref="B14:C14" location="Judiciales!A1" display="Judiciales" xr:uid="{E6DDB0B5-C4EF-49C1-82E7-0B8645625584}"/>
    <hyperlink ref="B6:C6" location="Portada!A1" display="Portada" xr:uid="{C4BAC674-8A41-47EE-92E9-0136E98C95C0}"/>
    <hyperlink ref="B22:C22" location="Resumen!A1" display="Resumen (Certificación a presentar)" xr:uid="{6E58815D-7549-4A71-90DF-A3226696D734}"/>
    <hyperlink ref="B20:C20" location="Pagos!A1" display="Pagos" xr:uid="{E2EE343D-D825-48AE-9646-E21428550601}"/>
    <hyperlink ref="B18:C18" location="'Comité de conciliación'!A1" display="Comité de Conciliación" xr:uid="{EF001809-CCE6-4E22-A1D6-D600FC6FBACD}"/>
    <hyperlink ref="S12:U13" r:id="rId1" display="Acceder a la guía" xr:uid="{37A36E14-98F8-4587-8C1F-460CE70FBAFC}"/>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9F03-04B0-49B2-9652-A9A87B9F28ED}">
  <sheetPr codeName="Hoja3"/>
  <dimension ref="B2:V33"/>
  <sheetViews>
    <sheetView showGridLines="0" showRowColHeaders="0" topLeftCell="B19" zoomScale="66" zoomScaleNormal="66" workbookViewId="0">
      <selection activeCell="I21" sqref="I21:J22"/>
    </sheetView>
  </sheetViews>
  <sheetFormatPr baseColWidth="10" defaultColWidth="11.44140625" defaultRowHeight="20.399999999999999"/>
  <cols>
    <col min="1" max="1" width="0" style="6" hidden="1" customWidth="1"/>
    <col min="2" max="2" width="17.6640625" style="55" customWidth="1"/>
    <col min="3" max="3" width="19.88671875" style="55" customWidth="1"/>
    <col min="4" max="6" width="9.109375" style="6" customWidth="1"/>
    <col min="7" max="8" width="12.109375" style="6" customWidth="1"/>
    <col min="9" max="9" width="9.109375" style="6" customWidth="1"/>
    <col min="10" max="11" width="12.109375" style="6" customWidth="1"/>
    <col min="12" max="12" width="9.109375" style="6" customWidth="1"/>
    <col min="13" max="13" width="12.109375" style="6" customWidth="1"/>
    <col min="14" max="14" width="15" style="6" customWidth="1"/>
    <col min="15" max="15" width="9.109375" style="6" customWidth="1"/>
    <col min="16" max="17" width="12.109375" style="6" customWidth="1"/>
    <col min="18" max="18" width="9.109375" style="57" customWidth="1"/>
    <col min="19" max="20" width="9.109375" style="6" customWidth="1"/>
    <col min="21" max="21" width="14.44140625" style="6" customWidth="1"/>
    <col min="22" max="22" width="3.6640625" style="6" customWidth="1"/>
    <col min="23" max="27" width="9.109375" style="6" customWidth="1"/>
    <col min="28" max="16384" width="11.44140625" style="6"/>
  </cols>
  <sheetData>
    <row r="2" spans="2:22">
      <c r="E2" s="129" t="s">
        <v>1</v>
      </c>
      <c r="F2" s="129"/>
      <c r="G2" s="129"/>
      <c r="H2" s="129"/>
      <c r="I2" s="129"/>
      <c r="J2" s="129"/>
      <c r="K2" s="129"/>
      <c r="L2" s="129"/>
      <c r="M2" s="129"/>
      <c r="N2" s="129"/>
      <c r="O2" s="129"/>
      <c r="P2" s="129"/>
      <c r="Q2" s="129"/>
      <c r="R2" s="129"/>
      <c r="S2" s="129"/>
      <c r="T2" s="129"/>
      <c r="U2" s="129"/>
      <c r="V2" s="129"/>
    </row>
    <row r="3" spans="2:22" ht="21" thickBot="1">
      <c r="E3" s="130"/>
      <c r="F3" s="130"/>
      <c r="G3" s="130"/>
      <c r="H3" s="130"/>
      <c r="I3" s="130"/>
      <c r="J3" s="130"/>
      <c r="K3" s="130"/>
      <c r="L3" s="130"/>
      <c r="M3" s="130"/>
      <c r="N3" s="130"/>
      <c r="O3" s="130"/>
      <c r="P3" s="130"/>
      <c r="Q3" s="130"/>
      <c r="R3" s="130"/>
      <c r="S3" s="130"/>
      <c r="T3" s="130"/>
      <c r="U3" s="130"/>
      <c r="V3" s="130"/>
    </row>
    <row r="5" spans="2:22" ht="15.75" customHeight="1">
      <c r="E5" s="143" t="s">
        <v>535</v>
      </c>
      <c r="F5" s="143"/>
      <c r="G5" s="143"/>
      <c r="H5" s="143"/>
      <c r="I5" s="143"/>
      <c r="J5" s="143"/>
      <c r="K5" s="143"/>
      <c r="L5" s="143"/>
      <c r="M5" s="143"/>
      <c r="N5" s="143"/>
      <c r="O5" s="143"/>
      <c r="P5" s="143"/>
      <c r="Q5" s="143"/>
      <c r="R5" s="73"/>
      <c r="S5" s="134" t="s">
        <v>622</v>
      </c>
      <c r="T5" s="134"/>
      <c r="U5" s="134"/>
      <c r="V5" s="45"/>
    </row>
    <row r="6" spans="2:22">
      <c r="B6" s="98" t="s">
        <v>617</v>
      </c>
      <c r="C6" s="98"/>
      <c r="E6" s="143"/>
      <c r="F6" s="143"/>
      <c r="G6" s="143"/>
      <c r="H6" s="143"/>
      <c r="I6" s="143"/>
      <c r="J6" s="143"/>
      <c r="K6" s="143"/>
      <c r="L6" s="143"/>
      <c r="M6" s="143"/>
      <c r="N6" s="143"/>
      <c r="O6" s="143"/>
      <c r="P6" s="143"/>
      <c r="Q6" s="143"/>
      <c r="R6" s="73"/>
      <c r="S6" s="134"/>
      <c r="T6" s="134"/>
      <c r="U6" s="134"/>
      <c r="V6" s="45"/>
    </row>
    <row r="7" spans="2:22">
      <c r="B7" s="98"/>
      <c r="C7" s="98"/>
      <c r="P7" s="7"/>
      <c r="Q7" s="8"/>
      <c r="R7" s="73"/>
      <c r="S7" s="134"/>
      <c r="T7" s="134"/>
      <c r="U7" s="134"/>
      <c r="V7" s="45"/>
    </row>
    <row r="8" spans="2:22">
      <c r="B8" s="98" t="s">
        <v>0</v>
      </c>
      <c r="C8" s="98"/>
      <c r="H8" s="9"/>
      <c r="I8" s="9"/>
      <c r="J8" s="9"/>
      <c r="K8" s="9"/>
      <c r="L8" s="9"/>
      <c r="M8" s="9"/>
      <c r="S8" s="134"/>
      <c r="T8" s="134"/>
      <c r="U8" s="134"/>
      <c r="V8" s="45"/>
    </row>
    <row r="9" spans="2:22" ht="20.25" customHeight="1">
      <c r="B9" s="98"/>
      <c r="C9" s="98"/>
      <c r="G9" s="144">
        <v>6</v>
      </c>
      <c r="H9" s="144"/>
      <c r="J9" s="144">
        <v>6</v>
      </c>
      <c r="K9" s="144"/>
      <c r="M9" s="144">
        <v>1</v>
      </c>
      <c r="N9" s="144"/>
      <c r="P9" s="144">
        <v>1</v>
      </c>
      <c r="Q9" s="144"/>
      <c r="S9" s="134"/>
      <c r="T9" s="134"/>
      <c r="U9" s="134"/>
      <c r="V9" s="45"/>
    </row>
    <row r="10" spans="2:22" ht="20.25" customHeight="1">
      <c r="B10" s="98" t="s">
        <v>1</v>
      </c>
      <c r="C10" s="98"/>
      <c r="G10" s="144"/>
      <c r="H10" s="144"/>
      <c r="J10" s="144"/>
      <c r="K10" s="144"/>
      <c r="M10" s="144"/>
      <c r="N10" s="144"/>
      <c r="P10" s="144"/>
      <c r="Q10" s="144"/>
      <c r="S10" s="134"/>
      <c r="T10" s="134"/>
      <c r="U10" s="134"/>
      <c r="V10" s="45"/>
    </row>
    <row r="11" spans="2:22" ht="20.25" customHeight="1">
      <c r="B11" s="98"/>
      <c r="C11" s="98"/>
      <c r="G11" s="144"/>
      <c r="H11" s="144"/>
      <c r="J11" s="144"/>
      <c r="K11" s="144"/>
      <c r="M11" s="144"/>
      <c r="N11" s="144"/>
      <c r="P11" s="144"/>
      <c r="Q11" s="144"/>
      <c r="S11" s="134"/>
      <c r="T11" s="134"/>
      <c r="U11" s="134"/>
      <c r="V11" s="45"/>
    </row>
    <row r="12" spans="2:22" ht="20.25" customHeight="1">
      <c r="B12" s="98" t="s">
        <v>618</v>
      </c>
      <c r="C12" s="98"/>
      <c r="G12" s="153" t="s">
        <v>543</v>
      </c>
      <c r="H12" s="153"/>
      <c r="J12" s="153" t="s">
        <v>544</v>
      </c>
      <c r="K12" s="153"/>
      <c r="M12" s="153" t="s">
        <v>545</v>
      </c>
      <c r="N12" s="153"/>
      <c r="P12" s="153" t="s">
        <v>546</v>
      </c>
      <c r="Q12" s="153"/>
      <c r="S12" s="109" t="s">
        <v>599</v>
      </c>
      <c r="T12" s="109"/>
      <c r="U12" s="109"/>
      <c r="V12" s="109"/>
    </row>
    <row r="13" spans="2:22" ht="20.25" customHeight="1">
      <c r="B13" s="98"/>
      <c r="C13" s="98"/>
      <c r="G13" s="153"/>
      <c r="H13" s="153"/>
      <c r="J13" s="153"/>
      <c r="K13" s="153"/>
      <c r="M13" s="153"/>
      <c r="N13" s="153"/>
      <c r="P13" s="153"/>
      <c r="Q13" s="153"/>
      <c r="S13" s="109"/>
      <c r="T13" s="109"/>
      <c r="U13" s="109"/>
      <c r="V13" s="109"/>
    </row>
    <row r="14" spans="2:22" ht="20.25" customHeight="1">
      <c r="B14" s="98" t="s">
        <v>2</v>
      </c>
      <c r="C14" s="98"/>
      <c r="G14" s="153"/>
      <c r="H14" s="153"/>
      <c r="J14" s="153"/>
      <c r="K14" s="153"/>
      <c r="M14" s="153"/>
      <c r="N14" s="153"/>
      <c r="P14" s="153"/>
      <c r="Q14" s="153"/>
      <c r="S14" s="152"/>
      <c r="T14" s="152"/>
      <c r="U14" s="152"/>
      <c r="V14" s="152"/>
    </row>
    <row r="15" spans="2:22">
      <c r="B15" s="98"/>
      <c r="C15" s="98"/>
      <c r="E15" s="92"/>
      <c r="F15" s="92"/>
      <c r="G15" s="92"/>
      <c r="H15" s="57">
        <f>+J9*25%</f>
        <v>1.5</v>
      </c>
      <c r="I15" s="57">
        <f>+INT(IF(J9&lt;10,J9,IF(H15&lt;10,10,H15)))</f>
        <v>6</v>
      </c>
      <c r="J15" s="92"/>
      <c r="K15" s="92"/>
      <c r="L15" s="92"/>
      <c r="M15" s="92"/>
      <c r="N15" s="92"/>
      <c r="O15" s="92"/>
      <c r="P15" s="92"/>
      <c r="Q15" s="92"/>
    </row>
    <row r="16" spans="2:22" ht="25.5" customHeight="1">
      <c r="B16" s="98" t="s">
        <v>3</v>
      </c>
      <c r="C16" s="98"/>
      <c r="E16" s="92"/>
      <c r="F16" s="92"/>
      <c r="G16" s="92"/>
      <c r="H16" s="92"/>
      <c r="I16" s="92"/>
      <c r="J16" s="92"/>
      <c r="K16" s="92"/>
      <c r="L16" s="92"/>
      <c r="M16" s="92"/>
      <c r="N16" s="92"/>
      <c r="O16" s="92"/>
      <c r="P16" s="92"/>
      <c r="Q16" s="92"/>
      <c r="S16" s="116" t="s">
        <v>643</v>
      </c>
      <c r="T16" s="116"/>
      <c r="U16" s="116"/>
      <c r="V16" s="116"/>
    </row>
    <row r="17" spans="2:22" ht="25.5" customHeight="1">
      <c r="B17" s="98"/>
      <c r="C17" s="98"/>
      <c r="E17" s="145" t="str">
        <f>"Seleccione una muestra de "&amp;I15&amp;" abogados activos y complete los siguientes datos:"</f>
        <v>Seleccione una muestra de 6 abogados activos y complete los siguientes datos:</v>
      </c>
      <c r="F17" s="145"/>
      <c r="G17" s="145"/>
      <c r="H17" s="145"/>
      <c r="I17" s="145"/>
      <c r="J17" s="145"/>
      <c r="K17" s="93"/>
      <c r="L17" s="145" t="s">
        <v>486</v>
      </c>
      <c r="M17" s="145"/>
      <c r="N17" s="145"/>
      <c r="O17" s="145"/>
      <c r="P17" s="145"/>
      <c r="Q17" s="145"/>
      <c r="S17" s="116"/>
      <c r="T17" s="116"/>
      <c r="U17" s="116"/>
      <c r="V17" s="116"/>
    </row>
    <row r="18" spans="2:22" ht="36" customHeight="1">
      <c r="B18" s="98" t="s">
        <v>539</v>
      </c>
      <c r="C18" s="98"/>
      <c r="E18" s="145"/>
      <c r="F18" s="145"/>
      <c r="G18" s="145"/>
      <c r="H18" s="145"/>
      <c r="I18" s="145"/>
      <c r="J18" s="145"/>
      <c r="K18" s="93"/>
      <c r="L18" s="145"/>
      <c r="M18" s="145"/>
      <c r="N18" s="145"/>
      <c r="O18" s="145"/>
      <c r="P18" s="145"/>
      <c r="Q18" s="145"/>
      <c r="S18" s="116"/>
      <c r="T18" s="116"/>
      <c r="U18" s="116"/>
      <c r="V18" s="116"/>
    </row>
    <row r="19" spans="2:22" ht="25.5" customHeight="1">
      <c r="B19" s="98"/>
      <c r="C19" s="98"/>
      <c r="E19" s="146" t="str">
        <f>"De la muestra de "&amp;I15&amp;", cuantos tienen el nombre correcto"</f>
        <v>De la muestra de 6, cuantos tienen el nombre correcto</v>
      </c>
      <c r="F19" s="146"/>
      <c r="G19" s="146"/>
      <c r="H19" s="146"/>
      <c r="I19" s="148">
        <v>6</v>
      </c>
      <c r="J19" s="149"/>
      <c r="K19" s="93"/>
      <c r="L19" s="146" t="s">
        <v>547</v>
      </c>
      <c r="M19" s="146"/>
      <c r="N19" s="146"/>
      <c r="O19" s="146"/>
      <c r="P19" s="148">
        <v>6</v>
      </c>
      <c r="Q19" s="149"/>
      <c r="S19" s="116"/>
      <c r="T19" s="116"/>
      <c r="U19" s="116"/>
      <c r="V19" s="116"/>
    </row>
    <row r="20" spans="2:22" ht="20.25" customHeight="1">
      <c r="B20" s="98" t="s">
        <v>431</v>
      </c>
      <c r="C20" s="98"/>
      <c r="E20" s="146"/>
      <c r="F20" s="146"/>
      <c r="G20" s="146"/>
      <c r="H20" s="146"/>
      <c r="I20" s="148"/>
      <c r="J20" s="149"/>
      <c r="K20" s="93"/>
      <c r="L20" s="146"/>
      <c r="M20" s="146"/>
      <c r="N20" s="146"/>
      <c r="O20" s="146"/>
      <c r="P20" s="148"/>
      <c r="Q20" s="149"/>
      <c r="R20" s="74">
        <f>+P19*2</f>
        <v>12</v>
      </c>
      <c r="S20" s="116"/>
      <c r="T20" s="116"/>
      <c r="U20" s="116"/>
      <c r="V20" s="116"/>
    </row>
    <row r="21" spans="2:22" ht="26.25" customHeight="1">
      <c r="B21" s="98"/>
      <c r="C21" s="98"/>
      <c r="E21" s="147" t="str">
        <f>"De la muestra de "&amp;I15&amp;", cuantos tienen el correo electrónico correcto"</f>
        <v>De la muestra de 6, cuantos tienen el correo electrónico correcto</v>
      </c>
      <c r="F21" s="147"/>
      <c r="G21" s="147"/>
      <c r="H21" s="147"/>
      <c r="I21" s="150">
        <v>6</v>
      </c>
      <c r="J21" s="151"/>
      <c r="K21" s="93"/>
      <c r="L21" s="147" t="s">
        <v>548</v>
      </c>
      <c r="M21" s="147"/>
      <c r="N21" s="147"/>
      <c r="O21" s="147"/>
      <c r="P21" s="150">
        <v>0</v>
      </c>
      <c r="Q21" s="151"/>
      <c r="R21" s="75"/>
      <c r="S21" s="116"/>
      <c r="T21" s="116"/>
      <c r="U21" s="116"/>
      <c r="V21" s="116"/>
    </row>
    <row r="22" spans="2:22" ht="42" customHeight="1">
      <c r="B22" s="98" t="s">
        <v>619</v>
      </c>
      <c r="C22" s="98"/>
      <c r="E22" s="147"/>
      <c r="F22" s="147"/>
      <c r="G22" s="147"/>
      <c r="H22" s="147"/>
      <c r="I22" s="150"/>
      <c r="J22" s="151"/>
      <c r="K22" s="93"/>
      <c r="L22" s="147"/>
      <c r="M22" s="147"/>
      <c r="N22" s="147"/>
      <c r="O22" s="147"/>
      <c r="P22" s="150"/>
      <c r="Q22" s="151"/>
      <c r="R22" s="74">
        <f>+P21*1</f>
        <v>0</v>
      </c>
      <c r="S22" s="116"/>
      <c r="T22" s="116"/>
      <c r="U22" s="116"/>
      <c r="V22" s="116"/>
    </row>
    <row r="23" spans="2:22" ht="20.25" customHeight="1">
      <c r="E23" s="146" t="str">
        <f>"De la muestra de "&amp;I15&amp;", cuantos tienen tipo de vinculación de planta"</f>
        <v>De la muestra de 6, cuantos tienen tipo de vinculación de planta</v>
      </c>
      <c r="F23" s="146"/>
      <c r="G23" s="146"/>
      <c r="H23" s="146"/>
      <c r="I23" s="148">
        <v>3</v>
      </c>
      <c r="J23" s="149"/>
      <c r="K23" s="93"/>
      <c r="L23" s="146" t="s">
        <v>487</v>
      </c>
      <c r="M23" s="146"/>
      <c r="N23" s="146"/>
      <c r="O23" s="146"/>
      <c r="P23" s="148">
        <v>0</v>
      </c>
      <c r="Q23" s="149"/>
      <c r="R23" s="75"/>
      <c r="S23" s="116"/>
      <c r="T23" s="116"/>
      <c r="U23" s="116"/>
      <c r="V23" s="116"/>
    </row>
    <row r="24" spans="2:22" ht="20.25" customHeight="1">
      <c r="E24" s="146"/>
      <c r="F24" s="146"/>
      <c r="G24" s="146"/>
      <c r="H24" s="146"/>
      <c r="I24" s="148"/>
      <c r="J24" s="149"/>
      <c r="K24" s="93"/>
      <c r="L24" s="146"/>
      <c r="M24" s="146"/>
      <c r="N24" s="146"/>
      <c r="O24" s="146"/>
      <c r="P24" s="148"/>
      <c r="Q24" s="149"/>
      <c r="R24" s="74">
        <f>IFERROR(LOOKUP(O25,[1]Administrador!$L$9:$L$11,[1]Administrador!$M$9:$M$11),0)</f>
        <v>0</v>
      </c>
      <c r="S24" s="116"/>
      <c r="T24" s="116"/>
      <c r="U24" s="116"/>
      <c r="V24" s="116"/>
    </row>
    <row r="25" spans="2:22" ht="37.5" customHeight="1">
      <c r="L25" s="63"/>
      <c r="M25" s="63"/>
      <c r="N25" s="63"/>
      <c r="O25" s="63"/>
      <c r="P25" s="64"/>
      <c r="Q25" s="64"/>
      <c r="R25" s="75"/>
      <c r="S25" s="116"/>
      <c r="T25" s="116"/>
      <c r="U25" s="116"/>
      <c r="V25" s="116"/>
    </row>
    <row r="26" spans="2:22" ht="32.25" customHeight="1">
      <c r="E26" s="115" t="s">
        <v>620</v>
      </c>
      <c r="F26" s="115"/>
      <c r="G26" s="115"/>
      <c r="H26" s="115"/>
      <c r="I26" s="115"/>
      <c r="J26" s="115"/>
      <c r="K26" s="115"/>
      <c r="L26" s="115"/>
      <c r="M26" s="115"/>
      <c r="N26" s="115"/>
      <c r="O26" s="115"/>
      <c r="P26" s="115"/>
      <c r="Q26" s="115"/>
      <c r="S26" s="116"/>
      <c r="T26" s="116"/>
      <c r="U26" s="116"/>
      <c r="V26" s="116"/>
    </row>
    <row r="27" spans="2:22">
      <c r="E27" s="141" t="s">
        <v>653</v>
      </c>
      <c r="F27" s="142"/>
      <c r="G27" s="142"/>
      <c r="H27" s="142"/>
      <c r="I27" s="142"/>
      <c r="J27" s="142"/>
      <c r="K27" s="142"/>
      <c r="L27" s="142"/>
      <c r="M27" s="142"/>
      <c r="N27" s="142"/>
      <c r="O27" s="142"/>
      <c r="P27" s="142"/>
      <c r="Q27" s="142"/>
      <c r="S27" s="116"/>
      <c r="T27" s="116"/>
      <c r="U27" s="116"/>
      <c r="V27" s="116"/>
    </row>
    <row r="28" spans="2:22">
      <c r="E28" s="142"/>
      <c r="F28" s="142"/>
      <c r="G28" s="142"/>
      <c r="H28" s="142"/>
      <c r="I28" s="142"/>
      <c r="J28" s="142"/>
      <c r="K28" s="142"/>
      <c r="L28" s="142"/>
      <c r="M28" s="142"/>
      <c r="N28" s="142"/>
      <c r="O28" s="142"/>
      <c r="P28" s="142"/>
      <c r="Q28" s="142"/>
      <c r="S28" s="116"/>
      <c r="T28" s="116"/>
      <c r="U28" s="116"/>
      <c r="V28" s="116"/>
    </row>
    <row r="29" spans="2:22">
      <c r="E29" s="142"/>
      <c r="F29" s="142"/>
      <c r="G29" s="142"/>
      <c r="H29" s="142"/>
      <c r="I29" s="142"/>
      <c r="J29" s="142"/>
      <c r="K29" s="142"/>
      <c r="L29" s="142"/>
      <c r="M29" s="142"/>
      <c r="N29" s="142"/>
      <c r="O29" s="142"/>
      <c r="P29" s="142"/>
      <c r="Q29" s="142"/>
      <c r="S29" s="116"/>
      <c r="T29" s="116"/>
      <c r="U29" s="116"/>
      <c r="V29" s="116"/>
    </row>
    <row r="30" spans="2:22">
      <c r="E30" s="142"/>
      <c r="F30" s="142"/>
      <c r="G30" s="142"/>
      <c r="H30" s="142"/>
      <c r="I30" s="142"/>
      <c r="J30" s="142"/>
      <c r="K30" s="142"/>
      <c r="L30" s="142"/>
      <c r="M30" s="142"/>
      <c r="N30" s="142"/>
      <c r="O30" s="142"/>
      <c r="P30" s="142"/>
      <c r="Q30" s="142"/>
      <c r="S30" s="116"/>
      <c r="T30" s="116"/>
      <c r="U30" s="116"/>
      <c r="V30" s="116"/>
    </row>
    <row r="31" spans="2:22">
      <c r="E31" s="142"/>
      <c r="F31" s="142"/>
      <c r="G31" s="142"/>
      <c r="H31" s="142"/>
      <c r="I31" s="142"/>
      <c r="J31" s="142"/>
      <c r="K31" s="142"/>
      <c r="L31" s="142"/>
      <c r="M31" s="142"/>
      <c r="N31" s="142"/>
      <c r="O31" s="142"/>
      <c r="P31" s="142"/>
      <c r="Q31" s="142"/>
      <c r="S31" s="116"/>
      <c r="T31" s="116"/>
      <c r="U31" s="116"/>
      <c r="V31" s="116"/>
    </row>
    <row r="32" spans="2:22">
      <c r="E32" s="142"/>
      <c r="F32" s="142"/>
      <c r="G32" s="142"/>
      <c r="H32" s="142"/>
      <c r="I32" s="142"/>
      <c r="J32" s="142"/>
      <c r="K32" s="142"/>
      <c r="L32" s="142"/>
      <c r="M32" s="142"/>
      <c r="N32" s="142"/>
      <c r="O32" s="142"/>
      <c r="P32" s="142"/>
      <c r="Q32" s="142"/>
      <c r="S32" s="116"/>
      <c r="T32" s="116"/>
      <c r="U32" s="116"/>
      <c r="V32" s="116"/>
    </row>
    <row r="33" spans="5:22">
      <c r="E33" s="142"/>
      <c r="F33" s="142"/>
      <c r="G33" s="142"/>
      <c r="H33" s="142"/>
      <c r="I33" s="142"/>
      <c r="J33" s="142"/>
      <c r="K33" s="142"/>
      <c r="L33" s="142"/>
      <c r="M33" s="142"/>
      <c r="N33" s="142"/>
      <c r="O33" s="142"/>
      <c r="P33" s="142"/>
      <c r="Q33" s="142"/>
      <c r="S33" s="116"/>
      <c r="T33" s="116"/>
      <c r="U33" s="116"/>
      <c r="V33" s="116"/>
    </row>
  </sheetData>
  <sheetProtection algorithmName="SHA-512" hashValue="zrmUAVR1/kOah2pcdWkOBoW+iyx6z6YBTZIlBntQK98I6hoChk71BtpC7ulyv76PpFPukvILbpkda9usgzvsBQ==" saltValue="LQiW2jt7lnWJfDQJklUDEg==" spinCount="100000" sheet="1" objects="1" scenarios="1"/>
  <mergeCells count="47">
    <mergeCell ref="E21:H22"/>
    <mergeCell ref="E23:H24"/>
    <mergeCell ref="B21:C21"/>
    <mergeCell ref="B22:C22"/>
    <mergeCell ref="B20:C20"/>
    <mergeCell ref="B6:C6"/>
    <mergeCell ref="B8:C8"/>
    <mergeCell ref="B10:C10"/>
    <mergeCell ref="B11:C11"/>
    <mergeCell ref="B7:C7"/>
    <mergeCell ref="B9:C9"/>
    <mergeCell ref="B16:C16"/>
    <mergeCell ref="B18:C18"/>
    <mergeCell ref="G12:H14"/>
    <mergeCell ref="E17:J18"/>
    <mergeCell ref="E19:H20"/>
    <mergeCell ref="B12:C12"/>
    <mergeCell ref="B14:C14"/>
    <mergeCell ref="B13:C13"/>
    <mergeCell ref="B15:C15"/>
    <mergeCell ref="B17:C17"/>
    <mergeCell ref="B19:C19"/>
    <mergeCell ref="E2:V3"/>
    <mergeCell ref="S14:V14"/>
    <mergeCell ref="S12:V13"/>
    <mergeCell ref="J9:K11"/>
    <mergeCell ref="J12:K14"/>
    <mergeCell ref="M9:N11"/>
    <mergeCell ref="M12:N14"/>
    <mergeCell ref="P9:Q11"/>
    <mergeCell ref="P12:Q14"/>
    <mergeCell ref="E26:Q26"/>
    <mergeCell ref="E27:Q33"/>
    <mergeCell ref="S16:V33"/>
    <mergeCell ref="E5:Q6"/>
    <mergeCell ref="G9:H11"/>
    <mergeCell ref="S5:U11"/>
    <mergeCell ref="L17:Q18"/>
    <mergeCell ref="L19:O20"/>
    <mergeCell ref="L21:O22"/>
    <mergeCell ref="L23:O24"/>
    <mergeCell ref="P19:Q20"/>
    <mergeCell ref="P21:Q22"/>
    <mergeCell ref="P23:Q24"/>
    <mergeCell ref="I21:J22"/>
    <mergeCell ref="I23:J24"/>
    <mergeCell ref="I19:J20"/>
  </mergeCells>
  <conditionalFormatting sqref="J9:K11">
    <cfRule type="expression" dxfId="22" priority="4">
      <formula>$G$9&lt;$J$9</formula>
    </cfRule>
  </conditionalFormatting>
  <conditionalFormatting sqref="M9:N11">
    <cfRule type="expression" dxfId="21" priority="2">
      <formula>$M$9&gt;$G$9</formula>
    </cfRule>
  </conditionalFormatting>
  <conditionalFormatting sqref="P9:Q11">
    <cfRule type="expression" dxfId="20" priority="1">
      <formula>$P$9&gt;$J$9</formula>
    </cfRule>
  </conditionalFormatting>
  <dataValidations xWindow="919" yWindow="302" count="11">
    <dataValidation type="date" allowBlank="1" showInputMessage="1" showErrorMessage="1" promptTitle="Generación del reporte" prompt="Diligenciar la fecha de consulta en el sistema eKOGUI de la información a ingresar en esta hoja.  Formato (DD/MM/AAAA)" sqref="Q7:R7" xr:uid="{55C56DB1-BF26-4942-B25E-00140FDB23CE}">
      <formula1>44927</formula1>
      <formula2>47484</formula2>
    </dataValidation>
    <dataValidation type="whole" operator="lessThanOrEqual" allowBlank="1" showInputMessage="1" showErrorMessage="1" sqref="I19:J20" xr:uid="{60C52E78-71E1-40FB-AF4C-AC4212C46B40}">
      <formula1>I15</formula1>
    </dataValidation>
    <dataValidation type="whole" operator="lessThanOrEqual" allowBlank="1" showInputMessage="1" showErrorMessage="1" sqref="I21:J22" xr:uid="{E954493D-BF30-4E85-8BFD-BC845B5505BF}">
      <formula1>I15</formula1>
    </dataValidation>
    <dataValidation type="whole" operator="lessThanOrEqual" allowBlank="1" showInputMessage="1" showErrorMessage="1" sqref="I23:J24" xr:uid="{EBD6F7C2-DE68-4AB6-B8E1-02B7A7C04E88}">
      <formula1>I15</formula1>
    </dataValidation>
    <dataValidation type="whole" operator="lessThanOrEqual" allowBlank="1" showInputMessage="1" showErrorMessage="1" sqref="P19:Q20" xr:uid="{C211E6DC-30D2-4D6E-A88A-95BA861F6508}">
      <formula1>J9</formula1>
    </dataValidation>
    <dataValidation type="whole" operator="lessThanOrEqual" allowBlank="1" showInputMessage="1" showErrorMessage="1" sqref="P21:Q22" xr:uid="{963A4774-8230-4492-B709-FCEA3566BA42}">
      <formula1>J9</formula1>
    </dataValidation>
    <dataValidation type="whole" operator="lessThanOrEqual" allowBlank="1" showInputMessage="1" showErrorMessage="1" sqref="P23:Q24" xr:uid="{7C427F16-BCB5-4C58-B5E2-E701D4859D29}">
      <formula1>J9</formula1>
    </dataValidation>
    <dataValidation operator="lessThanOrEqual" allowBlank="1" showInputMessage="1" showErrorMessage="1" promptTitle="Casilla con fondo rojo" prompt="Explique en el campo de observaciones, por qué existen más abogados inactivos en comparación con la cantidad de abogados activos en ekOGUI." sqref="P9:Q11" xr:uid="{6CF7730A-47B8-4BAB-93D8-9BCE38E94FB8}"/>
    <dataValidation operator="greaterThanOrEqual" allowBlank="1" showInputMessage="1" showErrorMessage="1" sqref="G9:H11" xr:uid="{AC4D5280-2A86-4E14-9BE8-362B2BC3EF3A}"/>
    <dataValidation operator="lessThanOrEqual" allowBlank="1" showInputMessage="1" showErrorMessage="1" promptTitle="Casilla con fondo rojo" prompt="Explique en el campo de observaciones, por qué existen más abogados retirados en comparación con la cantidad de abogados litigando reportados por la Oficina Asesora Jurídica." sqref="M9:N11" xr:uid="{FE007D97-E7A3-4907-9B97-F93DC26E1BE1}"/>
    <dataValidation operator="lessThanOrEqual" allowBlank="1" showInputMessage="1" showErrorMessage="1" promptTitle="Casilla con fondo rojo" prompt="Explique en el campo de observaciones, por qué existen más abogados activos en ekOGUI en comparación con la cantidad de abogados reportados según la Oficina Asesora Jurídica." sqref="J9:K11" xr:uid="{E7EDD2F1-15C5-4472-B6DC-44833FA17792}"/>
  </dataValidations>
  <hyperlinks>
    <hyperlink ref="S12:U13" r:id="rId1" display="Acceder al manual" xr:uid="{7EB9EE1F-E05D-45F0-B9BE-AD9DC52757ED}"/>
    <hyperlink ref="B10:C10" location="Abogados!A1" display="Abogados" xr:uid="{A6181256-5023-4AE7-9A36-230832F5F1A3}"/>
    <hyperlink ref="B12:C12" location="'Registro Casos'!A1" display="Registro Casos" xr:uid="{0908D741-691E-4E4B-A5FF-35525481BDCE}"/>
    <hyperlink ref="B8:C8" location="Usuarios!A1" display="Usuarios" xr:uid="{B38D8EFF-F39A-475F-986D-5B1F86A521F2}"/>
    <hyperlink ref="B16:C16" location="Arbitramentos!A1" display="Arbitramentos" xr:uid="{3CAF078E-B48D-48F8-B845-5C8312C8A149}"/>
    <hyperlink ref="B14:C14" location="Judiciales!A1" display="Judiciales" xr:uid="{2A1B7CF6-ADAD-4494-8A62-49FA1BC52EFA}"/>
    <hyperlink ref="B6:C6" location="Portada!A1" display="Portada" xr:uid="{DA774077-27D5-412D-AF12-AED0A9C1BC62}"/>
    <hyperlink ref="B22:C22" location="Resumen!A1" display="Resumen (Certificación a presentar)" xr:uid="{26403EF9-9B41-4737-917F-89A471EDE3A9}"/>
    <hyperlink ref="B20:C20" location="Pagos!A1" display="Pagos" xr:uid="{D56E0F0B-D5C5-4423-BB15-FBDEEFCBD587}"/>
    <hyperlink ref="B18:C18" location="'Comité de conciliación'!A1" display="Comité de Conciliación" xr:uid="{0ED45FAD-7EED-4656-AE54-F198FF5D777A}"/>
    <hyperlink ref="S12:V13" r:id="rId2" display="Acceder a la guía" xr:uid="{2A3359AB-5BF7-42CA-95E6-3F91EB35BE99}"/>
  </hyperlinks>
  <pageMargins left="0.7" right="0.7" top="0.75" bottom="0.75" header="0.3" footer="0.3"/>
  <pageSetup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F833B-4282-4951-8AF7-7A9C202F25B4}">
  <dimension ref="B2:V29"/>
  <sheetViews>
    <sheetView showGridLines="0" showRowColHeaders="0" topLeftCell="C3" zoomScale="56" zoomScaleNormal="56" workbookViewId="0">
      <selection activeCell="AH22" sqref="AH22"/>
    </sheetView>
  </sheetViews>
  <sheetFormatPr baseColWidth="10" defaultColWidth="11.44140625" defaultRowHeight="20.399999999999999"/>
  <cols>
    <col min="1" max="1" width="0" style="6" hidden="1" customWidth="1"/>
    <col min="2" max="2" width="17.6640625" style="55" customWidth="1"/>
    <col min="3" max="3" width="19.88671875" style="55" customWidth="1"/>
    <col min="4" max="8" width="9.109375" style="6" customWidth="1"/>
    <col min="9" max="9" width="14.109375" style="6" customWidth="1"/>
    <col min="10" max="14" width="9.109375" style="6" customWidth="1"/>
    <col min="15" max="15" width="15.6640625" style="6" customWidth="1"/>
    <col min="16" max="16" width="23.33203125" style="6" customWidth="1"/>
    <col min="17" max="18" width="9.109375" style="6" customWidth="1"/>
    <col min="19" max="19" width="6.5546875" style="6" customWidth="1"/>
    <col min="20" max="21" width="9.109375" style="6" customWidth="1"/>
    <col min="22" max="22" width="16.109375" style="6" customWidth="1"/>
    <col min="23" max="38" width="9.109375" style="6" customWidth="1"/>
    <col min="39" max="16384" width="11.44140625" style="6"/>
  </cols>
  <sheetData>
    <row r="2" spans="2:22" ht="29.25" customHeight="1">
      <c r="E2" s="129" t="s">
        <v>550</v>
      </c>
      <c r="F2" s="129"/>
      <c r="G2" s="129"/>
      <c r="H2" s="129"/>
      <c r="I2" s="129"/>
      <c r="J2" s="129"/>
      <c r="K2" s="129"/>
      <c r="L2" s="129"/>
      <c r="M2" s="129"/>
      <c r="N2" s="129"/>
      <c r="O2" s="129"/>
      <c r="P2" s="129"/>
      <c r="Q2" s="129"/>
      <c r="R2" s="129"/>
      <c r="S2" s="129"/>
      <c r="T2" s="129"/>
      <c r="U2" s="129"/>
      <c r="V2" s="129"/>
    </row>
    <row r="3" spans="2:22" ht="20.25" customHeight="1" thickBot="1">
      <c r="E3" s="130"/>
      <c r="F3" s="130"/>
      <c r="G3" s="130"/>
      <c r="H3" s="130"/>
      <c r="I3" s="130"/>
      <c r="J3" s="130"/>
      <c r="K3" s="130"/>
      <c r="L3" s="130"/>
      <c r="M3" s="130"/>
      <c r="N3" s="130"/>
      <c r="O3" s="130"/>
      <c r="P3" s="130"/>
      <c r="Q3" s="130"/>
      <c r="R3" s="130"/>
      <c r="S3" s="130"/>
      <c r="T3" s="130"/>
      <c r="U3" s="130"/>
      <c r="V3" s="130"/>
    </row>
    <row r="4" spans="2:22" ht="6" customHeight="1">
      <c r="E4" s="129"/>
      <c r="F4" s="129"/>
      <c r="G4" s="129"/>
      <c r="H4" s="129"/>
      <c r="I4" s="129"/>
      <c r="J4" s="129"/>
      <c r="K4" s="129"/>
      <c r="L4" s="129"/>
      <c r="M4" s="129"/>
      <c r="N4" s="129"/>
      <c r="O4" s="129"/>
      <c r="P4" s="129"/>
      <c r="Q4" s="129"/>
      <c r="R4" s="129"/>
      <c r="S4" s="129"/>
      <c r="T4" s="129"/>
      <c r="U4" s="129"/>
      <c r="V4" s="129"/>
    </row>
    <row r="6" spans="2:22" ht="14.25" customHeight="1">
      <c r="B6" s="98" t="s">
        <v>617</v>
      </c>
      <c r="C6" s="98"/>
      <c r="E6" s="143" t="s">
        <v>551</v>
      </c>
      <c r="F6" s="143"/>
      <c r="G6" s="143"/>
      <c r="H6" s="143"/>
      <c r="I6" s="143"/>
      <c r="J6" s="143"/>
      <c r="K6" s="143"/>
      <c r="L6" s="143"/>
      <c r="M6" s="143"/>
      <c r="N6" s="143"/>
      <c r="O6" s="143"/>
      <c r="P6" s="143"/>
      <c r="Q6" s="143"/>
      <c r="R6" s="143"/>
      <c r="T6" s="134" t="s">
        <v>623</v>
      </c>
      <c r="U6" s="134"/>
      <c r="V6" s="134"/>
    </row>
    <row r="7" spans="2:22">
      <c r="B7" s="98"/>
      <c r="C7" s="98"/>
      <c r="E7" s="143"/>
      <c r="F7" s="143"/>
      <c r="G7" s="143"/>
      <c r="H7" s="143"/>
      <c r="I7" s="143"/>
      <c r="J7" s="143"/>
      <c r="K7" s="143"/>
      <c r="L7" s="143"/>
      <c r="M7" s="143"/>
      <c r="N7" s="143"/>
      <c r="O7" s="143"/>
      <c r="P7" s="143"/>
      <c r="Q7" s="143"/>
      <c r="R7" s="143"/>
      <c r="T7" s="134"/>
      <c r="U7" s="134"/>
      <c r="V7" s="134"/>
    </row>
    <row r="8" spans="2:22" ht="14.7" customHeight="1">
      <c r="B8" s="98" t="s">
        <v>0</v>
      </c>
      <c r="C8" s="98"/>
      <c r="P8" s="16"/>
      <c r="Q8" s="16"/>
      <c r="R8" s="16"/>
      <c r="T8" s="134"/>
      <c r="U8" s="134"/>
      <c r="V8" s="134"/>
    </row>
    <row r="9" spans="2:22" ht="19.5" customHeight="1">
      <c r="B9" s="98"/>
      <c r="C9" s="98"/>
      <c r="T9" s="134"/>
      <c r="U9" s="134"/>
      <c r="V9" s="134"/>
    </row>
    <row r="10" spans="2:22" ht="26.25" customHeight="1">
      <c r="B10" s="98" t="s">
        <v>1</v>
      </c>
      <c r="C10" s="98"/>
      <c r="G10" s="158" t="str">
        <f>"Cuántos autos admisorios de procesos judiciales fueron notificados por el buzón notificaciones judiciales a la Entidad durante el semestre "&amp;Portada!I6</f>
        <v>Cuántos autos admisorios de procesos judiciales fueron notificados por el buzón notificaciones judiciales a la Entidad durante el semestre I - 2025</v>
      </c>
      <c r="H10" s="158"/>
      <c r="I10" s="158"/>
      <c r="J10" s="158"/>
      <c r="K10" s="158"/>
      <c r="L10" s="158"/>
      <c r="M10" s="158"/>
      <c r="N10" s="158"/>
      <c r="O10" s="159"/>
      <c r="P10" s="157">
        <v>1</v>
      </c>
      <c r="T10" s="134"/>
      <c r="U10" s="134"/>
      <c r="V10" s="134"/>
    </row>
    <row r="11" spans="2:22" ht="26.25" customHeight="1">
      <c r="B11" s="98"/>
      <c r="C11" s="98"/>
      <c r="G11" s="158"/>
      <c r="H11" s="158"/>
      <c r="I11" s="158"/>
      <c r="J11" s="158"/>
      <c r="K11" s="158"/>
      <c r="L11" s="158"/>
      <c r="M11" s="158"/>
      <c r="N11" s="158"/>
      <c r="O11" s="159"/>
      <c r="P11" s="157"/>
      <c r="T11" s="134"/>
      <c r="U11" s="134"/>
      <c r="V11" s="134"/>
    </row>
    <row r="12" spans="2:22" ht="28.5" customHeight="1">
      <c r="B12" s="98" t="s">
        <v>618</v>
      </c>
      <c r="C12" s="98"/>
      <c r="G12" s="44"/>
      <c r="H12" s="44"/>
      <c r="I12" s="44"/>
      <c r="J12" s="44"/>
      <c r="K12" s="44"/>
      <c r="L12" s="44"/>
      <c r="M12" s="44"/>
      <c r="N12" s="44"/>
      <c r="O12" s="44"/>
      <c r="P12" s="76"/>
      <c r="T12" s="134"/>
      <c r="U12" s="134"/>
      <c r="V12" s="134"/>
    </row>
    <row r="13" spans="2:22" ht="37.5" customHeight="1">
      <c r="B13" s="98"/>
      <c r="C13" s="98"/>
      <c r="G13" s="154" t="s">
        <v>644</v>
      </c>
      <c r="H13" s="154"/>
      <c r="I13" s="154"/>
      <c r="J13" s="154"/>
      <c r="K13" s="154"/>
      <c r="L13" s="154"/>
      <c r="M13" s="154"/>
      <c r="N13" s="154"/>
      <c r="O13" s="155"/>
      <c r="P13" s="157">
        <v>1</v>
      </c>
      <c r="T13" s="134"/>
      <c r="U13" s="134"/>
      <c r="V13" s="134"/>
    </row>
    <row r="14" spans="2:22" ht="30" customHeight="1">
      <c r="B14" s="98" t="s">
        <v>2</v>
      </c>
      <c r="C14" s="98"/>
      <c r="G14" s="154"/>
      <c r="H14" s="154"/>
      <c r="I14" s="154"/>
      <c r="J14" s="154"/>
      <c r="K14" s="154"/>
      <c r="L14" s="154"/>
      <c r="M14" s="154"/>
      <c r="N14" s="154"/>
      <c r="O14" s="155"/>
      <c r="P14" s="157"/>
      <c r="T14" s="109" t="s">
        <v>599</v>
      </c>
      <c r="U14" s="109"/>
      <c r="V14" s="109"/>
    </row>
    <row r="15" spans="2:22" ht="42" customHeight="1">
      <c r="B15" s="98"/>
      <c r="C15" s="98"/>
      <c r="P15" s="76"/>
      <c r="T15" s="109"/>
      <c r="U15" s="109"/>
      <c r="V15" s="109"/>
    </row>
    <row r="16" spans="2:22" ht="35.25" customHeight="1">
      <c r="B16" s="98" t="s">
        <v>3</v>
      </c>
      <c r="C16" s="98"/>
      <c r="G16" s="158" t="s">
        <v>645</v>
      </c>
      <c r="H16" s="158"/>
      <c r="I16" s="158"/>
      <c r="J16" s="158"/>
      <c r="K16" s="158"/>
      <c r="L16" s="158"/>
      <c r="M16" s="158"/>
      <c r="N16" s="158"/>
      <c r="O16" s="159"/>
      <c r="P16" s="157">
        <v>1</v>
      </c>
      <c r="T16" s="17"/>
      <c r="U16" s="17"/>
      <c r="V16" s="17"/>
    </row>
    <row r="17" spans="2:22" ht="30.75" customHeight="1">
      <c r="B17" s="98"/>
      <c r="C17" s="98"/>
      <c r="G17" s="158"/>
      <c r="H17" s="158"/>
      <c r="I17" s="158"/>
      <c r="J17" s="158"/>
      <c r="K17" s="158"/>
      <c r="L17" s="158"/>
      <c r="M17" s="158"/>
      <c r="N17" s="158"/>
      <c r="O17" s="159"/>
      <c r="P17" s="157"/>
    </row>
    <row r="18" spans="2:22" ht="54" customHeight="1">
      <c r="B18" s="98" t="s">
        <v>539</v>
      </c>
      <c r="C18" s="98"/>
      <c r="G18" s="44"/>
      <c r="H18" s="44"/>
      <c r="I18" s="44"/>
      <c r="J18" s="44"/>
      <c r="K18" s="44"/>
      <c r="L18" s="44"/>
      <c r="M18" s="44"/>
      <c r="N18" s="44"/>
      <c r="O18" s="44"/>
      <c r="P18" s="76"/>
      <c r="S18" s="18"/>
      <c r="T18" s="116" t="s">
        <v>647</v>
      </c>
      <c r="U18" s="116"/>
      <c r="V18" s="116"/>
    </row>
    <row r="19" spans="2:22" ht="26.4" customHeight="1">
      <c r="B19" s="98"/>
      <c r="C19" s="98"/>
      <c r="G19" s="154" t="s">
        <v>646</v>
      </c>
      <c r="H19" s="154"/>
      <c r="I19" s="154"/>
      <c r="J19" s="154"/>
      <c r="K19" s="154"/>
      <c r="L19" s="154"/>
      <c r="M19" s="154"/>
      <c r="N19" s="154"/>
      <c r="O19" s="155"/>
      <c r="P19" s="156">
        <f>+P13-P16</f>
        <v>0</v>
      </c>
      <c r="T19" s="116"/>
      <c r="U19" s="116"/>
      <c r="V19" s="116"/>
    </row>
    <row r="20" spans="2:22" ht="27" customHeight="1">
      <c r="B20" s="98" t="s">
        <v>431</v>
      </c>
      <c r="C20" s="98"/>
      <c r="G20" s="154"/>
      <c r="H20" s="154"/>
      <c r="I20" s="154"/>
      <c r="J20" s="154"/>
      <c r="K20" s="154"/>
      <c r="L20" s="154"/>
      <c r="M20" s="154"/>
      <c r="N20" s="154"/>
      <c r="O20" s="155"/>
      <c r="P20" s="156"/>
      <c r="T20" s="116"/>
      <c r="U20" s="116"/>
      <c r="V20" s="116"/>
    </row>
    <row r="21" spans="2:22" ht="42" customHeight="1">
      <c r="B21" s="98"/>
      <c r="C21" s="98"/>
      <c r="T21" s="116"/>
      <c r="U21" s="116"/>
      <c r="V21" s="116"/>
    </row>
    <row r="22" spans="2:22" ht="42" customHeight="1">
      <c r="B22" s="98" t="s">
        <v>619</v>
      </c>
      <c r="C22" s="98"/>
      <c r="E22" s="115" t="s">
        <v>620</v>
      </c>
      <c r="F22" s="115"/>
      <c r="G22" s="115"/>
      <c r="H22" s="115"/>
      <c r="I22" s="115"/>
      <c r="J22" s="115"/>
      <c r="K22" s="115"/>
      <c r="L22" s="115"/>
      <c r="M22" s="115"/>
      <c r="N22" s="115"/>
      <c r="O22" s="115"/>
      <c r="P22" s="115"/>
      <c r="Q22" s="115"/>
      <c r="R22" s="115"/>
      <c r="T22" s="116"/>
      <c r="U22" s="116"/>
      <c r="V22" s="116"/>
    </row>
    <row r="23" spans="2:22" ht="28.5" customHeight="1">
      <c r="E23" s="141" t="s">
        <v>653</v>
      </c>
      <c r="F23" s="141"/>
      <c r="G23" s="141"/>
      <c r="H23" s="141"/>
      <c r="I23" s="141"/>
      <c r="J23" s="141"/>
      <c r="K23" s="141"/>
      <c r="L23" s="141"/>
      <c r="M23" s="141"/>
      <c r="N23" s="141"/>
      <c r="O23" s="141"/>
      <c r="P23" s="141"/>
      <c r="Q23" s="141"/>
      <c r="R23" s="141"/>
      <c r="T23" s="116"/>
      <c r="U23" s="116"/>
      <c r="V23" s="116"/>
    </row>
    <row r="24" spans="2:22" ht="28.5" customHeight="1">
      <c r="E24" s="141"/>
      <c r="F24" s="141"/>
      <c r="G24" s="141"/>
      <c r="H24" s="141"/>
      <c r="I24" s="141"/>
      <c r="J24" s="141"/>
      <c r="K24" s="141"/>
      <c r="L24" s="141"/>
      <c r="M24" s="141"/>
      <c r="N24" s="141"/>
      <c r="O24" s="141"/>
      <c r="P24" s="141"/>
      <c r="Q24" s="141"/>
      <c r="R24" s="141"/>
      <c r="T24" s="116"/>
      <c r="U24" s="116"/>
      <c r="V24" s="116"/>
    </row>
    <row r="25" spans="2:22" ht="28.5" customHeight="1">
      <c r="E25" s="141"/>
      <c r="F25" s="141"/>
      <c r="G25" s="141"/>
      <c r="H25" s="141"/>
      <c r="I25" s="141"/>
      <c r="J25" s="141"/>
      <c r="K25" s="141"/>
      <c r="L25" s="141"/>
      <c r="M25" s="141"/>
      <c r="N25" s="141"/>
      <c r="O25" s="141"/>
      <c r="P25" s="141"/>
      <c r="Q25" s="141"/>
      <c r="R25" s="141"/>
      <c r="T25" s="116"/>
      <c r="U25" s="116"/>
      <c r="V25" s="116"/>
    </row>
    <row r="26" spans="2:22" ht="22.5" customHeight="1">
      <c r="E26" s="141"/>
      <c r="F26" s="141"/>
      <c r="G26" s="141"/>
      <c r="H26" s="141"/>
      <c r="I26" s="141"/>
      <c r="J26" s="141"/>
      <c r="K26" s="141"/>
      <c r="L26" s="141"/>
      <c r="M26" s="141"/>
      <c r="N26" s="141"/>
      <c r="O26" s="141"/>
      <c r="P26" s="141"/>
      <c r="Q26" s="141"/>
      <c r="R26" s="141"/>
      <c r="T26" s="116"/>
      <c r="U26" s="116"/>
      <c r="V26" s="116"/>
    </row>
    <row r="27" spans="2:22" ht="28.5" hidden="1" customHeight="1">
      <c r="E27" s="91"/>
      <c r="F27" s="91"/>
      <c r="G27" s="91"/>
      <c r="H27" s="91"/>
      <c r="I27" s="91"/>
      <c r="J27" s="91"/>
      <c r="K27" s="91"/>
      <c r="L27" s="91"/>
      <c r="M27" s="91"/>
      <c r="N27" s="91"/>
      <c r="O27" s="91"/>
      <c r="P27" s="91"/>
      <c r="Q27" s="91"/>
      <c r="R27" s="91"/>
      <c r="T27" s="90"/>
      <c r="U27" s="90"/>
      <c r="V27" s="90"/>
    </row>
    <row r="28" spans="2:22" ht="28.5" customHeight="1"/>
    <row r="29" spans="2:22" ht="28.5" customHeight="1"/>
  </sheetData>
  <sheetProtection algorithmName="SHA-512" hashValue="a5TCU7+xjQnSAwzAmSvOECr67kL0gfw9SpfUkE8Xbe7kWwX9ngRCYhwtIaz3Kds8p4aT6RH2WCOPeSY+Awkayg==" saltValue="zuYQYnTT+O3OltSUn4hhzw==" spinCount="100000" sheet="1" objects="1" scenarios="1"/>
  <mergeCells count="33">
    <mergeCell ref="B21:C21"/>
    <mergeCell ref="B18:C18"/>
    <mergeCell ref="B19:C19"/>
    <mergeCell ref="B20:C20"/>
    <mergeCell ref="B16:C16"/>
    <mergeCell ref="B17:C17"/>
    <mergeCell ref="B6:C6"/>
    <mergeCell ref="B8:C8"/>
    <mergeCell ref="B10:C10"/>
    <mergeCell ref="G13:O14"/>
    <mergeCell ref="P13:P14"/>
    <mergeCell ref="E2:V3"/>
    <mergeCell ref="E4:V4"/>
    <mergeCell ref="T6:V13"/>
    <mergeCell ref="P10:P11"/>
    <mergeCell ref="E6:R7"/>
    <mergeCell ref="G10:O11"/>
    <mergeCell ref="E23:R26"/>
    <mergeCell ref="T18:V26"/>
    <mergeCell ref="E22:R22"/>
    <mergeCell ref="B7:C7"/>
    <mergeCell ref="B9:C9"/>
    <mergeCell ref="T14:V15"/>
    <mergeCell ref="B15:C15"/>
    <mergeCell ref="B11:C11"/>
    <mergeCell ref="B12:C12"/>
    <mergeCell ref="B13:C13"/>
    <mergeCell ref="B14:C14"/>
    <mergeCell ref="G19:O20"/>
    <mergeCell ref="P19:P20"/>
    <mergeCell ref="P16:P17"/>
    <mergeCell ref="G16:O17"/>
    <mergeCell ref="B22:C22"/>
  </mergeCells>
  <conditionalFormatting sqref="P19:P20">
    <cfRule type="cellIs" dxfId="19" priority="1" operator="between">
      <formula>1</formula>
      <formula>1000000</formula>
    </cfRule>
    <cfRule type="cellIs" priority="2" operator="between">
      <formula>1</formula>
      <formula>10000000</formula>
    </cfRule>
  </conditionalFormatting>
  <dataValidations count="3">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8" xr:uid="{215892AB-A28E-4F03-A874-B04078964313}">
      <formula1>#REF!</formula1>
    </dataValidation>
    <dataValidation type="whole" operator="greaterThanOrEqual" allowBlank="1" showInputMessage="1" showErrorMessage="1" sqref="P10:P11 P19:P20" xr:uid="{50EFCC27-B569-4586-BCAA-D9A5BB3EBBA0}">
      <formula1>0</formula1>
    </dataValidation>
    <dataValidation type="whole" operator="lessThanOrEqual" allowBlank="1" showInputMessage="1" showErrorMessage="1" sqref="P13:P14 P16:P17" xr:uid="{E52C0A26-F809-4366-B23F-DCAB1A6BF8D0}">
      <formula1>P10</formula1>
    </dataValidation>
  </dataValidations>
  <hyperlinks>
    <hyperlink ref="T14:V15" r:id="rId1" display="Acceder a la guía" xr:uid="{CE86BF8A-8D51-4939-9998-E885D6DBEAEC}"/>
    <hyperlink ref="B10:C10" location="Abogados!A1" display="Abogados" xr:uid="{2D7747F9-B8AD-45E9-9F83-DA8F83C7FADB}"/>
    <hyperlink ref="B12:C12" location="'Registro Casos'!A1" display="Registro Casos" xr:uid="{D1451377-E7F2-452C-8AD3-038BC9D80307}"/>
    <hyperlink ref="B8:C8" location="Usuarios!A1" display="Usuarios" xr:uid="{2086FB6D-FE62-45EC-8EFD-5F9DC6E01582}"/>
    <hyperlink ref="B16:C16" location="Arbitramentos!A1" display="Arbitramentos" xr:uid="{0A7DE7C7-27B7-44E6-9D37-BD8D3F0EC330}"/>
    <hyperlink ref="B14:C14" location="Judiciales!A1" display="Judiciales" xr:uid="{AE3FF8EF-83A5-42A3-A5CF-D3A1FB44FB21}"/>
    <hyperlink ref="B6:C6" location="Portada!A1" display="Portada" xr:uid="{F180C56C-72BF-404D-A3B7-1DA6B8505515}"/>
    <hyperlink ref="B22:C22" location="Resumen!A1" display="Resumen (Certificación a presentar)" xr:uid="{437176E8-4020-4C87-BFF3-3E40A966FD5E}"/>
    <hyperlink ref="B20:C20" location="Pagos!A1" display="Pagos" xr:uid="{04A36A5C-E1A1-4E59-BACA-3F03F0D14E04}"/>
    <hyperlink ref="B18:C18" location="'Comité de conciliación'!A1" display="Comité de Conciliación" xr:uid="{0BA01A00-9E5A-402C-B67B-56BAF52B74F6}"/>
  </hyperlinks>
  <pageMargins left="0.7" right="0.7"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E63D6-8ACC-439E-A6B6-EE68B06909C1}">
  <sheetPr codeName="Hoja5">
    <pageSetUpPr autoPageBreaks="0"/>
  </sheetPr>
  <dimension ref="A3:Y51"/>
  <sheetViews>
    <sheetView showGridLines="0" showRowColHeaders="0" topLeftCell="B19" zoomScale="70" zoomScaleNormal="70" workbookViewId="0">
      <selection activeCell="S43" sqref="S43"/>
      <extLst>
        <ext xmlns:xlsdti="http://schemas.microsoft.com/office/spreadsheetml/2023/showDataTypeIcons" uri="{77bfe23e-c014-4d31-8a63-9c772dbf06b6}">
          <xlsdti:showDataTypeIcons visible="0"/>
        </ext>
      </extLst>
    </sheetView>
  </sheetViews>
  <sheetFormatPr baseColWidth="10" defaultColWidth="11.44140625" defaultRowHeight="20.399999999999999"/>
  <cols>
    <col min="1" max="1" width="0" style="6" hidden="1" customWidth="1"/>
    <col min="2" max="2" width="17.6640625" style="55" customWidth="1"/>
    <col min="3" max="3" width="19.88671875" style="55" customWidth="1"/>
    <col min="4" max="10" width="9.109375" style="6" customWidth="1"/>
    <col min="11" max="11" width="5.109375" style="6" customWidth="1"/>
    <col min="12" max="12" width="17.44140625" style="6" customWidth="1"/>
    <col min="13" max="18" width="9.109375" style="6" customWidth="1"/>
    <col min="19" max="19" width="17.44140625" style="6" customWidth="1"/>
    <col min="20" max="20" width="15.44140625" style="6" customWidth="1"/>
    <col min="21" max="21" width="17.88671875" style="6" customWidth="1"/>
    <col min="22" max="22" width="5.44140625" style="6" customWidth="1"/>
    <col min="23" max="24" width="9.109375" style="6" customWidth="1"/>
    <col min="25" max="25" width="15.33203125" style="6" customWidth="1"/>
    <col min="26" max="55" width="9.109375" style="6" customWidth="1"/>
    <col min="56" max="16384" width="11.44140625" style="6"/>
  </cols>
  <sheetData>
    <row r="3" spans="1:25" ht="15" customHeight="1">
      <c r="E3" s="129" t="s">
        <v>2</v>
      </c>
      <c r="F3" s="129"/>
      <c r="G3" s="129"/>
      <c r="H3" s="129"/>
      <c r="I3" s="129"/>
      <c r="J3" s="129"/>
      <c r="K3" s="129"/>
      <c r="L3" s="129"/>
      <c r="M3" s="129"/>
      <c r="N3" s="129"/>
      <c r="O3" s="129"/>
      <c r="P3" s="129"/>
      <c r="Q3" s="129"/>
      <c r="R3" s="129"/>
      <c r="S3" s="129"/>
      <c r="T3" s="129"/>
      <c r="U3" s="129"/>
      <c r="V3" s="129"/>
      <c r="W3" s="129"/>
      <c r="X3" s="129"/>
      <c r="Y3" s="129"/>
    </row>
    <row r="4" spans="1:25" ht="15.75" customHeight="1" thickBot="1">
      <c r="E4" s="130"/>
      <c r="F4" s="130"/>
      <c r="G4" s="130"/>
      <c r="H4" s="130"/>
      <c r="I4" s="130"/>
      <c r="J4" s="130"/>
      <c r="K4" s="130"/>
      <c r="L4" s="130"/>
      <c r="M4" s="130"/>
      <c r="N4" s="130"/>
      <c r="O4" s="130"/>
      <c r="P4" s="130"/>
      <c r="Q4" s="130"/>
      <c r="R4" s="130"/>
      <c r="S4" s="130"/>
      <c r="T4" s="130"/>
      <c r="U4" s="130"/>
      <c r="V4" s="130"/>
      <c r="W4" s="130"/>
      <c r="X4" s="130"/>
      <c r="Y4" s="130"/>
    </row>
    <row r="6" spans="1:25" ht="19.5" customHeight="1">
      <c r="A6" s="19"/>
      <c r="B6" s="98" t="s">
        <v>617</v>
      </c>
      <c r="C6" s="98"/>
      <c r="E6" s="143" t="s">
        <v>529</v>
      </c>
      <c r="F6" s="143"/>
      <c r="G6" s="143"/>
      <c r="H6" s="143"/>
      <c r="I6" s="143"/>
      <c r="J6" s="143"/>
      <c r="K6" s="143"/>
      <c r="L6" s="143"/>
      <c r="M6" s="143"/>
      <c r="N6" s="143"/>
      <c r="O6" s="143"/>
      <c r="P6" s="143"/>
      <c r="Q6" s="143"/>
      <c r="R6" s="143"/>
      <c r="S6" s="143"/>
      <c r="T6" s="143"/>
      <c r="U6" s="143"/>
      <c r="V6" s="16"/>
      <c r="W6" s="134" t="s">
        <v>624</v>
      </c>
      <c r="X6" s="134"/>
      <c r="Y6" s="134"/>
    </row>
    <row r="7" spans="1:25">
      <c r="B7" s="98"/>
      <c r="C7" s="98"/>
      <c r="E7" s="143"/>
      <c r="F7" s="143"/>
      <c r="G7" s="143"/>
      <c r="H7" s="143"/>
      <c r="I7" s="143"/>
      <c r="J7" s="143"/>
      <c r="K7" s="143"/>
      <c r="L7" s="143"/>
      <c r="M7" s="143"/>
      <c r="N7" s="143"/>
      <c r="O7" s="143"/>
      <c r="P7" s="143"/>
      <c r="Q7" s="143"/>
      <c r="R7" s="143"/>
      <c r="S7" s="143"/>
      <c r="T7" s="143"/>
      <c r="U7" s="143"/>
      <c r="V7" s="16"/>
      <c r="W7" s="134"/>
      <c r="X7" s="134"/>
      <c r="Y7" s="134"/>
    </row>
    <row r="8" spans="1:25">
      <c r="B8" s="98" t="s">
        <v>0</v>
      </c>
      <c r="C8" s="98"/>
      <c r="P8" s="7"/>
      <c r="Q8" s="20"/>
      <c r="R8" s="20"/>
      <c r="S8" s="21"/>
      <c r="T8" s="21"/>
      <c r="U8" s="21"/>
      <c r="V8" s="16"/>
      <c r="W8" s="134"/>
      <c r="X8" s="134"/>
      <c r="Y8" s="134"/>
    </row>
    <row r="9" spans="1:25">
      <c r="B9" s="98"/>
      <c r="C9" s="98"/>
      <c r="P9" s="7"/>
      <c r="Q9" s="20"/>
      <c r="R9" s="20"/>
      <c r="S9" s="20"/>
      <c r="T9" s="20"/>
      <c r="U9" s="20"/>
      <c r="V9" s="16"/>
      <c r="W9" s="134"/>
      <c r="X9" s="134"/>
      <c r="Y9" s="134"/>
    </row>
    <row r="10" spans="1:25" ht="20.25" customHeight="1">
      <c r="B10" s="98" t="s">
        <v>1</v>
      </c>
      <c r="C10" s="98"/>
      <c r="E10" s="126" t="str">
        <f>"Procesos activos al "&amp;Administrador!B5&amp;"DE "&amp;Administrador!B4</f>
        <v>Procesos activos al 30 DE JUNIO DE 2025</v>
      </c>
      <c r="F10" s="126"/>
      <c r="G10" s="126"/>
      <c r="H10" s="126"/>
      <c r="I10" s="126"/>
      <c r="J10" s="126"/>
      <c r="K10" s="126"/>
      <c r="L10" s="126" t="s">
        <v>469</v>
      </c>
      <c r="M10" s="70"/>
      <c r="N10" s="126" t="s">
        <v>630</v>
      </c>
      <c r="O10" s="126"/>
      <c r="P10" s="126"/>
      <c r="Q10" s="126"/>
      <c r="R10" s="126"/>
      <c r="S10" s="126"/>
      <c r="T10" s="126"/>
      <c r="U10" s="126" t="s">
        <v>469</v>
      </c>
      <c r="V10" s="16"/>
      <c r="W10" s="134"/>
      <c r="X10" s="134"/>
      <c r="Y10" s="134"/>
    </row>
    <row r="11" spans="1:25" ht="15" customHeight="1">
      <c r="B11" s="98"/>
      <c r="C11" s="98"/>
      <c r="E11" s="126"/>
      <c r="F11" s="126"/>
      <c r="G11" s="126"/>
      <c r="H11" s="126"/>
      <c r="I11" s="126"/>
      <c r="J11" s="126"/>
      <c r="K11" s="126"/>
      <c r="L11" s="126"/>
      <c r="M11" s="70"/>
      <c r="N11" s="126"/>
      <c r="O11" s="126"/>
      <c r="P11" s="126"/>
      <c r="Q11" s="126"/>
      <c r="R11" s="126"/>
      <c r="S11" s="126"/>
      <c r="T11" s="126"/>
      <c r="U11" s="126"/>
      <c r="V11" s="16"/>
      <c r="W11" s="134"/>
      <c r="X11" s="134"/>
      <c r="Y11" s="134"/>
    </row>
    <row r="12" spans="1:25" ht="19.5" customHeight="1">
      <c r="B12" s="98" t="s">
        <v>618</v>
      </c>
      <c r="C12" s="98"/>
      <c r="E12" s="166" t="s">
        <v>436</v>
      </c>
      <c r="F12" s="166"/>
      <c r="G12" s="166"/>
      <c r="H12" s="166"/>
      <c r="I12" s="166"/>
      <c r="J12" s="166"/>
      <c r="K12" s="181"/>
      <c r="L12" s="160">
        <v>9</v>
      </c>
      <c r="M12" s="68"/>
      <c r="N12" s="184" t="s">
        <v>442</v>
      </c>
      <c r="O12" s="184"/>
      <c r="P12" s="184"/>
      <c r="Q12" s="184"/>
      <c r="R12" s="184"/>
      <c r="S12" s="184"/>
      <c r="T12" s="185"/>
      <c r="U12" s="180">
        <v>0</v>
      </c>
      <c r="W12" s="134"/>
      <c r="X12" s="134"/>
      <c r="Y12" s="134"/>
    </row>
    <row r="13" spans="1:25" ht="19.5" customHeight="1">
      <c r="B13" s="98"/>
      <c r="C13" s="98"/>
      <c r="E13" s="166"/>
      <c r="F13" s="166"/>
      <c r="G13" s="166"/>
      <c r="H13" s="166"/>
      <c r="I13" s="166"/>
      <c r="J13" s="166"/>
      <c r="K13" s="181"/>
      <c r="L13" s="160"/>
      <c r="M13" s="68"/>
      <c r="N13" s="184"/>
      <c r="O13" s="184"/>
      <c r="P13" s="184"/>
      <c r="Q13" s="184"/>
      <c r="R13" s="184"/>
      <c r="S13" s="184"/>
      <c r="T13" s="185"/>
      <c r="U13" s="180"/>
      <c r="W13" s="134"/>
      <c r="X13" s="134"/>
      <c r="Y13" s="134"/>
    </row>
    <row r="14" spans="1:25" ht="19.5" customHeight="1">
      <c r="B14" s="98" t="s">
        <v>2</v>
      </c>
      <c r="C14" s="98"/>
      <c r="E14" s="182" t="s">
        <v>575</v>
      </c>
      <c r="F14" s="182"/>
      <c r="G14" s="182"/>
      <c r="H14" s="182"/>
      <c r="I14" s="182"/>
      <c r="J14" s="182"/>
      <c r="K14" s="183"/>
      <c r="L14" s="178">
        <v>9</v>
      </c>
      <c r="M14" s="177"/>
      <c r="N14" s="186" t="s">
        <v>573</v>
      </c>
      <c r="O14" s="186"/>
      <c r="P14" s="186"/>
      <c r="Q14" s="186"/>
      <c r="R14" s="186"/>
      <c r="S14" s="186"/>
      <c r="T14" s="187"/>
      <c r="U14" s="178">
        <v>0</v>
      </c>
      <c r="W14" s="109" t="s">
        <v>599</v>
      </c>
      <c r="X14" s="109"/>
      <c r="Y14" s="109"/>
    </row>
    <row r="15" spans="1:25" ht="19.5" customHeight="1">
      <c r="B15" s="98"/>
      <c r="C15" s="98"/>
      <c r="E15" s="182"/>
      <c r="F15" s="182"/>
      <c r="G15" s="182"/>
      <c r="H15" s="182"/>
      <c r="I15" s="182"/>
      <c r="J15" s="182"/>
      <c r="K15" s="183"/>
      <c r="L15" s="178"/>
      <c r="M15" s="177"/>
      <c r="N15" s="186"/>
      <c r="O15" s="186"/>
      <c r="P15" s="186"/>
      <c r="Q15" s="186"/>
      <c r="R15" s="186"/>
      <c r="S15" s="186"/>
      <c r="T15" s="187"/>
      <c r="U15" s="178"/>
      <c r="W15" s="109"/>
      <c r="X15" s="109"/>
      <c r="Y15" s="109"/>
    </row>
    <row r="16" spans="1:25" ht="19.5" customHeight="1">
      <c r="B16" s="98" t="s">
        <v>3</v>
      </c>
      <c r="C16" s="98"/>
      <c r="E16" s="166" t="s">
        <v>629</v>
      </c>
      <c r="F16" s="166"/>
      <c r="G16" s="166"/>
      <c r="H16" s="166"/>
      <c r="I16" s="166"/>
      <c r="J16" s="166"/>
      <c r="K16" s="181"/>
      <c r="L16" s="160">
        <v>0</v>
      </c>
      <c r="M16" s="68"/>
      <c r="N16" s="190" t="s">
        <v>631</v>
      </c>
      <c r="O16" s="190"/>
      <c r="P16" s="190"/>
      <c r="Q16" s="190"/>
      <c r="R16" s="190"/>
      <c r="S16" s="190"/>
      <c r="T16" s="191"/>
      <c r="U16" s="180">
        <v>0</v>
      </c>
      <c r="W16" s="17"/>
      <c r="X16" s="17"/>
      <c r="Y16" s="17"/>
    </row>
    <row r="17" spans="2:25" ht="19.5" customHeight="1">
      <c r="B17" s="98"/>
      <c r="C17" s="98"/>
      <c r="E17" s="166"/>
      <c r="F17" s="166"/>
      <c r="G17" s="166"/>
      <c r="H17" s="166"/>
      <c r="I17" s="166"/>
      <c r="J17" s="166"/>
      <c r="K17" s="181"/>
      <c r="L17" s="160"/>
      <c r="M17" s="68"/>
      <c r="N17" s="190"/>
      <c r="O17" s="190"/>
      <c r="P17" s="190"/>
      <c r="Q17" s="190"/>
      <c r="R17" s="190"/>
      <c r="S17" s="190"/>
      <c r="T17" s="191"/>
      <c r="U17" s="180"/>
    </row>
    <row r="18" spans="2:25" ht="18" customHeight="1">
      <c r="B18" s="98" t="s">
        <v>539</v>
      </c>
      <c r="C18" s="98"/>
      <c r="N18" s="22"/>
      <c r="O18" s="22"/>
      <c r="P18" s="22"/>
      <c r="Q18" s="22"/>
      <c r="R18" s="22"/>
      <c r="S18" s="22"/>
      <c r="T18" s="22"/>
      <c r="U18" s="23"/>
      <c r="W18" s="116" t="s">
        <v>633</v>
      </c>
      <c r="X18" s="116"/>
      <c r="Y18" s="116"/>
    </row>
    <row r="19" spans="2:25" ht="27.75" customHeight="1">
      <c r="B19" s="98"/>
      <c r="C19" s="98"/>
      <c r="E19" s="126" t="str">
        <f>+"Procesos terminados durante el "&amp;Administrador!B3&amp;" semestre de "&amp;Administrador!B4</f>
        <v>Procesos terminados durante el PRIMER semestre de 2025</v>
      </c>
      <c r="F19" s="126"/>
      <c r="G19" s="126"/>
      <c r="H19" s="126"/>
      <c r="I19" s="126"/>
      <c r="J19" s="126"/>
      <c r="K19" s="126"/>
      <c r="L19" s="126" t="s">
        <v>469</v>
      </c>
      <c r="M19" s="70"/>
      <c r="N19" s="126" t="s">
        <v>471</v>
      </c>
      <c r="O19" s="126"/>
      <c r="P19" s="126"/>
      <c r="Q19" s="126"/>
      <c r="R19" s="126"/>
      <c r="S19" s="126"/>
      <c r="T19" s="126"/>
      <c r="U19" s="126" t="s">
        <v>469</v>
      </c>
      <c r="W19" s="116"/>
      <c r="X19" s="116"/>
      <c r="Y19" s="116"/>
    </row>
    <row r="20" spans="2:25">
      <c r="B20" s="98" t="s">
        <v>431</v>
      </c>
      <c r="C20" s="98"/>
      <c r="E20" s="126"/>
      <c r="F20" s="126"/>
      <c r="G20" s="126"/>
      <c r="H20" s="126"/>
      <c r="I20" s="126"/>
      <c r="J20" s="126"/>
      <c r="K20" s="126"/>
      <c r="L20" s="126"/>
      <c r="M20" s="70"/>
      <c r="N20" s="126"/>
      <c r="O20" s="126"/>
      <c r="P20" s="126"/>
      <c r="Q20" s="126"/>
      <c r="R20" s="126"/>
      <c r="S20" s="126"/>
      <c r="T20" s="126"/>
      <c r="U20" s="126"/>
      <c r="W20" s="116"/>
      <c r="X20" s="116"/>
      <c r="Y20" s="116"/>
    </row>
    <row r="21" spans="2:25" ht="26.25" customHeight="1">
      <c r="B21" s="98"/>
      <c r="C21" s="98"/>
      <c r="E21" s="184" t="str">
        <f>"Cantidad de procesos terminados durante el "&amp;Administrador!B3&amp;" semestre de "&amp;Administrador!B4&amp;" según jurídica"</f>
        <v>Cantidad de procesos terminados durante el PRIMER semestre de 2025 según jurídica</v>
      </c>
      <c r="F21" s="184"/>
      <c r="G21" s="184"/>
      <c r="H21" s="184"/>
      <c r="I21" s="184"/>
      <c r="J21" s="184"/>
      <c r="K21" s="185"/>
      <c r="L21" s="160">
        <v>1</v>
      </c>
      <c r="M21" s="43"/>
      <c r="N21" s="184" t="str">
        <f>"Cantidad de procesos activos ekOGUI - Calidad demandado"</f>
        <v>Cantidad de procesos activos ekOGUI - Calidad demandado</v>
      </c>
      <c r="O21" s="184"/>
      <c r="P21" s="184"/>
      <c r="Q21" s="184"/>
      <c r="R21" s="184"/>
      <c r="S21" s="184"/>
      <c r="T21" s="185"/>
      <c r="U21" s="179">
        <v>9</v>
      </c>
      <c r="W21" s="116"/>
      <c r="X21" s="116"/>
      <c r="Y21" s="116"/>
    </row>
    <row r="22" spans="2:25" ht="37.5" customHeight="1">
      <c r="B22" s="98" t="s">
        <v>619</v>
      </c>
      <c r="C22" s="98"/>
      <c r="E22" s="184"/>
      <c r="F22" s="184"/>
      <c r="G22" s="184"/>
      <c r="H22" s="184"/>
      <c r="I22" s="184"/>
      <c r="J22" s="184"/>
      <c r="K22" s="185"/>
      <c r="L22" s="160"/>
      <c r="M22" s="176"/>
      <c r="N22" s="184"/>
      <c r="O22" s="184"/>
      <c r="P22" s="184"/>
      <c r="Q22" s="184"/>
      <c r="R22" s="184"/>
      <c r="S22" s="184"/>
      <c r="T22" s="185"/>
      <c r="U22" s="179"/>
      <c r="W22" s="116"/>
      <c r="X22" s="116"/>
      <c r="Y22" s="116"/>
    </row>
    <row r="23" spans="2:25" ht="26.25" customHeight="1">
      <c r="E23" s="182" t="str">
        <f>"Cantidad de procesos terminados en ekOGUI durante el "&amp;Administrador!B3&amp;" semestre de "&amp;Administrador!B4</f>
        <v>Cantidad de procesos terminados en ekOGUI durante el PRIMER semestre de 2025</v>
      </c>
      <c r="F23" s="182"/>
      <c r="G23" s="182"/>
      <c r="H23" s="182"/>
      <c r="I23" s="182"/>
      <c r="J23" s="182"/>
      <c r="K23" s="183"/>
      <c r="L23" s="178">
        <v>1</v>
      </c>
      <c r="M23" s="176"/>
      <c r="N23" s="186" t="str">
        <f>"Cantidad de procesos en ekOGUI - Calificación durante el semestre "&amp;Administrador!B2</f>
        <v>Cantidad de procesos en ekOGUI - Calificación durante el semestre I - 2025</v>
      </c>
      <c r="O23" s="186"/>
      <c r="P23" s="186"/>
      <c r="Q23" s="186"/>
      <c r="R23" s="186"/>
      <c r="S23" s="186"/>
      <c r="T23" s="187"/>
      <c r="U23" s="178">
        <v>9</v>
      </c>
      <c r="W23" s="116"/>
      <c r="X23" s="116"/>
      <c r="Y23" s="116"/>
    </row>
    <row r="24" spans="2:25" ht="21" customHeight="1">
      <c r="E24" s="182"/>
      <c r="F24" s="182"/>
      <c r="G24" s="182"/>
      <c r="H24" s="182"/>
      <c r="I24" s="182"/>
      <c r="J24" s="182"/>
      <c r="K24" s="183"/>
      <c r="L24" s="178"/>
      <c r="M24" s="43"/>
      <c r="N24" s="186"/>
      <c r="O24" s="186"/>
      <c r="P24" s="186"/>
      <c r="Q24" s="186"/>
      <c r="R24" s="186"/>
      <c r="S24" s="186"/>
      <c r="T24" s="187"/>
      <c r="U24" s="178"/>
      <c r="W24" s="116"/>
      <c r="X24" s="116"/>
      <c r="Y24" s="116"/>
    </row>
    <row r="25" spans="2:25" ht="18" customHeight="1">
      <c r="E25" s="16"/>
      <c r="F25" s="16"/>
      <c r="G25" s="16"/>
      <c r="H25" s="16"/>
      <c r="I25" s="16"/>
      <c r="J25" s="97"/>
      <c r="K25" s="54">
        <f>+L23*25%</f>
        <v>0.25</v>
      </c>
      <c r="L25" s="54">
        <f>+INT(IF(L23&lt;10,L23,IF(K25&lt;10,10,K25)))</f>
        <v>1</v>
      </c>
      <c r="M25" s="24"/>
      <c r="N25" s="184" t="str">
        <f>"Cantidad de procesos en ekOGUI - Calificación anterior al semestre "&amp;Administrador!B2</f>
        <v>Cantidad de procesos en ekOGUI - Calificación anterior al semestre I - 2025</v>
      </c>
      <c r="O25" s="184"/>
      <c r="P25" s="184"/>
      <c r="Q25" s="184"/>
      <c r="R25" s="184"/>
      <c r="S25" s="184"/>
      <c r="T25" s="185"/>
      <c r="U25" s="160">
        <v>0</v>
      </c>
      <c r="W25" s="116"/>
      <c r="X25" s="116"/>
      <c r="Y25" s="116"/>
    </row>
    <row r="26" spans="2:25" ht="26.25" customHeight="1">
      <c r="E26" s="126" t="str">
        <f>"Seleccione "&amp;L25&amp;" procesos terminados en el primer semestre de "&amp;Administrador!A8&amp;" y diligencie la siguiente tabla:"</f>
        <v>Seleccione 1 procesos terminados en el primer semestre de 2025 y diligencie la siguiente tabla:</v>
      </c>
      <c r="F26" s="126"/>
      <c r="G26" s="126"/>
      <c r="H26" s="126"/>
      <c r="I26" s="126"/>
      <c r="J26" s="126"/>
      <c r="K26" s="126"/>
      <c r="L26" s="126"/>
      <c r="M26" s="24"/>
      <c r="N26" s="184"/>
      <c r="O26" s="184"/>
      <c r="P26" s="184"/>
      <c r="Q26" s="184"/>
      <c r="R26" s="184"/>
      <c r="S26" s="184"/>
      <c r="T26" s="185"/>
      <c r="U26" s="160"/>
      <c r="W26" s="116"/>
      <c r="X26" s="116"/>
      <c r="Y26" s="116"/>
    </row>
    <row r="27" spans="2:25" ht="18" customHeight="1">
      <c r="E27" s="126"/>
      <c r="F27" s="126"/>
      <c r="G27" s="126"/>
      <c r="H27" s="126"/>
      <c r="I27" s="126"/>
      <c r="J27" s="126"/>
      <c r="K27" s="126"/>
      <c r="L27" s="126"/>
      <c r="N27" s="161" t="s">
        <v>604</v>
      </c>
      <c r="O27" s="161"/>
      <c r="P27" s="161"/>
      <c r="Q27" s="161"/>
      <c r="R27" s="161"/>
      <c r="S27" s="161"/>
      <c r="T27" s="162"/>
      <c r="U27" s="163">
        <v>0</v>
      </c>
      <c r="W27" s="116"/>
      <c r="X27" s="116"/>
      <c r="Y27" s="116"/>
    </row>
    <row r="28" spans="2:25" ht="18" customHeight="1">
      <c r="E28" s="126"/>
      <c r="F28" s="126"/>
      <c r="G28" s="126"/>
      <c r="H28" s="126"/>
      <c r="I28" s="126"/>
      <c r="J28" s="126"/>
      <c r="K28" s="126"/>
      <c r="L28" s="126"/>
      <c r="N28" s="161"/>
      <c r="O28" s="161"/>
      <c r="P28" s="161"/>
      <c r="Q28" s="161"/>
      <c r="R28" s="161"/>
      <c r="S28" s="161"/>
      <c r="T28" s="162"/>
      <c r="U28" s="163"/>
      <c r="W28" s="116"/>
      <c r="X28" s="116"/>
      <c r="Y28" s="116"/>
    </row>
    <row r="29" spans="2:25" ht="26.4" customHeight="1">
      <c r="E29" s="94"/>
      <c r="F29" s="94"/>
      <c r="G29" s="94"/>
      <c r="H29" s="94"/>
      <c r="I29" s="94"/>
      <c r="J29" s="94"/>
      <c r="K29" s="94"/>
      <c r="L29" s="94"/>
      <c r="M29" s="95"/>
      <c r="T29" s="194" t="str">
        <f>IF(U23+U25+U27&lt;&gt;U21,"Calificación inconsistente","")</f>
        <v/>
      </c>
      <c r="U29" s="194"/>
      <c r="W29" s="116"/>
      <c r="X29" s="116"/>
      <c r="Y29" s="116"/>
    </row>
    <row r="30" spans="2:25" ht="15" customHeight="1">
      <c r="E30" s="126" t="s">
        <v>470</v>
      </c>
      <c r="F30" s="126"/>
      <c r="G30" s="126"/>
      <c r="H30" s="126"/>
      <c r="I30" s="126"/>
      <c r="J30" s="126"/>
      <c r="K30" s="126"/>
      <c r="L30" s="126" t="s">
        <v>469</v>
      </c>
      <c r="M30" s="96"/>
      <c r="N30" s="126" t="s">
        <v>632</v>
      </c>
      <c r="O30" s="126"/>
      <c r="P30" s="126"/>
      <c r="Q30" s="126"/>
      <c r="R30" s="127"/>
      <c r="S30" s="127" t="s">
        <v>474</v>
      </c>
      <c r="T30" s="126" t="s">
        <v>473</v>
      </c>
      <c r="U30" s="193"/>
      <c r="W30" s="116"/>
      <c r="X30" s="116"/>
      <c r="Y30" s="116"/>
    </row>
    <row r="31" spans="2:25" ht="21.75" customHeight="1">
      <c r="E31" s="126"/>
      <c r="F31" s="126"/>
      <c r="G31" s="126"/>
      <c r="H31" s="126"/>
      <c r="I31" s="126"/>
      <c r="J31" s="126"/>
      <c r="K31" s="126"/>
      <c r="L31" s="126"/>
      <c r="M31" s="96"/>
      <c r="N31" s="126"/>
      <c r="O31" s="126"/>
      <c r="P31" s="126"/>
      <c r="Q31" s="126"/>
      <c r="R31" s="127"/>
      <c r="S31" s="127"/>
      <c r="T31" s="193"/>
      <c r="U31" s="193"/>
      <c r="W31" s="116"/>
      <c r="X31" s="116"/>
      <c r="Y31" s="116"/>
    </row>
    <row r="32" spans="2:25" ht="18.75" customHeight="1">
      <c r="E32" s="169" t="s">
        <v>437</v>
      </c>
      <c r="F32" s="169"/>
      <c r="G32" s="169"/>
      <c r="H32" s="169"/>
      <c r="I32" s="169"/>
      <c r="J32" s="169"/>
      <c r="K32" s="170"/>
      <c r="L32" s="195">
        <f>+L25</f>
        <v>1</v>
      </c>
      <c r="M32" s="96"/>
      <c r="N32" s="166" t="s">
        <v>472</v>
      </c>
      <c r="O32" s="166"/>
      <c r="P32" s="166"/>
      <c r="Q32" s="166"/>
      <c r="R32" s="167"/>
      <c r="S32" s="164">
        <v>0</v>
      </c>
      <c r="T32" s="165">
        <v>0</v>
      </c>
      <c r="U32" s="160"/>
      <c r="W32" s="116"/>
      <c r="X32" s="116"/>
      <c r="Y32" s="116"/>
    </row>
    <row r="33" spans="5:25" ht="18.75" customHeight="1">
      <c r="E33" s="169"/>
      <c r="F33" s="169"/>
      <c r="G33" s="169"/>
      <c r="H33" s="169"/>
      <c r="I33" s="169"/>
      <c r="J33" s="169"/>
      <c r="K33" s="170"/>
      <c r="L33" s="195"/>
      <c r="M33" s="96"/>
      <c r="N33" s="166"/>
      <c r="O33" s="166"/>
      <c r="P33" s="166"/>
      <c r="Q33" s="166"/>
      <c r="R33" s="167"/>
      <c r="S33" s="164"/>
      <c r="T33" s="165"/>
      <c r="U33" s="160"/>
      <c r="W33" s="116"/>
      <c r="X33" s="116"/>
      <c r="Y33" s="116"/>
    </row>
    <row r="34" spans="5:25" ht="18.75" customHeight="1">
      <c r="E34" s="171" t="s">
        <v>438</v>
      </c>
      <c r="F34" s="171"/>
      <c r="G34" s="171"/>
      <c r="H34" s="171"/>
      <c r="I34" s="171"/>
      <c r="J34" s="171"/>
      <c r="K34" s="172"/>
      <c r="L34" s="178">
        <v>1</v>
      </c>
      <c r="M34" s="96"/>
      <c r="N34" s="182" t="s">
        <v>443</v>
      </c>
      <c r="O34" s="182"/>
      <c r="P34" s="182"/>
      <c r="Q34" s="182"/>
      <c r="R34" s="192"/>
      <c r="S34" s="175">
        <v>0</v>
      </c>
      <c r="T34" s="168">
        <v>0</v>
      </c>
      <c r="U34" s="163"/>
      <c r="V34" s="10"/>
      <c r="W34" s="116"/>
      <c r="X34" s="116"/>
      <c r="Y34" s="116"/>
    </row>
    <row r="35" spans="5:25" ht="18.75" customHeight="1">
      <c r="E35" s="171"/>
      <c r="F35" s="171"/>
      <c r="G35" s="171"/>
      <c r="H35" s="171"/>
      <c r="I35" s="171"/>
      <c r="J35" s="171"/>
      <c r="K35" s="172"/>
      <c r="L35" s="178"/>
      <c r="M35" s="96"/>
      <c r="N35" s="182"/>
      <c r="O35" s="182"/>
      <c r="P35" s="182"/>
      <c r="Q35" s="182"/>
      <c r="R35" s="192"/>
      <c r="S35" s="175"/>
      <c r="T35" s="168"/>
      <c r="U35" s="163"/>
      <c r="V35" s="10"/>
      <c r="W35" s="116"/>
      <c r="X35" s="116"/>
      <c r="Y35" s="116"/>
    </row>
    <row r="36" spans="5:25" ht="18.75" customHeight="1">
      <c r="E36" s="173" t="s">
        <v>439</v>
      </c>
      <c r="F36" s="173"/>
      <c r="G36" s="173"/>
      <c r="H36" s="173"/>
      <c r="I36" s="173"/>
      <c r="J36" s="173"/>
      <c r="K36" s="174"/>
      <c r="L36" s="160">
        <v>0</v>
      </c>
      <c r="M36" s="96"/>
      <c r="N36" s="166" t="s">
        <v>444</v>
      </c>
      <c r="O36" s="166"/>
      <c r="P36" s="166"/>
      <c r="Q36" s="166"/>
      <c r="R36" s="167"/>
      <c r="S36" s="164">
        <v>0</v>
      </c>
      <c r="T36" s="165">
        <v>0</v>
      </c>
      <c r="U36" s="160"/>
      <c r="V36" s="10">
        <f>+S32-T32</f>
        <v>0</v>
      </c>
      <c r="W36" s="116"/>
      <c r="X36" s="116"/>
      <c r="Y36" s="116"/>
    </row>
    <row r="37" spans="5:25" ht="18.75" customHeight="1">
      <c r="E37" s="173"/>
      <c r="F37" s="173"/>
      <c r="G37" s="173"/>
      <c r="H37" s="173"/>
      <c r="I37" s="173"/>
      <c r="J37" s="173"/>
      <c r="K37" s="174"/>
      <c r="L37" s="160"/>
      <c r="M37" s="96"/>
      <c r="N37" s="166"/>
      <c r="O37" s="166"/>
      <c r="P37" s="166"/>
      <c r="Q37" s="166"/>
      <c r="R37" s="167"/>
      <c r="S37" s="164"/>
      <c r="T37" s="165"/>
      <c r="U37" s="160"/>
      <c r="V37" s="10"/>
      <c r="W37" s="116"/>
      <c r="X37" s="116"/>
      <c r="Y37" s="116"/>
    </row>
    <row r="38" spans="5:25" ht="18.75" customHeight="1">
      <c r="E38" s="171" t="s">
        <v>440</v>
      </c>
      <c r="F38" s="171"/>
      <c r="G38" s="171"/>
      <c r="H38" s="171"/>
      <c r="I38" s="171"/>
      <c r="J38" s="171"/>
      <c r="K38" s="172"/>
      <c r="L38" s="178">
        <v>0</v>
      </c>
      <c r="M38" s="68"/>
      <c r="N38" s="188" t="s">
        <v>445</v>
      </c>
      <c r="O38" s="188"/>
      <c r="P38" s="188"/>
      <c r="Q38" s="188"/>
      <c r="R38" s="189"/>
      <c r="S38" s="175">
        <v>9</v>
      </c>
      <c r="T38" s="168">
        <v>9</v>
      </c>
      <c r="U38" s="163"/>
      <c r="V38" s="10">
        <f>+S34-T34</f>
        <v>0</v>
      </c>
      <c r="W38" s="116"/>
      <c r="X38" s="116"/>
      <c r="Y38" s="116"/>
    </row>
    <row r="39" spans="5:25" ht="18.75" customHeight="1">
      <c r="E39" s="171"/>
      <c r="F39" s="171"/>
      <c r="G39" s="171"/>
      <c r="H39" s="171"/>
      <c r="I39" s="171"/>
      <c r="J39" s="171"/>
      <c r="K39" s="172"/>
      <c r="L39" s="178"/>
      <c r="M39" s="68"/>
      <c r="N39" s="188"/>
      <c r="O39" s="188"/>
      <c r="P39" s="188"/>
      <c r="Q39" s="188"/>
      <c r="R39" s="189"/>
      <c r="S39" s="175"/>
      <c r="T39" s="168"/>
      <c r="U39" s="163"/>
      <c r="V39" s="10"/>
      <c r="W39" s="116"/>
      <c r="X39" s="116"/>
      <c r="Y39" s="116"/>
    </row>
    <row r="40" spans="5:25" ht="18" customHeight="1">
      <c r="E40" s="169" t="s">
        <v>441</v>
      </c>
      <c r="F40" s="169"/>
      <c r="G40" s="169"/>
      <c r="H40" s="169"/>
      <c r="I40" s="169"/>
      <c r="J40" s="169"/>
      <c r="K40" s="170"/>
      <c r="L40" s="160">
        <v>0</v>
      </c>
      <c r="M40" s="69"/>
      <c r="N40" s="68"/>
      <c r="O40" s="68"/>
      <c r="P40" s="68"/>
      <c r="Q40" s="68"/>
      <c r="R40" s="68"/>
      <c r="S40" s="68"/>
      <c r="T40" s="68"/>
      <c r="U40" s="68"/>
      <c r="V40" s="10">
        <f>+S36-T36</f>
        <v>0</v>
      </c>
      <c r="W40" s="116"/>
      <c r="X40" s="116"/>
      <c r="Y40" s="116"/>
    </row>
    <row r="41" spans="5:25" ht="18" customHeight="1">
      <c r="E41" s="169"/>
      <c r="F41" s="169"/>
      <c r="G41" s="169"/>
      <c r="H41" s="169"/>
      <c r="I41" s="169"/>
      <c r="J41" s="169"/>
      <c r="K41" s="170"/>
      <c r="L41" s="160"/>
      <c r="M41" s="68"/>
      <c r="N41" s="68"/>
      <c r="O41" s="68"/>
      <c r="P41" s="68"/>
      <c r="Q41" s="68"/>
      <c r="R41" s="68"/>
      <c r="S41" s="68"/>
      <c r="T41" s="68"/>
      <c r="U41" s="68"/>
      <c r="V41" s="10"/>
      <c r="W41" s="116"/>
      <c r="X41" s="116"/>
      <c r="Y41" s="116"/>
    </row>
    <row r="42" spans="5:25" ht="18" customHeight="1">
      <c r="V42" s="10">
        <f>+S38-T38</f>
        <v>0</v>
      </c>
      <c r="W42" s="116"/>
      <c r="X42" s="116"/>
      <c r="Y42" s="116"/>
    </row>
    <row r="43" spans="5:25" ht="18" customHeight="1">
      <c r="V43" s="10"/>
      <c r="W43" s="116"/>
      <c r="X43" s="116"/>
      <c r="Y43" s="116"/>
    </row>
    <row r="44" spans="5:25" ht="27" customHeight="1">
      <c r="E44" s="115" t="s">
        <v>620</v>
      </c>
      <c r="F44" s="115"/>
      <c r="G44" s="115"/>
      <c r="H44" s="115"/>
      <c r="I44" s="115"/>
      <c r="J44" s="115"/>
      <c r="K44" s="115"/>
      <c r="L44" s="115"/>
      <c r="M44" s="115"/>
      <c r="N44" s="115"/>
      <c r="O44" s="115"/>
      <c r="P44" s="115"/>
      <c r="Q44" s="115"/>
      <c r="R44" s="115"/>
      <c r="S44" s="115"/>
      <c r="T44" s="115"/>
      <c r="U44" s="115"/>
      <c r="V44" s="10"/>
      <c r="W44" s="116"/>
      <c r="X44" s="116"/>
      <c r="Y44" s="116"/>
    </row>
    <row r="45" spans="5:25" ht="18" customHeight="1">
      <c r="E45" s="117" t="s">
        <v>653</v>
      </c>
      <c r="F45" s="117"/>
      <c r="G45" s="117"/>
      <c r="H45" s="117"/>
      <c r="I45" s="117"/>
      <c r="J45" s="117"/>
      <c r="K45" s="117"/>
      <c r="L45" s="117"/>
      <c r="M45" s="117"/>
      <c r="N45" s="117"/>
      <c r="O45" s="117"/>
      <c r="P45" s="117"/>
      <c r="Q45" s="117"/>
      <c r="R45" s="117"/>
      <c r="S45" s="117"/>
      <c r="T45" s="117"/>
      <c r="U45" s="117"/>
      <c r="W45" s="116"/>
      <c r="X45" s="116"/>
      <c r="Y45" s="116"/>
    </row>
    <row r="46" spans="5:25" ht="18" customHeight="1">
      <c r="E46" s="117"/>
      <c r="F46" s="117"/>
      <c r="G46" s="117"/>
      <c r="H46" s="117"/>
      <c r="I46" s="117"/>
      <c r="J46" s="117"/>
      <c r="K46" s="117"/>
      <c r="L46" s="117"/>
      <c r="M46" s="117"/>
      <c r="N46" s="117"/>
      <c r="O46" s="117"/>
      <c r="P46" s="117"/>
      <c r="Q46" s="117"/>
      <c r="R46" s="117"/>
      <c r="S46" s="117"/>
      <c r="T46" s="117"/>
      <c r="U46" s="117"/>
      <c r="W46" s="116"/>
      <c r="X46" s="116"/>
      <c r="Y46" s="116"/>
    </row>
    <row r="47" spans="5:25" ht="18" customHeight="1">
      <c r="E47" s="117"/>
      <c r="F47" s="117"/>
      <c r="G47" s="117"/>
      <c r="H47" s="117"/>
      <c r="I47" s="117"/>
      <c r="J47" s="117"/>
      <c r="K47" s="117"/>
      <c r="L47" s="117"/>
      <c r="M47" s="117"/>
      <c r="N47" s="117"/>
      <c r="O47" s="117"/>
      <c r="P47" s="117"/>
      <c r="Q47" s="117"/>
      <c r="R47" s="117"/>
      <c r="S47" s="117"/>
      <c r="T47" s="117"/>
      <c r="U47" s="117"/>
      <c r="W47" s="116"/>
      <c r="X47" s="116"/>
      <c r="Y47" s="116"/>
    </row>
    <row r="48" spans="5:25" ht="18" customHeight="1">
      <c r="E48" s="117"/>
      <c r="F48" s="117"/>
      <c r="G48" s="117"/>
      <c r="H48" s="117"/>
      <c r="I48" s="117"/>
      <c r="J48" s="117"/>
      <c r="K48" s="117"/>
      <c r="L48" s="117"/>
      <c r="M48" s="117"/>
      <c r="N48" s="117"/>
      <c r="O48" s="117"/>
      <c r="P48" s="117"/>
      <c r="Q48" s="117"/>
      <c r="R48" s="117"/>
      <c r="S48" s="117"/>
      <c r="T48" s="117"/>
      <c r="U48" s="117"/>
      <c r="W48" s="116"/>
      <c r="X48" s="116"/>
      <c r="Y48" s="116"/>
    </row>
    <row r="49" spans="5:25" ht="18" customHeight="1">
      <c r="E49" s="117"/>
      <c r="F49" s="117"/>
      <c r="G49" s="117"/>
      <c r="H49" s="117"/>
      <c r="I49" s="117"/>
      <c r="J49" s="117"/>
      <c r="K49" s="117"/>
      <c r="L49" s="117"/>
      <c r="M49" s="117"/>
      <c r="N49" s="117"/>
      <c r="O49" s="117"/>
      <c r="P49" s="117"/>
      <c r="Q49" s="117"/>
      <c r="R49" s="117"/>
      <c r="S49" s="117"/>
      <c r="T49" s="117"/>
      <c r="U49" s="117"/>
      <c r="W49" s="116"/>
      <c r="X49" s="116"/>
      <c r="Y49" s="116"/>
    </row>
    <row r="50" spans="5:25">
      <c r="E50" s="117"/>
      <c r="F50" s="117"/>
      <c r="G50" s="117"/>
      <c r="H50" s="117"/>
      <c r="I50" s="117"/>
      <c r="J50" s="117"/>
      <c r="K50" s="117"/>
      <c r="L50" s="117"/>
      <c r="M50" s="117"/>
      <c r="N50" s="117"/>
      <c r="O50" s="117"/>
      <c r="P50" s="117"/>
      <c r="Q50" s="117"/>
      <c r="R50" s="117"/>
      <c r="S50" s="117"/>
      <c r="T50" s="117"/>
      <c r="U50" s="117"/>
      <c r="W50" s="116"/>
      <c r="X50" s="116"/>
      <c r="Y50" s="116"/>
    </row>
    <row r="51" spans="5:25">
      <c r="E51" s="117"/>
      <c r="F51" s="117"/>
      <c r="G51" s="117"/>
      <c r="H51" s="117"/>
      <c r="I51" s="117"/>
      <c r="J51" s="117"/>
      <c r="K51" s="117"/>
      <c r="L51" s="117"/>
      <c r="M51" s="117"/>
      <c r="N51" s="117"/>
      <c r="O51" s="117"/>
      <c r="P51" s="117"/>
      <c r="Q51" s="117"/>
      <c r="R51" s="117"/>
      <c r="S51" s="117"/>
      <c r="T51" s="117"/>
      <c r="U51" s="117"/>
      <c r="W51" s="116"/>
      <c r="X51" s="116"/>
      <c r="Y51" s="116"/>
    </row>
  </sheetData>
  <sheetProtection algorithmName="SHA-512" hashValue="+rmSjypv7z+aiu36T9pvSr4pUXfaISnAIz3G0hH3art9huGT0UiA9MPxzZSxrkT/JwJlRe1FJxXDdp+x7BCf/A==" saltValue="QhUV3s5RKCvpVZWQ8ac7ig==" spinCount="100000" sheet="1" objects="1" scenarios="1"/>
  <mergeCells count="87">
    <mergeCell ref="B22:C22"/>
    <mergeCell ref="S34:S35"/>
    <mergeCell ref="S36:S37"/>
    <mergeCell ref="E26:L28"/>
    <mergeCell ref="E32:K33"/>
    <mergeCell ref="L32:L33"/>
    <mergeCell ref="L21:L22"/>
    <mergeCell ref="E30:K31"/>
    <mergeCell ref="B21:C21"/>
    <mergeCell ref="S30:S31"/>
    <mergeCell ref="N30:R31"/>
    <mergeCell ref="L30:L31"/>
    <mergeCell ref="N14:T15"/>
    <mergeCell ref="U14:U15"/>
    <mergeCell ref="N16:T17"/>
    <mergeCell ref="T34:U35"/>
    <mergeCell ref="T36:U37"/>
    <mergeCell ref="N34:R35"/>
    <mergeCell ref="T30:U31"/>
    <mergeCell ref="T29:U29"/>
    <mergeCell ref="E3:Y4"/>
    <mergeCell ref="E38:K39"/>
    <mergeCell ref="W14:Y15"/>
    <mergeCell ref="L34:L35"/>
    <mergeCell ref="L38:L39"/>
    <mergeCell ref="N21:T22"/>
    <mergeCell ref="N23:T24"/>
    <mergeCell ref="U23:U24"/>
    <mergeCell ref="N25:T26"/>
    <mergeCell ref="L16:L17"/>
    <mergeCell ref="E21:K22"/>
    <mergeCell ref="E23:K24"/>
    <mergeCell ref="N10:T11"/>
    <mergeCell ref="N36:R37"/>
    <mergeCell ref="N38:R39"/>
    <mergeCell ref="N12:T13"/>
    <mergeCell ref="B11:C11"/>
    <mergeCell ref="B13:C13"/>
    <mergeCell ref="B15:C15"/>
    <mergeCell ref="E10:K11"/>
    <mergeCell ref="B6:C6"/>
    <mergeCell ref="B8:C8"/>
    <mergeCell ref="B14:C14"/>
    <mergeCell ref="B10:C10"/>
    <mergeCell ref="B12:C12"/>
    <mergeCell ref="B7:C7"/>
    <mergeCell ref="B9:C9"/>
    <mergeCell ref="B18:C18"/>
    <mergeCell ref="B20:C20"/>
    <mergeCell ref="B16:C16"/>
    <mergeCell ref="E16:K17"/>
    <mergeCell ref="E12:K13"/>
    <mergeCell ref="B17:C17"/>
    <mergeCell ref="B19:C19"/>
    <mergeCell ref="E14:K15"/>
    <mergeCell ref="W6:Y13"/>
    <mergeCell ref="U19:U20"/>
    <mergeCell ref="M22:M23"/>
    <mergeCell ref="M14:M15"/>
    <mergeCell ref="U10:U11"/>
    <mergeCell ref="N19:T20"/>
    <mergeCell ref="E6:U7"/>
    <mergeCell ref="L14:L15"/>
    <mergeCell ref="L23:L24"/>
    <mergeCell ref="U21:U22"/>
    <mergeCell ref="U16:U17"/>
    <mergeCell ref="L19:L20"/>
    <mergeCell ref="L10:L11"/>
    <mergeCell ref="E19:K20"/>
    <mergeCell ref="L12:L13"/>
    <mergeCell ref="U12:U13"/>
    <mergeCell ref="E44:U44"/>
    <mergeCell ref="E45:U51"/>
    <mergeCell ref="W18:Y51"/>
    <mergeCell ref="U25:U26"/>
    <mergeCell ref="N27:T28"/>
    <mergeCell ref="U27:U28"/>
    <mergeCell ref="S32:S33"/>
    <mergeCell ref="T32:U33"/>
    <mergeCell ref="N32:R33"/>
    <mergeCell ref="T38:U39"/>
    <mergeCell ref="E40:K41"/>
    <mergeCell ref="L40:L41"/>
    <mergeCell ref="E34:K35"/>
    <mergeCell ref="E36:K37"/>
    <mergeCell ref="L36:L37"/>
    <mergeCell ref="S38:S39"/>
  </mergeCells>
  <conditionalFormatting sqref="L14:L15">
    <cfRule type="expression" dxfId="18" priority="3">
      <formula>$L$14&gt;$L$12</formula>
    </cfRule>
  </conditionalFormatting>
  <conditionalFormatting sqref="L23:L24">
    <cfRule type="expression" dxfId="17" priority="1">
      <formula>$L$23&gt;$L$21</formula>
    </cfRule>
  </conditionalFormatting>
  <conditionalFormatting sqref="U14:U15">
    <cfRule type="expression" dxfId="16" priority="2">
      <formula>$U$14&gt;$U$12</formula>
    </cfRule>
  </conditionalFormatting>
  <dataValidations count="12">
    <dataValidation type="date" allowBlank="1" showInputMessage="1" showErrorMessage="1" promptTitle="Consulta eKOGUI" prompt="Diligenciar la fecha de diligenciamiento de esta hoja Formato (DD/MM/AAAA)" sqref="S8:U9" xr:uid="{3CF80C60-D4E2-46BF-B697-8A9943A40588}">
      <formula1>44927</formula1>
      <formula2>47484</formula2>
    </dataValidation>
    <dataValidation type="whole" operator="lessThanOrEqual" allowBlank="1" showInputMessage="1" showErrorMessage="1" sqref="L32:L35" xr:uid="{87EB1D67-8ECF-428C-BC56-43B23274D704}">
      <formula1>$L$32</formula1>
    </dataValidation>
    <dataValidation type="whole" operator="lessThanOrEqual" allowBlank="1" showInputMessage="1" showErrorMessage="1" sqref="T38:U39" xr:uid="{83E97259-5EF3-4DE4-9713-AE4083247D20}">
      <formula1>$S$38</formula1>
    </dataValidation>
    <dataValidation type="whole" operator="lessThanOrEqual" allowBlank="1" showInputMessage="1" showErrorMessage="1" sqref="T32:U33" xr:uid="{9B6307CF-433D-4CAE-A8D0-877037FE955C}">
      <formula1>$S$32</formula1>
    </dataValidation>
    <dataValidation type="whole" operator="lessThanOrEqual" allowBlank="1" showInputMessage="1" showErrorMessage="1" sqref="T34:U35" xr:uid="{E68A1298-4191-4375-B28D-B863AF537D55}">
      <formula1>S34</formula1>
    </dataValidation>
    <dataValidation type="whole" operator="lessThanOrEqual" allowBlank="1" showInputMessage="1" showErrorMessage="1" sqref="T36:U37" xr:uid="{2124B746-2526-4DA7-B727-4C8494923C78}">
      <formula1>$S$36</formula1>
    </dataValidation>
    <dataValidation type="whole" operator="lessThanOrEqual" allowBlank="1" showInputMessage="1" showErrorMessage="1" sqref="L36:L37 L38:L39 L40:L41 L16:L17 U16:U17 U23:U24" xr:uid="{F677FA95-46FB-4F87-93C9-111700D8FCFF}">
      <formula1>L14</formula1>
    </dataValidation>
    <dataValidation type="whole" operator="lessThanOrEqual" allowBlank="1" showInputMessage="1" showErrorMessage="1" sqref="U25:U26" xr:uid="{04E67C60-DE4A-42C2-9000-08F78996420B}">
      <formula1>U21</formula1>
    </dataValidation>
    <dataValidation type="whole" operator="lessThanOrEqual" allowBlank="1" showInputMessage="1" showErrorMessage="1" sqref="U27:U28" xr:uid="{0F46BC72-9656-47A7-A875-79F42552C3B5}">
      <formula1>U21</formula1>
    </dataValidation>
    <dataValidation allowBlank="1" showInputMessage="1" showErrorMessage="1" promptTitle="Casilla con fondo rojo" prompt="Explique en el campo de observaciones, por qué existen más procesos activos registrados en ekOGUI que la cantidad de procesos activos reportados por la Oficina Asesora Jurídica." sqref="L14:L15" xr:uid="{A74544E1-CA36-4411-ADFA-7ADF69A67250}"/>
    <dataValidation allowBlank="1" showInputMessage="1" showErrorMessage="1" promptTitle="Casilla con fondo rojo" prompt="Explique en el campo de observaciones, por qué existen más procesos registrados en ekOGUI con más de 33.000 SMMLV que los procesos con más de 33.000 SMMLV reportados por la Oficina Asesora Jurídica." sqref="U14:U15" xr:uid="{A18A57CF-7D84-4140-A35A-94FF070270ED}"/>
    <dataValidation allowBlank="1" showInputMessage="1" showErrorMessage="1" promptTitle="Casilla con fondo rojo" prompt="Explique en el campo de observaciones, por qué existen más procesos terminados en ekOGUI que los procesos terminados reportados por la Oficina Asesora Jurídica." sqref="L23:L24" xr:uid="{C86D1A8D-5702-4F84-87E2-B97C37C5D7DA}"/>
  </dataValidations>
  <hyperlinks>
    <hyperlink ref="W14:Y15" r:id="rId1" display="Acceder a la guía" xr:uid="{E6BA30AB-9BF0-4E1D-9087-9744C823F33D}"/>
    <hyperlink ref="B10:C10" location="Abogados!A1" display="Abogados" xr:uid="{006DC841-357F-4FC7-B844-809A0300D69D}"/>
    <hyperlink ref="B12:C12" location="'Registro Casos'!A1" display="Registro Casos" xr:uid="{6BF5BF62-DECB-4410-BA39-65A9D6191A8F}"/>
    <hyperlink ref="B8:C8" location="Usuarios!A1" display="Usuarios" xr:uid="{7A5D85B5-F629-450D-B944-DE57FEBCE91E}"/>
    <hyperlink ref="B16:C16" location="Arbitramentos!A1" display="Arbitramentos" xr:uid="{BCA7F9FA-76FF-462A-8489-7FB3F73B49F1}"/>
    <hyperlink ref="B14:C14" location="Judiciales!A1" display="Judiciales" xr:uid="{8B0BD249-EC4C-4392-A6E5-849EEC73F56C}"/>
    <hyperlink ref="B6:C6" location="Portada!A1" display="Portada" xr:uid="{43EC8EF0-0213-438F-B91C-030F996A9C27}"/>
    <hyperlink ref="B22:C22" location="Resumen!A1" display="Resumen (Certificación a presentar)" xr:uid="{6032CE5C-5DBA-45CB-AEAE-7523CFEDFC4D}"/>
    <hyperlink ref="B20:C20" location="Pagos!A1" display="Pagos" xr:uid="{63CC15BF-51D1-4633-B1C5-8B7195F716E3}"/>
    <hyperlink ref="B18:C18" location="'Comité de conciliación'!A1" display="Comité de Conciliación" xr:uid="{FC529C69-954E-414B-8945-5526C52B956C}"/>
  </hyperlinks>
  <pageMargins left="0.7" right="0.7" top="0.75" bottom="0.75" header="0.3" footer="0.3"/>
  <pageSetup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4240E-951A-4F29-8DBE-3B785F9B7B53}">
  <sheetPr codeName="Hoja7"/>
  <dimension ref="B2:Y23"/>
  <sheetViews>
    <sheetView showGridLines="0" showRowColHeaders="0" topLeftCell="B1" zoomScale="69" zoomScaleNormal="69" workbookViewId="0">
      <selection activeCell="T25" sqref="T24:T25"/>
    </sheetView>
  </sheetViews>
  <sheetFormatPr baseColWidth="10" defaultColWidth="11.44140625" defaultRowHeight="20.399999999999999"/>
  <cols>
    <col min="1" max="1" width="0" style="6" hidden="1" customWidth="1"/>
    <col min="2" max="2" width="17.6640625" style="55" customWidth="1"/>
    <col min="3" max="3" width="19.88671875" style="55" customWidth="1"/>
    <col min="4" max="10" width="9.109375" style="6" customWidth="1"/>
    <col min="11" max="11" width="18.5546875" style="6" customWidth="1"/>
    <col min="12" max="12" width="14.5546875" style="6" customWidth="1"/>
    <col min="13" max="13" width="2.6640625" style="6" customWidth="1"/>
    <col min="14" max="19" width="9.109375" style="6" customWidth="1"/>
    <col min="20" max="20" width="17.6640625" style="6" customWidth="1"/>
    <col min="21" max="21" width="14.109375" style="6" customWidth="1"/>
    <col min="22" max="22" width="3.5546875" style="6" customWidth="1"/>
    <col min="23" max="24" width="9.109375" style="6" customWidth="1"/>
    <col min="25" max="25" width="13.33203125" style="6" customWidth="1"/>
    <col min="26" max="64" width="9.109375" style="6" customWidth="1"/>
    <col min="65" max="16384" width="11.44140625" style="6"/>
  </cols>
  <sheetData>
    <row r="2" spans="2:25">
      <c r="E2" s="129" t="s">
        <v>3</v>
      </c>
      <c r="F2" s="129"/>
      <c r="G2" s="129"/>
      <c r="H2" s="129"/>
      <c r="I2" s="129"/>
      <c r="J2" s="129"/>
      <c r="K2" s="129"/>
      <c r="L2" s="129"/>
      <c r="M2" s="129"/>
      <c r="N2" s="129"/>
      <c r="O2" s="129"/>
      <c r="P2" s="129"/>
      <c r="Q2" s="129"/>
      <c r="R2" s="129"/>
      <c r="S2" s="129"/>
      <c r="T2" s="129"/>
      <c r="U2" s="129"/>
      <c r="V2" s="129"/>
      <c r="W2" s="129"/>
      <c r="X2" s="129"/>
      <c r="Y2" s="129"/>
    </row>
    <row r="3" spans="2:25" ht="21" thickBot="1">
      <c r="E3" s="130"/>
      <c r="F3" s="130"/>
      <c r="G3" s="130"/>
      <c r="H3" s="130"/>
      <c r="I3" s="130"/>
      <c r="J3" s="130"/>
      <c r="K3" s="130"/>
      <c r="L3" s="130"/>
      <c r="M3" s="130"/>
      <c r="N3" s="130"/>
      <c r="O3" s="130"/>
      <c r="P3" s="130"/>
      <c r="Q3" s="130"/>
      <c r="R3" s="130"/>
      <c r="S3" s="130"/>
      <c r="T3" s="130"/>
      <c r="U3" s="130"/>
      <c r="V3" s="130"/>
      <c r="W3" s="130"/>
      <c r="X3" s="130"/>
      <c r="Y3" s="130"/>
    </row>
    <row r="5" spans="2:25" ht="14.25" customHeight="1">
      <c r="E5" s="143" t="s">
        <v>538</v>
      </c>
      <c r="F5" s="143"/>
      <c r="G5" s="143"/>
      <c r="H5" s="143"/>
      <c r="I5" s="143"/>
      <c r="J5" s="143"/>
      <c r="K5" s="143"/>
      <c r="L5" s="143"/>
      <c r="M5" s="143"/>
      <c r="N5" s="143"/>
      <c r="O5" s="143"/>
      <c r="P5" s="143"/>
      <c r="Q5" s="143"/>
      <c r="R5" s="143"/>
      <c r="S5" s="143"/>
      <c r="T5" s="143"/>
      <c r="U5" s="143"/>
      <c r="V5" s="12"/>
      <c r="W5" s="134" t="s">
        <v>625</v>
      </c>
      <c r="X5" s="134"/>
      <c r="Y5" s="134"/>
    </row>
    <row r="6" spans="2:25">
      <c r="B6" s="98" t="s">
        <v>617</v>
      </c>
      <c r="C6" s="98"/>
      <c r="E6" s="143"/>
      <c r="F6" s="143"/>
      <c r="G6" s="143"/>
      <c r="H6" s="143"/>
      <c r="I6" s="143"/>
      <c r="J6" s="143"/>
      <c r="K6" s="143"/>
      <c r="L6" s="143"/>
      <c r="M6" s="143"/>
      <c r="N6" s="143"/>
      <c r="O6" s="143"/>
      <c r="P6" s="143"/>
      <c r="Q6" s="143"/>
      <c r="R6" s="143"/>
      <c r="S6" s="143"/>
      <c r="T6" s="143"/>
      <c r="U6" s="143"/>
      <c r="V6" s="12"/>
      <c r="W6" s="134"/>
      <c r="X6" s="134"/>
      <c r="Y6" s="134"/>
    </row>
    <row r="7" spans="2:25">
      <c r="B7" s="98"/>
      <c r="C7" s="98"/>
      <c r="E7" s="25"/>
      <c r="F7" s="25"/>
      <c r="G7" s="25"/>
      <c r="H7" s="25"/>
      <c r="I7" s="25"/>
      <c r="J7" s="25"/>
      <c r="K7" s="25"/>
      <c r="L7" s="25"/>
      <c r="M7" s="25"/>
      <c r="N7" s="25"/>
      <c r="O7" s="25"/>
      <c r="P7" s="25"/>
      <c r="Q7" s="25"/>
      <c r="R7" s="25"/>
      <c r="S7" s="12"/>
      <c r="T7" s="12"/>
      <c r="U7" s="12"/>
      <c r="W7" s="134"/>
      <c r="X7" s="134"/>
      <c r="Y7" s="134"/>
    </row>
    <row r="8" spans="2:25" ht="19.5" customHeight="1">
      <c r="B8" s="98" t="s">
        <v>0</v>
      </c>
      <c r="C8" s="98"/>
      <c r="W8" s="134"/>
      <c r="X8" s="134"/>
      <c r="Y8" s="134"/>
    </row>
    <row r="9" spans="2:25">
      <c r="B9" s="98"/>
      <c r="C9" s="98"/>
      <c r="E9" s="199" t="s">
        <v>3</v>
      </c>
      <c r="F9" s="199"/>
      <c r="G9" s="199"/>
      <c r="H9" s="199"/>
      <c r="I9" s="199"/>
      <c r="J9" s="199"/>
      <c r="K9" s="200"/>
      <c r="L9" s="197" t="s">
        <v>469</v>
      </c>
      <c r="M9" s="71"/>
      <c r="N9" s="199" t="s">
        <v>3</v>
      </c>
      <c r="O9" s="199"/>
      <c r="P9" s="199"/>
      <c r="Q9" s="199"/>
      <c r="R9" s="199"/>
      <c r="S9" s="199"/>
      <c r="T9" s="200"/>
      <c r="U9" s="197" t="s">
        <v>469</v>
      </c>
      <c r="W9" s="134"/>
      <c r="X9" s="134"/>
      <c r="Y9" s="134"/>
    </row>
    <row r="10" spans="2:25" ht="20.25" customHeight="1">
      <c r="B10" s="98" t="s">
        <v>1</v>
      </c>
      <c r="C10" s="98"/>
      <c r="E10" s="199"/>
      <c r="F10" s="199"/>
      <c r="G10" s="199"/>
      <c r="H10" s="199"/>
      <c r="I10" s="199"/>
      <c r="J10" s="199"/>
      <c r="K10" s="200"/>
      <c r="L10" s="197"/>
      <c r="M10" s="71"/>
      <c r="N10" s="199"/>
      <c r="O10" s="199"/>
      <c r="P10" s="199"/>
      <c r="Q10" s="199"/>
      <c r="R10" s="199"/>
      <c r="S10" s="199"/>
      <c r="T10" s="200"/>
      <c r="U10" s="197"/>
      <c r="W10" s="134"/>
      <c r="X10" s="134"/>
      <c r="Y10" s="134"/>
    </row>
    <row r="11" spans="2:25">
      <c r="B11" s="98"/>
      <c r="C11" s="98"/>
      <c r="E11" s="184" t="str">
        <f>"Total de arbitramentos activos al "&amp;Administrador!B5&amp;"de "&amp;Administrador!B4&amp;" según jurídica"</f>
        <v>Total de arbitramentos activos al 30 DE JUNIO de 2025 según jurídica</v>
      </c>
      <c r="F11" s="184"/>
      <c r="G11" s="184"/>
      <c r="H11" s="184"/>
      <c r="I11" s="184"/>
      <c r="J11" s="184"/>
      <c r="K11" s="185"/>
      <c r="L11" s="196">
        <v>0</v>
      </c>
      <c r="M11" s="70"/>
      <c r="N11" s="184" t="str">
        <f>"Total arbitramentos terminados al "&amp;Administrador!B5&amp;"de "&amp;Administrador!B4&amp;" según jurídica"</f>
        <v>Total arbitramentos terminados al 30 DE JUNIO de 2025 según jurídica</v>
      </c>
      <c r="O11" s="184"/>
      <c r="P11" s="184"/>
      <c r="Q11" s="184"/>
      <c r="R11" s="184"/>
      <c r="S11" s="184"/>
      <c r="T11" s="185"/>
      <c r="U11" s="160">
        <v>0</v>
      </c>
      <c r="W11" s="134"/>
      <c r="X11" s="134"/>
      <c r="Y11" s="134"/>
    </row>
    <row r="12" spans="2:25" ht="24.75" customHeight="1">
      <c r="B12" s="98" t="s">
        <v>618</v>
      </c>
      <c r="C12" s="98"/>
      <c r="E12" s="184"/>
      <c r="F12" s="184"/>
      <c r="G12" s="184"/>
      <c r="H12" s="184"/>
      <c r="I12" s="184"/>
      <c r="J12" s="184"/>
      <c r="K12" s="185"/>
      <c r="L12" s="196"/>
      <c r="M12" s="70"/>
      <c r="N12" s="184"/>
      <c r="O12" s="184"/>
      <c r="P12" s="184"/>
      <c r="Q12" s="184"/>
      <c r="R12" s="184"/>
      <c r="S12" s="184"/>
      <c r="T12" s="185"/>
      <c r="U12" s="160"/>
      <c r="W12" s="109" t="s">
        <v>599</v>
      </c>
      <c r="X12" s="109"/>
      <c r="Y12" s="109"/>
    </row>
    <row r="13" spans="2:25" ht="24.75" customHeight="1">
      <c r="B13" s="98"/>
      <c r="C13" s="98"/>
      <c r="E13" s="186" t="s">
        <v>583</v>
      </c>
      <c r="F13" s="186"/>
      <c r="G13" s="186"/>
      <c r="H13" s="186"/>
      <c r="I13" s="186"/>
      <c r="J13" s="186"/>
      <c r="K13" s="187"/>
      <c r="L13" s="198">
        <v>0</v>
      </c>
      <c r="M13" s="70"/>
      <c r="N13" s="186" t="s">
        <v>584</v>
      </c>
      <c r="O13" s="186"/>
      <c r="P13" s="186"/>
      <c r="Q13" s="186"/>
      <c r="R13" s="186"/>
      <c r="S13" s="186"/>
      <c r="T13" s="187"/>
      <c r="U13" s="178">
        <v>0</v>
      </c>
      <c r="W13" s="109"/>
      <c r="X13" s="109"/>
      <c r="Y13" s="109"/>
    </row>
    <row r="14" spans="2:25" ht="20.25" customHeight="1">
      <c r="B14" s="98" t="s">
        <v>2</v>
      </c>
      <c r="C14" s="98"/>
      <c r="E14" s="186"/>
      <c r="F14" s="186"/>
      <c r="G14" s="186"/>
      <c r="H14" s="186"/>
      <c r="I14" s="186"/>
      <c r="J14" s="186"/>
      <c r="K14" s="187"/>
      <c r="L14" s="198"/>
      <c r="M14" s="70"/>
      <c r="N14" s="186"/>
      <c r="O14" s="186"/>
      <c r="P14" s="186"/>
      <c r="Q14" s="186"/>
      <c r="R14" s="186"/>
      <c r="S14" s="186"/>
      <c r="T14" s="187"/>
      <c r="U14" s="178"/>
      <c r="W14" s="17"/>
      <c r="X14" s="17"/>
      <c r="Y14" s="17"/>
    </row>
    <row r="15" spans="2:25" ht="19.5" customHeight="1">
      <c r="B15" s="98"/>
      <c r="C15" s="98"/>
    </row>
    <row r="16" spans="2:25" ht="19.5" customHeight="1">
      <c r="B16" s="98" t="s">
        <v>3</v>
      </c>
      <c r="C16" s="98"/>
    </row>
    <row r="17" spans="2:21" ht="27" customHeight="1">
      <c r="B17" s="98"/>
      <c r="C17" s="98"/>
      <c r="E17" s="115" t="s">
        <v>620</v>
      </c>
      <c r="F17" s="115"/>
      <c r="G17" s="115"/>
      <c r="H17" s="115"/>
      <c r="I17" s="115"/>
      <c r="J17" s="115"/>
      <c r="K17" s="115"/>
      <c r="L17" s="115"/>
      <c r="M17" s="115"/>
      <c r="N17" s="115"/>
      <c r="O17" s="115"/>
      <c r="P17" s="115"/>
      <c r="Q17" s="115"/>
      <c r="R17" s="115"/>
      <c r="S17" s="115"/>
      <c r="T17" s="115"/>
      <c r="U17" s="115"/>
    </row>
    <row r="18" spans="2:21" ht="39" customHeight="1">
      <c r="B18" s="98" t="s">
        <v>539</v>
      </c>
      <c r="C18" s="98"/>
      <c r="E18" s="117" t="s">
        <v>653</v>
      </c>
      <c r="F18" s="117"/>
      <c r="G18" s="117"/>
      <c r="H18" s="117"/>
      <c r="I18" s="117"/>
      <c r="J18" s="117"/>
      <c r="K18" s="117"/>
      <c r="L18" s="117"/>
      <c r="M18" s="117"/>
      <c r="N18" s="117"/>
      <c r="O18" s="117"/>
      <c r="P18" s="117"/>
      <c r="Q18" s="117"/>
      <c r="R18" s="117"/>
      <c r="S18" s="117"/>
      <c r="T18" s="117"/>
      <c r="U18" s="117"/>
    </row>
    <row r="19" spans="2:21" ht="12.75" customHeight="1">
      <c r="B19" s="98"/>
      <c r="C19" s="98"/>
      <c r="E19" s="117"/>
      <c r="F19" s="117"/>
      <c r="G19" s="117"/>
      <c r="H19" s="117"/>
      <c r="I19" s="117"/>
      <c r="J19" s="117"/>
      <c r="K19" s="117"/>
      <c r="L19" s="117"/>
      <c r="M19" s="117"/>
      <c r="N19" s="117"/>
      <c r="O19" s="117"/>
      <c r="P19" s="117"/>
      <c r="Q19" s="117"/>
      <c r="R19" s="117"/>
      <c r="S19" s="117"/>
      <c r="T19" s="117"/>
      <c r="U19" s="117"/>
    </row>
    <row r="20" spans="2:21">
      <c r="B20" s="98" t="s">
        <v>431</v>
      </c>
      <c r="C20" s="98"/>
      <c r="E20" s="117"/>
      <c r="F20" s="117"/>
      <c r="G20" s="117"/>
      <c r="H20" s="117"/>
      <c r="I20" s="117"/>
      <c r="J20" s="117"/>
      <c r="K20" s="117"/>
      <c r="L20" s="117"/>
      <c r="M20" s="117"/>
      <c r="N20" s="117"/>
      <c r="O20" s="117"/>
      <c r="P20" s="117"/>
      <c r="Q20" s="117"/>
      <c r="R20" s="117"/>
      <c r="S20" s="117"/>
      <c r="T20" s="117"/>
      <c r="U20" s="117"/>
    </row>
    <row r="21" spans="2:21">
      <c r="B21" s="98"/>
      <c r="C21" s="98"/>
      <c r="E21" s="117"/>
      <c r="F21" s="117"/>
      <c r="G21" s="117"/>
      <c r="H21" s="117"/>
      <c r="I21" s="117"/>
      <c r="J21" s="117"/>
      <c r="K21" s="117"/>
      <c r="L21" s="117"/>
      <c r="M21" s="117"/>
      <c r="N21" s="117"/>
      <c r="O21" s="117"/>
      <c r="P21" s="117"/>
      <c r="Q21" s="117"/>
      <c r="R21" s="117"/>
      <c r="S21" s="117"/>
      <c r="T21" s="117"/>
      <c r="U21" s="117"/>
    </row>
    <row r="22" spans="2:21" ht="65.25" customHeight="1">
      <c r="B22" s="98" t="s">
        <v>619</v>
      </c>
      <c r="C22" s="98"/>
    </row>
    <row r="23" spans="2:21" ht="19.5" customHeight="1"/>
  </sheetData>
  <sheetProtection algorithmName="SHA-512" hashValue="GrygMPSP5N7QQ/lmTa4qlAE0ZSTPPgN1sLEfky8bLxpMDo3EcRyGug/2LuX/iltYjUXHqYR15+1zDfEnPqIGSQ==" saltValue="X10pYM81G/oepcvAl+COGw==" spinCount="100000" sheet="1" objects="1" scenarios="1"/>
  <mergeCells count="35">
    <mergeCell ref="B6:C6"/>
    <mergeCell ref="B8:C8"/>
    <mergeCell ref="B10:C10"/>
    <mergeCell ref="B12:C12"/>
    <mergeCell ref="B11:C11"/>
    <mergeCell ref="B7:C7"/>
    <mergeCell ref="E17:U17"/>
    <mergeCell ref="E18:U21"/>
    <mergeCell ref="B16:C16"/>
    <mergeCell ref="B9:C9"/>
    <mergeCell ref="B18:C18"/>
    <mergeCell ref="L9:L10"/>
    <mergeCell ref="B22:C22"/>
    <mergeCell ref="B21:C21"/>
    <mergeCell ref="B20:C20"/>
    <mergeCell ref="B14:C14"/>
    <mergeCell ref="B13:C13"/>
    <mergeCell ref="B15:C15"/>
    <mergeCell ref="B17:C17"/>
    <mergeCell ref="B19:C19"/>
    <mergeCell ref="E2:Y3"/>
    <mergeCell ref="E11:K12"/>
    <mergeCell ref="L11:L12"/>
    <mergeCell ref="W5:Y11"/>
    <mergeCell ref="U9:U10"/>
    <mergeCell ref="W12:Y13"/>
    <mergeCell ref="U11:U12"/>
    <mergeCell ref="U13:U14"/>
    <mergeCell ref="E13:K14"/>
    <mergeCell ref="L13:L14"/>
    <mergeCell ref="N11:T12"/>
    <mergeCell ref="E9:K10"/>
    <mergeCell ref="N13:T14"/>
    <mergeCell ref="N9:T10"/>
    <mergeCell ref="E5:U6"/>
  </mergeCells>
  <dataValidations count="1">
    <dataValidation type="date" allowBlank="1" showInputMessage="1" showErrorMessage="1" promptTitle="Registro de información" prompt="Diligenciar la fecha de diligenciamiento de esta hoja (DD/MM/AAAA)" sqref="S7:U7" xr:uid="{2CC7911C-018D-47E6-B7B9-D3CA2D0006F1}">
      <formula1>44927</formula1>
      <formula2>47484</formula2>
    </dataValidation>
  </dataValidations>
  <hyperlinks>
    <hyperlink ref="W12:Y13" r:id="rId1" display="Acceder a la guía" xr:uid="{66B7A43F-E64C-4718-B58B-DBF1B8DDD54B}"/>
    <hyperlink ref="B10:C10" location="Abogados!A1" display="Abogados" xr:uid="{98F1BDE9-91E6-45CD-8126-C65B219D2CDD}"/>
    <hyperlink ref="B12:C12" location="'Registro Casos'!A1" display="Registro Casos" xr:uid="{82AEF26B-AAA3-41CA-A5BA-AA89CADE70EA}"/>
    <hyperlink ref="B8:C8" location="Usuarios!A1" display="Usuarios" xr:uid="{44490E34-F152-459A-B144-D63C4B37169C}"/>
    <hyperlink ref="B16:C16" location="Arbitramentos!A1" display="Arbitramentos" xr:uid="{68C05FF7-0D32-4E76-924A-66F549725A57}"/>
    <hyperlink ref="B14:C14" location="Judiciales!A1" display="Judiciales" xr:uid="{9E1194E2-E22E-4A7A-BE78-B89D8B01BB21}"/>
    <hyperlink ref="B6:C6" location="Portada!A1" display="Portada" xr:uid="{68104EEB-69C6-43F6-8621-70C3DA02D0C1}"/>
    <hyperlink ref="B22:C22" location="Resumen!A1" display="Resumen (Certificación a presentar)" xr:uid="{AFA300E0-8BD0-4567-8F42-0E9712C88F2E}"/>
    <hyperlink ref="B20:C20" location="Pagos!A1" display="Pagos" xr:uid="{8AFF0FA0-7E85-45BB-B0DF-CDBA2B9FB8AA}"/>
    <hyperlink ref="B18:C18" location="'Comité de conciliación'!A1" display="Comité de Conciliación" xr:uid="{90284A08-A828-41F5-AF1F-34A2ED987D0F}"/>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8504F-1E61-4489-99F9-9145D000D745}">
  <sheetPr codeName="Hoja8"/>
  <dimension ref="B1:V30"/>
  <sheetViews>
    <sheetView showGridLines="0" showRowColHeaders="0" topLeftCell="B1" zoomScale="79" zoomScaleNormal="79" workbookViewId="0">
      <selection activeCell="P22" sqref="P22"/>
    </sheetView>
  </sheetViews>
  <sheetFormatPr baseColWidth="10" defaultColWidth="11.44140625" defaultRowHeight="20.399999999999999"/>
  <cols>
    <col min="1" max="1" width="0" style="6" hidden="1" customWidth="1"/>
    <col min="2" max="2" width="17.6640625" style="55" customWidth="1"/>
    <col min="3" max="3" width="19.88671875" style="55" customWidth="1"/>
    <col min="4" max="8" width="9.109375" style="6" customWidth="1"/>
    <col min="9" max="9" width="34.5546875" style="6" customWidth="1"/>
    <col min="10" max="18" width="9.109375" style="6" customWidth="1"/>
    <col min="19" max="19" width="6.5546875" style="6" customWidth="1"/>
    <col min="20" max="21" width="9.109375" style="6" customWidth="1"/>
    <col min="22" max="22" width="15.44140625" style="6" customWidth="1"/>
    <col min="23" max="38" width="9.109375" style="6" customWidth="1"/>
    <col min="39" max="16384" width="11.44140625" style="6"/>
  </cols>
  <sheetData>
    <row r="1" spans="2:22" ht="26.25" customHeight="1">
      <c r="E1" s="129" t="s">
        <v>539</v>
      </c>
      <c r="F1" s="129"/>
      <c r="G1" s="129"/>
      <c r="H1" s="129"/>
      <c r="I1" s="129"/>
      <c r="J1" s="129"/>
      <c r="K1" s="129"/>
      <c r="L1" s="129"/>
      <c r="M1" s="129"/>
      <c r="N1" s="129"/>
      <c r="O1" s="129"/>
      <c r="P1" s="129"/>
      <c r="Q1" s="129"/>
      <c r="R1" s="129"/>
      <c r="S1" s="129"/>
      <c r="T1" s="129"/>
      <c r="U1" s="129"/>
      <c r="V1" s="129"/>
    </row>
    <row r="2" spans="2:22" ht="15" customHeight="1">
      <c r="E2" s="129"/>
      <c r="F2" s="129"/>
      <c r="G2" s="129"/>
      <c r="H2" s="129"/>
      <c r="I2" s="129"/>
      <c r="J2" s="129"/>
      <c r="K2" s="129"/>
      <c r="L2" s="129"/>
      <c r="M2" s="129"/>
      <c r="N2" s="129"/>
      <c r="O2" s="129"/>
      <c r="P2" s="129"/>
      <c r="Q2" s="129"/>
      <c r="R2" s="129"/>
      <c r="S2" s="129"/>
      <c r="T2" s="129"/>
      <c r="U2" s="129"/>
      <c r="V2" s="129"/>
    </row>
    <row r="3" spans="2:22" ht="15.75" customHeight="1" thickBot="1">
      <c r="E3" s="130"/>
      <c r="F3" s="130"/>
      <c r="G3" s="130"/>
      <c r="H3" s="130"/>
      <c r="I3" s="130"/>
      <c r="J3" s="130"/>
      <c r="K3" s="130"/>
      <c r="L3" s="130"/>
      <c r="M3" s="130"/>
      <c r="N3" s="130"/>
      <c r="O3" s="130"/>
      <c r="P3" s="130"/>
      <c r="Q3" s="130"/>
      <c r="R3" s="130"/>
      <c r="S3" s="130"/>
      <c r="T3" s="130"/>
      <c r="U3" s="130"/>
      <c r="V3" s="130"/>
    </row>
    <row r="5" spans="2:22" ht="14.25" customHeight="1">
      <c r="E5" s="143" t="s">
        <v>537</v>
      </c>
      <c r="F5" s="143"/>
      <c r="G5" s="143"/>
      <c r="H5" s="143"/>
      <c r="I5" s="143"/>
      <c r="J5" s="143"/>
      <c r="K5" s="143"/>
      <c r="L5" s="143"/>
      <c r="M5" s="143"/>
      <c r="N5" s="143"/>
      <c r="O5" s="143"/>
      <c r="P5" s="143"/>
      <c r="Q5" s="143"/>
      <c r="R5" s="143"/>
      <c r="T5" s="134" t="s">
        <v>626</v>
      </c>
      <c r="U5" s="134"/>
      <c r="V5" s="134"/>
    </row>
    <row r="6" spans="2:22">
      <c r="B6" s="98" t="s">
        <v>617</v>
      </c>
      <c r="C6" s="98"/>
      <c r="E6" s="143"/>
      <c r="F6" s="143"/>
      <c r="G6" s="143"/>
      <c r="H6" s="143"/>
      <c r="I6" s="143"/>
      <c r="J6" s="143"/>
      <c r="K6" s="143"/>
      <c r="L6" s="143"/>
      <c r="M6" s="143"/>
      <c r="N6" s="143"/>
      <c r="O6" s="143"/>
      <c r="P6" s="143"/>
      <c r="Q6" s="143"/>
      <c r="R6" s="143"/>
      <c r="T6" s="134"/>
      <c r="U6" s="134"/>
      <c r="V6" s="134"/>
    </row>
    <row r="7" spans="2:22" ht="14.7" customHeight="1">
      <c r="B7" s="98"/>
      <c r="C7" s="98"/>
      <c r="P7" s="16"/>
      <c r="Q7" s="16"/>
      <c r="R7" s="16"/>
      <c r="T7" s="134"/>
      <c r="U7" s="134"/>
      <c r="V7" s="134"/>
    </row>
    <row r="8" spans="2:22" ht="19.5" customHeight="1">
      <c r="B8" s="98" t="s">
        <v>0</v>
      </c>
      <c r="C8" s="98"/>
      <c r="E8" s="126" t="str">
        <f>"Su entidad gestionó sesiones del comité de conciliación a través del sistema eKOGUI durante el semestre "&amp;Portada!I6</f>
        <v>Su entidad gestionó sesiones del comité de conciliación a través del sistema eKOGUI durante el semestre I - 2025</v>
      </c>
      <c r="F8" s="126"/>
      <c r="G8" s="126"/>
      <c r="H8" s="126"/>
      <c r="I8" s="126"/>
      <c r="J8" s="126"/>
      <c r="K8" s="126"/>
      <c r="L8" s="126"/>
      <c r="M8" s="126"/>
      <c r="N8" s="126"/>
      <c r="O8" s="126"/>
      <c r="P8" s="126"/>
      <c r="Q8" s="126"/>
      <c r="R8" s="203"/>
      <c r="T8" s="134"/>
      <c r="U8" s="134"/>
      <c r="V8" s="134"/>
    </row>
    <row r="9" spans="2:22">
      <c r="B9" s="98"/>
      <c r="C9" s="98"/>
      <c r="E9" s="126"/>
      <c r="F9" s="126"/>
      <c r="G9" s="126"/>
      <c r="H9" s="126"/>
      <c r="I9" s="126"/>
      <c r="J9" s="126"/>
      <c r="K9" s="126"/>
      <c r="L9" s="126"/>
      <c r="M9" s="126"/>
      <c r="N9" s="126"/>
      <c r="O9" s="126"/>
      <c r="P9" s="126"/>
      <c r="Q9" s="126"/>
      <c r="R9" s="203"/>
      <c r="T9" s="134"/>
      <c r="U9" s="134"/>
      <c r="V9" s="134"/>
    </row>
    <row r="10" spans="2:22" ht="20.25" customHeight="1">
      <c r="B10" s="98" t="s">
        <v>1</v>
      </c>
      <c r="C10" s="98"/>
      <c r="E10" s="202" t="s">
        <v>587</v>
      </c>
      <c r="F10" s="202"/>
      <c r="G10" s="202"/>
      <c r="H10" s="202"/>
      <c r="I10" s="202"/>
      <c r="J10" s="202"/>
      <c r="K10" s="202"/>
      <c r="L10" s="202"/>
      <c r="M10" s="202"/>
      <c r="N10" s="202"/>
      <c r="O10" s="202"/>
      <c r="P10" s="202"/>
      <c r="Q10" s="202"/>
      <c r="R10" s="203"/>
      <c r="T10" s="134"/>
      <c r="U10" s="134"/>
      <c r="V10" s="134"/>
    </row>
    <row r="11" spans="2:22">
      <c r="B11" s="98"/>
      <c r="C11" s="98"/>
      <c r="E11" s="202"/>
      <c r="F11" s="202"/>
      <c r="G11" s="202"/>
      <c r="H11" s="202"/>
      <c r="I11" s="202"/>
      <c r="J11" s="202"/>
      <c r="K11" s="202"/>
      <c r="L11" s="202"/>
      <c r="M11" s="202"/>
      <c r="N11" s="202"/>
      <c r="O11" s="202"/>
      <c r="P11" s="202"/>
      <c r="Q11" s="202"/>
      <c r="R11" s="203"/>
      <c r="T11" s="134"/>
      <c r="U11" s="134"/>
      <c r="V11" s="134"/>
    </row>
    <row r="12" spans="2:22" ht="20.25" customHeight="1">
      <c r="B12" s="98" t="s">
        <v>618</v>
      </c>
      <c r="C12" s="98"/>
      <c r="T12" s="134"/>
      <c r="U12" s="134"/>
      <c r="V12" s="134"/>
    </row>
    <row r="13" spans="2:22">
      <c r="B13" s="98"/>
      <c r="C13" s="98"/>
      <c r="E13" s="201" t="s">
        <v>494</v>
      </c>
      <c r="F13" s="201"/>
      <c r="G13" s="201"/>
      <c r="H13" s="201"/>
      <c r="I13" s="201"/>
      <c r="J13" s="201"/>
      <c r="K13" s="201"/>
      <c r="L13" s="201"/>
      <c r="M13" s="201"/>
      <c r="N13" s="201"/>
      <c r="O13" s="201"/>
      <c r="T13" s="109" t="s">
        <v>599</v>
      </c>
      <c r="U13" s="109"/>
      <c r="V13" s="109"/>
    </row>
    <row r="14" spans="2:22" ht="20.25" customHeight="1">
      <c r="B14" s="98" t="s">
        <v>2</v>
      </c>
      <c r="C14" s="98"/>
      <c r="E14" s="201"/>
      <c r="F14" s="201"/>
      <c r="G14" s="201"/>
      <c r="H14" s="201"/>
      <c r="I14" s="201"/>
      <c r="J14" s="204" t="s">
        <v>488</v>
      </c>
      <c r="K14" s="204"/>
      <c r="L14" s="204" t="s">
        <v>489</v>
      </c>
      <c r="M14" s="204"/>
      <c r="N14" s="204" t="s">
        <v>490</v>
      </c>
      <c r="O14" s="204"/>
      <c r="T14" s="109"/>
      <c r="U14" s="109"/>
      <c r="V14" s="109"/>
    </row>
    <row r="15" spans="2:22" ht="30.75" customHeight="1">
      <c r="B15" s="98"/>
      <c r="C15" s="98"/>
      <c r="E15" s="166" t="s">
        <v>589</v>
      </c>
      <c r="F15" s="166"/>
      <c r="G15" s="166"/>
      <c r="H15" s="166"/>
      <c r="I15" s="167"/>
      <c r="J15" s="165">
        <v>0</v>
      </c>
      <c r="K15" s="208"/>
      <c r="L15" s="165">
        <v>0</v>
      </c>
      <c r="M15" s="208"/>
      <c r="N15" s="206">
        <f>+J15+L15</f>
        <v>0</v>
      </c>
      <c r="O15" s="206"/>
      <c r="T15" s="17"/>
      <c r="U15" s="17"/>
      <c r="V15" s="17"/>
    </row>
    <row r="16" spans="2:22" ht="30.75" customHeight="1">
      <c r="B16" s="98" t="s">
        <v>3</v>
      </c>
      <c r="C16" s="98"/>
      <c r="E16" s="182" t="s">
        <v>590</v>
      </c>
      <c r="F16" s="182"/>
      <c r="G16" s="182"/>
      <c r="H16" s="182"/>
      <c r="I16" s="192"/>
      <c r="J16" s="168">
        <v>2</v>
      </c>
      <c r="K16" s="209"/>
      <c r="L16" s="168">
        <v>0</v>
      </c>
      <c r="M16" s="209"/>
      <c r="N16" s="207">
        <f>+J16+L16</f>
        <v>2</v>
      </c>
      <c r="O16" s="207"/>
    </row>
    <row r="17" spans="2:19" ht="30.75" customHeight="1">
      <c r="B17" s="98"/>
      <c r="C17" s="98"/>
      <c r="E17" s="166" t="s">
        <v>591</v>
      </c>
      <c r="F17" s="166"/>
      <c r="G17" s="166"/>
      <c r="H17" s="166"/>
      <c r="I17" s="167"/>
      <c r="J17" s="165">
        <v>1</v>
      </c>
      <c r="K17" s="208"/>
      <c r="L17" s="165">
        <v>0</v>
      </c>
      <c r="M17" s="208"/>
      <c r="N17" s="206">
        <f>+J17+L17</f>
        <v>1</v>
      </c>
      <c r="O17" s="206"/>
      <c r="S17" s="18"/>
    </row>
    <row r="18" spans="2:19" ht="20.25" customHeight="1">
      <c r="B18" s="98" t="s">
        <v>539</v>
      </c>
      <c r="C18" s="98"/>
      <c r="S18" s="18"/>
    </row>
    <row r="19" spans="2:19" ht="27" customHeight="1">
      <c r="B19" s="98"/>
      <c r="C19" s="98"/>
      <c r="E19" s="204" t="s">
        <v>495</v>
      </c>
      <c r="F19" s="204"/>
      <c r="G19" s="204"/>
      <c r="H19" s="204"/>
      <c r="I19" s="204"/>
      <c r="J19" s="205" t="s">
        <v>469</v>
      </c>
      <c r="K19" s="205"/>
    </row>
    <row r="20" spans="2:19" ht="30.75" customHeight="1">
      <c r="B20" s="98" t="s">
        <v>431</v>
      </c>
      <c r="C20" s="98"/>
      <c r="E20" s="166" t="s">
        <v>491</v>
      </c>
      <c r="F20" s="166"/>
      <c r="G20" s="166"/>
      <c r="H20" s="166"/>
      <c r="I20" s="167"/>
      <c r="J20" s="165">
        <v>0</v>
      </c>
      <c r="K20" s="160"/>
    </row>
    <row r="21" spans="2:19" ht="30.75" customHeight="1">
      <c r="B21" s="98"/>
      <c r="C21" s="98"/>
      <c r="E21" s="182" t="s">
        <v>492</v>
      </c>
      <c r="F21" s="182"/>
      <c r="G21" s="182"/>
      <c r="H21" s="182"/>
      <c r="I21" s="192"/>
      <c r="J21" s="168">
        <v>2</v>
      </c>
      <c r="K21" s="163"/>
    </row>
    <row r="22" spans="2:19" ht="39" customHeight="1">
      <c r="B22" s="98" t="s">
        <v>619</v>
      </c>
      <c r="C22" s="98"/>
      <c r="E22" s="166" t="s">
        <v>493</v>
      </c>
      <c r="F22" s="166"/>
      <c r="G22" s="166"/>
      <c r="H22" s="166"/>
      <c r="I22" s="167"/>
      <c r="J22" s="165">
        <v>1</v>
      </c>
      <c r="K22" s="160"/>
    </row>
    <row r="23" spans="2:19">
      <c r="O23" s="19"/>
    </row>
    <row r="24" spans="2:19" ht="27.75" customHeight="1">
      <c r="E24" s="115" t="s">
        <v>620</v>
      </c>
      <c r="F24" s="115"/>
      <c r="G24" s="115"/>
      <c r="H24" s="115"/>
      <c r="I24" s="115"/>
      <c r="J24" s="115"/>
      <c r="K24" s="115"/>
      <c r="L24" s="115"/>
      <c r="M24" s="115"/>
      <c r="N24" s="115"/>
      <c r="O24" s="115"/>
      <c r="P24" s="115"/>
      <c r="Q24" s="115"/>
      <c r="R24" s="115"/>
    </row>
    <row r="25" spans="2:19" ht="15.75" customHeight="1">
      <c r="E25" s="117" t="s">
        <v>653</v>
      </c>
      <c r="F25" s="117"/>
      <c r="G25" s="117"/>
      <c r="H25" s="117"/>
      <c r="I25" s="117"/>
      <c r="J25" s="117"/>
      <c r="K25" s="117"/>
      <c r="L25" s="117"/>
      <c r="M25" s="117"/>
      <c r="N25" s="117"/>
      <c r="O25" s="117"/>
      <c r="P25" s="117"/>
      <c r="Q25" s="117"/>
      <c r="R25" s="117"/>
    </row>
    <row r="26" spans="2:19" ht="15.75" customHeight="1">
      <c r="E26" s="117"/>
      <c r="F26" s="117"/>
      <c r="G26" s="117"/>
      <c r="H26" s="117"/>
      <c r="I26" s="117"/>
      <c r="J26" s="117"/>
      <c r="K26" s="117"/>
      <c r="L26" s="117"/>
      <c r="M26" s="117"/>
      <c r="N26" s="117"/>
      <c r="O26" s="117"/>
      <c r="P26" s="117"/>
      <c r="Q26" s="117"/>
      <c r="R26" s="117"/>
    </row>
    <row r="27" spans="2:19">
      <c r="E27" s="117"/>
      <c r="F27" s="117"/>
      <c r="G27" s="117"/>
      <c r="H27" s="117"/>
      <c r="I27" s="117"/>
      <c r="J27" s="117"/>
      <c r="K27" s="117"/>
      <c r="L27" s="117"/>
      <c r="M27" s="117"/>
      <c r="N27" s="117"/>
      <c r="O27" s="117"/>
      <c r="P27" s="117"/>
      <c r="Q27" s="117"/>
      <c r="R27" s="117"/>
    </row>
    <row r="28" spans="2:19">
      <c r="E28" s="117"/>
      <c r="F28" s="117"/>
      <c r="G28" s="117"/>
      <c r="H28" s="117"/>
      <c r="I28" s="117"/>
      <c r="J28" s="117"/>
      <c r="K28" s="117"/>
      <c r="L28" s="117"/>
      <c r="M28" s="117"/>
      <c r="N28" s="117"/>
      <c r="O28" s="117"/>
      <c r="P28" s="117"/>
      <c r="Q28" s="117"/>
      <c r="R28" s="117"/>
    </row>
    <row r="29" spans="2:19">
      <c r="E29" s="117"/>
      <c r="F29" s="117"/>
      <c r="G29" s="117"/>
      <c r="H29" s="117"/>
      <c r="I29" s="117"/>
      <c r="J29" s="117"/>
      <c r="K29" s="117"/>
      <c r="L29" s="117"/>
      <c r="M29" s="117"/>
      <c r="N29" s="117"/>
      <c r="O29" s="117"/>
      <c r="P29" s="117"/>
      <c r="Q29" s="117"/>
      <c r="R29" s="117"/>
    </row>
    <row r="30" spans="2:19">
      <c r="E30" s="117"/>
      <c r="F30" s="117"/>
      <c r="G30" s="117"/>
      <c r="H30" s="117"/>
      <c r="I30" s="117"/>
      <c r="J30" s="117"/>
      <c r="K30" s="117"/>
      <c r="L30" s="117"/>
      <c r="M30" s="117"/>
      <c r="N30" s="117"/>
      <c r="O30" s="117"/>
      <c r="P30" s="117"/>
      <c r="Q30" s="117"/>
      <c r="R30" s="117"/>
    </row>
  </sheetData>
  <sheetProtection algorithmName="SHA-512" hashValue="1oe/3PVvXAP0okQl85CGBO0I2y9W/mOGrIFfkQKbyFtx4CiLmPYfFT0jUoy26aDh7OQ8o0MH8/tEUY+98S24sQ==" saltValue="OWEdMn6HBKY3wznpUQ2mVA==" spinCount="100000" sheet="1" objects="1" scenarios="1"/>
  <mergeCells count="52">
    <mergeCell ref="E22:I22"/>
    <mergeCell ref="B22:C22"/>
    <mergeCell ref="J22:K22"/>
    <mergeCell ref="J21:K21"/>
    <mergeCell ref="J20:K20"/>
    <mergeCell ref="J15:K15"/>
    <mergeCell ref="L15:M15"/>
    <mergeCell ref="L17:M17"/>
    <mergeCell ref="E20:I20"/>
    <mergeCell ref="E21:I21"/>
    <mergeCell ref="B19:C19"/>
    <mergeCell ref="E19:I19"/>
    <mergeCell ref="T13:V14"/>
    <mergeCell ref="J14:K14"/>
    <mergeCell ref="L14:M14"/>
    <mergeCell ref="N14:O14"/>
    <mergeCell ref="J19:K19"/>
    <mergeCell ref="E15:I15"/>
    <mergeCell ref="E16:I16"/>
    <mergeCell ref="E17:I17"/>
    <mergeCell ref="N15:O15"/>
    <mergeCell ref="N16:O16"/>
    <mergeCell ref="N17:O17"/>
    <mergeCell ref="J17:K17"/>
    <mergeCell ref="L16:M16"/>
    <mergeCell ref="J16:K16"/>
    <mergeCell ref="B9:C9"/>
    <mergeCell ref="E13:O13"/>
    <mergeCell ref="T5:V12"/>
    <mergeCell ref="E1:V3"/>
    <mergeCell ref="E14:I14"/>
    <mergeCell ref="E5:R6"/>
    <mergeCell ref="E8:Q9"/>
    <mergeCell ref="E10:Q11"/>
    <mergeCell ref="R8:R9"/>
    <mergeCell ref="R10:R11"/>
    <mergeCell ref="E24:R24"/>
    <mergeCell ref="E25:R30"/>
    <mergeCell ref="B21:C21"/>
    <mergeCell ref="B6:C6"/>
    <mergeCell ref="B8:C8"/>
    <mergeCell ref="B10:C10"/>
    <mergeCell ref="B12:C12"/>
    <mergeCell ref="B11:C11"/>
    <mergeCell ref="B16:C16"/>
    <mergeCell ref="B18:C18"/>
    <mergeCell ref="B20:C20"/>
    <mergeCell ref="B14:C14"/>
    <mergeCell ref="B13:C13"/>
    <mergeCell ref="B15:C15"/>
    <mergeCell ref="B17:C17"/>
    <mergeCell ref="B7:C7"/>
  </mergeCells>
  <dataValidations count="1">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S17:S18" xr:uid="{33F360CD-381C-4FD1-BF12-895A725EC05F}">
      <formula1>#REF!</formula1>
    </dataValidation>
  </dataValidations>
  <hyperlinks>
    <hyperlink ref="T13:V14" r:id="rId1" display="Acceder a la guía" xr:uid="{E7281801-F8AC-4A46-BE3E-935D76FC43D2}"/>
    <hyperlink ref="B10:C10" location="Abogados!A1" display="Abogados" xr:uid="{1264D986-70C5-4A7D-9919-98E62B1BB201}"/>
    <hyperlink ref="B12:C12" location="'Registro Casos'!A1" display="Registro Casos" xr:uid="{5FB35207-5F86-48FB-8B8A-9100A8C02EC8}"/>
    <hyperlink ref="B8:C8" location="Usuarios!A1" display="Usuarios" xr:uid="{195524A6-DE27-4114-A852-0B207432BECD}"/>
    <hyperlink ref="B16:C16" location="Arbitramentos!A1" display="Arbitramentos" xr:uid="{86A4ABDB-2DD6-4994-99EC-A3123DB5F183}"/>
    <hyperlink ref="B14:C14" location="Judiciales!A1" display="Judiciales" xr:uid="{D3A8BEE0-CF90-473D-86A2-A1CC21DE081E}"/>
    <hyperlink ref="B6:C6" location="Portada!A1" display="Portada" xr:uid="{145F5F2F-38C1-4A6E-8107-765BB929FA74}"/>
    <hyperlink ref="B22:C22" location="Resumen!A1" display="Resumen (Certificación a presentar)" xr:uid="{3D9C632B-C2D9-4D8D-925B-B02535BB2767}"/>
    <hyperlink ref="B20:C20" location="Pagos!A1" display="Pagos" xr:uid="{6FD7330B-9D1A-4CD0-906B-2A731D5C8590}"/>
    <hyperlink ref="B18:C18" location="'Comité de conciliación'!A1" display="Comité de Conciliación" xr:uid="{CE7731D1-C005-4E3A-BA1B-0AF03369F020}"/>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3" id="{C8991133-1BA4-4D5C-A234-7AE54BB63BB7}">
            <xm:f>Administrador!#REF!="N/A"</xm:f>
            <x14:dxf>
              <font>
                <color theme="0" tint="-4.9989318521683403E-2"/>
              </font>
              <fill>
                <patternFill>
                  <bgColor theme="0" tint="-4.9989318521683403E-2"/>
                </patternFill>
              </fill>
              <border>
                <left/>
                <right/>
                <top/>
                <bottom/>
                <vertical/>
                <horizontal/>
              </border>
            </x14:dxf>
          </x14:cfRule>
          <x14:cfRule type="expression" priority="4" id="{525170AD-4097-4E60-A66E-0765CAACD08D}">
            <xm:f>Administrador!#REF!="No"</xm:f>
            <x14:dxf>
              <font>
                <color theme="0" tint="-4.9989318521683403E-2"/>
              </font>
              <fill>
                <patternFill>
                  <bgColor theme="0" tint="-4.9989318521683403E-2"/>
                </patternFill>
              </fill>
              <border>
                <left/>
                <right/>
                <top/>
                <bottom/>
              </border>
            </x14:dxf>
          </x14:cfRule>
          <xm:sqref>R8</xm:sqref>
        </x14:conditionalFormatting>
        <x14:conditionalFormatting xmlns:xm="http://schemas.microsoft.com/office/excel/2006/main">
          <x14:cfRule type="expression" priority="1" id="{835A6D0E-1584-4F38-9C9A-4F8C959C5FC8}">
            <xm:f>Administrador!#REF!="N/A"</xm:f>
            <x14:dxf>
              <font>
                <color theme="0" tint="-4.9989318521683403E-2"/>
              </font>
              <fill>
                <patternFill>
                  <bgColor theme="0" tint="-4.9989318521683403E-2"/>
                </patternFill>
              </fill>
              <border>
                <left/>
                <right/>
                <top/>
                <bottom/>
                <vertical/>
                <horizontal/>
              </border>
            </x14:dxf>
          </x14:cfRule>
          <x14:cfRule type="expression" priority="2" id="{3E099285-CA11-4253-A603-5EC71EC3D4EE}">
            <xm:f>Administrador!#REF!="No"</xm:f>
            <x14:dxf>
              <font>
                <color theme="0" tint="-4.9989318521683403E-2"/>
              </font>
              <fill>
                <patternFill>
                  <bgColor theme="0" tint="-4.9989318521683403E-2"/>
                </patternFill>
              </fill>
              <border>
                <left/>
                <right/>
                <top/>
                <bottom/>
              </border>
            </x14:dxf>
          </x14:cfRule>
          <xm:sqref>R10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Uso del módulo de pagos" prompt="¿Su entidad utilizo el módulo anteriormente?" xr:uid="{DD4ED018-34D0-463D-B727-8AD765BAABD0}">
          <x14:formula1>
            <xm:f>Administrador!$D$12:$D$13</xm:f>
          </x14:formula1>
          <xm:sqref>R8 R10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8A61-2B12-4304-B825-6E1386927C69}">
  <sheetPr codeName="Hoja9"/>
  <dimension ref="B2:W30"/>
  <sheetViews>
    <sheetView showGridLines="0" showRowColHeaders="0" topLeftCell="B1" zoomScale="76" zoomScaleNormal="76" workbookViewId="0">
      <selection activeCell="X33" sqref="X33"/>
    </sheetView>
  </sheetViews>
  <sheetFormatPr baseColWidth="10" defaultColWidth="11.44140625" defaultRowHeight="20.399999999999999"/>
  <cols>
    <col min="1" max="1" width="0" style="6" hidden="1" customWidth="1"/>
    <col min="2" max="2" width="17.6640625" style="55" customWidth="1"/>
    <col min="3" max="3" width="19.88671875" style="55" customWidth="1"/>
    <col min="4" max="14" width="9.109375" style="6" customWidth="1"/>
    <col min="15" max="15" width="9.109375" style="6" hidden="1" customWidth="1"/>
    <col min="16" max="19" width="9.109375" style="6" customWidth="1"/>
    <col min="20" max="20" width="14.44140625" style="6" customWidth="1"/>
    <col min="21" max="22" width="9.109375" style="6" customWidth="1"/>
    <col min="23" max="23" width="17.5546875" style="6" customWidth="1"/>
    <col min="24" max="44" width="9.109375" style="6" customWidth="1"/>
    <col min="45" max="16384" width="11.44140625" style="6"/>
  </cols>
  <sheetData>
    <row r="2" spans="2:23">
      <c r="E2" s="129" t="s">
        <v>431</v>
      </c>
      <c r="F2" s="129"/>
      <c r="G2" s="129"/>
      <c r="H2" s="129"/>
      <c r="I2" s="129"/>
      <c r="J2" s="129"/>
      <c r="K2" s="129"/>
      <c r="L2" s="129"/>
      <c r="M2" s="129"/>
      <c r="N2" s="129"/>
      <c r="O2" s="129"/>
      <c r="P2" s="129"/>
      <c r="Q2" s="129"/>
      <c r="R2" s="129"/>
      <c r="S2" s="129"/>
      <c r="T2" s="129"/>
      <c r="U2" s="129"/>
      <c r="V2" s="129"/>
      <c r="W2" s="129"/>
    </row>
    <row r="3" spans="2:23" ht="21" thickBot="1">
      <c r="E3" s="130"/>
      <c r="F3" s="130"/>
      <c r="G3" s="130"/>
      <c r="H3" s="130"/>
      <c r="I3" s="130"/>
      <c r="J3" s="130"/>
      <c r="K3" s="130"/>
      <c r="L3" s="130"/>
      <c r="M3" s="130"/>
      <c r="N3" s="130"/>
      <c r="O3" s="130"/>
      <c r="P3" s="130"/>
      <c r="Q3" s="130"/>
      <c r="R3" s="130"/>
      <c r="S3" s="130"/>
      <c r="T3" s="130"/>
      <c r="U3" s="130"/>
      <c r="V3" s="130"/>
      <c r="W3" s="130"/>
    </row>
    <row r="5" spans="2:23" ht="15.75" customHeight="1">
      <c r="E5" s="143" t="s">
        <v>636</v>
      </c>
      <c r="F5" s="143"/>
      <c r="G5" s="143"/>
      <c r="H5" s="143"/>
      <c r="I5" s="143"/>
      <c r="J5" s="143"/>
      <c r="K5" s="143"/>
      <c r="L5" s="143"/>
      <c r="M5" s="143"/>
      <c r="N5" s="143"/>
      <c r="O5" s="143"/>
      <c r="P5" s="143"/>
      <c r="Q5" s="143"/>
      <c r="R5" s="143"/>
      <c r="S5" s="143"/>
      <c r="U5" s="134" t="s">
        <v>627</v>
      </c>
      <c r="V5" s="134"/>
      <c r="W5" s="134"/>
    </row>
    <row r="6" spans="2:23" ht="19.5" customHeight="1">
      <c r="B6" s="98" t="s">
        <v>617</v>
      </c>
      <c r="C6" s="98"/>
      <c r="E6" s="143"/>
      <c r="F6" s="143"/>
      <c r="G6" s="143"/>
      <c r="H6" s="143"/>
      <c r="I6" s="143"/>
      <c r="J6" s="143"/>
      <c r="K6" s="143"/>
      <c r="L6" s="143"/>
      <c r="M6" s="143"/>
      <c r="N6" s="143"/>
      <c r="O6" s="143"/>
      <c r="P6" s="143"/>
      <c r="Q6" s="143"/>
      <c r="R6" s="143"/>
      <c r="S6" s="143"/>
      <c r="U6" s="134"/>
      <c r="V6" s="134"/>
      <c r="W6" s="134"/>
    </row>
    <row r="7" spans="2:23" ht="19.5" customHeight="1">
      <c r="B7" s="98"/>
      <c r="C7" s="98"/>
      <c r="S7" s="92"/>
      <c r="T7" s="92"/>
      <c r="U7" s="134"/>
      <c r="V7" s="134"/>
      <c r="W7" s="134"/>
    </row>
    <row r="8" spans="2:23" ht="19.5" customHeight="1">
      <c r="B8" s="98" t="s">
        <v>0</v>
      </c>
      <c r="C8" s="98"/>
      <c r="S8" s="92"/>
      <c r="T8" s="92"/>
      <c r="U8" s="134"/>
      <c r="V8" s="134"/>
      <c r="W8" s="134"/>
    </row>
    <row r="9" spans="2:23" ht="11.25" customHeight="1">
      <c r="B9" s="98"/>
      <c r="C9" s="98"/>
      <c r="E9" s="212" t="s">
        <v>616</v>
      </c>
      <c r="F9" s="212"/>
      <c r="G9" s="212"/>
      <c r="H9" s="212"/>
      <c r="I9" s="212"/>
      <c r="J9" s="212"/>
      <c r="K9" s="212"/>
      <c r="L9" s="212"/>
      <c r="M9" s="212"/>
      <c r="N9" s="212"/>
      <c r="O9" s="212"/>
      <c r="P9" s="212"/>
      <c r="Q9" s="212"/>
      <c r="R9" s="203" t="s">
        <v>637</v>
      </c>
      <c r="S9" s="203"/>
      <c r="T9" s="92"/>
      <c r="U9" s="134"/>
      <c r="V9" s="134"/>
      <c r="W9" s="134"/>
    </row>
    <row r="10" spans="2:23" ht="20.25" customHeight="1">
      <c r="B10" s="98" t="s">
        <v>1</v>
      </c>
      <c r="C10" s="98"/>
      <c r="E10" s="212"/>
      <c r="F10" s="212"/>
      <c r="G10" s="212"/>
      <c r="H10" s="212"/>
      <c r="I10" s="212"/>
      <c r="J10" s="212"/>
      <c r="K10" s="212"/>
      <c r="L10" s="212"/>
      <c r="M10" s="212"/>
      <c r="N10" s="212"/>
      <c r="O10" s="212"/>
      <c r="P10" s="212"/>
      <c r="Q10" s="212"/>
      <c r="R10" s="203"/>
      <c r="S10" s="203"/>
      <c r="T10" s="57">
        <f>IF(R9="SI",1," ")</f>
        <v>1</v>
      </c>
      <c r="U10" s="134"/>
      <c r="V10" s="134"/>
      <c r="W10" s="134"/>
    </row>
    <row r="11" spans="2:23" ht="15.75" customHeight="1">
      <c r="B11" s="98"/>
      <c r="C11" s="98"/>
      <c r="E11" s="210" t="str">
        <f>IFERROR(IF(T10=1,"¿Cuántos pagos ha relacionado la entidad en ekOGUI?",IF(T10=_xleta.NOT,"")),"")</f>
        <v>¿Cuántos pagos ha relacionado la entidad en ekOGUI?</v>
      </c>
      <c r="F11" s="210"/>
      <c r="G11" s="210"/>
      <c r="H11" s="210"/>
      <c r="I11" s="210"/>
      <c r="J11" s="210"/>
      <c r="K11" s="210"/>
      <c r="L11" s="210"/>
      <c r="M11" s="210"/>
      <c r="N11" s="210"/>
      <c r="O11" s="210"/>
      <c r="P11" s="210"/>
      <c r="Q11" s="210"/>
      <c r="R11" s="211">
        <v>1</v>
      </c>
      <c r="S11" s="211"/>
      <c r="T11" s="92"/>
      <c r="U11" s="134"/>
      <c r="V11" s="134"/>
      <c r="W11" s="134"/>
    </row>
    <row r="12" spans="2:23" ht="15.75" customHeight="1">
      <c r="B12" s="98" t="s">
        <v>618</v>
      </c>
      <c r="C12" s="98"/>
      <c r="E12" s="210"/>
      <c r="F12" s="210"/>
      <c r="G12" s="210"/>
      <c r="H12" s="210"/>
      <c r="I12" s="210"/>
      <c r="J12" s="210"/>
      <c r="K12" s="210"/>
      <c r="L12" s="210"/>
      <c r="M12" s="210"/>
      <c r="N12" s="210"/>
      <c r="O12" s="210"/>
      <c r="P12" s="210"/>
      <c r="Q12" s="210"/>
      <c r="R12" s="211"/>
      <c r="S12" s="211"/>
      <c r="T12" s="92"/>
      <c r="U12" s="134"/>
      <c r="V12" s="134"/>
      <c r="W12" s="134"/>
    </row>
    <row r="13" spans="2:23" ht="15" customHeight="1">
      <c r="B13" s="98"/>
      <c r="C13" s="98"/>
      <c r="U13" s="109" t="s">
        <v>599</v>
      </c>
      <c r="V13" s="109"/>
      <c r="W13" s="109"/>
    </row>
    <row r="14" spans="2:23" ht="16.5" customHeight="1">
      <c r="B14" s="98" t="s">
        <v>2</v>
      </c>
      <c r="C14" s="98"/>
      <c r="U14" s="109"/>
      <c r="V14" s="109"/>
      <c r="W14" s="109"/>
    </row>
    <row r="15" spans="2:23" ht="20.25" customHeight="1">
      <c r="B15" s="98"/>
      <c r="C15" s="98"/>
      <c r="U15" s="17"/>
      <c r="V15" s="17"/>
      <c r="W15" s="17"/>
    </row>
    <row r="16" spans="2:23" ht="18" customHeight="1">
      <c r="B16" s="98" t="s">
        <v>3</v>
      </c>
      <c r="C16" s="98"/>
      <c r="E16" s="115" t="s">
        <v>620</v>
      </c>
      <c r="F16" s="115"/>
      <c r="G16" s="115"/>
      <c r="H16" s="115"/>
      <c r="I16" s="115"/>
      <c r="J16" s="115"/>
      <c r="K16" s="115"/>
      <c r="L16" s="115"/>
      <c r="M16" s="115"/>
      <c r="N16" s="115"/>
      <c r="O16" s="115"/>
      <c r="P16" s="115"/>
      <c r="Q16" s="115"/>
      <c r="R16" s="115"/>
      <c r="S16" s="115"/>
    </row>
    <row r="17" spans="2:19" ht="19.5" customHeight="1">
      <c r="B17" s="98"/>
      <c r="C17" s="98"/>
      <c r="E17" s="141" t="s">
        <v>653</v>
      </c>
      <c r="F17" s="141"/>
      <c r="G17" s="141"/>
      <c r="H17" s="141"/>
      <c r="I17" s="141"/>
      <c r="J17" s="141"/>
      <c r="K17" s="141"/>
      <c r="L17" s="141"/>
      <c r="M17" s="141"/>
      <c r="N17" s="141"/>
      <c r="O17" s="141"/>
      <c r="P17" s="141"/>
      <c r="Q17" s="141"/>
      <c r="R17" s="141"/>
      <c r="S17" s="141"/>
    </row>
    <row r="18" spans="2:19" ht="20.25" customHeight="1">
      <c r="B18" s="98" t="s">
        <v>539</v>
      </c>
      <c r="C18" s="98"/>
      <c r="E18" s="141"/>
      <c r="F18" s="141"/>
      <c r="G18" s="141"/>
      <c r="H18" s="141"/>
      <c r="I18" s="141"/>
      <c r="J18" s="141"/>
      <c r="K18" s="141"/>
      <c r="L18" s="141"/>
      <c r="M18" s="141"/>
      <c r="N18" s="141"/>
      <c r="O18" s="141"/>
      <c r="P18" s="141"/>
      <c r="Q18" s="141"/>
      <c r="R18" s="141"/>
      <c r="S18" s="141"/>
    </row>
    <row r="19" spans="2:19" ht="23.25" customHeight="1">
      <c r="B19" s="98"/>
      <c r="C19" s="98"/>
      <c r="E19" s="141"/>
      <c r="F19" s="141"/>
      <c r="G19" s="141"/>
      <c r="H19" s="141"/>
      <c r="I19" s="141"/>
      <c r="J19" s="141"/>
      <c r="K19" s="141"/>
      <c r="L19" s="141"/>
      <c r="M19" s="141"/>
      <c r="N19" s="141"/>
      <c r="O19" s="141"/>
      <c r="P19" s="141"/>
      <c r="Q19" s="141"/>
      <c r="R19" s="141"/>
      <c r="S19" s="141"/>
    </row>
    <row r="20" spans="2:19">
      <c r="B20" s="98" t="s">
        <v>431</v>
      </c>
      <c r="C20" s="98"/>
      <c r="E20" s="141"/>
      <c r="F20" s="141"/>
      <c r="G20" s="141"/>
      <c r="H20" s="141"/>
      <c r="I20" s="141"/>
      <c r="J20" s="141"/>
      <c r="K20" s="141"/>
      <c r="L20" s="141"/>
      <c r="M20" s="141"/>
      <c r="N20" s="141"/>
      <c r="O20" s="141"/>
      <c r="P20" s="141"/>
      <c r="Q20" s="141"/>
      <c r="R20" s="141"/>
      <c r="S20" s="141"/>
    </row>
    <row r="21" spans="2:19" ht="13.5" customHeight="1">
      <c r="B21" s="98"/>
      <c r="C21" s="98"/>
      <c r="E21" s="141"/>
      <c r="F21" s="141"/>
      <c r="G21" s="141"/>
      <c r="H21" s="141"/>
      <c r="I21" s="141"/>
      <c r="J21" s="141"/>
      <c r="K21" s="141"/>
      <c r="L21" s="141"/>
      <c r="M21" s="141"/>
      <c r="N21" s="141"/>
      <c r="O21" s="141"/>
      <c r="P21" s="141"/>
      <c r="Q21" s="141"/>
      <c r="R21" s="141"/>
      <c r="S21" s="141"/>
    </row>
    <row r="22" spans="2:19" ht="45.75" customHeight="1">
      <c r="B22" s="98" t="s">
        <v>619</v>
      </c>
      <c r="C22" s="98"/>
    </row>
    <row r="30" spans="2:19">
      <c r="J30" s="19"/>
    </row>
  </sheetData>
  <sheetProtection algorithmName="SHA-512" hashValue="GRoIKtwVGL4O4dCZS1m6C9UKUTHjL3KBlfHmOSDkNYj/ElCc3vvG5wDU4N3xhOh6pKos1EO9WXrvW1JzEx3w5w==" saltValue="DggJgA3VLgq2Mj8d+5wRhQ==" spinCount="100000" sheet="1" objects="1" scenarios="1"/>
  <mergeCells count="27">
    <mergeCell ref="B22:C22"/>
    <mergeCell ref="B12:C12"/>
    <mergeCell ref="B11:C11"/>
    <mergeCell ref="U5:W12"/>
    <mergeCell ref="E5:S6"/>
    <mergeCell ref="E9:Q10"/>
    <mergeCell ref="B21:C21"/>
    <mergeCell ref="U13:W14"/>
    <mergeCell ref="B16:C16"/>
    <mergeCell ref="B18:C18"/>
    <mergeCell ref="B20:C20"/>
    <mergeCell ref="B17:C17"/>
    <mergeCell ref="B19:C19"/>
    <mergeCell ref="B14:C14"/>
    <mergeCell ref="B13:C13"/>
    <mergeCell ref="B15:C15"/>
    <mergeCell ref="E2:W3"/>
    <mergeCell ref="B6:C6"/>
    <mergeCell ref="B8:C8"/>
    <mergeCell ref="R9:S10"/>
    <mergeCell ref="B10:C10"/>
    <mergeCell ref="E11:Q12"/>
    <mergeCell ref="R11:S12"/>
    <mergeCell ref="E16:S16"/>
    <mergeCell ref="E17:S21"/>
    <mergeCell ref="B7:C7"/>
    <mergeCell ref="B9:C9"/>
  </mergeCells>
  <conditionalFormatting sqref="E11:Q12">
    <cfRule type="expression" dxfId="11" priority="5">
      <formula>$T$10&gt;1</formula>
    </cfRule>
  </conditionalFormatting>
  <conditionalFormatting sqref="R11:S12">
    <cfRule type="uniqueValues" dxfId="10" priority="1"/>
  </conditionalFormatting>
  <hyperlinks>
    <hyperlink ref="U13:W14" r:id="rId1" display="Acceder a la guía" xr:uid="{FFF40801-27B2-416F-A698-F4893E707D01}"/>
    <hyperlink ref="B10:C10" location="Abogados!A1" display="Abogados" xr:uid="{13E818C7-92CE-4361-9DC7-F9ED73852239}"/>
    <hyperlink ref="B12:C12" location="'Registro Casos'!A1" display="Registro Casos" xr:uid="{BECE5D87-A4AF-4EC9-BB91-500A8EFA1C99}"/>
    <hyperlink ref="B8:C8" location="Usuarios!A1" display="Usuarios" xr:uid="{93C36808-DD84-458B-96C5-43D08B0E62DC}"/>
    <hyperlink ref="B16:C16" location="Arbitramentos!A1" display="Arbitramentos" xr:uid="{A09C5F61-B094-4FCE-9A65-8C13D8CCA28E}"/>
    <hyperlink ref="B14:C14" location="Judiciales!A1" display="Judiciales" xr:uid="{4E7B46B0-902D-44BB-87F4-4EC40A187B35}"/>
    <hyperlink ref="B6:C6" location="Portada!A1" display="Portada" xr:uid="{C902A3CC-3B4D-4D44-A0EB-DC52EBEEDAA3}"/>
    <hyperlink ref="B22:C22" location="Resumen!A1" display="Resumen (Certificación a presentar)" xr:uid="{62B22EA9-B17D-4542-8042-285CABEFB461}"/>
    <hyperlink ref="B20:C20" location="Pagos!A1" display="Pagos" xr:uid="{93E6838F-30F3-47AB-908D-8B9970611624}"/>
    <hyperlink ref="B18:C18" location="'Comité de conciliación'!A1" display="Comité de Conciliación" xr:uid="{94D48EA9-FD10-466C-97DA-E8254F8CB107}"/>
  </hyperlinks>
  <pageMargins left="0.7" right="0.7" top="0.75" bottom="0.75" header="0.3" footer="0.3"/>
  <pageSetup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8" id="{0620A925-0A8E-479A-8FC9-022326C23B80}">
            <xm:f>Administrador!#REF!="N/A"</xm:f>
            <x14:dxf>
              <font>
                <color theme="0" tint="-4.9989318521683403E-2"/>
              </font>
              <fill>
                <patternFill>
                  <bgColor theme="0" tint="-4.9989318521683403E-2"/>
                </patternFill>
              </fill>
              <border>
                <left/>
                <right/>
                <top/>
                <bottom/>
                <vertical/>
                <horizontal/>
              </border>
            </x14:dxf>
          </x14:cfRule>
          <x14:cfRule type="expression" priority="9" id="{A70A3754-A5F7-4F68-9707-171CB1ED503D}">
            <xm:f>Administrador!#REF!="No"</xm:f>
            <x14:dxf>
              <font>
                <color theme="0" tint="-4.9989318521683403E-2"/>
              </font>
              <fill>
                <patternFill>
                  <bgColor theme="0" tint="-4.9989318521683403E-2"/>
                </patternFill>
              </fill>
              <border>
                <left/>
                <right/>
                <top/>
                <bottom/>
              </border>
            </x14:dxf>
          </x14:cfRule>
          <xm:sqref>E11</xm:sqref>
        </x14:conditionalFormatting>
        <x14:conditionalFormatting xmlns:xm="http://schemas.microsoft.com/office/excel/2006/main">
          <x14:cfRule type="containsText" priority="2" operator="containsText" id="{A1B63DB0-A94A-41F0-8865-CB3B53ED98B5}">
            <xm:f>NOT(ISERROR(SEARCH($R$9,R9)))</xm:f>
            <xm:f>$R$9</xm:f>
            <x14:dxf>
              <fill>
                <patternFill>
                  <bgColor theme="0"/>
                </patternFill>
              </fill>
            </x14:dxf>
          </x14:cfRule>
          <xm:sqref>R9</xm:sqref>
        </x14:conditionalFormatting>
      </x14:conditionalFormattings>
    </ext>
    <ext xmlns:x14="http://schemas.microsoft.com/office/spreadsheetml/2009/9/main" uri="{CCE6A557-97BC-4b89-ADB6-D9C93CAAB3DF}">
      <x14:dataValidations xmlns:xm="http://schemas.microsoft.com/office/excel/2006/main" xWindow="1161" yWindow="515" count="1">
        <x14:dataValidation type="list" allowBlank="1" showInputMessage="1" showErrorMessage="1" xr:uid="{5AA454A3-159A-4858-ADB9-85295C5813E2}">
          <x14:formula1>
            <xm:f>Administrador!$D$12:$D$13</xm:f>
          </x14:formula1>
          <xm:sqref>R9:S10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A4A8D-D6D7-40E5-AB51-9874D02E87E6}">
  <sheetPr codeName="Hoja11">
    <pageSetUpPr fitToPage="1"/>
  </sheetPr>
  <dimension ref="A1:W54"/>
  <sheetViews>
    <sheetView showGridLines="0" showRowColHeaders="0" tabSelected="1" topLeftCell="A2" zoomScale="63" zoomScaleNormal="63" workbookViewId="0">
      <selection activeCell="E13" sqref="E13:I13"/>
    </sheetView>
  </sheetViews>
  <sheetFormatPr baseColWidth="10" defaultColWidth="11.44140625" defaultRowHeight="22.8"/>
  <cols>
    <col min="1" max="1" width="17.6640625" style="61" customWidth="1"/>
    <col min="2" max="2" width="19.88671875" style="61" customWidth="1"/>
    <col min="3" max="3" width="11.44140625" style="28"/>
    <col min="4" max="4" width="54" style="28" customWidth="1"/>
    <col min="5" max="5" width="19" style="28" customWidth="1"/>
    <col min="6" max="6" width="11.44140625" style="28"/>
    <col min="7" max="7" width="35.5546875" style="28" customWidth="1"/>
    <col min="8" max="8" width="18.44140625" style="28" customWidth="1"/>
    <col min="9" max="10" width="11.44140625" style="28"/>
    <col min="11" max="11" width="4.44140625" style="28" customWidth="1"/>
    <col min="12" max="13" width="9.109375" style="28" customWidth="1"/>
    <col min="14" max="14" width="13.44140625" style="28" customWidth="1"/>
    <col min="15" max="21" width="11.44140625" style="28"/>
    <col min="22" max="23" width="0" style="28" hidden="1" customWidth="1"/>
    <col min="24" max="16384" width="11.44140625" style="28"/>
  </cols>
  <sheetData>
    <row r="1" spans="1:23">
      <c r="G1" s="29"/>
    </row>
    <row r="2" spans="1:23" ht="34.5" customHeight="1">
      <c r="C2" s="30"/>
      <c r="D2" s="30"/>
      <c r="E2" s="30"/>
      <c r="F2" s="30"/>
      <c r="G2" s="30"/>
      <c r="H2" s="30"/>
      <c r="I2" s="30"/>
      <c r="J2" s="30"/>
      <c r="L2" s="225" t="s">
        <v>628</v>
      </c>
      <c r="M2" s="225"/>
      <c r="N2" s="225"/>
    </row>
    <row r="3" spans="1:23" ht="38.1" customHeight="1">
      <c r="C3" s="30"/>
      <c r="D3" s="30"/>
      <c r="E3" s="30"/>
      <c r="F3" s="27"/>
      <c r="G3" s="30"/>
      <c r="H3" s="145" t="s">
        <v>432</v>
      </c>
      <c r="I3" s="145"/>
      <c r="J3" s="31"/>
      <c r="L3" s="225"/>
      <c r="M3" s="225"/>
      <c r="N3" s="225"/>
    </row>
    <row r="4" spans="1:23" ht="21.75" customHeight="1">
      <c r="C4" s="30"/>
      <c r="D4" s="30"/>
      <c r="E4" s="30"/>
      <c r="F4" s="27"/>
      <c r="G4" s="30"/>
      <c r="H4" s="228">
        <v>45862</v>
      </c>
      <c r="I4" s="229"/>
      <c r="J4" s="32"/>
      <c r="L4" s="225"/>
      <c r="M4" s="225"/>
      <c r="N4" s="225"/>
    </row>
    <row r="5" spans="1:23">
      <c r="C5" s="30"/>
      <c r="D5" s="30"/>
      <c r="E5" s="30"/>
      <c r="F5" s="30"/>
      <c r="G5" s="30"/>
      <c r="H5" s="30"/>
      <c r="I5" s="32"/>
      <c r="J5" s="32"/>
      <c r="K5" s="33"/>
      <c r="L5" s="225"/>
      <c r="M5" s="225"/>
      <c r="N5" s="225"/>
      <c r="O5" s="33"/>
    </row>
    <row r="6" spans="1:23" ht="24" customHeight="1">
      <c r="A6" s="221" t="s">
        <v>617</v>
      </c>
      <c r="B6" s="221"/>
      <c r="C6" s="30"/>
      <c r="D6" s="227" t="s">
        <v>452</v>
      </c>
      <c r="E6" s="227"/>
      <c r="F6" s="227"/>
      <c r="G6" s="227"/>
      <c r="H6" s="227"/>
      <c r="I6" s="227"/>
      <c r="J6" s="34"/>
      <c r="K6" s="33"/>
      <c r="L6" s="225"/>
      <c r="M6" s="225"/>
      <c r="N6" s="225"/>
      <c r="O6" s="33"/>
    </row>
    <row r="7" spans="1:23" ht="26.25" customHeight="1">
      <c r="A7" s="221"/>
      <c r="B7" s="221"/>
      <c r="C7" s="30"/>
      <c r="D7" s="227" t="str">
        <f>"Plantilla de Certificado de Control Interno semestre "&amp;Portada!I6</f>
        <v>Plantilla de Certificado de Control Interno semestre I - 2025</v>
      </c>
      <c r="E7" s="227"/>
      <c r="F7" s="227"/>
      <c r="G7" s="227"/>
      <c r="H7" s="227"/>
      <c r="I7" s="227"/>
      <c r="J7" s="34"/>
      <c r="K7" s="33"/>
      <c r="L7" s="225"/>
      <c r="M7" s="225"/>
      <c r="N7" s="225"/>
      <c r="O7" s="33"/>
    </row>
    <row r="8" spans="1:23" ht="19.5" customHeight="1">
      <c r="A8" s="221" t="s">
        <v>0</v>
      </c>
      <c r="B8" s="221"/>
      <c r="C8" s="30"/>
      <c r="D8" s="30"/>
      <c r="E8" s="30"/>
      <c r="F8" s="30"/>
      <c r="G8" s="30"/>
      <c r="H8" s="30"/>
      <c r="I8" s="30"/>
      <c r="J8" s="35"/>
      <c r="K8" s="36"/>
      <c r="L8" s="226" t="s">
        <v>599</v>
      </c>
      <c r="M8" s="226"/>
      <c r="N8" s="226"/>
      <c r="O8" s="36"/>
    </row>
    <row r="9" spans="1:23" ht="16.5" customHeight="1">
      <c r="A9" s="221"/>
      <c r="B9" s="221"/>
      <c r="C9" s="30"/>
      <c r="D9" s="30"/>
      <c r="E9" s="30"/>
      <c r="F9" s="30"/>
      <c r="G9" s="30"/>
      <c r="H9" s="30"/>
      <c r="I9" s="30"/>
      <c r="J9" s="35">
        <f>+VLOOKUP(E10,Administrador!$E$2:$F$338,2,0)</f>
        <v>0</v>
      </c>
      <c r="K9" s="36"/>
      <c r="L9" s="37"/>
      <c r="M9" s="37"/>
      <c r="N9" s="37"/>
      <c r="O9" s="36"/>
    </row>
    <row r="10" spans="1:23" ht="53.25" customHeight="1">
      <c r="A10" s="221" t="s">
        <v>1</v>
      </c>
      <c r="B10" s="221"/>
      <c r="C10" s="30"/>
      <c r="D10" s="65" t="s">
        <v>552</v>
      </c>
      <c r="E10" s="222" t="s">
        <v>233</v>
      </c>
      <c r="F10" s="222"/>
      <c r="G10" s="222"/>
      <c r="H10" s="222"/>
      <c r="I10" s="222"/>
      <c r="J10" s="30"/>
      <c r="L10" s="38"/>
      <c r="M10" s="38"/>
      <c r="N10" s="38"/>
    </row>
    <row r="11" spans="1:23" ht="30.75" customHeight="1">
      <c r="A11" s="221"/>
      <c r="B11" s="221"/>
      <c r="C11" s="30"/>
      <c r="D11" s="67" t="str">
        <f>IFERROR(IF(J9=1,"Digite el nombre de la Entidad",IF(J9=2,"Digite el nombre de la Seccional","")),"")</f>
        <v/>
      </c>
      <c r="E11" s="230"/>
      <c r="F11" s="230"/>
      <c r="G11" s="230"/>
      <c r="H11" s="230"/>
      <c r="I11" s="230"/>
      <c r="J11" s="30"/>
      <c r="L11" s="38"/>
      <c r="M11" s="38"/>
      <c r="N11" s="38"/>
    </row>
    <row r="12" spans="1:23" ht="19.5" customHeight="1">
      <c r="A12" s="221" t="s">
        <v>618</v>
      </c>
      <c r="B12" s="221"/>
      <c r="C12" s="30"/>
      <c r="D12" s="30"/>
      <c r="E12" s="30"/>
      <c r="F12" s="30"/>
      <c r="G12" s="30"/>
      <c r="H12" s="30"/>
      <c r="I12" s="30"/>
      <c r="J12" s="39"/>
      <c r="W12" s="28" t="s">
        <v>453</v>
      </c>
    </row>
    <row r="13" spans="1:23" ht="40.5" customHeight="1">
      <c r="A13" s="221"/>
      <c r="B13" s="221"/>
      <c r="C13" s="30"/>
      <c r="D13" s="66" t="s">
        <v>542</v>
      </c>
      <c r="E13" s="222" t="s">
        <v>654</v>
      </c>
      <c r="F13" s="222"/>
      <c r="G13" s="222"/>
      <c r="H13" s="222"/>
      <c r="I13" s="222"/>
      <c r="J13" s="30"/>
      <c r="W13" s="28" t="s">
        <v>454</v>
      </c>
    </row>
    <row r="14" spans="1:23" ht="21.75" customHeight="1">
      <c r="A14" s="221" t="s">
        <v>2</v>
      </c>
      <c r="B14" s="221"/>
      <c r="C14" s="30"/>
      <c r="D14" s="30"/>
      <c r="E14" s="56"/>
      <c r="F14" s="30"/>
      <c r="G14" s="30"/>
      <c r="H14" s="30"/>
      <c r="I14" s="40"/>
      <c r="J14" s="30"/>
      <c r="W14" s="28" t="s">
        <v>455</v>
      </c>
    </row>
    <row r="15" spans="1:23" ht="28.5" customHeight="1">
      <c r="A15" s="221"/>
      <c r="B15" s="221"/>
      <c r="C15" s="30"/>
      <c r="D15" s="62" t="s">
        <v>446</v>
      </c>
      <c r="E15" s="85" t="str">
        <f>IF(Usuarios!K11="","Falta diligenciar",IF(Usuarios!K13="","Falta diligenciar",IF(Usuarios!K15="","Falta diligenciar",IF(Usuarios!K17="","Falta diligenciar",IF(Usuarios!K19="","Falta diligenciar",IF(Usuarios!H11="","Falta diligenciar",IF(Usuarios!H13="","Falta diligenciar",IF(Usuarios!H15="","Falta diligenciar",IF(Usuarios!H17="","Falta diligenciar",IF(Usuarios!H19="","Falta diligenciar",IF(Abogados!J9="","Falta diligenciar",IF(Resumen!E18="","Falta diligenciar",IF(Abogados!P19="","Falta diligenciar",IF(Abogados!P21="","Falta diligenciar",IF(Abogados!P23="","Falta diligenciar","")))))))))))))))</f>
        <v/>
      </c>
      <c r="F15" s="30"/>
      <c r="G15" s="62" t="s">
        <v>456</v>
      </c>
      <c r="H15" s="145" t="str">
        <f>IF(AND(Arbitramentos!L13="", Arbitramentos!U13=""), "Falta diligenciar", IF(Arbitramentos!L13="", "Falta diligenciar", IF(Arbitramentos!U13="", "Falta diligenciar",IF(H17="", "Falta diligenciar",""))))</f>
        <v/>
      </c>
      <c r="I15" s="145"/>
      <c r="J15" s="30"/>
    </row>
    <row r="16" spans="1:23" ht="28.5" customHeight="1">
      <c r="A16" s="221" t="s">
        <v>3</v>
      </c>
      <c r="B16" s="221"/>
      <c r="C16" s="30"/>
      <c r="D16" s="72" t="s">
        <v>600</v>
      </c>
      <c r="E16" s="78">
        <f>(COUNTA(Usuarios!K11:N20)/5)</f>
        <v>1</v>
      </c>
      <c r="F16" s="30"/>
      <c r="G16" s="72" t="s">
        <v>612</v>
      </c>
      <c r="H16" s="231">
        <f>IF(Arbitramentos!$L$13="", "", Arbitramentos!$L$13)</f>
        <v>0</v>
      </c>
      <c r="I16" s="231"/>
      <c r="J16" s="30"/>
    </row>
    <row r="17" spans="1:10" ht="28.5" customHeight="1">
      <c r="A17" s="221"/>
      <c r="B17" s="221"/>
      <c r="C17" s="30"/>
      <c r="D17" s="79" t="s">
        <v>556</v>
      </c>
      <c r="E17" s="80">
        <f>+Abogados!$J$9</f>
        <v>6</v>
      </c>
      <c r="F17" s="30"/>
      <c r="G17" s="79" t="s">
        <v>448</v>
      </c>
      <c r="H17" s="232">
        <f>IF(OR(ISBLANK(Arbitramentos!L13), ISBLANK(Arbitramentos!L11)), "", IF(AND(Arbitramentos!L13=0, Arbitramentos!L11=0), 0, IFERROR(Arbitramentos!L13/Arbitramentos!L11, "")))</f>
        <v>0</v>
      </c>
      <c r="I17" s="232"/>
      <c r="J17" s="30"/>
    </row>
    <row r="18" spans="1:10" ht="28.5" customHeight="1">
      <c r="A18" s="221" t="s">
        <v>539</v>
      </c>
      <c r="B18" s="221"/>
      <c r="C18" s="30"/>
      <c r="D18" s="72" t="s">
        <v>601</v>
      </c>
      <c r="E18" s="81">
        <f>IFERROR((+Abogados!I19+Abogados!I21)/(Abogados!I15*2)," ")</f>
        <v>1</v>
      </c>
      <c r="F18" s="30"/>
      <c r="G18" s="72" t="s">
        <v>613</v>
      </c>
      <c r="H18" s="231">
        <f>IF(Arbitramentos!$U$13="", "", Arbitramentos!$U$13)</f>
        <v>0</v>
      </c>
      <c r="I18" s="231"/>
      <c r="J18" s="30"/>
    </row>
    <row r="19" spans="1:10" ht="28.5" customHeight="1">
      <c r="A19" s="221"/>
      <c r="B19" s="221"/>
      <c r="C19" s="30"/>
      <c r="D19" s="79" t="s">
        <v>447</v>
      </c>
      <c r="E19" s="82">
        <f>IFERROR((+Usuarios!R12+Usuarios!R14+Usuarios!R16+Usuarios!R18+Usuarios!R20+Usuarios!S24+Abogados!R20+Abogados!R22+Abogados!R24)/(E17*2)," ")</f>
        <v>1.8333333333333333</v>
      </c>
      <c r="F19" s="30"/>
      <c r="G19" s="79"/>
      <c r="H19" s="215"/>
      <c r="I19" s="215"/>
      <c r="J19" s="30"/>
    </row>
    <row r="20" spans="1:10" ht="28.5" customHeight="1">
      <c r="A20" s="221" t="s">
        <v>431</v>
      </c>
      <c r="B20" s="221"/>
      <c r="C20" s="30"/>
      <c r="D20" s="30"/>
      <c r="E20" s="30"/>
      <c r="F20" s="30"/>
      <c r="G20" s="42"/>
      <c r="H20" s="216"/>
      <c r="I20" s="216"/>
      <c r="J20" s="30"/>
    </row>
    <row r="21" spans="1:10" ht="28.5" customHeight="1">
      <c r="A21" s="221"/>
      <c r="B21" s="221"/>
      <c r="C21" s="30"/>
      <c r="D21" s="62" t="s">
        <v>605</v>
      </c>
      <c r="E21" s="85" t="str">
        <f>IF(AND('Registro Casos'!P10=""), "Falta diligenciar", IF('Registro Casos'!P13="", "Falta diligenciar", IF('Registro Casos'!P16="", "Falta diligenciar",IF('Registro Casos'!P19="", "Falta diligenciar",""))))</f>
        <v/>
      </c>
      <c r="F21" s="30"/>
      <c r="G21" s="62" t="s">
        <v>540</v>
      </c>
      <c r="H21" s="145" t="str">
        <f>IF(AND('Comité de conciliación'!R8="",'Comité de conciliación'!R10=""),"Falta diligenciar",IF('Comité de conciliación'!J20="","Falta diligenciar",IF('Comité de conciliación'!J21="","Falta diligenciar",IF('Comité de conciliación'!J22="","Falta diligenciar",""))))</f>
        <v>Falta diligenciar</v>
      </c>
      <c r="I21" s="145"/>
      <c r="J21" s="30"/>
    </row>
    <row r="22" spans="1:10" ht="34.5" customHeight="1">
      <c r="A22" s="221" t="s">
        <v>619</v>
      </c>
      <c r="B22" s="221"/>
      <c r="C22" s="30"/>
      <c r="D22" s="72" t="s">
        <v>608</v>
      </c>
      <c r="E22" s="86">
        <f>+'Registro Casos'!$P$10</f>
        <v>1</v>
      </c>
      <c r="F22" s="41"/>
      <c r="G22" s="72" t="s">
        <v>458</v>
      </c>
      <c r="H22" s="219">
        <f>+'Comité de conciliación'!$R$8</f>
        <v>0</v>
      </c>
      <c r="I22" s="219"/>
      <c r="J22" s="30"/>
    </row>
    <row r="23" spans="1:10" ht="28.5" customHeight="1">
      <c r="C23" s="30"/>
      <c r="D23" s="79" t="s">
        <v>609</v>
      </c>
      <c r="E23" s="87">
        <f>+'Registro Casos'!$P$13</f>
        <v>1</v>
      </c>
      <c r="F23" s="41"/>
      <c r="G23" s="79" t="s">
        <v>638</v>
      </c>
      <c r="H23" s="217">
        <f>+'Comité de conciliación'!$R$10</f>
        <v>0</v>
      </c>
      <c r="I23" s="217"/>
      <c r="J23" s="30"/>
    </row>
    <row r="24" spans="1:10" ht="28.5" customHeight="1">
      <c r="C24" s="30"/>
      <c r="D24" s="72" t="s">
        <v>639</v>
      </c>
      <c r="E24" s="88">
        <f>+'Registro Casos'!$P$16</f>
        <v>1</v>
      </c>
      <c r="F24" s="41"/>
      <c r="G24" s="72" t="s">
        <v>501</v>
      </c>
      <c r="H24" s="218">
        <f>+'Comité de conciliación'!$J$20+'Comité de conciliación'!$J$21+'Comité de conciliación'!$J$22</f>
        <v>3</v>
      </c>
      <c r="I24" s="218"/>
      <c r="J24" s="30"/>
    </row>
    <row r="25" spans="1:10" ht="28.5" customHeight="1">
      <c r="C25" s="30"/>
      <c r="D25" s="79" t="s">
        <v>640</v>
      </c>
      <c r="E25" s="89">
        <f>+'Registro Casos'!$P$19</f>
        <v>0</v>
      </c>
      <c r="F25" s="41"/>
      <c r="G25" s="79"/>
      <c r="H25" s="215"/>
      <c r="I25" s="215"/>
      <c r="J25" s="30"/>
    </row>
    <row r="26" spans="1:10" ht="28.5" customHeight="1">
      <c r="C26" s="30"/>
      <c r="D26" s="30"/>
      <c r="E26" s="30"/>
      <c r="F26" s="41"/>
      <c r="G26" s="42"/>
      <c r="H26" s="216"/>
      <c r="I26" s="216"/>
      <c r="J26" s="30"/>
    </row>
    <row r="27" spans="1:10" ht="28.5" customHeight="1">
      <c r="C27" s="30"/>
      <c r="D27" s="62" t="s">
        <v>451</v>
      </c>
      <c r="E27" s="85" t="str">
        <f>IF(AND(Judiciales!L14=""),"Falta diligenciar",IF(Resumen!E29=" ","Falta diligenciar",IF(Resumen!E30=" ","Falta diligenciar",IF(Resumen!E31=" ","Falta diligenciar",IF(Resumen!E32=" ","Falta diligenciar","")))))</f>
        <v>Falta diligenciar</v>
      </c>
      <c r="F27" s="30"/>
      <c r="G27" s="62" t="s">
        <v>457</v>
      </c>
      <c r="H27" s="145" t="str">
        <f>IF(AND(Pagos!R9="",Pagos!R11=""),"Falta diligenciar",IF(Pagos!R9="","Falta diligenciar",""))</f>
        <v/>
      </c>
      <c r="I27" s="145"/>
      <c r="J27" s="30"/>
    </row>
    <row r="28" spans="1:10" ht="28.5" customHeight="1">
      <c r="C28" s="30"/>
      <c r="D28" s="72" t="s">
        <v>602</v>
      </c>
      <c r="E28" s="83">
        <f>+Judiciales!$L$14</f>
        <v>9</v>
      </c>
      <c r="F28" s="30"/>
      <c r="G28" s="72" t="s">
        <v>615</v>
      </c>
      <c r="H28" s="219" t="str">
        <f>+Pagos!R9</f>
        <v>SI</v>
      </c>
      <c r="I28" s="219"/>
      <c r="J28" s="30"/>
    </row>
    <row r="29" spans="1:10" ht="28.5" customHeight="1">
      <c r="C29" s="30"/>
      <c r="D29" s="79" t="s">
        <v>448</v>
      </c>
      <c r="E29" s="82">
        <f>IFERROR(+Judiciales!L14/Judiciales!L12," ")</f>
        <v>1</v>
      </c>
      <c r="F29" s="30"/>
      <c r="G29" s="79" t="s">
        <v>614</v>
      </c>
      <c r="H29" s="223">
        <f>+Pagos!R11</f>
        <v>1</v>
      </c>
      <c r="I29" s="223"/>
      <c r="J29" s="30"/>
    </row>
    <row r="30" spans="1:10" ht="28.5" customHeight="1">
      <c r="C30" s="30"/>
      <c r="D30" s="72" t="s">
        <v>449</v>
      </c>
      <c r="E30" s="78" t="str">
        <f>IFERROR(+Judiciales!U14/Judiciales!U12," ")</f>
        <v xml:space="preserve"> </v>
      </c>
      <c r="F30" s="60"/>
      <c r="G30" s="60"/>
      <c r="H30" s="60"/>
      <c r="I30" s="60"/>
      <c r="J30" s="30"/>
    </row>
    <row r="31" spans="1:10" ht="28.5" customHeight="1">
      <c r="C31" s="30"/>
      <c r="D31" s="79" t="s">
        <v>603</v>
      </c>
      <c r="E31" s="84">
        <f>IFERROR(+Judiciales!L14/Abogados!J9," ")</f>
        <v>1.5</v>
      </c>
      <c r="F31" s="60"/>
      <c r="G31" s="60"/>
      <c r="H31" s="60"/>
      <c r="I31" s="60"/>
      <c r="J31" s="30"/>
    </row>
    <row r="32" spans="1:10" ht="28.5" customHeight="1">
      <c r="C32" s="30"/>
      <c r="D32" s="72" t="s">
        <v>450</v>
      </c>
      <c r="E32" s="78">
        <f>IFERROR((+Judiciales!V42+Judiciales!V40+Judiciales!V38)/(Judiciales!S38+Judiciales!S36+Judiciales!S34+Judiciales!S32)," ")</f>
        <v>0</v>
      </c>
      <c r="F32" s="60"/>
      <c r="G32" s="60"/>
      <c r="H32" s="60"/>
      <c r="I32" s="60"/>
      <c r="J32" s="30"/>
    </row>
    <row r="33" spans="3:10">
      <c r="C33" s="30"/>
      <c r="D33" s="60"/>
      <c r="E33" s="60"/>
      <c r="F33" s="60"/>
      <c r="G33" s="60"/>
      <c r="H33" s="60"/>
      <c r="I33" s="60"/>
      <c r="J33" s="30"/>
    </row>
    <row r="34" spans="3:10">
      <c r="C34" s="30"/>
      <c r="D34" s="212" t="s">
        <v>485</v>
      </c>
      <c r="E34" s="212"/>
      <c r="F34" s="212"/>
      <c r="G34" s="212"/>
      <c r="H34" s="212"/>
      <c r="I34" s="212"/>
      <c r="J34" s="30"/>
    </row>
    <row r="35" spans="3:10">
      <c r="C35" s="30"/>
      <c r="D35" s="214" t="s">
        <v>653</v>
      </c>
      <c r="E35" s="214"/>
      <c r="F35" s="214"/>
      <c r="G35" s="214"/>
      <c r="H35" s="214"/>
      <c r="I35" s="214"/>
      <c r="J35" s="30"/>
    </row>
    <row r="36" spans="3:10">
      <c r="C36" s="30"/>
      <c r="D36" s="214"/>
      <c r="E36" s="214"/>
      <c r="F36" s="214"/>
      <c r="G36" s="214"/>
      <c r="H36" s="214"/>
      <c r="I36" s="214"/>
      <c r="J36" s="30"/>
    </row>
    <row r="37" spans="3:10">
      <c r="C37" s="30"/>
      <c r="D37" s="214"/>
      <c r="E37" s="214"/>
      <c r="F37" s="214"/>
      <c r="G37" s="214"/>
      <c r="H37" s="214"/>
      <c r="I37" s="214"/>
      <c r="J37" s="30"/>
    </row>
    <row r="38" spans="3:10">
      <c r="C38" s="30"/>
      <c r="D38" s="214"/>
      <c r="E38" s="214"/>
      <c r="F38" s="214"/>
      <c r="G38" s="214"/>
      <c r="H38" s="214"/>
      <c r="I38" s="214"/>
      <c r="J38" s="30"/>
    </row>
    <row r="39" spans="3:10">
      <c r="C39" s="30"/>
      <c r="D39" s="214"/>
      <c r="E39" s="214"/>
      <c r="F39" s="214"/>
      <c r="G39" s="214"/>
      <c r="H39" s="214"/>
      <c r="I39" s="214"/>
      <c r="J39" s="30"/>
    </row>
    <row r="40" spans="3:10" ht="20.25" customHeight="1">
      <c r="C40" s="30"/>
      <c r="D40" s="214"/>
      <c r="E40" s="214"/>
      <c r="F40" s="214"/>
      <c r="G40" s="214"/>
      <c r="H40" s="214"/>
      <c r="I40" s="214"/>
      <c r="J40" s="30"/>
    </row>
    <row r="41" spans="3:10" ht="63" customHeight="1">
      <c r="C41" s="30"/>
      <c r="D41" s="214"/>
      <c r="E41" s="214"/>
      <c r="F41" s="214"/>
      <c r="G41" s="214"/>
      <c r="H41" s="214"/>
      <c r="I41" s="214"/>
      <c r="J41" s="30"/>
    </row>
    <row r="42" spans="3:10" ht="39" customHeight="1">
      <c r="C42" s="30"/>
      <c r="D42" s="213" t="s">
        <v>610</v>
      </c>
      <c r="E42" s="213"/>
      <c r="F42" s="213"/>
      <c r="G42" s="213"/>
      <c r="H42" s="213"/>
      <c r="I42" s="213"/>
      <c r="J42" s="30"/>
    </row>
    <row r="43" spans="3:10" ht="17.100000000000001" customHeight="1">
      <c r="C43" s="30"/>
      <c r="D43" s="30"/>
      <c r="E43" s="30"/>
      <c r="F43" s="30"/>
      <c r="G43" s="30"/>
      <c r="H43" s="30"/>
      <c r="I43" s="30"/>
      <c r="J43" s="30"/>
    </row>
    <row r="44" spans="3:10" ht="20.25" customHeight="1">
      <c r="C44" s="30"/>
      <c r="D44" s="224" t="s">
        <v>611</v>
      </c>
      <c r="E44" s="224"/>
      <c r="F44" s="224"/>
      <c r="G44" s="224"/>
      <c r="H44" s="224"/>
      <c r="I44" s="224"/>
      <c r="J44" s="30"/>
    </row>
    <row r="45" spans="3:10" ht="22.5" customHeight="1">
      <c r="C45" s="30"/>
      <c r="D45" s="224"/>
      <c r="E45" s="224"/>
      <c r="F45" s="224"/>
      <c r="G45" s="224"/>
      <c r="H45" s="224"/>
      <c r="I45" s="224"/>
      <c r="J45" s="30"/>
    </row>
    <row r="46" spans="3:10" ht="22.5" customHeight="1">
      <c r="C46" s="30"/>
      <c r="D46" s="224"/>
      <c r="E46" s="224"/>
      <c r="F46" s="224"/>
      <c r="G46" s="224"/>
      <c r="H46" s="224"/>
      <c r="I46" s="224"/>
      <c r="J46" s="30"/>
    </row>
    <row r="47" spans="3:10" ht="12.75" customHeight="1">
      <c r="C47" s="30"/>
      <c r="D47" s="224"/>
      <c r="E47" s="224"/>
      <c r="F47" s="224"/>
      <c r="G47" s="224"/>
      <c r="H47" s="224"/>
      <c r="I47" s="224"/>
      <c r="J47" s="30"/>
    </row>
    <row r="48" spans="3:10" ht="22.5" customHeight="1">
      <c r="C48" s="30"/>
      <c r="D48" s="30"/>
      <c r="E48" s="30"/>
      <c r="F48" s="30"/>
      <c r="G48" s="30"/>
      <c r="H48" s="30"/>
      <c r="I48" s="30"/>
      <c r="J48" s="30"/>
    </row>
    <row r="49" spans="3:10">
      <c r="C49" s="30"/>
      <c r="D49" s="30"/>
      <c r="E49" s="199" t="s">
        <v>541</v>
      </c>
      <c r="F49" s="199"/>
      <c r="G49" s="199"/>
      <c r="H49" s="26"/>
      <c r="I49" s="30"/>
      <c r="J49" s="30"/>
    </row>
    <row r="50" spans="3:10">
      <c r="C50" s="30"/>
      <c r="D50" s="30"/>
      <c r="E50" s="220"/>
      <c r="F50" s="220"/>
      <c r="G50" s="220"/>
      <c r="H50" s="26"/>
      <c r="I50" s="30"/>
      <c r="J50" s="30"/>
    </row>
    <row r="51" spans="3:10">
      <c r="C51" s="30"/>
      <c r="D51" s="30"/>
      <c r="E51" s="220"/>
      <c r="F51" s="220"/>
      <c r="G51" s="220"/>
      <c r="H51" s="26"/>
      <c r="I51" s="30"/>
      <c r="J51" s="30"/>
    </row>
    <row r="52" spans="3:10">
      <c r="C52" s="30"/>
      <c r="D52" s="30"/>
      <c r="E52" s="220"/>
      <c r="F52" s="220"/>
      <c r="G52" s="220"/>
      <c r="H52" s="26"/>
      <c r="I52" s="30"/>
      <c r="J52" s="30"/>
    </row>
    <row r="53" spans="3:10">
      <c r="C53" s="30"/>
      <c r="D53" s="30"/>
      <c r="E53" s="220"/>
      <c r="F53" s="220"/>
      <c r="G53" s="220"/>
      <c r="H53" s="30"/>
      <c r="I53" s="30"/>
      <c r="J53" s="30"/>
    </row>
    <row r="54" spans="3:10">
      <c r="C54" s="30"/>
      <c r="D54" s="30"/>
      <c r="E54" s="30"/>
      <c r="F54" s="30"/>
      <c r="G54" s="30"/>
      <c r="H54" s="30"/>
      <c r="I54" s="30"/>
      <c r="J54" s="30"/>
    </row>
  </sheetData>
  <sheetProtection algorithmName="SHA-512" hashValue="dts6anbBJho/XHQqbeNZAfjzn0Qh9PAO1luqy2nmxO2ScJoWMewtJQtolAjnBkPJJbqKi963Zita7r3hmxywag==" saltValue="S0zeU+bNfUmVD+r8P633Eg==" spinCount="100000" sheet="1" objects="1" scenarios="1"/>
  <mergeCells count="47">
    <mergeCell ref="A22:B22"/>
    <mergeCell ref="E11:I11"/>
    <mergeCell ref="H15:I15"/>
    <mergeCell ref="H16:I16"/>
    <mergeCell ref="H18:I18"/>
    <mergeCell ref="H17:I17"/>
    <mergeCell ref="L2:N7"/>
    <mergeCell ref="L8:N8"/>
    <mergeCell ref="D7:I7"/>
    <mergeCell ref="D6:I6"/>
    <mergeCell ref="E10:I10"/>
    <mergeCell ref="H3:I3"/>
    <mergeCell ref="H4:I4"/>
    <mergeCell ref="A6:B6"/>
    <mergeCell ref="A8:B8"/>
    <mergeCell ref="A10:B10"/>
    <mergeCell ref="A11:B11"/>
    <mergeCell ref="A12:B12"/>
    <mergeCell ref="A7:B7"/>
    <mergeCell ref="A9:B9"/>
    <mergeCell ref="E50:G53"/>
    <mergeCell ref="A13:B13"/>
    <mergeCell ref="A14:B14"/>
    <mergeCell ref="A15:B15"/>
    <mergeCell ref="A16:B16"/>
    <mergeCell ref="A17:B17"/>
    <mergeCell ref="E13:I13"/>
    <mergeCell ref="E49:G49"/>
    <mergeCell ref="A18:B18"/>
    <mergeCell ref="A19:B19"/>
    <mergeCell ref="A20:B20"/>
    <mergeCell ref="A21:B21"/>
    <mergeCell ref="H29:I29"/>
    <mergeCell ref="D44:I47"/>
    <mergeCell ref="H28:I28"/>
    <mergeCell ref="H21:I21"/>
    <mergeCell ref="D42:I42"/>
    <mergeCell ref="D35:I41"/>
    <mergeCell ref="H19:I19"/>
    <mergeCell ref="H20:I20"/>
    <mergeCell ref="H25:I25"/>
    <mergeCell ref="H26:I26"/>
    <mergeCell ref="D34:I34"/>
    <mergeCell ref="H23:I23"/>
    <mergeCell ref="H24:I24"/>
    <mergeCell ref="H27:I27"/>
    <mergeCell ref="H22:I22"/>
  </mergeCells>
  <conditionalFormatting sqref="D11">
    <cfRule type="expression" dxfId="6" priority="53" stopIfTrue="1">
      <formula>$J$8&gt;0</formula>
    </cfRule>
  </conditionalFormatting>
  <conditionalFormatting sqref="D35">
    <cfRule type="containsBlanks" dxfId="5" priority="66" stopIfTrue="1">
      <formula>LEN(TRIM(D35))=0</formula>
    </cfRule>
  </conditionalFormatting>
  <conditionalFormatting sqref="E10 E13">
    <cfRule type="containsBlanks" dxfId="4" priority="65">
      <formula>LEN(TRIM(E10))=0</formula>
    </cfRule>
  </conditionalFormatting>
  <dataValidations count="4">
    <dataValidation allowBlank="1" showInputMessage="1" showErrorMessage="1" promptTitle="Nombres y Apellidos" prompt="Diligencie los nombres y apellidos del jefe de control interno que esta reportando o quien haga sus veces" sqref="E13:I13" xr:uid="{CCD552C2-689A-4BCA-ADDB-D9F5DFC606B8}"/>
    <dataValidation type="date" allowBlank="1" showInputMessage="1" showErrorMessage="1" promptTitle="Visualización en eKOGUI" prompt="Diligenciar la fecha de consulta en eKOGUI de la información a ingresar en esta hoja, formato (DD/MM/AAAA)" sqref="J4 I5:J5" xr:uid="{1CDC8EB5-77D2-47AD-8FFB-6C3DC1A1F4CC}">
      <formula1>44927</formula1>
      <formula2>401769</formula2>
    </dataValidation>
    <dataValidation type="date" allowBlank="1" showInputMessage="1" showErrorMessage="1" sqref="H4:I4" xr:uid="{9C4907CB-D227-4A81-8028-50320E5396B2}">
      <formula1>45658</formula1>
      <formula2>46022</formula2>
    </dataValidation>
    <dataValidation allowBlank="1" showInputMessage="1" showErrorMessage="1" promptTitle="Observaciones generales" prompt="Se emitirá una observación general según el alcance de los criterios de verificación aplicados para el diligenciamiento de la Certificación de Control Interno, en el uso de ekOGUI." sqref="D35:I41" xr:uid="{C8C7FEDD-4197-4B5F-9C64-0FA6F2B2B586}"/>
  </dataValidations>
  <hyperlinks>
    <hyperlink ref="L8:N8" r:id="rId1" display="Acceder a la guía" xr:uid="{FBCC514E-FE4B-40AE-9FED-7BBA3B34CEFA}"/>
    <hyperlink ref="A10:B10" location="Abogados!A1" display="Abogados" xr:uid="{577F14B4-26A7-431E-8595-DD54F3B045B9}"/>
    <hyperlink ref="A12:B12" location="'Registro Casos'!A1" display="Registro Casos" xr:uid="{54DC16D3-DC1B-4382-8DF4-85E943F0CA75}"/>
    <hyperlink ref="A8:B8" location="Usuarios!A1" display="Usuarios" xr:uid="{2452BDEC-0810-45E8-A2EC-0AF7A58CB256}"/>
    <hyperlink ref="A16:B16" location="Arbitramentos!A1" display="Arbitramentos" xr:uid="{FB4CFA58-5198-4C5C-8FF4-8F31292468CA}"/>
    <hyperlink ref="A14:B14" location="Judiciales!A1" display="Judiciales" xr:uid="{DD43A626-C3D7-436B-A258-EBA3572E6D88}"/>
    <hyperlink ref="A6:B6" location="Portada!A1" display="Portada" xr:uid="{F83F41A0-F3F2-49E3-A304-A31065EC156E}"/>
    <hyperlink ref="A22:B22" location="Resumen!A1" display="Resumen (Certificación a presentar)" xr:uid="{1B0B6347-FC3F-4B34-9EA2-61A101960AFE}"/>
    <hyperlink ref="A20:B20" location="Pagos!A1" display="Pagos" xr:uid="{C1775B5E-316E-40DE-8319-43C743BB0BC3}"/>
    <hyperlink ref="A18:B18" location="'Comité de conciliación'!A1" display="Comité de Conciliación" xr:uid="{9B409325-017B-49EF-8414-03CDBD328211}"/>
  </hyperlinks>
  <pageMargins left="0.70866141732283472" right="0.70866141732283472" top="0.74803149606299213" bottom="0.74803149606299213" header="0.31496062992125984" footer="0.31496062992125984"/>
  <pageSetup scale="47" orientation="portrait" r:id="rId2"/>
  <ignoredErrors>
    <ignoredError sqref="J9" evalError="1"/>
  </ignoredErrors>
  <drawing r:id="rId3"/>
  <extLst>
    <ext xmlns:x14="http://schemas.microsoft.com/office/spreadsheetml/2009/9/main" uri="{78C0D931-6437-407d-A8EE-F0AAD7539E65}">
      <x14:conditionalFormattings>
        <x14:conditionalFormatting xmlns:xm="http://schemas.microsoft.com/office/excel/2006/main">
          <x14:cfRule type="containsText" priority="49" operator="containsText" id="{79B81DB7-CA6C-48FC-90B1-BC6CF7094AB7}">
            <xm:f>NOT(ISERROR(SEARCH($D$11,D11)))</xm:f>
            <xm:f>$D$11</xm:f>
            <x14:dxf>
              <fill>
                <patternFill>
                  <bgColor rgb="FFFFC000"/>
                </patternFill>
              </fill>
            </x14:dxf>
          </x14:cfRule>
          <xm:sqref>D11</xm:sqref>
        </x14:conditionalFormatting>
        <x14:conditionalFormatting xmlns:xm="http://schemas.microsoft.com/office/excel/2006/main">
          <x14:cfRule type="containsText" priority="8" operator="containsText" id="{DAC9BE7A-242F-4E81-BDF9-57413875FCC3}">
            <xm:f>NOT(ISERROR(SEARCH($D$11,E10)))</xm:f>
            <xm:f>$D$11</xm:f>
            <x14:dxf>
              <fill>
                <patternFill>
                  <bgColor theme="0" tint="-4.9989318521683403E-2"/>
                </patternFill>
              </fill>
            </x14:dxf>
          </x14:cfRule>
          <xm:sqref>E10</xm:sqref>
        </x14:conditionalFormatting>
        <x14:conditionalFormatting xmlns:xm="http://schemas.microsoft.com/office/excel/2006/main">
          <x14:cfRule type="containsText" priority="1" operator="containsText" id="{BC20D592-07F4-40F2-82FA-A4CE46F7D2B0}">
            <xm:f>NOT(ISERROR(SEARCH($D$11,E13)))</xm:f>
            <xm:f>$D$11</xm:f>
            <x14:dxf>
              <fill>
                <patternFill>
                  <bgColor theme="0" tint="-4.9989318521683403E-2"/>
                </patternFill>
              </fill>
            </x14:dxf>
          </x14:cfRule>
          <xm:sqref>E13</xm:sqref>
        </x14:conditionalFormatting>
        <x14:conditionalFormatting xmlns:xm="http://schemas.microsoft.com/office/excel/2006/main">
          <x14:cfRule type="containsText" priority="6" operator="containsText" id="{CDB776C3-B2E3-4FAA-B77A-A18B5924DB5E}">
            <xm:f>NOT(ISERROR(SEARCH($E$11,E11)))</xm:f>
            <xm:f>$E$11</xm:f>
            <x14:dxf>
              <fill>
                <patternFill>
                  <bgColor theme="0" tint="-4.9989318521683403E-2"/>
                </patternFill>
              </fill>
            </x14:dxf>
          </x14:cfRule>
          <xm:sqref>E11:I11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6DB9E85-D6F1-485B-AA9E-F9CFF0E12ED5}">
          <x14:formula1>
            <xm:f>Administrador!$E$2:$E$338</xm:f>
          </x14:formula1>
          <xm:sqref>E10:I10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PublishingContactEmail xmlns="http://schemas.microsoft.com/sharepoint/v3" xsi:nil="true"/>
    <PublishingVariationRelationshipLinkFieldID xmlns="http://schemas.microsoft.com/sharepoint/v3">
      <Url xsi:nil="true"/>
      <Description xsi:nil="true"/>
    </PublishingVariationRelationshipLinkFieldID>
    <SeoKeywords xmlns="http://schemas.microsoft.com/sharepoint/v3" xsi:nil="true"/>
    <PublishingVariationGroupID xmlns="http://schemas.microsoft.com/sharepoint/v3" xsi:nil="true"/>
    <Audience xmlns="http://schemas.microsoft.com/sharepoint/v3" xsi:nil="true"/>
    <PublishingIsFurlPage xmlns="http://schemas.microsoft.com/sharepoint/v3" xsi:nil="true"/>
    <PublishingExpirationDate xmlns="http://schemas.microsoft.com/sharepoint/v3" xsi:nil="true"/>
    <SeoBrowserTitle xmlns="http://schemas.microsoft.com/sharepoint/v3" xsi:nil="true"/>
    <PublishingContactPicture xmlns="http://schemas.microsoft.com/sharepoint/v3">
      <Url xsi:nil="true"/>
      <Description xsi:nil="true"/>
    </PublishingContactPicture>
    <PublishingStartDate xmlns="http://schemas.microsoft.com/sharepoint/v3" xsi:nil="true"/>
    <SeoRobotsNoIndex xmlns="http://schemas.microsoft.com/sharepoint/v3" xsi:nil="true"/>
    <SeoMetaDescription xmlns="http://schemas.microsoft.com/sharepoint/v3" xsi:nil="true"/>
    <PublishingContact xmlns="http://schemas.microsoft.com/sharepoint/v3">
      <UserInfo>
        <DisplayName/>
        <AccountId xsi:nil="true"/>
        <AccountType/>
      </UserInfo>
    </PublishingContact>
    <PublishingContactName xmlns="http://schemas.microsoft.com/sharepoint/v3" xsi:nil="true"/>
    <Comment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age" ma:contentTypeID="0x010100C568DB52D9D0A14D9B2FDCC96666E9F2007948130EC3DB064584E219954237AF39006ABF10D512E4C7449FB1E0D36926E0F0" ma:contentTypeVersion="2" ma:contentTypeDescription="Page is a system content type template created by the Publishing Resources feature. The column templates from Page will be added to all Pages libraries created by the Publishing feature." ma:contentTypeScope="" ma:versionID="b4be34b72bebbcde99a36ee30e9e3a52">
  <xsd:schema xmlns:xsd="http://www.w3.org/2001/XMLSchema" xmlns:xs="http://www.w3.org/2001/XMLSchema" xmlns:p="http://schemas.microsoft.com/office/2006/metadata/properties" xmlns:ns1="http://schemas.microsoft.com/sharepoint/v3" targetNamespace="http://schemas.microsoft.com/office/2006/metadata/properties" ma:root="true" ma:fieldsID="4eb58c7b9ae687b5fbe71a105f2b878d" ns1:_="">
    <xsd:import namespace="http://schemas.microsoft.com/sharepoint/v3"/>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1:PublishingIsFurlPage" minOccurs="0"/>
                <xsd:element ref="ns1:SeoBrowserTitle" minOccurs="0"/>
                <xsd:element ref="ns1:SeoMetaDescription" minOccurs="0"/>
                <xsd:element ref="ns1:SeoKeywords" minOccurs="0"/>
                <xsd:element ref="ns1:SeoRobotsNoIndex"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PublishingContact" ma:index="11" nillable="true" ma:displayName="Contact" ma:description="Contact is a site column created by the Publishing feature. It is used on the Page Content Type as the person or group who is the contact person for the page."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Contact E-Mail Address" ma:description="Contact E-mail Address is a site column created by the Publishing feature. It is used on the Page Content Type as the e-mail address of the person or group who is the contact person for the page." ma:internalName="PublishingContactEmail">
      <xsd:simpleType>
        <xsd:restriction base="dms:Text">
          <xsd:maxLength value="255"/>
        </xsd:restriction>
      </xsd:simpleType>
    </xsd:element>
    <xsd:element name="PublishingContactName" ma:index="13" nillable="true" ma:displayName="Contact Name" ma:description="Contact Name is a site column created by the Publishing feature. It is used on the Page Content Type as the name of the person or group who is the contact person for the page." ma:internalName="PublishingContactName">
      <xsd:simpleType>
        <xsd:restriction base="dms:Text">
          <xsd:maxLength value="255"/>
        </xsd:restriction>
      </xsd:simpleType>
    </xsd:element>
    <xsd:element name="PublishingContactPicture" ma:index="14" nillable="true" ma:displayName="Contact Picture" ma:description="Contact Picture is a site column created by the Publishing feature. It is used on the Page Content Type as the picture of the user or group who is the contact person for the pag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Page 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 Group ID" ma:hidden="true" ma:internalName="PublishingVariationGroupID">
      <xsd:simpleType>
        <xsd:restriction base="dms:Text">
          <xsd:maxLength value="255"/>
        </xsd:restriction>
      </xsd:simpleType>
    </xsd:element>
    <xsd:element name="PublishingVariationRelationshipLinkFieldID" ma:index="17" nillable="true" ma:displayName="Variation Relationship Link"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Rollup Image" ma:description="Rollup Image is a site column created by the Publishing feature. It is used on the Page Content Type as the image for the page shown in content roll-ups such as the Content By Search web part." ma:internalName="PublishingRollupImage">
      <xsd:simpleType>
        <xsd:restriction base="dms:Unknown"/>
      </xsd:simpleType>
    </xsd:element>
    <xsd:element name="Audience" ma:index="19" nillable="true" ma:displayName="Target Audiences" ma:description="Target Audiences is a site column created by the Publishing feature. It is used to specify audiences to which this page will be targeted." ma:internalName="Audience">
      <xsd:simpleType>
        <xsd:restriction base="dms:Unknown"/>
      </xsd:simpleType>
    </xsd:element>
    <xsd:element name="PublishingIsFurlPage" ma:index="20" nillable="true" ma:displayName="Hide physical URLs from search" ma:description="If checked, the physical URL of this page will not appear in search results. Friendly URLs assigned to this page will always appear." ma:internalName="PublishingIsFurlPage">
      <xsd:simpleType>
        <xsd:restriction base="dms:Boolean"/>
      </xsd:simpleType>
    </xsd:element>
    <xsd:element name="SeoBrowserTitle" ma:index="21" nillable="true" ma:displayName="Browser Title" ma:description="Browser Title is a site column created by the Publishing feature. It is used as the title that appears at the top of a browser window and may appear in Internet search results." ma:hidden="true" ma:internalName="SeoBrowserTitle">
      <xsd:simpleType>
        <xsd:restriction base="dms:Text"/>
      </xsd:simpleType>
    </xsd:element>
    <xsd:element name="SeoMetaDescription" ma:index="22" nillable="true" ma:displayName="Meta Description" ma:description="Meta Description is a site column created by the Publishing feature. Internet search engines may display this description in search results pages." ma:hidden="true" ma:internalName="SeoMetaDescription">
      <xsd:simpleType>
        <xsd:restriction base="dms:Text"/>
      </xsd:simpleType>
    </xsd:element>
    <xsd:element name="SeoKeywords" ma:index="23" nillable="true" ma:displayName="Meta Keywords" ma:description="Meta Keywords" ma:hidden="true" ma:internalName="SeoKeywords">
      <xsd:simpleType>
        <xsd:restriction base="dms:Text"/>
      </xsd:simpleType>
    </xsd:element>
    <xsd:element name="SeoRobotsNoIndex" ma:index="24"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RobotsNoIndex">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A6953B-1D1A-407E-B2D9-6B9D7FCC4CD2}">
  <ds:schemaRefs>
    <ds:schemaRef ds:uri="http://schemas.microsoft.com/sharepoint/v3/contenttype/forms"/>
  </ds:schemaRefs>
</ds:datastoreItem>
</file>

<file path=customXml/itemProps2.xml><?xml version="1.0" encoding="utf-8"?>
<ds:datastoreItem xmlns:ds="http://schemas.openxmlformats.org/officeDocument/2006/customXml" ds:itemID="{BA7D0E65-63F3-4B1B-8382-F3FCC5A31176}">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D9D6A835-C331-433C-841F-82F903FD04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Portada</vt:lpstr>
      <vt:lpstr>Usuarios</vt:lpstr>
      <vt:lpstr>Abogados</vt:lpstr>
      <vt:lpstr>Registro Casos</vt:lpstr>
      <vt:lpstr>Judiciales</vt:lpstr>
      <vt:lpstr>Arbitramentos</vt:lpstr>
      <vt:lpstr>Comité de conciliación</vt:lpstr>
      <vt:lpstr>Pagos</vt:lpstr>
      <vt:lpstr>Resumen</vt:lpstr>
      <vt:lpstr>Información a consolidar</vt:lpstr>
      <vt:lpstr>Administrador</vt:lpstr>
      <vt:lpstr>Entidades</vt:lpstr>
      <vt:lpstr>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CONTROL INTERNO</dc:title>
  <dc:subject/>
  <dc:creator>ANDJ</dc:creator>
  <cp:keywords/>
  <dc:description/>
  <cp:lastModifiedBy>Luisa Fernanda Duarte Celis</cp:lastModifiedBy>
  <cp:revision/>
  <cp:lastPrinted>2025-08-26T16:02:58Z</cp:lastPrinted>
  <dcterms:created xsi:type="dcterms:W3CDTF">2020-06-25T21:16:25Z</dcterms:created>
  <dcterms:modified xsi:type="dcterms:W3CDTF">2025-08-26T16:45:01Z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0x010100C568DB52D9D0A14D9B2FDCC96666E9F2007948130EC3DB064584E219954237AF39006ABF10D512E4C7449FB1E0D36926E0F0</vt:lpwstr>
  </property>
</Properties>
</file>