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0" yWindow="60" windowWidth="20730" windowHeight="10545" tabRatio="906"/>
  </bookViews>
  <sheets>
    <sheet name="PORTADA" sheetId="21" r:id="rId1"/>
    <sheet name="DATOS" sheetId="2" state="hidden" r:id="rId2"/>
    <sheet name="MAPA RIESGOS GESTION" sheetId="1" r:id="rId3"/>
    <sheet name="AYUDA CONCEPTOS" sheetId="22" r:id="rId4"/>
    <sheet name="AYUDA CONTEXTO" sheetId="27" r:id="rId5"/>
    <sheet name="AYUDA TIPOS RIESGOS" sheetId="15" r:id="rId6"/>
    <sheet name="AYUDA PROBABILIDAD" sheetId="23" r:id="rId7"/>
    <sheet name="AYUDA IMPACTO" sheetId="16" r:id="rId8"/>
    <sheet name="AYUDA CONTROLES" sheetId="20" r:id="rId9"/>
    <sheet name="EV DISENO CONTROLES" sheetId="31" r:id="rId10"/>
    <sheet name="EV EJECUCION CONTROLES" sheetId="8" r:id="rId11"/>
    <sheet name="AYUDA TRATAMIENTO RIESGO" sheetId="11" r:id="rId12"/>
    <sheet name="AYUDA ACCIONES" sheetId="19" r:id="rId13"/>
    <sheet name="MAPA DE CALOR" sheetId="12" r:id="rId14"/>
    <sheet name="MONITOREO 1" sheetId="28" r:id="rId15"/>
    <sheet name="MONITOREO 2" sheetId="29" r:id="rId16"/>
    <sheet name="MONITOREO 3" sheetId="30" r:id="rId17"/>
    <sheet name="CONTROL DE CAMBIOS" sheetId="18" r:id="rId18"/>
  </sheets>
  <definedNames>
    <definedName name="_xlnm._FilterDatabase" localSheetId="1" hidden="1">DATOS!$A$2:$C$2</definedName>
  </definedNames>
  <calcPr calcId="145621"/>
</workbook>
</file>

<file path=xl/calcChain.xml><?xml version="1.0" encoding="utf-8"?>
<calcChain xmlns="http://schemas.openxmlformats.org/spreadsheetml/2006/main">
  <c r="AP226" i="1" l="1"/>
  <c r="AP219" i="1"/>
  <c r="AP210" i="1"/>
  <c r="AP203" i="1"/>
  <c r="AP194" i="1"/>
  <c r="AP187" i="1"/>
  <c r="AP178" i="1"/>
  <c r="AP171" i="1"/>
  <c r="AP162" i="1"/>
  <c r="AP155" i="1"/>
  <c r="AP146" i="1"/>
  <c r="AP139" i="1"/>
  <c r="AP130" i="1"/>
  <c r="AP123" i="1"/>
  <c r="AP114" i="1"/>
  <c r="AP107" i="1"/>
  <c r="AP98" i="1"/>
  <c r="AP91" i="1"/>
  <c r="AP82" i="1"/>
  <c r="AP75" i="1"/>
  <c r="AP66" i="1"/>
  <c r="AP59" i="1"/>
  <c r="AP50" i="1"/>
  <c r="AP43" i="1"/>
  <c r="AP34" i="1"/>
  <c r="AP27" i="1"/>
  <c r="AP18" i="1"/>
  <c r="AP11" i="1"/>
  <c r="AF16" i="30" l="1"/>
  <c r="AD16" i="30"/>
  <c r="AB16" i="30"/>
  <c r="Z16" i="30"/>
  <c r="X16" i="30"/>
  <c r="V16" i="30"/>
  <c r="T16" i="30"/>
  <c r="R16" i="30"/>
  <c r="P16" i="30"/>
  <c r="N16" i="30"/>
  <c r="L16" i="30"/>
  <c r="J16" i="30"/>
  <c r="H16" i="30"/>
  <c r="F16" i="30"/>
  <c r="AF16" i="29"/>
  <c r="AD16" i="29"/>
  <c r="AB16" i="29"/>
  <c r="Z16" i="29"/>
  <c r="X16" i="29"/>
  <c r="V16" i="29"/>
  <c r="T16" i="29"/>
  <c r="R16" i="29"/>
  <c r="P16" i="29"/>
  <c r="N16" i="29"/>
  <c r="L16" i="29"/>
  <c r="J16" i="29"/>
  <c r="H16" i="29"/>
  <c r="F16" i="29"/>
  <c r="AC223" i="1" l="1"/>
  <c r="AC220" i="1"/>
  <c r="AC218" i="1"/>
  <c r="AC207" i="1"/>
  <c r="AC204" i="1"/>
  <c r="AC202" i="1"/>
  <c r="AC191" i="1"/>
  <c r="AC188" i="1"/>
  <c r="AC186" i="1"/>
  <c r="AC175" i="1"/>
  <c r="AC172" i="1"/>
  <c r="AC170" i="1"/>
  <c r="AC159" i="1"/>
  <c r="AC156" i="1"/>
  <c r="AC154" i="1"/>
  <c r="AC143" i="1"/>
  <c r="AC140" i="1"/>
  <c r="AC138" i="1"/>
  <c r="AC127" i="1"/>
  <c r="AC124" i="1"/>
  <c r="AC122" i="1"/>
  <c r="AC111" i="1"/>
  <c r="AC108" i="1"/>
  <c r="AC106" i="1"/>
  <c r="AC95" i="1"/>
  <c r="AC92" i="1"/>
  <c r="AC90" i="1"/>
  <c r="AC79" i="1"/>
  <c r="AC76" i="1"/>
  <c r="AC74" i="1"/>
  <c r="AC63" i="1"/>
  <c r="AC60" i="1"/>
  <c r="AC58" i="1"/>
  <c r="Z11" i="1" l="1"/>
  <c r="Z21" i="1"/>
  <c r="Z22" i="1"/>
  <c r="Z23" i="1"/>
  <c r="Z24" i="1"/>
  <c r="Z25" i="1"/>
  <c r="Z29" i="1"/>
  <c r="Z31" i="1"/>
  <c r="Z32" i="1"/>
  <c r="Z33" i="1"/>
  <c r="Z34" i="1"/>
  <c r="Z35" i="1"/>
  <c r="Z36" i="1"/>
  <c r="Z37" i="1"/>
  <c r="Z38" i="1"/>
  <c r="Z39" i="1"/>
  <c r="Z40" i="1"/>
  <c r="Z41"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AA90" i="1" l="1"/>
  <c r="AA106" i="1"/>
  <c r="AA122" i="1"/>
  <c r="AA138" i="1"/>
  <c r="AA154" i="1"/>
  <c r="AA170" i="1"/>
  <c r="AA186" i="1"/>
  <c r="AA202" i="1"/>
  <c r="AA218" i="1"/>
  <c r="AA74" i="1"/>
  <c r="AA58" i="1"/>
  <c r="R18" i="16" l="1"/>
  <c r="R17" i="16"/>
  <c r="R16" i="16"/>
  <c r="R15" i="16"/>
  <c r="R14" i="16"/>
  <c r="R13" i="16"/>
  <c r="R12" i="16"/>
  <c r="Q18" i="23"/>
  <c r="Q17" i="23"/>
  <c r="Q16" i="23"/>
  <c r="Q15" i="23"/>
  <c r="Q14" i="23"/>
  <c r="Q13" i="23"/>
  <c r="Q12" i="23"/>
  <c r="W11" i="1" l="1"/>
  <c r="W21" i="1"/>
  <c r="W22" i="1"/>
  <c r="W23" i="1"/>
  <c r="W24" i="1"/>
  <c r="W25" i="1"/>
  <c r="W29" i="1"/>
  <c r="W31" i="1"/>
  <c r="W32" i="1"/>
  <c r="W33" i="1"/>
  <c r="W34" i="1"/>
  <c r="W35" i="1"/>
  <c r="W36" i="1"/>
  <c r="W37" i="1"/>
  <c r="W38" i="1"/>
  <c r="W39" i="1"/>
  <c r="W40" i="1"/>
  <c r="W41"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Y231" i="31" l="1"/>
  <c r="Z231" i="31" s="1"/>
  <c r="E231" i="31"/>
  <c r="Z230" i="31"/>
  <c r="Y230" i="31"/>
  <c r="E230" i="31"/>
  <c r="Y229" i="31"/>
  <c r="Z229" i="31" s="1"/>
  <c r="E229" i="31"/>
  <c r="Z228" i="31"/>
  <c r="Y228" i="31"/>
  <c r="E228" i="31"/>
  <c r="Y227" i="31"/>
  <c r="Z227" i="31" s="1"/>
  <c r="E227" i="31"/>
  <c r="Z226" i="31"/>
  <c r="Y226" i="31"/>
  <c r="E226" i="31"/>
  <c r="Y225" i="31"/>
  <c r="Z225" i="31" s="1"/>
  <c r="E225" i="31"/>
  <c r="Z224" i="31"/>
  <c r="Y224" i="31"/>
  <c r="E224" i="31"/>
  <c r="Y223" i="31"/>
  <c r="Z223" i="31" s="1"/>
  <c r="E223" i="31"/>
  <c r="Z222" i="31"/>
  <c r="Y222" i="31"/>
  <c r="E222" i="31"/>
  <c r="Y221" i="31"/>
  <c r="Z221" i="31" s="1"/>
  <c r="E221" i="31"/>
  <c r="Z220" i="31"/>
  <c r="Y220" i="31"/>
  <c r="E220" i="31"/>
  <c r="Y219" i="31"/>
  <c r="Z219" i="31" s="1"/>
  <c r="E219" i="31"/>
  <c r="Z218" i="31"/>
  <c r="Y218" i="31"/>
  <c r="E218" i="31"/>
  <c r="Y217" i="31"/>
  <c r="Z217" i="31" s="1"/>
  <c r="E217" i="31"/>
  <c r="Z216" i="31"/>
  <c r="Y216" i="31"/>
  <c r="E216" i="31"/>
  <c r="A216" i="31"/>
  <c r="Z215" i="31"/>
  <c r="Y215" i="31"/>
  <c r="E215" i="31"/>
  <c r="Y214" i="31"/>
  <c r="Z214" i="31" s="1"/>
  <c r="E214" i="31"/>
  <c r="Z213" i="31"/>
  <c r="Y213" i="31"/>
  <c r="E213" i="31"/>
  <c r="Y212" i="31"/>
  <c r="Z212" i="31" s="1"/>
  <c r="E212" i="31"/>
  <c r="Z211" i="31"/>
  <c r="Y211" i="31"/>
  <c r="E211" i="31"/>
  <c r="Y210" i="31"/>
  <c r="Z210" i="31" s="1"/>
  <c r="E210" i="31"/>
  <c r="Z209" i="31"/>
  <c r="Y209" i="31"/>
  <c r="E209" i="31"/>
  <c r="Y208" i="31"/>
  <c r="Z208" i="31" s="1"/>
  <c r="E208" i="31"/>
  <c r="Z207" i="31"/>
  <c r="Y207" i="31"/>
  <c r="E207" i="31"/>
  <c r="Y206" i="31"/>
  <c r="Z206" i="31" s="1"/>
  <c r="E206" i="31"/>
  <c r="Z205" i="31"/>
  <c r="Y205" i="31"/>
  <c r="E205" i="31"/>
  <c r="Y204" i="31"/>
  <c r="Z204" i="31" s="1"/>
  <c r="E204" i="31"/>
  <c r="Z203" i="31"/>
  <c r="Y203" i="31"/>
  <c r="E203" i="31"/>
  <c r="Y202" i="31"/>
  <c r="Z202" i="31" s="1"/>
  <c r="E202" i="31"/>
  <c r="Z201" i="31"/>
  <c r="Y201" i="31"/>
  <c r="E201" i="31"/>
  <c r="Y200" i="31"/>
  <c r="Z200" i="31" s="1"/>
  <c r="E200" i="31"/>
  <c r="A200" i="31"/>
  <c r="Y199" i="31"/>
  <c r="Z199" i="31" s="1"/>
  <c r="E199" i="31"/>
  <c r="Z198" i="31"/>
  <c r="Y198" i="31"/>
  <c r="E198" i="31"/>
  <c r="Y197" i="31"/>
  <c r="Z197" i="31" s="1"/>
  <c r="E197" i="31"/>
  <c r="Z196" i="31"/>
  <c r="Y196" i="31"/>
  <c r="E196" i="31"/>
  <c r="Y195" i="31"/>
  <c r="Z195" i="31" s="1"/>
  <c r="E195" i="31"/>
  <c r="Z194" i="31"/>
  <c r="Y194" i="31"/>
  <c r="E194" i="31"/>
  <c r="Y193" i="31"/>
  <c r="Z193" i="31" s="1"/>
  <c r="E193" i="31"/>
  <c r="Z192" i="31"/>
  <c r="Y192" i="31"/>
  <c r="E192" i="31"/>
  <c r="Y191" i="31"/>
  <c r="Z191" i="31" s="1"/>
  <c r="E191" i="31"/>
  <c r="Z190" i="31"/>
  <c r="Y190" i="31"/>
  <c r="E190" i="31"/>
  <c r="Y189" i="31"/>
  <c r="Z189" i="31" s="1"/>
  <c r="E189" i="31"/>
  <c r="Z188" i="31"/>
  <c r="Y188" i="31"/>
  <c r="E188" i="31"/>
  <c r="Y187" i="31"/>
  <c r="Z187" i="31" s="1"/>
  <c r="E187" i="31"/>
  <c r="Z186" i="31"/>
  <c r="Y186" i="31"/>
  <c r="E186" i="31"/>
  <c r="Y185" i="31"/>
  <c r="Z185" i="31" s="1"/>
  <c r="E185" i="31"/>
  <c r="Z184" i="31"/>
  <c r="Y184" i="31"/>
  <c r="E184" i="31"/>
  <c r="A184" i="31"/>
  <c r="Z183" i="31"/>
  <c r="Y183" i="31"/>
  <c r="E183" i="31"/>
  <c r="Y182" i="31"/>
  <c r="Z182" i="31" s="1"/>
  <c r="E182" i="31"/>
  <c r="Z181" i="31"/>
  <c r="Y181" i="31"/>
  <c r="E181" i="31"/>
  <c r="Y180" i="31"/>
  <c r="Z180" i="31" s="1"/>
  <c r="E180" i="31"/>
  <c r="Z179" i="31"/>
  <c r="Y179" i="31"/>
  <c r="E179" i="31"/>
  <c r="Y178" i="31"/>
  <c r="Z178" i="31" s="1"/>
  <c r="E178" i="31"/>
  <c r="Z177" i="31"/>
  <c r="Y177" i="31"/>
  <c r="E177" i="31"/>
  <c r="Y176" i="31"/>
  <c r="Z176" i="31" s="1"/>
  <c r="E176" i="31"/>
  <c r="Z175" i="31"/>
  <c r="Y175" i="31"/>
  <c r="E175" i="31"/>
  <c r="Y174" i="31"/>
  <c r="Z174" i="31" s="1"/>
  <c r="E174" i="31"/>
  <c r="Z173" i="31"/>
  <c r="Y173" i="31"/>
  <c r="E173" i="31"/>
  <c r="Y172" i="31"/>
  <c r="Z172" i="31" s="1"/>
  <c r="E172" i="31"/>
  <c r="Z171" i="31"/>
  <c r="Y171" i="31"/>
  <c r="E171" i="31"/>
  <c r="Y170" i="31"/>
  <c r="Z170" i="31" s="1"/>
  <c r="E170" i="31"/>
  <c r="Z169" i="31"/>
  <c r="Y169" i="31"/>
  <c r="E169" i="31"/>
  <c r="Y168" i="31"/>
  <c r="Z168" i="31" s="1"/>
  <c r="E168" i="31"/>
  <c r="A168" i="31"/>
  <c r="Y167" i="31"/>
  <c r="Z167" i="31" s="1"/>
  <c r="E167" i="31"/>
  <c r="Z166" i="31"/>
  <c r="Y166" i="31"/>
  <c r="E166" i="31"/>
  <c r="Y165" i="31"/>
  <c r="Z165" i="31" s="1"/>
  <c r="E165" i="31"/>
  <c r="Z164" i="31"/>
  <c r="Y164" i="31"/>
  <c r="E164" i="31"/>
  <c r="Y163" i="31"/>
  <c r="Z163" i="31" s="1"/>
  <c r="E163" i="31"/>
  <c r="Z162" i="31"/>
  <c r="Y162" i="31"/>
  <c r="E162" i="31"/>
  <c r="Y161" i="31"/>
  <c r="Z161" i="31" s="1"/>
  <c r="E161" i="31"/>
  <c r="Z160" i="31"/>
  <c r="Y160" i="31"/>
  <c r="E160" i="31"/>
  <c r="Y159" i="31"/>
  <c r="Z159" i="31" s="1"/>
  <c r="E159" i="31"/>
  <c r="Z158" i="31"/>
  <c r="Y158" i="31"/>
  <c r="E158" i="31"/>
  <c r="Y157" i="31"/>
  <c r="Z157" i="31" s="1"/>
  <c r="E157" i="31"/>
  <c r="Z156" i="31"/>
  <c r="Y156" i="31"/>
  <c r="E156" i="31"/>
  <c r="Y155" i="31"/>
  <c r="Z155" i="31" s="1"/>
  <c r="E155" i="31"/>
  <c r="Z154" i="31"/>
  <c r="Y154" i="31"/>
  <c r="E154" i="31"/>
  <c r="Y153" i="31"/>
  <c r="Z153" i="31" s="1"/>
  <c r="E153" i="31"/>
  <c r="Z152" i="31"/>
  <c r="Y152" i="31"/>
  <c r="E152" i="31"/>
  <c r="A152" i="31"/>
  <c r="Z151" i="31"/>
  <c r="Y151" i="31"/>
  <c r="E151" i="31"/>
  <c r="Y150" i="31"/>
  <c r="Z150" i="31" s="1"/>
  <c r="E150" i="31"/>
  <c r="Z149" i="31"/>
  <c r="Y149" i="31"/>
  <c r="E149" i="31"/>
  <c r="Y148" i="31"/>
  <c r="Z148" i="31" s="1"/>
  <c r="E148" i="31"/>
  <c r="Z147" i="31"/>
  <c r="Y147" i="31"/>
  <c r="E147" i="31"/>
  <c r="Y146" i="31"/>
  <c r="Z146" i="31" s="1"/>
  <c r="E146" i="31"/>
  <c r="Z145" i="31"/>
  <c r="Y145" i="31"/>
  <c r="E145" i="31"/>
  <c r="Y144" i="31"/>
  <c r="Z144" i="31" s="1"/>
  <c r="E144" i="31"/>
  <c r="Z143" i="31"/>
  <c r="Y143" i="31"/>
  <c r="E143" i="31"/>
  <c r="Y142" i="31"/>
  <c r="Z142" i="31" s="1"/>
  <c r="E142" i="31"/>
  <c r="Z141" i="31"/>
  <c r="Y141" i="31"/>
  <c r="E141" i="31"/>
  <c r="Y140" i="31"/>
  <c r="Z140" i="31" s="1"/>
  <c r="E140" i="31"/>
  <c r="Z139" i="31"/>
  <c r="Y139" i="31"/>
  <c r="E139" i="31"/>
  <c r="Y138" i="31"/>
  <c r="Z138" i="31" s="1"/>
  <c r="E138" i="31"/>
  <c r="Z137" i="31"/>
  <c r="Y137" i="31"/>
  <c r="E137" i="31"/>
  <c r="Y136" i="31"/>
  <c r="Z136" i="31" s="1"/>
  <c r="E136" i="31"/>
  <c r="A136" i="31"/>
  <c r="Y135" i="31"/>
  <c r="Z135" i="31" s="1"/>
  <c r="E135" i="31"/>
  <c r="Z134" i="31"/>
  <c r="Y134" i="31"/>
  <c r="E134" i="31"/>
  <c r="Y133" i="31"/>
  <c r="Z133" i="31" s="1"/>
  <c r="E133" i="31"/>
  <c r="Z132" i="31"/>
  <c r="Y132" i="31"/>
  <c r="E132" i="31"/>
  <c r="Y131" i="31"/>
  <c r="Z131" i="31" s="1"/>
  <c r="E131" i="31"/>
  <c r="Z130" i="31"/>
  <c r="Y130" i="31"/>
  <c r="E130" i="31"/>
  <c r="Y129" i="31"/>
  <c r="Z129" i="31" s="1"/>
  <c r="E129" i="31"/>
  <c r="Z128" i="31"/>
  <c r="Y128" i="31"/>
  <c r="E128" i="31"/>
  <c r="Y127" i="31"/>
  <c r="Z127" i="31" s="1"/>
  <c r="E127" i="31"/>
  <c r="Z126" i="31"/>
  <c r="Y126" i="31"/>
  <c r="E126" i="31"/>
  <c r="Y125" i="31"/>
  <c r="Z125" i="31" s="1"/>
  <c r="E125" i="31"/>
  <c r="Z124" i="31"/>
  <c r="Y124" i="31"/>
  <c r="E124" i="31"/>
  <c r="Y123" i="31"/>
  <c r="Z123" i="31" s="1"/>
  <c r="E123" i="31"/>
  <c r="Z122" i="31"/>
  <c r="Y122" i="31"/>
  <c r="E122" i="31"/>
  <c r="Y121" i="31"/>
  <c r="Z121" i="31" s="1"/>
  <c r="E121" i="31"/>
  <c r="Z120" i="31"/>
  <c r="Y120" i="31"/>
  <c r="E120" i="31"/>
  <c r="A120" i="31"/>
  <c r="Z119" i="31"/>
  <c r="Y119" i="31"/>
  <c r="E119" i="31"/>
  <c r="Y118" i="31"/>
  <c r="Z118" i="31" s="1"/>
  <c r="E118" i="31"/>
  <c r="Z117" i="31"/>
  <c r="Y117" i="31"/>
  <c r="E117" i="31"/>
  <c r="Y116" i="31"/>
  <c r="Z116" i="31" s="1"/>
  <c r="E116" i="31"/>
  <c r="Z115" i="31"/>
  <c r="Y115" i="31"/>
  <c r="E115" i="31"/>
  <c r="Y114" i="31"/>
  <c r="Z114" i="31" s="1"/>
  <c r="E114" i="31"/>
  <c r="Z113" i="31"/>
  <c r="Y113" i="31"/>
  <c r="E113" i="31"/>
  <c r="Y112" i="31"/>
  <c r="Z112" i="31" s="1"/>
  <c r="E112" i="31"/>
  <c r="Z111" i="31"/>
  <c r="Y111" i="31"/>
  <c r="E111" i="31"/>
  <c r="Y110" i="31"/>
  <c r="Z110" i="31" s="1"/>
  <c r="E110" i="31"/>
  <c r="Z109" i="31"/>
  <c r="Y109" i="31"/>
  <c r="E109" i="31"/>
  <c r="Y108" i="31"/>
  <c r="Z108" i="31" s="1"/>
  <c r="E108" i="31"/>
  <c r="Z107" i="31"/>
  <c r="Y107" i="31"/>
  <c r="E107" i="31"/>
  <c r="Y106" i="31"/>
  <c r="Z106" i="31" s="1"/>
  <c r="E106" i="31"/>
  <c r="Z105" i="31"/>
  <c r="Y105" i="31"/>
  <c r="E105" i="31"/>
  <c r="Y104" i="31"/>
  <c r="Z104" i="31" s="1"/>
  <c r="E104" i="31"/>
  <c r="A104" i="31"/>
  <c r="Y103" i="31"/>
  <c r="Z103" i="31" s="1"/>
  <c r="E103" i="31"/>
  <c r="Z102" i="31"/>
  <c r="Y102" i="31"/>
  <c r="E102" i="31"/>
  <c r="Y101" i="31"/>
  <c r="Z101" i="31" s="1"/>
  <c r="E101" i="31"/>
  <c r="Z100" i="31"/>
  <c r="Y100" i="31"/>
  <c r="E100" i="31"/>
  <c r="Y99" i="31"/>
  <c r="Z99" i="31" s="1"/>
  <c r="E99" i="31"/>
  <c r="Z98" i="31"/>
  <c r="Y98" i="31"/>
  <c r="E98" i="31"/>
  <c r="Y97" i="31"/>
  <c r="Z97" i="31" s="1"/>
  <c r="E97" i="31"/>
  <c r="Z96" i="31"/>
  <c r="Y96" i="31"/>
  <c r="E96" i="31"/>
  <c r="Y95" i="31"/>
  <c r="Z95" i="31" s="1"/>
  <c r="E95" i="31"/>
  <c r="Z94" i="31"/>
  <c r="Y94" i="31"/>
  <c r="E94" i="31"/>
  <c r="Y93" i="31"/>
  <c r="Z93" i="31" s="1"/>
  <c r="E93" i="31"/>
  <c r="Z92" i="31"/>
  <c r="Y92" i="31"/>
  <c r="E92" i="31"/>
  <c r="Y91" i="31"/>
  <c r="Z91" i="31" s="1"/>
  <c r="E91" i="31"/>
  <c r="Z90" i="31"/>
  <c r="Y90" i="31"/>
  <c r="E90" i="31"/>
  <c r="Y89" i="31"/>
  <c r="Z89" i="31" s="1"/>
  <c r="E89" i="31"/>
  <c r="Z88" i="31"/>
  <c r="Y88" i="31"/>
  <c r="E88" i="31"/>
  <c r="A88" i="31"/>
  <c r="Z87" i="31"/>
  <c r="Y87" i="31"/>
  <c r="E87" i="31"/>
  <c r="Y86" i="31"/>
  <c r="Z86" i="31" s="1"/>
  <c r="E86" i="31"/>
  <c r="Z85" i="31"/>
  <c r="Y85" i="31"/>
  <c r="E85" i="31"/>
  <c r="Y84" i="31"/>
  <c r="Z84" i="31" s="1"/>
  <c r="E84" i="31"/>
  <c r="Z83" i="31"/>
  <c r="Y83" i="31"/>
  <c r="E83" i="31"/>
  <c r="Y82" i="31"/>
  <c r="Z82" i="31" s="1"/>
  <c r="E82" i="31"/>
  <c r="Z81" i="31"/>
  <c r="Y81" i="31"/>
  <c r="E81" i="31"/>
  <c r="Y80" i="31"/>
  <c r="Z80" i="31" s="1"/>
  <c r="E80" i="31"/>
  <c r="Z79" i="31"/>
  <c r="Y79" i="31"/>
  <c r="E79" i="31"/>
  <c r="Y78" i="31"/>
  <c r="Z78" i="31" s="1"/>
  <c r="E78" i="31"/>
  <c r="Z77" i="31"/>
  <c r="Y77" i="31"/>
  <c r="E77" i="31"/>
  <c r="Y76" i="31"/>
  <c r="Z76" i="31" s="1"/>
  <c r="E76" i="31"/>
  <c r="Z75" i="31"/>
  <c r="Y75" i="31"/>
  <c r="E75" i="31"/>
  <c r="Y74" i="31"/>
  <c r="Z74" i="31" s="1"/>
  <c r="E74" i="31"/>
  <c r="Z73" i="31"/>
  <c r="Y73" i="31"/>
  <c r="E73" i="31"/>
  <c r="Y72" i="31"/>
  <c r="Z72" i="31" s="1"/>
  <c r="E72" i="31"/>
  <c r="A72" i="31"/>
  <c r="Y71" i="31"/>
  <c r="Z71" i="31" s="1"/>
  <c r="E71" i="31"/>
  <c r="Z70" i="31"/>
  <c r="Y70" i="31"/>
  <c r="E70" i="31"/>
  <c r="Y69" i="31"/>
  <c r="Z69" i="31" s="1"/>
  <c r="E69" i="31"/>
  <c r="Z68" i="31"/>
  <c r="Y68" i="31"/>
  <c r="E68" i="31"/>
  <c r="Y67" i="31"/>
  <c r="Z67" i="31" s="1"/>
  <c r="E67" i="31"/>
  <c r="Z66" i="31"/>
  <c r="Y66" i="31"/>
  <c r="E66" i="31"/>
  <c r="Y65" i="31"/>
  <c r="Z65" i="31" s="1"/>
  <c r="E65" i="31"/>
  <c r="Z64" i="31"/>
  <c r="Y64" i="31"/>
  <c r="E64" i="31"/>
  <c r="Y63" i="31"/>
  <c r="Z63" i="31" s="1"/>
  <c r="E63" i="31"/>
  <c r="Z62" i="31"/>
  <c r="Y62" i="31"/>
  <c r="E62" i="31"/>
  <c r="Y61" i="31"/>
  <c r="Z61" i="31" s="1"/>
  <c r="E61" i="31"/>
  <c r="Z60" i="31"/>
  <c r="Y60" i="31"/>
  <c r="E60" i="31"/>
  <c r="Y59" i="31"/>
  <c r="Z59" i="31" s="1"/>
  <c r="E59" i="31"/>
  <c r="Z58" i="31"/>
  <c r="Y58" i="31"/>
  <c r="E58" i="31"/>
  <c r="Y57" i="31"/>
  <c r="Z57" i="31" s="1"/>
  <c r="E57" i="31"/>
  <c r="Z56" i="31"/>
  <c r="Y56" i="31"/>
  <c r="E56" i="31"/>
  <c r="A56" i="31"/>
  <c r="Z55" i="31"/>
  <c r="Y55" i="31"/>
  <c r="E55" i="31"/>
  <c r="Y54" i="31"/>
  <c r="Z54" i="31" s="1"/>
  <c r="E54" i="31"/>
  <c r="Z53" i="31"/>
  <c r="Y53" i="31"/>
  <c r="E53" i="31"/>
  <c r="Y52" i="31"/>
  <c r="Z52" i="31" s="1"/>
  <c r="E52" i="31"/>
  <c r="Z51" i="31"/>
  <c r="Y51" i="31"/>
  <c r="E51" i="31"/>
  <c r="Y50" i="31"/>
  <c r="Z50" i="31" s="1"/>
  <c r="E50" i="31"/>
  <c r="Z49" i="31"/>
  <c r="Y49" i="31"/>
  <c r="E49" i="31"/>
  <c r="Y48" i="31"/>
  <c r="Z48" i="31" s="1"/>
  <c r="E48" i="31"/>
  <c r="Z47" i="31"/>
  <c r="Y47" i="31"/>
  <c r="E47" i="31"/>
  <c r="Y46" i="31"/>
  <c r="Z46" i="31" s="1"/>
  <c r="E46" i="31"/>
  <c r="Z45" i="31"/>
  <c r="Y45" i="31"/>
  <c r="E45" i="31"/>
  <c r="Y44" i="31"/>
  <c r="Z44" i="31" s="1"/>
  <c r="E44" i="31"/>
  <c r="Z43" i="31"/>
  <c r="Y43" i="31"/>
  <c r="E43" i="31"/>
  <c r="Y42" i="31"/>
  <c r="Z42" i="31" s="1"/>
  <c r="E42" i="31"/>
  <c r="Z41" i="31"/>
  <c r="Y41" i="31"/>
  <c r="E41" i="31"/>
  <c r="Y40" i="31"/>
  <c r="E40" i="31"/>
  <c r="A40" i="31"/>
  <c r="Y39" i="31"/>
  <c r="Z39" i="31" s="1"/>
  <c r="E39" i="31"/>
  <c r="Z38" i="31"/>
  <c r="Y38" i="31"/>
  <c r="E38" i="31"/>
  <c r="Y37" i="31"/>
  <c r="Z37" i="31" s="1"/>
  <c r="E37" i="31"/>
  <c r="Z36" i="31"/>
  <c r="Y36" i="31"/>
  <c r="E36" i="31"/>
  <c r="Y35" i="31"/>
  <c r="Z35" i="31" s="1"/>
  <c r="E35" i="31"/>
  <c r="Z34" i="31"/>
  <c r="Y34" i="31"/>
  <c r="E34" i="31"/>
  <c r="Y33" i="31"/>
  <c r="Z33" i="31" s="1"/>
  <c r="E33" i="31"/>
  <c r="Z32" i="31"/>
  <c r="Y32" i="31"/>
  <c r="E32" i="31"/>
  <c r="Y31" i="31"/>
  <c r="Z31" i="31" s="1"/>
  <c r="E31" i="31"/>
  <c r="Z30" i="31"/>
  <c r="Y30" i="31"/>
  <c r="E30" i="31"/>
  <c r="Y29" i="31"/>
  <c r="Z29" i="31" s="1"/>
  <c r="E29" i="31"/>
  <c r="Y28" i="31"/>
  <c r="W30" i="1" s="1"/>
  <c r="E28" i="31"/>
  <c r="Y27" i="31"/>
  <c r="Z27" i="31" s="1"/>
  <c r="E27" i="31"/>
  <c r="Y26" i="31"/>
  <c r="W28" i="1" s="1"/>
  <c r="E26" i="31"/>
  <c r="Y25" i="31"/>
  <c r="E25" i="31"/>
  <c r="Y24" i="31"/>
  <c r="W26" i="1" s="1"/>
  <c r="E24" i="31"/>
  <c r="A24" i="31"/>
  <c r="Z23" i="31"/>
  <c r="Y23" i="31"/>
  <c r="E23" i="31"/>
  <c r="Y22" i="31"/>
  <c r="Z22" i="31" s="1"/>
  <c r="E22" i="31"/>
  <c r="Z21" i="31"/>
  <c r="Y21" i="31"/>
  <c r="E21" i="31"/>
  <c r="Y20" i="31"/>
  <c r="Z20" i="31" s="1"/>
  <c r="E20" i="31"/>
  <c r="Z19" i="31"/>
  <c r="Y19" i="31"/>
  <c r="E19" i="31"/>
  <c r="Y18" i="31"/>
  <c r="E18" i="31"/>
  <c r="Y17" i="31"/>
  <c r="W19" i="1" s="1"/>
  <c r="E17" i="31"/>
  <c r="Y16" i="31"/>
  <c r="E16" i="31"/>
  <c r="Y15" i="31"/>
  <c r="W17" i="1" s="1"/>
  <c r="E15" i="31"/>
  <c r="Y14" i="31"/>
  <c r="E14" i="31"/>
  <c r="Y13" i="31"/>
  <c r="W15" i="1" s="1"/>
  <c r="E13" i="31"/>
  <c r="Y12" i="31"/>
  <c r="E12" i="31"/>
  <c r="Y11" i="31"/>
  <c r="W13" i="1" s="1"/>
  <c r="E11" i="31"/>
  <c r="Y10" i="31"/>
  <c r="E10" i="31"/>
  <c r="Z9" i="31"/>
  <c r="Y9" i="31"/>
  <c r="E9" i="31"/>
  <c r="Y8" i="31"/>
  <c r="E8" i="31"/>
  <c r="A8" i="31"/>
  <c r="Z40" i="31" l="1"/>
  <c r="W42" i="1"/>
  <c r="Z28" i="31"/>
  <c r="Z26" i="31"/>
  <c r="Z25" i="31"/>
  <c r="W27" i="1"/>
  <c r="Z24" i="31"/>
  <c r="Z18" i="31"/>
  <c r="W20" i="1"/>
  <c r="Z17" i="31"/>
  <c r="Z16" i="31"/>
  <c r="W18" i="1"/>
  <c r="Z15" i="31"/>
  <c r="Z14" i="31"/>
  <c r="W16" i="1"/>
  <c r="Z13" i="31"/>
  <c r="Z12" i="31"/>
  <c r="W14" i="1"/>
  <c r="Z11" i="31"/>
  <c r="Z10" i="31"/>
  <c r="W12" i="1"/>
  <c r="Z8" i="31"/>
  <c r="W10" i="1"/>
  <c r="AF13" i="30"/>
  <c r="AD13" i="30"/>
  <c r="AB13" i="30"/>
  <c r="Z13" i="30"/>
  <c r="X13" i="30"/>
  <c r="V13" i="30"/>
  <c r="T13" i="30"/>
  <c r="R13" i="30"/>
  <c r="P13" i="30"/>
  <c r="N13" i="30"/>
  <c r="L13" i="30"/>
  <c r="J13" i="30"/>
  <c r="H13" i="30"/>
  <c r="F13" i="30"/>
  <c r="AF12" i="30"/>
  <c r="AD12" i="30"/>
  <c r="AB12" i="30"/>
  <c r="Z12" i="30"/>
  <c r="X12" i="30"/>
  <c r="V12" i="30"/>
  <c r="T12" i="30"/>
  <c r="R12" i="30"/>
  <c r="P12" i="30"/>
  <c r="N12" i="30"/>
  <c r="L12" i="30"/>
  <c r="J12" i="30"/>
  <c r="H12" i="30"/>
  <c r="F12" i="30"/>
  <c r="AF11" i="30"/>
  <c r="AD11" i="30"/>
  <c r="AB11" i="30"/>
  <c r="Z11" i="30"/>
  <c r="X11" i="30"/>
  <c r="V11" i="30"/>
  <c r="T11" i="30"/>
  <c r="R11" i="30"/>
  <c r="P11" i="30"/>
  <c r="N11" i="30"/>
  <c r="L11" i="30"/>
  <c r="J11" i="30"/>
  <c r="H11" i="30"/>
  <c r="F11" i="30"/>
  <c r="AF10" i="30"/>
  <c r="AD10" i="30"/>
  <c r="AB10" i="30"/>
  <c r="Z10" i="30"/>
  <c r="X10" i="30"/>
  <c r="V10" i="30"/>
  <c r="T10" i="30"/>
  <c r="R10" i="30"/>
  <c r="P10" i="30"/>
  <c r="N10" i="30"/>
  <c r="L10" i="30"/>
  <c r="J10" i="30"/>
  <c r="H10" i="30"/>
  <c r="F10" i="30"/>
  <c r="AE9" i="30"/>
  <c r="AC9" i="30"/>
  <c r="AA9" i="30"/>
  <c r="Y9" i="30"/>
  <c r="W9" i="30"/>
  <c r="U9" i="30"/>
  <c r="S9" i="30"/>
  <c r="Q9" i="30"/>
  <c r="O9" i="30"/>
  <c r="M9" i="30"/>
  <c r="K9" i="30"/>
  <c r="I9" i="30"/>
  <c r="G9" i="30"/>
  <c r="E9" i="30"/>
  <c r="AE8" i="30"/>
  <c r="AC8" i="30"/>
  <c r="AA8" i="30"/>
  <c r="Y8" i="30"/>
  <c r="W8" i="30"/>
  <c r="U8" i="30"/>
  <c r="S8" i="30"/>
  <c r="Q8" i="30"/>
  <c r="O8" i="30"/>
  <c r="M8" i="30"/>
  <c r="K8" i="30"/>
  <c r="I8" i="30"/>
  <c r="G8" i="30"/>
  <c r="E8" i="30"/>
  <c r="AF13" i="29"/>
  <c r="AD13" i="29"/>
  <c r="AB13" i="29"/>
  <c r="Z13" i="29"/>
  <c r="X13" i="29"/>
  <c r="V13" i="29"/>
  <c r="T13" i="29"/>
  <c r="R13" i="29"/>
  <c r="P13" i="29"/>
  <c r="N13" i="29"/>
  <c r="L13" i="29"/>
  <c r="J13" i="29"/>
  <c r="H13" i="29"/>
  <c r="F13" i="29"/>
  <c r="AF12" i="29"/>
  <c r="AD12" i="29"/>
  <c r="AB12" i="29"/>
  <c r="Z12" i="29"/>
  <c r="X12" i="29"/>
  <c r="V12" i="29"/>
  <c r="T12" i="29"/>
  <c r="R12" i="29"/>
  <c r="P12" i="29"/>
  <c r="N12" i="29"/>
  <c r="L12" i="29"/>
  <c r="J12" i="29"/>
  <c r="H12" i="29"/>
  <c r="F12" i="29"/>
  <c r="AF11" i="29"/>
  <c r="AD11" i="29"/>
  <c r="AB11" i="29"/>
  <c r="Z11" i="29"/>
  <c r="X11" i="29"/>
  <c r="V11" i="29"/>
  <c r="T11" i="29"/>
  <c r="R11" i="29"/>
  <c r="P11" i="29"/>
  <c r="N11" i="29"/>
  <c r="L11" i="29"/>
  <c r="J11" i="29"/>
  <c r="H11" i="29"/>
  <c r="F11" i="29"/>
  <c r="AF10" i="29"/>
  <c r="AD10" i="29"/>
  <c r="AB10" i="29"/>
  <c r="Z10" i="29"/>
  <c r="X10" i="29"/>
  <c r="V10" i="29"/>
  <c r="T10" i="29"/>
  <c r="R10" i="29"/>
  <c r="P10" i="29"/>
  <c r="N10" i="29"/>
  <c r="L10" i="29"/>
  <c r="J10" i="29"/>
  <c r="H10" i="29"/>
  <c r="F10" i="29"/>
  <c r="AE9" i="29"/>
  <c r="AC9" i="29"/>
  <c r="AA9" i="29"/>
  <c r="Y9" i="29"/>
  <c r="W9" i="29"/>
  <c r="U9" i="29"/>
  <c r="S9" i="29"/>
  <c r="Q9" i="29"/>
  <c r="O9" i="29"/>
  <c r="M9" i="29"/>
  <c r="K9" i="29"/>
  <c r="I9" i="29"/>
  <c r="G9" i="29"/>
  <c r="E9" i="29"/>
  <c r="AE8" i="29"/>
  <c r="AC8" i="29"/>
  <c r="AA8" i="29"/>
  <c r="Y8" i="29"/>
  <c r="W8" i="29"/>
  <c r="U8" i="29"/>
  <c r="S8" i="29"/>
  <c r="Q8" i="29"/>
  <c r="O8" i="29"/>
  <c r="M8" i="29"/>
  <c r="K8" i="29"/>
  <c r="I8" i="29"/>
  <c r="G8" i="29"/>
  <c r="E8" i="29"/>
  <c r="AF16" i="28" l="1"/>
  <c r="AD16" i="28"/>
  <c r="AB16" i="28"/>
  <c r="Z16" i="28"/>
  <c r="X16" i="28"/>
  <c r="V16" i="28"/>
  <c r="T16" i="28"/>
  <c r="R16" i="28"/>
  <c r="P16" i="28"/>
  <c r="N16" i="28"/>
  <c r="L16" i="28"/>
  <c r="J16" i="28"/>
  <c r="H16" i="28"/>
  <c r="F16" i="28"/>
  <c r="AF13" i="28"/>
  <c r="AD13" i="28"/>
  <c r="AB13" i="28"/>
  <c r="Z13" i="28"/>
  <c r="X13" i="28"/>
  <c r="V13" i="28"/>
  <c r="T13" i="28"/>
  <c r="R13" i="28"/>
  <c r="P13" i="28"/>
  <c r="N13" i="28"/>
  <c r="L13" i="28"/>
  <c r="J13" i="28"/>
  <c r="H13" i="28"/>
  <c r="F13" i="28"/>
  <c r="AF12" i="28"/>
  <c r="AD12" i="28"/>
  <c r="AB12" i="28"/>
  <c r="Z12" i="28"/>
  <c r="X12" i="28"/>
  <c r="V12" i="28"/>
  <c r="T12" i="28"/>
  <c r="R12" i="28"/>
  <c r="P12" i="28"/>
  <c r="N12" i="28"/>
  <c r="L12" i="28"/>
  <c r="J12" i="28"/>
  <c r="H12" i="28"/>
  <c r="F12" i="28"/>
  <c r="AF11" i="28"/>
  <c r="AD11" i="28"/>
  <c r="AB11" i="28"/>
  <c r="Z11" i="28"/>
  <c r="X11" i="28"/>
  <c r="V11" i="28"/>
  <c r="T11" i="28"/>
  <c r="R11" i="28"/>
  <c r="P11" i="28"/>
  <c r="N11" i="28"/>
  <c r="L11" i="28"/>
  <c r="J11" i="28"/>
  <c r="H11" i="28"/>
  <c r="F11" i="28"/>
  <c r="F10" i="28"/>
  <c r="H10" i="28"/>
  <c r="J10" i="28"/>
  <c r="L10" i="28"/>
  <c r="N10" i="28"/>
  <c r="P10" i="28"/>
  <c r="R10" i="28"/>
  <c r="AF10" i="28"/>
  <c r="AD10" i="28"/>
  <c r="AB10" i="28"/>
  <c r="Z10" i="28"/>
  <c r="X10" i="28"/>
  <c r="V10" i="28"/>
  <c r="T10" i="28"/>
  <c r="AE9" i="28"/>
  <c r="AC9" i="28"/>
  <c r="AA9" i="28"/>
  <c r="Y9" i="28"/>
  <c r="W9" i="28"/>
  <c r="U9" i="28"/>
  <c r="S9" i="28"/>
  <c r="Q9" i="28"/>
  <c r="O9" i="28"/>
  <c r="M9" i="28"/>
  <c r="K9" i="28"/>
  <c r="I9" i="28"/>
  <c r="G9" i="28"/>
  <c r="E9" i="28"/>
  <c r="AE8" i="28"/>
  <c r="AC8" i="28"/>
  <c r="AA8" i="28"/>
  <c r="Y8" i="28"/>
  <c r="W8" i="28"/>
  <c r="U8" i="28"/>
  <c r="S8" i="28"/>
  <c r="Q8" i="28"/>
  <c r="O8" i="28"/>
  <c r="M8" i="28"/>
  <c r="K8" i="28"/>
  <c r="I8" i="28"/>
  <c r="G8" i="28"/>
  <c r="E8" i="28"/>
  <c r="C75" i="12"/>
  <c r="G73" i="12"/>
  <c r="G71" i="12"/>
  <c r="C71" i="12"/>
  <c r="E61" i="12"/>
  <c r="E59" i="12"/>
  <c r="E57" i="12"/>
  <c r="C45" i="12"/>
  <c r="C43" i="12"/>
  <c r="L218" i="1"/>
  <c r="E76" i="12" s="1"/>
  <c r="L202" i="1"/>
  <c r="D33" i="12" s="1"/>
  <c r="L186" i="1"/>
  <c r="L170" i="1"/>
  <c r="C73" i="12" s="1"/>
  <c r="L154" i="1"/>
  <c r="G58" i="12" s="1"/>
  <c r="L138" i="1"/>
  <c r="G43" i="12" s="1"/>
  <c r="L122" i="1"/>
  <c r="K218" i="1"/>
  <c r="K202" i="1"/>
  <c r="F75" i="12" s="1"/>
  <c r="K186" i="1"/>
  <c r="D32" i="12" s="1"/>
  <c r="K170" i="1"/>
  <c r="K154" i="1"/>
  <c r="K138" i="1"/>
  <c r="F29" i="12" s="1"/>
  <c r="K122" i="1"/>
  <c r="G28" i="12" s="1"/>
  <c r="E34" i="12"/>
  <c r="G33" i="12"/>
  <c r="F33" i="12"/>
  <c r="E33" i="12"/>
  <c r="C33" i="12"/>
  <c r="G29" i="12"/>
  <c r="E29" i="12"/>
  <c r="D29" i="12"/>
  <c r="C29" i="12"/>
  <c r="F28" i="12"/>
  <c r="G20" i="12"/>
  <c r="C20" i="12"/>
  <c r="G19" i="12"/>
  <c r="F19" i="12"/>
  <c r="E19" i="12"/>
  <c r="D19" i="12"/>
  <c r="C19" i="12"/>
  <c r="C16" i="12"/>
  <c r="F15" i="12"/>
  <c r="E15" i="12"/>
  <c r="D15" i="12"/>
  <c r="E14" i="12"/>
  <c r="E48" i="12" l="1"/>
  <c r="F34" i="12"/>
  <c r="G45" i="12"/>
  <c r="G16" i="12"/>
  <c r="E20" i="12"/>
  <c r="F30" i="12"/>
  <c r="G34" i="12"/>
  <c r="F73" i="12"/>
  <c r="C47" i="12"/>
  <c r="C58" i="12"/>
  <c r="C62" i="12"/>
  <c r="E72" i="12"/>
  <c r="G75" i="12"/>
  <c r="F16" i="12"/>
  <c r="D20" i="12"/>
  <c r="E30" i="12"/>
  <c r="D76" i="12"/>
  <c r="F20" i="12"/>
  <c r="C34" i="12"/>
  <c r="E44" i="12"/>
  <c r="G47" i="12"/>
  <c r="G62" i="12"/>
  <c r="C60" i="12"/>
  <c r="G60" i="12"/>
  <c r="E74" i="12"/>
  <c r="F14" i="12"/>
  <c r="C18" i="12"/>
  <c r="D34" i="12"/>
  <c r="F42" i="12"/>
  <c r="D43" i="12"/>
  <c r="F44" i="12"/>
  <c r="D45" i="12"/>
  <c r="F46" i="12"/>
  <c r="D47" i="12"/>
  <c r="F48" i="12"/>
  <c r="D56" i="12"/>
  <c r="F57" i="12"/>
  <c r="D58" i="12"/>
  <c r="F59" i="12"/>
  <c r="D60" i="12"/>
  <c r="F61" i="12"/>
  <c r="D62" i="12"/>
  <c r="F70" i="12"/>
  <c r="D71" i="12"/>
  <c r="F72" i="12"/>
  <c r="D73" i="12"/>
  <c r="F74" i="12"/>
  <c r="D75" i="12"/>
  <c r="F76" i="12"/>
  <c r="E46" i="12"/>
  <c r="G56" i="12"/>
  <c r="E70" i="12"/>
  <c r="C14" i="12"/>
  <c r="G14" i="12"/>
  <c r="E18" i="12"/>
  <c r="D28" i="12"/>
  <c r="E32" i="12"/>
  <c r="E31" i="12"/>
  <c r="C42" i="12"/>
  <c r="G42" i="12"/>
  <c r="E43" i="12"/>
  <c r="C44" i="12"/>
  <c r="G44" i="12"/>
  <c r="E45" i="12"/>
  <c r="C46" i="12"/>
  <c r="G46" i="12"/>
  <c r="E47" i="12"/>
  <c r="C48" i="12"/>
  <c r="G48" i="12"/>
  <c r="E56" i="12"/>
  <c r="C57" i="12"/>
  <c r="G57" i="12"/>
  <c r="E58" i="12"/>
  <c r="C59" i="12"/>
  <c r="G59" i="12"/>
  <c r="E60" i="12"/>
  <c r="C61" i="12"/>
  <c r="G61" i="12"/>
  <c r="E62" i="12"/>
  <c r="C70" i="12"/>
  <c r="G70" i="12"/>
  <c r="E71" i="12"/>
  <c r="C72" i="12"/>
  <c r="G72" i="12"/>
  <c r="E73" i="12"/>
  <c r="C74" i="12"/>
  <c r="G74" i="12"/>
  <c r="E75" i="12"/>
  <c r="C76" i="12"/>
  <c r="G76" i="12"/>
  <c r="E42" i="12"/>
  <c r="C56" i="12"/>
  <c r="D14" i="12"/>
  <c r="F18" i="12"/>
  <c r="E28" i="12"/>
  <c r="F32" i="12"/>
  <c r="D42" i="12"/>
  <c r="F43" i="12"/>
  <c r="D44" i="12"/>
  <c r="F45" i="12"/>
  <c r="D46" i="12"/>
  <c r="F47" i="12"/>
  <c r="D48" i="12"/>
  <c r="F56" i="12"/>
  <c r="D57" i="12"/>
  <c r="F58" i="12"/>
  <c r="D59" i="12"/>
  <c r="F60" i="12"/>
  <c r="D61" i="12"/>
  <c r="F62" i="12"/>
  <c r="D70" i="12"/>
  <c r="F71" i="12"/>
  <c r="D72" i="12"/>
  <c r="D74" i="12"/>
  <c r="F31" i="12"/>
  <c r="D17" i="12"/>
  <c r="G18" i="12"/>
  <c r="C32" i="12"/>
  <c r="G32" i="12"/>
  <c r="D18" i="12"/>
  <c r="G30" i="12"/>
  <c r="D16" i="12"/>
  <c r="D30" i="12"/>
  <c r="C30" i="12"/>
  <c r="E16" i="12"/>
  <c r="C15" i="12"/>
  <c r="G15" i="12"/>
  <c r="C28" i="12"/>
  <c r="E17" i="12"/>
  <c r="C31" i="12"/>
  <c r="G31" i="12"/>
  <c r="F17" i="12"/>
  <c r="D31" i="12"/>
  <c r="C17" i="12"/>
  <c r="G17" i="12"/>
  <c r="E229" i="8"/>
  <c r="E228" i="8"/>
  <c r="E227" i="8"/>
  <c r="E226" i="8"/>
  <c r="E225" i="8"/>
  <c r="E224" i="8"/>
  <c r="E223" i="8"/>
  <c r="E222" i="8"/>
  <c r="E221" i="8"/>
  <c r="E220" i="8"/>
  <c r="E219" i="8"/>
  <c r="E218" i="8"/>
  <c r="E217" i="8"/>
  <c r="E216" i="8"/>
  <c r="E215" i="8"/>
  <c r="E214" i="8"/>
  <c r="A214" i="8"/>
  <c r="E213" i="8"/>
  <c r="E212" i="8"/>
  <c r="E211" i="8"/>
  <c r="E210" i="8"/>
  <c r="E209" i="8"/>
  <c r="E208" i="8"/>
  <c r="E207" i="8"/>
  <c r="E206" i="8"/>
  <c r="E205" i="8"/>
  <c r="E204" i="8"/>
  <c r="E203" i="8"/>
  <c r="E202" i="8"/>
  <c r="E201" i="8"/>
  <c r="E200" i="8"/>
  <c r="E199" i="8"/>
  <c r="E198" i="8"/>
  <c r="A198" i="8"/>
  <c r="E197" i="8"/>
  <c r="E196" i="8"/>
  <c r="E195" i="8"/>
  <c r="E194" i="8"/>
  <c r="E193" i="8"/>
  <c r="E192" i="8"/>
  <c r="E191" i="8"/>
  <c r="E190" i="8"/>
  <c r="E189" i="8"/>
  <c r="E188" i="8"/>
  <c r="E187" i="8"/>
  <c r="E186" i="8"/>
  <c r="E185" i="8"/>
  <c r="E184" i="8"/>
  <c r="E183" i="8"/>
  <c r="E182" i="8"/>
  <c r="A182" i="8"/>
  <c r="E181" i="8"/>
  <c r="E180" i="8"/>
  <c r="E179" i="8"/>
  <c r="E178" i="8"/>
  <c r="E177" i="8"/>
  <c r="E176" i="8"/>
  <c r="E175" i="8"/>
  <c r="E174" i="8"/>
  <c r="E173" i="8"/>
  <c r="E172" i="8"/>
  <c r="E171" i="8"/>
  <c r="E170" i="8"/>
  <c r="E169" i="8"/>
  <c r="E168" i="8"/>
  <c r="E167" i="8"/>
  <c r="E166" i="8"/>
  <c r="A166" i="8"/>
  <c r="E165" i="8"/>
  <c r="E164" i="8"/>
  <c r="E163" i="8"/>
  <c r="E162" i="8"/>
  <c r="E161" i="8"/>
  <c r="E160" i="8"/>
  <c r="E159" i="8"/>
  <c r="E158" i="8"/>
  <c r="E157" i="8"/>
  <c r="E156" i="8"/>
  <c r="E155" i="8"/>
  <c r="E154" i="8"/>
  <c r="E153" i="8"/>
  <c r="E152" i="8"/>
  <c r="E151" i="8"/>
  <c r="E150" i="8"/>
  <c r="A150" i="8"/>
  <c r="E149" i="8"/>
  <c r="E148" i="8"/>
  <c r="E147" i="8"/>
  <c r="E146" i="8"/>
  <c r="E145" i="8"/>
  <c r="E144" i="8"/>
  <c r="E143" i="8"/>
  <c r="E142" i="8"/>
  <c r="E141" i="8"/>
  <c r="E140" i="8"/>
  <c r="E139" i="8"/>
  <c r="E138" i="8"/>
  <c r="E137" i="8"/>
  <c r="E136" i="8"/>
  <c r="E135" i="8"/>
  <c r="E134" i="8"/>
  <c r="A134" i="8"/>
  <c r="E133" i="8"/>
  <c r="E132" i="8"/>
  <c r="E131" i="8"/>
  <c r="E130" i="8"/>
  <c r="E129" i="8"/>
  <c r="E128" i="8"/>
  <c r="E127" i="8"/>
  <c r="E126" i="8"/>
  <c r="E125" i="8"/>
  <c r="E124" i="8"/>
  <c r="E123" i="8"/>
  <c r="E122" i="8"/>
  <c r="E121" i="8"/>
  <c r="E120" i="8"/>
  <c r="E119" i="8"/>
  <c r="E118" i="8"/>
  <c r="A118" i="8"/>
  <c r="Y227" i="1"/>
  <c r="Y211" i="1"/>
  <c r="Y191" i="1"/>
  <c r="Y187" i="1"/>
  <c r="Q18" i="16"/>
  <c r="Q17" i="16"/>
  <c r="Q16" i="16"/>
  <c r="Q15" i="16"/>
  <c r="Q14" i="16"/>
  <c r="Q13" i="16"/>
  <c r="Q12" i="16"/>
  <c r="P18" i="23"/>
  <c r="P17" i="23"/>
  <c r="P16" i="23"/>
  <c r="P15" i="23"/>
  <c r="P14" i="23"/>
  <c r="P13" i="23"/>
  <c r="P12" i="23"/>
  <c r="X233" i="1"/>
  <c r="Y233" i="1"/>
  <c r="X232" i="1"/>
  <c r="T232" i="1"/>
  <c r="X231" i="1"/>
  <c r="X230" i="1"/>
  <c r="Y230" i="1"/>
  <c r="T230" i="1"/>
  <c r="X229" i="1"/>
  <c r="X228" i="1"/>
  <c r="T228" i="1"/>
  <c r="X227" i="1"/>
  <c r="X226" i="1"/>
  <c r="Y226" i="1"/>
  <c r="T226" i="1"/>
  <c r="X225" i="1"/>
  <c r="Y225" i="1"/>
  <c r="X224" i="1"/>
  <c r="Y224" i="1"/>
  <c r="T224" i="1"/>
  <c r="X223" i="1"/>
  <c r="X222" i="1"/>
  <c r="T222" i="1"/>
  <c r="X221" i="1"/>
  <c r="Y221" i="1" s="1"/>
  <c r="X220" i="1"/>
  <c r="Y220" i="1"/>
  <c r="T220" i="1"/>
  <c r="X219" i="1"/>
  <c r="X218" i="1"/>
  <c r="Y218" i="1"/>
  <c r="T218" i="1"/>
  <c r="AG218" i="1"/>
  <c r="AF218" i="1"/>
  <c r="X217" i="1"/>
  <c r="X216" i="1"/>
  <c r="Y216" i="1"/>
  <c r="T216" i="1"/>
  <c r="X215" i="1"/>
  <c r="Y215" i="1"/>
  <c r="X214" i="1"/>
  <c r="T214" i="1"/>
  <c r="X213" i="1"/>
  <c r="X212" i="1"/>
  <c r="Y212" i="1"/>
  <c r="T212" i="1"/>
  <c r="X211" i="1"/>
  <c r="X210" i="1"/>
  <c r="Y210" i="1"/>
  <c r="T210" i="1"/>
  <c r="X209" i="1"/>
  <c r="X208" i="1"/>
  <c r="Y208" i="1"/>
  <c r="T208" i="1"/>
  <c r="X207" i="1"/>
  <c r="Y207" i="1"/>
  <c r="X206" i="1"/>
  <c r="T206" i="1"/>
  <c r="X205" i="1"/>
  <c r="Y205" i="1"/>
  <c r="X204" i="1"/>
  <c r="T204" i="1"/>
  <c r="X203" i="1"/>
  <c r="X202" i="1"/>
  <c r="T202" i="1"/>
  <c r="AG202" i="1"/>
  <c r="M202" i="1"/>
  <c r="X201" i="1"/>
  <c r="X200" i="1"/>
  <c r="Y200" i="1"/>
  <c r="T200" i="1"/>
  <c r="X199" i="1"/>
  <c r="X198" i="1"/>
  <c r="Y198" i="1"/>
  <c r="T198" i="1"/>
  <c r="X197" i="1"/>
  <c r="X196" i="1"/>
  <c r="Y196" i="1"/>
  <c r="T196" i="1"/>
  <c r="X195" i="1"/>
  <c r="X194" i="1"/>
  <c r="T194" i="1"/>
  <c r="X193" i="1"/>
  <c r="X192" i="1"/>
  <c r="T192" i="1"/>
  <c r="X191" i="1"/>
  <c r="X190" i="1"/>
  <c r="T190" i="1"/>
  <c r="X189" i="1"/>
  <c r="X188" i="1"/>
  <c r="Y188" i="1"/>
  <c r="T188" i="1"/>
  <c r="X187" i="1"/>
  <c r="X186" i="1"/>
  <c r="Y186" i="1"/>
  <c r="T186" i="1"/>
  <c r="AG186" i="1"/>
  <c r="AF186" i="1"/>
  <c r="X185" i="1"/>
  <c r="X184" i="1"/>
  <c r="T184" i="1"/>
  <c r="X183" i="1"/>
  <c r="X182" i="1"/>
  <c r="T182" i="1"/>
  <c r="X181" i="1"/>
  <c r="Y181" i="1"/>
  <c r="X180" i="1"/>
  <c r="T180" i="1"/>
  <c r="X179" i="1"/>
  <c r="X178" i="1"/>
  <c r="Y178" i="1"/>
  <c r="T178" i="1"/>
  <c r="X177" i="1"/>
  <c r="X176" i="1"/>
  <c r="T176" i="1"/>
  <c r="X175" i="1"/>
  <c r="X174" i="1"/>
  <c r="T174" i="1"/>
  <c r="X173" i="1"/>
  <c r="X172" i="1"/>
  <c r="T172" i="1"/>
  <c r="X171" i="1"/>
  <c r="X170" i="1"/>
  <c r="Y170" i="1"/>
  <c r="T170" i="1"/>
  <c r="AG170" i="1"/>
  <c r="AF170" i="1"/>
  <c r="X169" i="1"/>
  <c r="X168" i="1"/>
  <c r="T168" i="1"/>
  <c r="X167" i="1"/>
  <c r="X166" i="1"/>
  <c r="T166" i="1"/>
  <c r="X165" i="1"/>
  <c r="X164" i="1"/>
  <c r="T164" i="1"/>
  <c r="X163" i="1"/>
  <c r="X162" i="1"/>
  <c r="T162" i="1"/>
  <c r="X161" i="1"/>
  <c r="X160" i="1"/>
  <c r="T160" i="1"/>
  <c r="X159" i="1"/>
  <c r="X158" i="1"/>
  <c r="T158" i="1"/>
  <c r="X157" i="1"/>
  <c r="X156" i="1"/>
  <c r="T156" i="1"/>
  <c r="X155" i="1"/>
  <c r="X154" i="1"/>
  <c r="T154" i="1"/>
  <c r="AG154" i="1"/>
  <c r="AF154" i="1"/>
  <c r="X153" i="1"/>
  <c r="Y153" i="1"/>
  <c r="X152" i="1"/>
  <c r="T152" i="1"/>
  <c r="X151" i="1"/>
  <c r="Y151" i="1"/>
  <c r="X150" i="1"/>
  <c r="T150" i="1"/>
  <c r="X149" i="1"/>
  <c r="X148" i="1"/>
  <c r="T148" i="1"/>
  <c r="X147" i="1"/>
  <c r="X146" i="1"/>
  <c r="T146" i="1"/>
  <c r="X145" i="1"/>
  <c r="X144" i="1"/>
  <c r="T144" i="1"/>
  <c r="X143" i="1"/>
  <c r="X142" i="1"/>
  <c r="T142" i="1"/>
  <c r="X141" i="1"/>
  <c r="X140" i="1"/>
  <c r="T140" i="1"/>
  <c r="X139" i="1"/>
  <c r="X138" i="1"/>
  <c r="T138" i="1"/>
  <c r="AG138" i="1"/>
  <c r="AF138" i="1"/>
  <c r="X137" i="1"/>
  <c r="X136" i="1"/>
  <c r="Y136" i="1"/>
  <c r="T136" i="1"/>
  <c r="X135" i="1"/>
  <c r="X134" i="1"/>
  <c r="T134" i="1"/>
  <c r="X133" i="1"/>
  <c r="X132" i="1"/>
  <c r="T132" i="1"/>
  <c r="X131" i="1"/>
  <c r="X130" i="1"/>
  <c r="T130" i="1"/>
  <c r="X129" i="1"/>
  <c r="X128" i="1"/>
  <c r="T128" i="1"/>
  <c r="X127" i="1"/>
  <c r="X126" i="1"/>
  <c r="T126" i="1"/>
  <c r="X125" i="1"/>
  <c r="Y125" i="1"/>
  <c r="X124" i="1"/>
  <c r="T124" i="1"/>
  <c r="X123" i="1"/>
  <c r="X122" i="1"/>
  <c r="T122" i="1"/>
  <c r="AG122" i="1"/>
  <c r="AF122" i="1"/>
  <c r="Y231" i="1" l="1"/>
  <c r="Y203" i="1"/>
  <c r="Y213" i="1"/>
  <c r="Y217" i="1"/>
  <c r="Y232" i="1"/>
  <c r="Y193" i="1"/>
  <c r="Y197" i="1"/>
  <c r="Y201" i="1"/>
  <c r="Y190" i="1"/>
  <c r="Y194" i="1"/>
  <c r="Y155" i="1"/>
  <c r="Y156" i="1"/>
  <c r="Y165" i="1"/>
  <c r="Y168" i="1"/>
  <c r="Y124" i="1"/>
  <c r="Y126" i="1"/>
  <c r="Y135" i="1"/>
  <c r="Y130" i="1"/>
  <c r="Y163" i="1"/>
  <c r="Y167" i="1"/>
  <c r="Y128" i="1"/>
  <c r="Y132" i="1"/>
  <c r="Y137" i="1"/>
  <c r="Y145" i="1"/>
  <c r="Y149" i="1"/>
  <c r="Y161" i="1"/>
  <c r="Y166" i="1"/>
  <c r="Y169" i="1"/>
  <c r="Y177" i="1"/>
  <c r="Y184" i="1"/>
  <c r="Y129" i="1"/>
  <c r="Y140" i="1"/>
  <c r="Y144" i="1"/>
  <c r="Y160" i="1"/>
  <c r="Y172" i="1"/>
  <c r="Y176" i="1"/>
  <c r="Y174" i="1"/>
  <c r="Y182" i="1"/>
  <c r="Y223" i="1"/>
  <c r="Y202" i="1"/>
  <c r="Y206" i="1"/>
  <c r="Y183" i="1"/>
  <c r="Y159" i="1"/>
  <c r="Y122" i="1"/>
  <c r="Y142" i="1"/>
  <c r="Y147" i="1"/>
  <c r="Y152" i="1"/>
  <c r="Y141" i="1"/>
  <c r="Y143" i="1"/>
  <c r="Y134" i="1"/>
  <c r="Y214" i="1"/>
  <c r="M218" i="1"/>
  <c r="Y229" i="1"/>
  <c r="AF202" i="1"/>
  <c r="Y123" i="1"/>
  <c r="Y127" i="1"/>
  <c r="Y131" i="1"/>
  <c r="Y138" i="1"/>
  <c r="Y146" i="1"/>
  <c r="Y148" i="1"/>
  <c r="Y154" i="1"/>
  <c r="Y158" i="1"/>
  <c r="Y162" i="1"/>
  <c r="Y173" i="1"/>
  <c r="Y180" i="1"/>
  <c r="Y195" i="1"/>
  <c r="Y199" i="1"/>
  <c r="Y204" i="1"/>
  <c r="Y209" i="1"/>
  <c r="Y219" i="1"/>
  <c r="Y222" i="1"/>
  <c r="Y133" i="1"/>
  <c r="Y139" i="1"/>
  <c r="Y150" i="1"/>
  <c r="Y157" i="1"/>
  <c r="Y164" i="1"/>
  <c r="Y171" i="1"/>
  <c r="Y175" i="1"/>
  <c r="Y179" i="1"/>
  <c r="Y185" i="1"/>
  <c r="Y189" i="1"/>
  <c r="Y192" i="1"/>
  <c r="Y228" i="1"/>
  <c r="M186" i="1"/>
  <c r="M170" i="1"/>
  <c r="M154" i="1"/>
  <c r="M138" i="1"/>
  <c r="M122" i="1"/>
  <c r="B4" i="1"/>
  <c r="AB218" i="1" l="1"/>
  <c r="AE14" i="29" s="1"/>
  <c r="AE14" i="28"/>
  <c r="AB202" i="1"/>
  <c r="AB186" i="1"/>
  <c r="AI186" i="1" s="1"/>
  <c r="AK186" i="1" s="1"/>
  <c r="AM186" i="1" s="1"/>
  <c r="AB122" i="1"/>
  <c r="AB138" i="1"/>
  <c r="AB170" i="1"/>
  <c r="AB154" i="1"/>
  <c r="AH218" i="1"/>
  <c r="AJ218" i="1" s="1"/>
  <c r="AL218" i="1" s="1"/>
  <c r="AI218" i="1"/>
  <c r="AK218" i="1" s="1"/>
  <c r="AM218" i="1" s="1"/>
  <c r="AH186" i="1"/>
  <c r="AJ186" i="1" s="1"/>
  <c r="AL186" i="1" s="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A102" i="8"/>
  <c r="A86" i="8"/>
  <c r="A70" i="8"/>
  <c r="A54" i="8"/>
  <c r="A38" i="8"/>
  <c r="A22" i="8"/>
  <c r="Y14" i="1"/>
  <c r="Z14" i="1" s="1"/>
  <c r="Y18" i="1"/>
  <c r="Z18" i="1" s="1"/>
  <c r="Y22" i="1"/>
  <c r="Y26" i="1"/>
  <c r="Z26" i="1" s="1"/>
  <c r="Y34" i="1"/>
  <c r="Y38" i="1"/>
  <c r="Y42" i="1"/>
  <c r="Z42" i="1" s="1"/>
  <c r="AA42" i="1" s="1"/>
  <c r="Y50" i="1"/>
  <c r="Y54" i="1"/>
  <c r="Y58" i="1"/>
  <c r="Y62" i="1"/>
  <c r="Y66" i="1"/>
  <c r="Y70" i="1"/>
  <c r="Y74" i="1"/>
  <c r="Y78" i="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L106" i="1"/>
  <c r="L90" i="1"/>
  <c r="AG90" i="1" s="1"/>
  <c r="L74" i="1"/>
  <c r="AG74" i="1" s="1"/>
  <c r="L58" i="1"/>
  <c r="AG58" i="1" s="1"/>
  <c r="L42" i="1"/>
  <c r="AG42" i="1" s="1"/>
  <c r="L26" i="1"/>
  <c r="AG26" i="1" s="1"/>
  <c r="R11" i="16"/>
  <c r="R10" i="16"/>
  <c r="R9" i="16"/>
  <c r="R8" i="16"/>
  <c r="R7" i="16"/>
  <c r="R6" i="16"/>
  <c r="R5" i="16"/>
  <c r="Q11" i="16"/>
  <c r="Q10" i="16"/>
  <c r="Q9" i="16"/>
  <c r="Q8" i="16"/>
  <c r="Q7" i="16"/>
  <c r="Q6" i="16"/>
  <c r="Q5" i="16"/>
  <c r="K106" i="1"/>
  <c r="M106" i="1" s="1"/>
  <c r="K90" i="1"/>
  <c r="K74" i="1"/>
  <c r="K58" i="1"/>
  <c r="K42" i="1"/>
  <c r="K26" i="1"/>
  <c r="Q11" i="23"/>
  <c r="Q10" i="23"/>
  <c r="Q9" i="23"/>
  <c r="Q8" i="23"/>
  <c r="Q7" i="23"/>
  <c r="Q6" i="23"/>
  <c r="P11" i="23"/>
  <c r="P10" i="23"/>
  <c r="P9" i="23"/>
  <c r="P8" i="23"/>
  <c r="P7" i="23"/>
  <c r="P6" i="23"/>
  <c r="M42" i="1" l="1"/>
  <c r="AI202" i="1"/>
  <c r="AK202" i="1" s="1"/>
  <c r="AM202" i="1" s="1"/>
  <c r="AI122" i="1"/>
  <c r="AK122" i="1" s="1"/>
  <c r="AM122" i="1" s="1"/>
  <c r="AH138" i="1"/>
  <c r="AJ138" i="1" s="1"/>
  <c r="AL138" i="1" s="1"/>
  <c r="AH202" i="1"/>
  <c r="AJ202" i="1" s="1"/>
  <c r="AL202" i="1" s="1"/>
  <c r="K61" i="12" s="1"/>
  <c r="AE14" i="30"/>
  <c r="Y14" i="30"/>
  <c r="Y14" i="29"/>
  <c r="Y14" i="28"/>
  <c r="AC14" i="29"/>
  <c r="AC14" i="30"/>
  <c r="AC14" i="28"/>
  <c r="AI138" i="1"/>
  <c r="AK138" i="1" s="1"/>
  <c r="AM138" i="1" s="1"/>
  <c r="L71" i="12" s="1"/>
  <c r="U14" i="29"/>
  <c r="U14" i="30"/>
  <c r="U14" i="28"/>
  <c r="AF14" i="28"/>
  <c r="AE15" i="28"/>
  <c r="W14" i="30"/>
  <c r="W14" i="29"/>
  <c r="W14" i="28"/>
  <c r="AH122" i="1"/>
  <c r="AJ122" i="1" s="1"/>
  <c r="AL122" i="1" s="1"/>
  <c r="S14" i="30"/>
  <c r="S14" i="29"/>
  <c r="S14" i="28"/>
  <c r="AF14" i="29"/>
  <c r="AE15" i="29"/>
  <c r="AA14" i="30"/>
  <c r="AA14" i="29"/>
  <c r="AA14" i="28"/>
  <c r="AF14" i="30"/>
  <c r="AE15" i="30"/>
  <c r="M43" i="12"/>
  <c r="O43" i="12"/>
  <c r="M75" i="12"/>
  <c r="O61" i="12"/>
  <c r="O75" i="12"/>
  <c r="K75" i="12"/>
  <c r="N70" i="12"/>
  <c r="O74" i="12"/>
  <c r="K74" i="12"/>
  <c r="M60" i="12"/>
  <c r="O46" i="12"/>
  <c r="K46" i="12"/>
  <c r="N74" i="12"/>
  <c r="L60" i="12"/>
  <c r="N46" i="12"/>
  <c r="L74" i="12"/>
  <c r="L46" i="12"/>
  <c r="M74" i="12"/>
  <c r="O60" i="12"/>
  <c r="K60" i="12"/>
  <c r="M46" i="12"/>
  <c r="N60" i="12"/>
  <c r="O76" i="12"/>
  <c r="K76" i="12"/>
  <c r="M62" i="12"/>
  <c r="O48" i="12"/>
  <c r="K48" i="12"/>
  <c r="N76" i="12"/>
  <c r="L62" i="12"/>
  <c r="N48" i="12"/>
  <c r="N62" i="12"/>
  <c r="L48" i="12"/>
  <c r="M76" i="12"/>
  <c r="O62" i="12"/>
  <c r="K62" i="12"/>
  <c r="M48" i="12"/>
  <c r="L76" i="12"/>
  <c r="L29" i="12"/>
  <c r="N15" i="12"/>
  <c r="M15" i="12"/>
  <c r="M29" i="12"/>
  <c r="N29" i="12"/>
  <c r="L15" i="12"/>
  <c r="O19" i="12"/>
  <c r="K19" i="12"/>
  <c r="M19" i="12"/>
  <c r="N33" i="12"/>
  <c r="K28" i="12"/>
  <c r="N32" i="12"/>
  <c r="L18" i="12"/>
  <c r="M32" i="12"/>
  <c r="O18" i="12"/>
  <c r="K18" i="12"/>
  <c r="O32" i="12"/>
  <c r="K32" i="12"/>
  <c r="L32" i="12"/>
  <c r="N18" i="12"/>
  <c r="M18" i="12"/>
  <c r="N34" i="12"/>
  <c r="L20" i="12"/>
  <c r="M34" i="12"/>
  <c r="O20" i="12"/>
  <c r="K20" i="12"/>
  <c r="O34" i="12"/>
  <c r="K34" i="12"/>
  <c r="M20" i="12"/>
  <c r="L34" i="12"/>
  <c r="N20" i="12"/>
  <c r="AI170" i="1"/>
  <c r="AK170" i="1" s="1"/>
  <c r="AM170" i="1" s="1"/>
  <c r="AH170" i="1"/>
  <c r="AJ170" i="1" s="1"/>
  <c r="AL170" i="1" s="1"/>
  <c r="AN138" i="1"/>
  <c r="AO138" i="1" s="1"/>
  <c r="AI154" i="1"/>
  <c r="AK154" i="1" s="1"/>
  <c r="AM154" i="1" s="1"/>
  <c r="AH154" i="1"/>
  <c r="AJ154" i="1" s="1"/>
  <c r="AL154" i="1" s="1"/>
  <c r="AN186" i="1"/>
  <c r="AO186" i="1" s="1"/>
  <c r="AN218" i="1"/>
  <c r="AO218" i="1" s="1"/>
  <c r="Y53" i="1"/>
  <c r="Y89" i="1"/>
  <c r="Y105" i="1"/>
  <c r="Y97" i="1"/>
  <c r="Y77" i="1"/>
  <c r="Y61" i="1"/>
  <c r="Y13" i="1"/>
  <c r="Z13" i="1" s="1"/>
  <c r="Y101" i="1"/>
  <c r="Y29" i="1"/>
  <c r="Y93" i="1"/>
  <c r="Y45" i="1"/>
  <c r="Y109" i="1"/>
  <c r="Y113" i="1"/>
  <c r="Y117" i="1"/>
  <c r="AF106" i="1"/>
  <c r="Y41" i="1"/>
  <c r="G55" i="12"/>
  <c r="Y121" i="1"/>
  <c r="Y73" i="1"/>
  <c r="Y33" i="1"/>
  <c r="Y69" i="1"/>
  <c r="Y49" i="1"/>
  <c r="Y25" i="1"/>
  <c r="Y85" i="1"/>
  <c r="Y65" i="1"/>
  <c r="Y120" i="1"/>
  <c r="Y116" i="1"/>
  <c r="Y112" i="1"/>
  <c r="Y108" i="1"/>
  <c r="Y104" i="1"/>
  <c r="Y100" i="1"/>
  <c r="Y96" i="1"/>
  <c r="Y92" i="1"/>
  <c r="Y81" i="1"/>
  <c r="Y57" i="1"/>
  <c r="Y37" i="1"/>
  <c r="M74" i="1"/>
  <c r="G27" i="12"/>
  <c r="E69" i="12"/>
  <c r="E41" i="12"/>
  <c r="AG106" i="1"/>
  <c r="E13" i="12"/>
  <c r="C55" i="12"/>
  <c r="C27" i="12"/>
  <c r="M90" i="1"/>
  <c r="M58" i="1"/>
  <c r="M26" i="1"/>
  <c r="D13" i="12"/>
  <c r="F27" i="12"/>
  <c r="D41" i="12"/>
  <c r="F55" i="12"/>
  <c r="D69" i="12"/>
  <c r="F13" i="12"/>
  <c r="D27" i="12"/>
  <c r="F41" i="12"/>
  <c r="D55" i="12"/>
  <c r="F69" i="12"/>
  <c r="C13" i="12"/>
  <c r="G13" i="12"/>
  <c r="E27" i="12"/>
  <c r="C41" i="12"/>
  <c r="G41" i="12"/>
  <c r="E55" i="12"/>
  <c r="C69" i="12"/>
  <c r="G69" i="12"/>
  <c r="AF90" i="1"/>
  <c r="F12" i="12"/>
  <c r="F26" i="12"/>
  <c r="F40" i="12"/>
  <c r="F54" i="12"/>
  <c r="F68" i="12"/>
  <c r="C12" i="12"/>
  <c r="G12" i="12"/>
  <c r="C26" i="12"/>
  <c r="G26" i="12"/>
  <c r="C40" i="12"/>
  <c r="G40" i="12"/>
  <c r="C54" i="12"/>
  <c r="G54" i="12"/>
  <c r="C68" i="12"/>
  <c r="G68" i="12"/>
  <c r="D12" i="12"/>
  <c r="D26" i="12"/>
  <c r="D40" i="12"/>
  <c r="D54" i="12"/>
  <c r="D68" i="12"/>
  <c r="E12" i="12"/>
  <c r="E26" i="12"/>
  <c r="E40" i="12"/>
  <c r="E54" i="12"/>
  <c r="E68" i="12"/>
  <c r="D11" i="12"/>
  <c r="F25" i="12"/>
  <c r="D39" i="12"/>
  <c r="F53" i="12"/>
  <c r="D67" i="12"/>
  <c r="E11" i="12"/>
  <c r="C25" i="12"/>
  <c r="G25" i="12"/>
  <c r="E39" i="12"/>
  <c r="C53" i="12"/>
  <c r="G53" i="12"/>
  <c r="E67" i="12"/>
  <c r="F11" i="12"/>
  <c r="D25" i="12"/>
  <c r="F39" i="12"/>
  <c r="D53" i="12"/>
  <c r="F67" i="12"/>
  <c r="AF74" i="1"/>
  <c r="C11" i="12"/>
  <c r="G11" i="12"/>
  <c r="E25" i="12"/>
  <c r="C39" i="12"/>
  <c r="G39" i="12"/>
  <c r="E53" i="12"/>
  <c r="C67" i="12"/>
  <c r="G67" i="12"/>
  <c r="D10" i="12"/>
  <c r="F24" i="12"/>
  <c r="D38" i="12"/>
  <c r="F52" i="12"/>
  <c r="D66" i="12"/>
  <c r="E10" i="12"/>
  <c r="C24" i="12"/>
  <c r="G24" i="12"/>
  <c r="E38" i="12"/>
  <c r="C52" i="12"/>
  <c r="G52" i="12"/>
  <c r="E66" i="12"/>
  <c r="AF58" i="1"/>
  <c r="F10" i="12"/>
  <c r="D24" i="12"/>
  <c r="F38" i="12"/>
  <c r="D52" i="12"/>
  <c r="F66" i="12"/>
  <c r="C10" i="12"/>
  <c r="G10" i="12"/>
  <c r="E24" i="12"/>
  <c r="C38" i="12"/>
  <c r="G38" i="12"/>
  <c r="E52" i="12"/>
  <c r="C66" i="12"/>
  <c r="G66" i="12"/>
  <c r="F9" i="12"/>
  <c r="D23" i="12"/>
  <c r="F37" i="12"/>
  <c r="F51" i="12"/>
  <c r="F65" i="12"/>
  <c r="AF42" i="1"/>
  <c r="C9" i="12"/>
  <c r="G9" i="12"/>
  <c r="E23" i="12"/>
  <c r="C37" i="12"/>
  <c r="G37" i="12"/>
  <c r="C51" i="12"/>
  <c r="G51" i="12"/>
  <c r="C65" i="12"/>
  <c r="G65" i="12"/>
  <c r="D9" i="12"/>
  <c r="F23" i="12"/>
  <c r="D37" i="12"/>
  <c r="D51" i="12"/>
  <c r="D65" i="12"/>
  <c r="E9" i="12"/>
  <c r="C23" i="12"/>
  <c r="G23" i="12"/>
  <c r="E37" i="12"/>
  <c r="E51" i="12"/>
  <c r="E65" i="12"/>
  <c r="AF26" i="1"/>
  <c r="F8" i="12"/>
  <c r="E22" i="12"/>
  <c r="D36" i="12"/>
  <c r="C50" i="12"/>
  <c r="G50" i="12"/>
  <c r="F64" i="12"/>
  <c r="C8" i="12"/>
  <c r="G8" i="12"/>
  <c r="F22" i="12"/>
  <c r="E36" i="12"/>
  <c r="D50" i="12"/>
  <c r="C64" i="12"/>
  <c r="G64" i="12"/>
  <c r="D8" i="12"/>
  <c r="C22" i="12"/>
  <c r="G22" i="12"/>
  <c r="F36" i="12"/>
  <c r="E50" i="12"/>
  <c r="D64" i="12"/>
  <c r="E8" i="12"/>
  <c r="D22" i="12"/>
  <c r="C36" i="12"/>
  <c r="G36" i="12"/>
  <c r="F50" i="12"/>
  <c r="E64" i="12"/>
  <c r="Y21" i="1"/>
  <c r="Y17" i="1"/>
  <c r="Z17" i="1" s="1"/>
  <c r="Y110" i="1"/>
  <c r="Y90" i="1"/>
  <c r="Y84" i="1"/>
  <c r="Y76" i="1"/>
  <c r="Y64" i="1"/>
  <c r="Y60" i="1"/>
  <c r="Y52" i="1"/>
  <c r="Y44" i="1"/>
  <c r="Y36" i="1"/>
  <c r="Y32" i="1"/>
  <c r="Y28" i="1"/>
  <c r="Z28" i="1" s="1"/>
  <c r="Y24" i="1"/>
  <c r="Y20" i="1"/>
  <c r="Z20" i="1" s="1"/>
  <c r="Y119" i="1"/>
  <c r="Y115" i="1"/>
  <c r="Y111" i="1"/>
  <c r="Y107" i="1"/>
  <c r="Y103" i="1"/>
  <c r="Y99" i="1"/>
  <c r="Y95" i="1"/>
  <c r="Y91" i="1"/>
  <c r="Y87" i="1"/>
  <c r="Y83" i="1"/>
  <c r="Y79" i="1"/>
  <c r="Y75" i="1"/>
  <c r="Y71" i="1"/>
  <c r="Y67" i="1"/>
  <c r="Y63" i="1"/>
  <c r="Y59" i="1"/>
  <c r="Y55" i="1"/>
  <c r="Y51" i="1"/>
  <c r="Y47" i="1"/>
  <c r="Y43" i="1"/>
  <c r="Y39" i="1"/>
  <c r="Y35" i="1"/>
  <c r="Y31" i="1"/>
  <c r="Y27" i="1"/>
  <c r="Z27" i="1" s="1"/>
  <c r="Y23" i="1"/>
  <c r="Y19" i="1"/>
  <c r="Z19" i="1" s="1"/>
  <c r="Y15" i="1"/>
  <c r="Z15" i="1" s="1"/>
  <c r="Y106" i="1"/>
  <c r="Y94" i="1"/>
  <c r="Y82" i="1"/>
  <c r="Y114" i="1"/>
  <c r="Y102" i="1"/>
  <c r="Y86" i="1"/>
  <c r="Y118" i="1"/>
  <c r="Y98" i="1"/>
  <c r="Y88" i="1"/>
  <c r="Y80" i="1"/>
  <c r="Y72" i="1"/>
  <c r="Y68" i="1"/>
  <c r="Y56" i="1"/>
  <c r="Y48" i="1"/>
  <c r="Y40" i="1"/>
  <c r="Y16" i="1"/>
  <c r="Z16" i="1" s="1"/>
  <c r="Y46" i="1"/>
  <c r="Y30" i="1"/>
  <c r="Z30" i="1" s="1"/>
  <c r="AA26" i="1" l="1"/>
  <c r="AB26" i="1" s="1"/>
  <c r="O71" i="12"/>
  <c r="M71" i="12"/>
  <c r="L57" i="12"/>
  <c r="O42" i="12"/>
  <c r="K43" i="12"/>
  <c r="L14" i="12"/>
  <c r="M56" i="12"/>
  <c r="M42" i="12"/>
  <c r="N75" i="12"/>
  <c r="L75" i="12"/>
  <c r="O28" i="12"/>
  <c r="N56" i="12"/>
  <c r="K47" i="12"/>
  <c r="N47" i="12"/>
  <c r="K14" i="12"/>
  <c r="L70" i="12"/>
  <c r="AN202" i="1"/>
  <c r="AO202" i="1" s="1"/>
  <c r="L28" i="12"/>
  <c r="O14" i="12"/>
  <c r="M33" i="12"/>
  <c r="K33" i="12"/>
  <c r="N19" i="12"/>
  <c r="K15" i="12"/>
  <c r="K29" i="12"/>
  <c r="O56" i="12"/>
  <c r="N42" i="12"/>
  <c r="K42" i="12"/>
  <c r="O70" i="12"/>
  <c r="O47" i="12"/>
  <c r="L47" i="12"/>
  <c r="M47" i="12"/>
  <c r="N43" i="12"/>
  <c r="M57" i="12"/>
  <c r="L43" i="12"/>
  <c r="K57" i="12"/>
  <c r="N14" i="12"/>
  <c r="N28" i="12"/>
  <c r="K56" i="12"/>
  <c r="L42" i="12"/>
  <c r="K70" i="12"/>
  <c r="AN122" i="1"/>
  <c r="AO122" i="1" s="1"/>
  <c r="M14" i="12"/>
  <c r="M28" i="12"/>
  <c r="L19" i="12"/>
  <c r="O33" i="12"/>
  <c r="L33" i="12"/>
  <c r="O15" i="12"/>
  <c r="O29" i="12"/>
  <c r="M70" i="12"/>
  <c r="L56" i="12"/>
  <c r="L61" i="12"/>
  <c r="M61" i="12"/>
  <c r="N61" i="12"/>
  <c r="N71" i="12"/>
  <c r="K71" i="12"/>
  <c r="N57" i="12"/>
  <c r="O57" i="12"/>
  <c r="AA15" i="28"/>
  <c r="AB14" i="28"/>
  <c r="S15" i="29"/>
  <c r="T14" i="29"/>
  <c r="X14" i="29"/>
  <c r="W15" i="29"/>
  <c r="V14" i="28"/>
  <c r="U15" i="28"/>
  <c r="AD14" i="28"/>
  <c r="AC15" i="28"/>
  <c r="Y15" i="28"/>
  <c r="Z14" i="28"/>
  <c r="AA15" i="29"/>
  <c r="AB14" i="29"/>
  <c r="S15" i="30"/>
  <c r="T14" i="30"/>
  <c r="X14" i="30"/>
  <c r="W15" i="30"/>
  <c r="V14" i="30"/>
  <c r="U15" i="30"/>
  <c r="AD14" i="30"/>
  <c r="AC15" i="30"/>
  <c r="Y15" i="29"/>
  <c r="Z14" i="29"/>
  <c r="AA15" i="30"/>
  <c r="AB14" i="30"/>
  <c r="U15" i="29"/>
  <c r="V14" i="29"/>
  <c r="AC15" i="29"/>
  <c r="AD14" i="29"/>
  <c r="Y15" i="30"/>
  <c r="Z14" i="30"/>
  <c r="S15" i="28"/>
  <c r="T14" i="28"/>
  <c r="W15" i="28"/>
  <c r="X14" i="28"/>
  <c r="M73" i="12"/>
  <c r="O59" i="12"/>
  <c r="K59" i="12"/>
  <c r="M45" i="12"/>
  <c r="N45" i="12"/>
  <c r="L73" i="12"/>
  <c r="N59" i="12"/>
  <c r="L45" i="12"/>
  <c r="O73" i="12"/>
  <c r="K73" i="12"/>
  <c r="M59" i="12"/>
  <c r="O45" i="12"/>
  <c r="K45" i="12"/>
  <c r="N73" i="12"/>
  <c r="L59" i="12"/>
  <c r="O72" i="12"/>
  <c r="K72" i="12"/>
  <c r="M58" i="12"/>
  <c r="O44" i="12"/>
  <c r="K44" i="12"/>
  <c r="L44" i="12"/>
  <c r="N72" i="12"/>
  <c r="L58" i="12"/>
  <c r="N44" i="12"/>
  <c r="N58" i="12"/>
  <c r="M72" i="12"/>
  <c r="O58" i="12"/>
  <c r="K58" i="12"/>
  <c r="M44" i="12"/>
  <c r="L72" i="12"/>
  <c r="L31" i="12"/>
  <c r="N17" i="12"/>
  <c r="O31" i="12"/>
  <c r="K31" i="12"/>
  <c r="M17" i="12"/>
  <c r="N31" i="12"/>
  <c r="L17" i="12"/>
  <c r="M31" i="12"/>
  <c r="O17" i="12"/>
  <c r="K17" i="12"/>
  <c r="N30" i="12"/>
  <c r="L16" i="12"/>
  <c r="M16" i="12"/>
  <c r="M30" i="12"/>
  <c r="O16" i="12"/>
  <c r="K16" i="12"/>
  <c r="O30" i="12"/>
  <c r="K30" i="12"/>
  <c r="L30" i="12"/>
  <c r="N16" i="12"/>
  <c r="AN170" i="1"/>
  <c r="AO170" i="1" s="1"/>
  <c r="AN154" i="1"/>
  <c r="AO154" i="1" s="1"/>
  <c r="AB74" i="1"/>
  <c r="AH74" i="1" s="1"/>
  <c r="AJ74" i="1" s="1"/>
  <c r="AL74" i="1" s="1"/>
  <c r="AB42" i="1"/>
  <c r="AB106" i="1"/>
  <c r="AB58" i="1"/>
  <c r="AB90" i="1"/>
  <c r="AI42" i="1" l="1"/>
  <c r="AK42" i="1" s="1"/>
  <c r="AM42" i="1" s="1"/>
  <c r="AC44" i="1"/>
  <c r="AC47" i="1"/>
  <c r="AC42" i="1"/>
  <c r="AC31" i="1"/>
  <c r="AC28" i="1"/>
  <c r="AC26" i="1"/>
  <c r="AI74" i="1"/>
  <c r="AK74" i="1" s="1"/>
  <c r="AM74" i="1" s="1"/>
  <c r="L53" i="12" s="1"/>
  <c r="O14" i="30"/>
  <c r="O14" i="29"/>
  <c r="O14" i="28"/>
  <c r="K14" i="30"/>
  <c r="K14" i="29"/>
  <c r="K14" i="28"/>
  <c r="Q14" i="30"/>
  <c r="Q14" i="29"/>
  <c r="Q14" i="28"/>
  <c r="I14" i="30"/>
  <c r="I14" i="29"/>
  <c r="I14" i="28"/>
  <c r="G14" i="30"/>
  <c r="G14" i="29"/>
  <c r="G14" i="28"/>
  <c r="M14" i="30"/>
  <c r="M14" i="29"/>
  <c r="M14" i="28"/>
  <c r="AH106" i="1"/>
  <c r="AJ106" i="1" s="1"/>
  <c r="AL106" i="1" s="1"/>
  <c r="AI106" i="1"/>
  <c r="AK106" i="1" s="1"/>
  <c r="AM106" i="1" s="1"/>
  <c r="AH42" i="1"/>
  <c r="AJ42" i="1" s="1"/>
  <c r="AL42" i="1" s="1"/>
  <c r="AN42" i="1" s="1"/>
  <c r="AO42" i="1" s="1"/>
  <c r="AI58" i="1"/>
  <c r="AK58" i="1" s="1"/>
  <c r="AM58" i="1" s="1"/>
  <c r="AH58" i="1"/>
  <c r="AJ58" i="1" s="1"/>
  <c r="AL58" i="1" s="1"/>
  <c r="AI26" i="1"/>
  <c r="AK26" i="1" s="1"/>
  <c r="AM26" i="1" s="1"/>
  <c r="AH26" i="1"/>
  <c r="AJ26" i="1" s="1"/>
  <c r="AL26" i="1" s="1"/>
  <c r="AH90" i="1"/>
  <c r="AJ90" i="1" s="1"/>
  <c r="AL90" i="1" s="1"/>
  <c r="AI90" i="1"/>
  <c r="AK90" i="1" s="1"/>
  <c r="AM90" i="1" s="1"/>
  <c r="O39" i="12" l="1"/>
  <c r="L67" i="12"/>
  <c r="M53" i="12"/>
  <c r="N25" i="12"/>
  <c r="K53" i="12"/>
  <c r="M25" i="12"/>
  <c r="K67" i="12"/>
  <c r="L39" i="12"/>
  <c r="K25" i="12"/>
  <c r="O53" i="12"/>
  <c r="N39" i="12"/>
  <c r="K11" i="12"/>
  <c r="L11" i="12"/>
  <c r="M39" i="12"/>
  <c r="N11" i="12"/>
  <c r="N67" i="12"/>
  <c r="O11" i="12"/>
  <c r="M11" i="12"/>
  <c r="L25" i="12"/>
  <c r="AN74" i="1"/>
  <c r="AO74" i="1" s="1"/>
  <c r="K39" i="12"/>
  <c r="O67" i="12"/>
  <c r="N53" i="12"/>
  <c r="O25" i="12"/>
  <c r="M67" i="12"/>
  <c r="N14" i="30"/>
  <c r="M15" i="30"/>
  <c r="I15" i="28"/>
  <c r="J14" i="28"/>
  <c r="Q15" i="29"/>
  <c r="R14" i="29"/>
  <c r="K15" i="30"/>
  <c r="L14" i="30"/>
  <c r="G15" i="28"/>
  <c r="H14" i="28"/>
  <c r="I15" i="29"/>
  <c r="J14" i="29"/>
  <c r="R14" i="30"/>
  <c r="Q15" i="30"/>
  <c r="O15" i="28"/>
  <c r="P14" i="28"/>
  <c r="N14" i="28"/>
  <c r="M15" i="28"/>
  <c r="H14" i="29"/>
  <c r="G15" i="29"/>
  <c r="J14" i="30"/>
  <c r="I15" i="30"/>
  <c r="K15" i="28"/>
  <c r="L14" i="28"/>
  <c r="P14" i="29"/>
  <c r="O15" i="29"/>
  <c r="M15" i="29"/>
  <c r="N14" i="29"/>
  <c r="H14" i="30"/>
  <c r="G15" i="30"/>
  <c r="Q15" i="28"/>
  <c r="R14" i="28"/>
  <c r="K15" i="29"/>
  <c r="L14" i="29"/>
  <c r="P14" i="30"/>
  <c r="O15" i="30"/>
  <c r="N69" i="12"/>
  <c r="M37" i="12"/>
  <c r="N37" i="12"/>
  <c r="K37" i="12"/>
  <c r="O65" i="12"/>
  <c r="L65" i="12"/>
  <c r="O23" i="12"/>
  <c r="L23" i="12"/>
  <c r="O9" i="12"/>
  <c r="K65" i="12"/>
  <c r="L51" i="12"/>
  <c r="M51" i="12"/>
  <c r="N65" i="12"/>
  <c r="O37" i="12"/>
  <c r="L9" i="12"/>
  <c r="M9" i="12"/>
  <c r="N9" i="12"/>
  <c r="K9" i="12"/>
  <c r="K51" i="12"/>
  <c r="L37" i="12"/>
  <c r="M69" i="12"/>
  <c r="O38" i="12"/>
  <c r="O41" i="12"/>
  <c r="L13" i="12"/>
  <c r="O27" i="12"/>
  <c r="K13" i="12"/>
  <c r="K23" i="12"/>
  <c r="M65" i="12"/>
  <c r="N51" i="12"/>
  <c r="M23" i="12"/>
  <c r="O51" i="12"/>
  <c r="N23" i="12"/>
  <c r="L27" i="12"/>
  <c r="O24" i="12"/>
  <c r="O13" i="12"/>
  <c r="M55" i="12"/>
  <c r="L41" i="12"/>
  <c r="M41" i="12"/>
  <c r="N55" i="12"/>
  <c r="N41" i="12"/>
  <c r="M27" i="12"/>
  <c r="K69" i="12"/>
  <c r="M13" i="12"/>
  <c r="K55" i="12"/>
  <c r="L69" i="12"/>
  <c r="L55" i="12"/>
  <c r="AN58" i="1"/>
  <c r="AO58" i="1" s="1"/>
  <c r="AN106" i="1"/>
  <c r="AO106" i="1" s="1"/>
  <c r="N27" i="12"/>
  <c r="K41" i="12"/>
  <c r="O69" i="12"/>
  <c r="K27" i="12"/>
  <c r="O55" i="12"/>
  <c r="N13" i="12"/>
  <c r="K10" i="12"/>
  <c r="N52" i="12"/>
  <c r="N38" i="12"/>
  <c r="K66" i="12"/>
  <c r="M38" i="12"/>
  <c r="L38" i="12"/>
  <c r="N10" i="12"/>
  <c r="K38" i="12"/>
  <c r="L10" i="12"/>
  <c r="K24" i="12"/>
  <c r="M66" i="12"/>
  <c r="N66" i="12"/>
  <c r="M24" i="12"/>
  <c r="O66" i="12"/>
  <c r="L66" i="12"/>
  <c r="O52" i="12"/>
  <c r="L52" i="12"/>
  <c r="O10" i="12"/>
  <c r="M52" i="12"/>
  <c r="N24" i="12"/>
  <c r="M10" i="12"/>
  <c r="K52" i="12"/>
  <c r="L24" i="12"/>
  <c r="AN90" i="1"/>
  <c r="AO90" i="1" s="1"/>
  <c r="L68" i="12"/>
  <c r="L54" i="12"/>
  <c r="L40" i="12"/>
  <c r="L26" i="12"/>
  <c r="L12" i="12"/>
  <c r="O68" i="12"/>
  <c r="K68" i="12"/>
  <c r="O54" i="12"/>
  <c r="K54" i="12"/>
  <c r="O40" i="12"/>
  <c r="K40" i="12"/>
  <c r="O26" i="12"/>
  <c r="K26" i="12"/>
  <c r="O12" i="12"/>
  <c r="K12" i="12"/>
  <c r="N68" i="12"/>
  <c r="N54" i="12"/>
  <c r="N40" i="12"/>
  <c r="N26" i="12"/>
  <c r="N12" i="12"/>
  <c r="M68" i="12"/>
  <c r="M54" i="12"/>
  <c r="M40" i="12"/>
  <c r="M26" i="12"/>
  <c r="M12" i="12"/>
  <c r="AN26" i="1"/>
  <c r="AO26" i="1" s="1"/>
  <c r="L64" i="12"/>
  <c r="M50" i="12"/>
  <c r="N36" i="12"/>
  <c r="O22" i="12"/>
  <c r="K22" i="12"/>
  <c r="L8" i="12"/>
  <c r="O64" i="12"/>
  <c r="K64" i="12"/>
  <c r="L50" i="12"/>
  <c r="M36" i="12"/>
  <c r="N22" i="12"/>
  <c r="O8" i="12"/>
  <c r="K8" i="12"/>
  <c r="N64" i="12"/>
  <c r="O50" i="12"/>
  <c r="K50" i="12"/>
  <c r="L36" i="12"/>
  <c r="M22" i="12"/>
  <c r="N8" i="12"/>
  <c r="M64" i="12"/>
  <c r="N50" i="12"/>
  <c r="O36" i="12"/>
  <c r="K36" i="12"/>
  <c r="L22" i="12"/>
  <c r="M8" i="12"/>
  <c r="B3" i="1"/>
  <c r="L10" i="1" l="1"/>
  <c r="AG10" i="1" l="1"/>
  <c r="E7" i="8" l="1"/>
  <c r="E6" i="8"/>
  <c r="A6" i="8"/>
  <c r="Y12" i="1" l="1"/>
  <c r="Z12" i="1" s="1"/>
  <c r="X11" i="1"/>
  <c r="X10" i="1"/>
  <c r="Y10" i="1" l="1"/>
  <c r="Z10" i="1" s="1"/>
  <c r="AA10" i="1" s="1"/>
  <c r="Y11" i="1"/>
  <c r="AB10" i="1" l="1"/>
  <c r="AC12" i="1" l="1"/>
  <c r="AC10" i="1"/>
  <c r="AC15" i="1"/>
  <c r="E14" i="30"/>
  <c r="E14" i="29"/>
  <c r="E14" i="28"/>
  <c r="AI10" i="1"/>
  <c r="AK10" i="1" s="1"/>
  <c r="AM10" i="1" s="1"/>
  <c r="AH10" i="1"/>
  <c r="T12" i="1"/>
  <c r="E15" i="28" l="1"/>
  <c r="F14" i="28"/>
  <c r="E15" i="29"/>
  <c r="F14" i="29"/>
  <c r="F14" i="30"/>
  <c r="E15" i="30"/>
  <c r="T10" i="1"/>
  <c r="K10" i="1" l="1"/>
  <c r="G63" i="12" l="1"/>
  <c r="C63" i="12"/>
  <c r="D49" i="12"/>
  <c r="E35" i="12"/>
  <c r="G21" i="12"/>
  <c r="C21" i="12"/>
  <c r="E7" i="12"/>
  <c r="G35" i="12"/>
  <c r="C35" i="12"/>
  <c r="G7" i="12"/>
  <c r="C7" i="12"/>
  <c r="D63" i="12"/>
  <c r="E49" i="12"/>
  <c r="F63" i="12"/>
  <c r="G49" i="12"/>
  <c r="C49" i="12"/>
  <c r="D35" i="12"/>
  <c r="F21" i="12"/>
  <c r="D7" i="12"/>
  <c r="E63" i="12"/>
  <c r="F49" i="12"/>
  <c r="E21" i="12"/>
  <c r="F35" i="12"/>
  <c r="D21" i="12"/>
  <c r="F7" i="12"/>
  <c r="AF10" i="1"/>
  <c r="AJ10" i="1" s="1"/>
  <c r="M10" i="1"/>
  <c r="Q5" i="23"/>
  <c r="P5" i="23"/>
  <c r="B2" i="1" l="1"/>
  <c r="AL10" i="1" l="1"/>
  <c r="L63" i="12" l="1"/>
  <c r="M49" i="12"/>
  <c r="N35" i="12"/>
  <c r="N21" i="12"/>
  <c r="N7" i="12"/>
  <c r="O63" i="12"/>
  <c r="K63" i="12"/>
  <c r="L49" i="12"/>
  <c r="M35" i="12"/>
  <c r="M21" i="12"/>
  <c r="M7" i="12"/>
  <c r="N63" i="12"/>
  <c r="O49" i="12"/>
  <c r="K49" i="12"/>
  <c r="L35" i="12"/>
  <c r="L21" i="12"/>
  <c r="L7" i="12"/>
  <c r="M63" i="12"/>
  <c r="N49" i="12"/>
  <c r="O35" i="12"/>
  <c r="K35" i="12"/>
  <c r="O21" i="12"/>
  <c r="K21" i="12"/>
  <c r="O7" i="12"/>
  <c r="K7" i="12"/>
  <c r="AN10" i="1"/>
  <c r="AO10" i="1" s="1"/>
</calcChain>
</file>

<file path=xl/sharedStrings.xml><?xml version="1.0" encoding="utf-8"?>
<sst xmlns="http://schemas.openxmlformats.org/spreadsheetml/2006/main" count="1123" uniqueCount="737">
  <si>
    <t>TIPO DE RIESGO</t>
  </si>
  <si>
    <t>PROCESOS</t>
  </si>
  <si>
    <t>LISTAS</t>
  </si>
  <si>
    <t>DEPENDENCIAS</t>
  </si>
  <si>
    <t>Oficina Asesora de Planeación</t>
  </si>
  <si>
    <t>Oficina Asesora Jurídica</t>
  </si>
  <si>
    <t>Oficina de Sistemas</t>
  </si>
  <si>
    <t>Oficina de Control Interno</t>
  </si>
  <si>
    <t>RIESGO</t>
  </si>
  <si>
    <t>PROBABILIDAD</t>
  </si>
  <si>
    <t>IMPACTO</t>
  </si>
  <si>
    <t>Moderado</t>
  </si>
  <si>
    <t>SI</t>
  </si>
  <si>
    <t>NO</t>
  </si>
  <si>
    <t>TIPO DE PROCESO</t>
  </si>
  <si>
    <t>Estratégico</t>
  </si>
  <si>
    <t>Misional</t>
  </si>
  <si>
    <t>Casi seguro</t>
  </si>
  <si>
    <t>Improbable</t>
  </si>
  <si>
    <t xml:space="preserve">Rara vez </t>
  </si>
  <si>
    <t>PERIODICIDAD</t>
  </si>
  <si>
    <t>Anual</t>
  </si>
  <si>
    <t>Bimestral</t>
  </si>
  <si>
    <t>Cuatrimestral</t>
  </si>
  <si>
    <t>Diaria</t>
  </si>
  <si>
    <t>Mensual</t>
  </si>
  <si>
    <t>Quincenal</t>
  </si>
  <si>
    <t>Semanal</t>
  </si>
  <si>
    <t>Semestral</t>
  </si>
  <si>
    <t>Trimestral</t>
  </si>
  <si>
    <t>RESULTADO DE LA EVALUACIÓN DEL DISEÑO DEL CONTROL</t>
  </si>
  <si>
    <t>Preventivo</t>
  </si>
  <si>
    <t>Fuerte</t>
  </si>
  <si>
    <t>Débil</t>
  </si>
  <si>
    <t>RESULTADO DE LA EVALUACIÓN DE LA EJECUCIÓN DEL CONTROL</t>
  </si>
  <si>
    <t>SOLIDEZ INDIVIDUAL DEL CONTROL</t>
  </si>
  <si>
    <t>SOLIDEZ DEL CONJUNTO DE CONTROLES</t>
  </si>
  <si>
    <t>PUNTAJE EVALUACIÓN DISEÑO DEL CONTROL</t>
  </si>
  <si>
    <t>PUNTAJE EVALUACIÓN EJECUCIÓN DEL CONTROL</t>
  </si>
  <si>
    <t>VALOR SOLIDEZ INDIVIDUAL</t>
  </si>
  <si>
    <t>PROMEDIO DEL CONJUNTO DE CONTROLES</t>
  </si>
  <si>
    <t>NIVEL DE SEVERIDAD
(Zona de riesgo residual)</t>
  </si>
  <si>
    <t>No. DE COLUMNAS A DISMINUIR EN PROBABILIDAD</t>
  </si>
  <si>
    <t>No. DE COLUMNAS A DISMINUIR EN IMPACTO</t>
  </si>
  <si>
    <t>CONTROLES DISMINUYEN PROBALIDAD</t>
  </si>
  <si>
    <t>CONTROLES DISMINUYEN IMPACTO</t>
  </si>
  <si>
    <t>Directamente</t>
  </si>
  <si>
    <t>No disminuye</t>
  </si>
  <si>
    <t>Indirectamente</t>
  </si>
  <si>
    <t>TRATAMIENTO DEL RIESGO</t>
  </si>
  <si>
    <t>Menor</t>
  </si>
  <si>
    <t>Mayor</t>
  </si>
  <si>
    <t>Catastrófico</t>
  </si>
  <si>
    <t>Insignificante</t>
  </si>
  <si>
    <t>RESPUESTAS</t>
  </si>
  <si>
    <t>TIPO DE CONTROL</t>
  </si>
  <si>
    <t>Detectivo</t>
  </si>
  <si>
    <t>SEDES</t>
  </si>
  <si>
    <t>P R O B A B I L I D A D</t>
  </si>
  <si>
    <t>CASI SEGURO (5)</t>
  </si>
  <si>
    <t>I M P A C T O</t>
  </si>
  <si>
    <t>INSIGNIFICANTE (1)</t>
  </si>
  <si>
    <t>MENOR (2)</t>
  </si>
  <si>
    <t>MODERADO (3)</t>
  </si>
  <si>
    <t>MAYOR (4)</t>
  </si>
  <si>
    <t>CATASTROFICO (5)</t>
  </si>
  <si>
    <t>INSIGNIFICANTE</t>
  </si>
  <si>
    <t>MENOR</t>
  </si>
  <si>
    <t>MODERADO</t>
  </si>
  <si>
    <t>MAYOR</t>
  </si>
  <si>
    <t>CATASTRÓFICO</t>
  </si>
  <si>
    <t>CASI SEGURO</t>
  </si>
  <si>
    <t>PROBABLE</t>
  </si>
  <si>
    <t>POSIBLE</t>
  </si>
  <si>
    <t>IMPROBABLE</t>
  </si>
  <si>
    <t>RARA VEZ</t>
  </si>
  <si>
    <t>Financiero</t>
  </si>
  <si>
    <t>Tecnológico</t>
  </si>
  <si>
    <t>DANE Central</t>
  </si>
  <si>
    <t>DANE Central - Sede - Subsede</t>
  </si>
  <si>
    <t>DANE Central -Sede</t>
  </si>
  <si>
    <r>
      <rPr>
        <b/>
        <sz val="9"/>
        <color theme="1"/>
        <rFont val="Segoe UI"/>
        <family val="2"/>
      </rPr>
      <t>MAPA DE CALOR - RIESGO INHERENTE</t>
    </r>
    <r>
      <rPr>
        <sz val="9"/>
        <color theme="1"/>
        <rFont val="Segoe UI"/>
        <family val="2"/>
      </rPr>
      <t xml:space="preserve">
ANTES DE CONTROLES</t>
    </r>
  </si>
  <si>
    <r>
      <rPr>
        <b/>
        <sz val="9"/>
        <color theme="1"/>
        <rFont val="Segoe UI"/>
        <family val="2"/>
      </rPr>
      <t>MAPA DE CALOR - RIESGO RESIDUAL</t>
    </r>
    <r>
      <rPr>
        <sz val="9"/>
        <color theme="1"/>
        <rFont val="Segoe UI"/>
        <family val="2"/>
      </rPr>
      <t xml:space="preserve">
DESPUÉS DE CONTROLES</t>
    </r>
  </si>
  <si>
    <t>Secretaría General</t>
  </si>
  <si>
    <t>Dirección General</t>
  </si>
  <si>
    <t>Probable</t>
  </si>
  <si>
    <t>Posible</t>
  </si>
  <si>
    <t>ALERTA</t>
  </si>
  <si>
    <t>RARA VEZ (1)</t>
  </si>
  <si>
    <t>IMPROBABLE (2)</t>
  </si>
  <si>
    <t>PROBABLE (4)</t>
  </si>
  <si>
    <t>POSIBLE (3)</t>
  </si>
  <si>
    <t>Rara vez</t>
  </si>
  <si>
    <t>EN ORDEN ALFABETICO</t>
  </si>
  <si>
    <t>PROB INHERENTE EN NUMERO</t>
  </si>
  <si>
    <t>IMPAC INHERENTE EN NUMERO</t>
  </si>
  <si>
    <t>PROB RESIDUAL EN NUMERO</t>
  </si>
  <si>
    <t>IMPAC RESIDUAL EN NUMERO</t>
  </si>
  <si>
    <t>CONTROLES</t>
  </si>
  <si>
    <t>Gerencial</t>
  </si>
  <si>
    <t>Operativo</t>
  </si>
  <si>
    <t>De cumplimiento</t>
  </si>
  <si>
    <t>De imagen o reputacional</t>
  </si>
  <si>
    <t>Tipo de riesgo</t>
  </si>
  <si>
    <t>Definición</t>
  </si>
  <si>
    <t>Riesgos estratégicos</t>
  </si>
  <si>
    <t>Riesgos gerenciales</t>
  </si>
  <si>
    <t>Riesgos operativos</t>
  </si>
  <si>
    <t>Riesgos financieros</t>
  </si>
  <si>
    <t>Riesgos tecnológicos</t>
  </si>
  <si>
    <t>Riesgos de cumplimiento</t>
  </si>
  <si>
    <t>Riesgo de imagen o reputacional</t>
  </si>
  <si>
    <t>¿EL CONTROL SE EJECUTA DE MANERA CONSISTENTE POR LOS RESPONSABLES?</t>
  </si>
  <si>
    <t>IDENTIFICACIÓN DE RIESGOS</t>
  </si>
  <si>
    <t>No aplica</t>
  </si>
  <si>
    <t>FUENTE</t>
  </si>
  <si>
    <t>PQRSD</t>
  </si>
  <si>
    <t>Autocontrol del proceso</t>
  </si>
  <si>
    <t>Indicadores de gestión</t>
  </si>
  <si>
    <t>Informe de auditoría de evaluación de proceso estadístico</t>
  </si>
  <si>
    <t>Informes de auditoría entes externos - CGR</t>
  </si>
  <si>
    <t>Informes de auditoría entes externos - AGN</t>
  </si>
  <si>
    <t>Informes de auditoría entes externos - Otros</t>
  </si>
  <si>
    <t>Informes de auditorías internas de calidad</t>
  </si>
  <si>
    <t>Informes de auditorías internas de calidad al proceso estadístico</t>
  </si>
  <si>
    <t>Informes de la comisión de expertos y/o científicos</t>
  </si>
  <si>
    <t>Informes legales y de seguimiento</t>
  </si>
  <si>
    <t>Mapa de riesgos</t>
  </si>
  <si>
    <t>Medición de satisfacción</t>
  </si>
  <si>
    <t>Revisión por la Dirección</t>
  </si>
  <si>
    <t>Salidas no conformes</t>
  </si>
  <si>
    <t>Informes de auditorías internas de gestión</t>
  </si>
  <si>
    <t>PROBABILIDAD DE OCURRENCIA</t>
  </si>
  <si>
    <t>CRITERIO PROBABILIDAD</t>
  </si>
  <si>
    <t>Frecuencia</t>
  </si>
  <si>
    <t>Factibilidad</t>
  </si>
  <si>
    <t>El evento puede ocurrir en algún momento.</t>
  </si>
  <si>
    <t>La posibilidad de ocurrencia es casi nula o es posible que no se haya presentado.</t>
  </si>
  <si>
    <t>Se espera que el riesgo ocurra en la mayoría de las circunstancias o podría ocurrir varias veces.</t>
  </si>
  <si>
    <t>El riesgo ha ocurrido más de 1 vez al año.</t>
  </si>
  <si>
    <t>El riesgo ha ocurrido por lo menos 1 vez en el último año.</t>
  </si>
  <si>
    <t>El riesgo ha ocurrido por lo menos 1 vez en los últimos 2 años.</t>
  </si>
  <si>
    <t>El evento ha ocurrido por lo menos 1 vez en los últimos 5 años.</t>
  </si>
  <si>
    <t>El evento no se ha presentado en los últimos 5 años.</t>
  </si>
  <si>
    <t>Se ubican en este nivel aquellos riesgos cuyas consecuencias afectan en forma muy grave las actividades del DANE y/o el logro de sus objetivos.
Las dificultades presentadas son muy graves; su solución requiere realizar un análisis de causas y demanda tiempo, esfuerzos y recursos que pueden estar no previstos.
Se ocasionan daños antijurídicos como efecto de la acción o de la omisión de la entidad, comprobados legalmente (responsabilidad patrimonial de la Entidad) o se comprueban responsabilidades fiscales, penales, disciplinarias o administrativas por la comisión de faltas gravísimas. Se presenta lesión del patrimonio público a causa del pago multas, indemnizaciones y/o sanciones.
Se ocasionan cuantiosas pérdidas económicas por la pérdida, hurto o daño de bienes.
La reputación de la entidad se ve afectada en forma muy grave, pues los hechos son de conocimiento público e impactan negativamente las relaciones con los grupos de interés.</t>
  </si>
  <si>
    <t>Se ubican en este nivel aquellos riesgos cuyas consecuencias afectan en forma grave las actividades del DANE y/o el logro de sus objetivos.
Las dificultades presentadas son graves y no se resuelven fácilmente; su solución puede implicar la erogación de recursos no presupuestados.
Hay lugar a la apertura de investigaciones disciplinarias y/o administrativas de las que se concluye que hay mérito sancionatorio por la comisión de faltas leves o graves.
Se ocasionan pérdidas económicas por la pérdida, hurto o daño de bienes.
La reputación de la entidad se ve afectada en forma grave, pues los hechos se conocen en la dirección de la entidad y a nivel territorial.</t>
  </si>
  <si>
    <t>Se ubican en este nivel aquellos riesgos cuyas consecuencias afectan en forma considerable las actividades del DANE y/o el logro de sus objetivos. 
Las dificultades presentadas se resuelven atacando sus causas raíz y su solución puede implicar la erogación de recursos no presupuestados.
Se presentan demandas originadas por daños antijurídicos imputados a la Entidad por la acción u omisión de sus funciones o la apertura de investigaciones disciplinarias, administrativas, fiscales o penales.
La reputación de la entidad se ve afectada en forma moderada, pues los hechos son conocidos por la dirección de la entidad y/o por organismos de control.</t>
  </si>
  <si>
    <t>Se ubican en este nivel aquellos riesgos cuyas consecuencias afectan en forma leve las actividades del DANE y/o el logro de sus objetivos.
Las fallas operativas presentadas en los procesos, en aspectos tecnológicos o en la infraestructura, se resuelven con la gestión normal de la entidad, atacando sus causas raíz, lo que conlleva al mejoramiento de los procesos.
Se pueden presentar reclamaciones o quejas de los usuarios que podrían dar inicio a demandas en contra de la entidad o a la apertura de investigaciones disciplinarias, administrativas, fiscales o penales.
La reputación de la entidad se ve afectada en forma mínima, pues los hechos se conocen en el área involucrada únicamente.</t>
  </si>
  <si>
    <t>Se ubican en este nivel aquellos riesgos cuyas consecuencias no afectan en forma significativa las actividades del DANE ni el logro de sus objetivos.
Las fallas operativas presentadas en los procesos, en aspectos tecnológicos o en la infraestructura, son mínimas y de fácil y pronta resolución.
No hay pérdidas económicas, ni amonestaciones, sanciones o indemnizaciones, ni la intervención de organismos de control.
Tampoco se ve afectada la reputación de la entidad.</t>
  </si>
  <si>
    <t>El control se ejecuta cada vez que se requiere</t>
  </si>
  <si>
    <t>FUENTE DE IDENTIFICACIÓN DEL RIESGO
(Cuando aplique)</t>
  </si>
  <si>
    <t>CÓDIGO DEL RIESGO
(asignado por OPLAN)</t>
  </si>
  <si>
    <t>CÓDIGO DEL CONTROL
(asignado por OPLAN)</t>
  </si>
  <si>
    <t>AÑOS</t>
  </si>
  <si>
    <t>ACCIONES PREVENTIVAS</t>
  </si>
  <si>
    <t>ACCIONES CORRECTIVAS</t>
  </si>
  <si>
    <t>Alta</t>
  </si>
  <si>
    <t>Moderada</t>
  </si>
  <si>
    <t>Baja</t>
  </si>
  <si>
    <t>Extrema</t>
  </si>
  <si>
    <t>OPCIONES PARA EL TRATAMIENTO DEL RIESGO RESIDUAL</t>
  </si>
  <si>
    <t>Comunicación</t>
  </si>
  <si>
    <t>Direccionamiento estratégico</t>
  </si>
  <si>
    <t>Aprendizaje institucional</t>
  </si>
  <si>
    <t>Gestión contractual</t>
  </si>
  <si>
    <t>Gestión de bienes y servicios</t>
  </si>
  <si>
    <t>Gestión del talento humano</t>
  </si>
  <si>
    <t>Gestión financiera</t>
  </si>
  <si>
    <t>Gestión jurídica</t>
  </si>
  <si>
    <t>Gestión tecnológica</t>
  </si>
  <si>
    <t>Producción estadística</t>
  </si>
  <si>
    <t>Regulación</t>
  </si>
  <si>
    <t>Sinergia organizacional</t>
  </si>
  <si>
    <t>Si el riesgo residual se ubica en la zona:</t>
  </si>
  <si>
    <t>Evitarlo, reducirlo, compartirlo o transferirlo</t>
  </si>
  <si>
    <t>Reducirlo</t>
  </si>
  <si>
    <t>Aceptarlo</t>
  </si>
  <si>
    <t>Usted puede aplicar una de las siguientes acciones o una combinación de las mismas:</t>
  </si>
  <si>
    <t>De apoyo</t>
  </si>
  <si>
    <t>De control y evaluación</t>
  </si>
  <si>
    <t>Cambios en el Sistema Integrado de Gestión</t>
  </si>
  <si>
    <t>Concepto de control</t>
  </si>
  <si>
    <t>¿Qué es un control?</t>
  </si>
  <si>
    <t>Tips acerca de los controles</t>
  </si>
  <si>
    <t>¿Cómo se define un control?</t>
  </si>
  <si>
    <t>Es una acción que se aplica para prevenir o reducir la probabilidad de ocurrencia y/o el impacto de los eventos que ponen en riesgo la adecuada ejecución de las actividades y tareas requeridas para el logro de los objetivos. Esta acción permite prevenir o detectar los riesgos y corregir las desviaciones que se pueden presentar. En general, los controles deben ser suficientes, comprensibles, eficaces, económicos y oportunos.</t>
  </si>
  <si>
    <t>ESTE CONTROL ES DETECTIVO</t>
  </si>
  <si>
    <t>Un control debe tener definido el responsable de llevar a cabo la actividad de control. Esta persona debe tener autoridad, competencias y conocimientos para ejecutar el control y sus responsabilidades deben ser adecuadamente distribuidas entre diferentes individuos; es decir que entre más personas intervengan en la ejecución del control, más fuerte será.</t>
  </si>
  <si>
    <t>Debe indicar qué ocurre con las observaciones o desviaciones resultantes de ejecutar el control. Si al detectarlas se toman acciones oportunas y efectivas, más fuerte será el control.</t>
  </si>
  <si>
    <t>Debe dejar evidencia de la ejecución del control. Esta evidencia ayuda a que un tercero pueda verificar la aplicación del control. Por ejemplo, hay controles cuya evidencia es un "revisado" o "aprobado". Otra evidencia puede ser la configuración de la programación de una aplicación, cuando se trata de un control automático.</t>
  </si>
  <si>
    <t>Los responsables de los pagos</t>
  </si>
  <si>
    <t>generando posteriormente reportes que establezcan que la orden de pago ya se encuentra en estado pagada.</t>
  </si>
  <si>
    <t>Reportes del estado de las órdenes de pago y correo electrónico devolviendo la orden de pago.</t>
  </si>
  <si>
    <t>verifican el estado de las órdenes de pago presupuestales y no presupuestales</t>
  </si>
  <si>
    <t>Si no se encuentra pagada, deben devolverla a la dependencia correspondiente en el caso de las ordenes presupuestales mediante correo electrónico.</t>
  </si>
  <si>
    <t>mensualmente</t>
  </si>
  <si>
    <t>Debe tener un propósito que indique para qué se realiza. Ese propósito puede estar orientado a prevenir que ocurran las vulnerabilidades (debilidades o fallas) del riesgo, o a detectar la posible materialización del riesgo mediante actividades de supervisión, monitoreo, verificación, revisión, seguimiento, comparación, etc. Los controles preventivos son la primera barrera de seguridad, por lo tanto es importante pensar primero en tener controles preventivos antes que detectivos.</t>
  </si>
  <si>
    <t>Código:</t>
  </si>
  <si>
    <t>Versión:</t>
  </si>
  <si>
    <t>Participantes en el análisis:</t>
  </si>
  <si>
    <t>Proceso:</t>
  </si>
  <si>
    <t>Nombre</t>
  </si>
  <si>
    <t>Dependencia</t>
  </si>
  <si>
    <t>Cargo</t>
  </si>
  <si>
    <t>Tipo de proceso:</t>
  </si>
  <si>
    <t>Menú</t>
  </si>
  <si>
    <t>Fecha de elaboración
DD/MM/AAAA:</t>
  </si>
  <si>
    <t>Gestión de proveedores de datos</t>
  </si>
  <si>
    <t>Gestión de capacidades e innovación</t>
  </si>
  <si>
    <t>Gestión de información y documental</t>
  </si>
  <si>
    <t>Dirección de Censos y Demografía - DCD</t>
  </si>
  <si>
    <t>Dirección de Difusión, Mercadeo y Cultura Estadística - DIMCE</t>
  </si>
  <si>
    <t>Dirección de Geoestadística - DIG</t>
  </si>
  <si>
    <t>Dirección de Metodología y Producción Estadística - DIMPE</t>
  </si>
  <si>
    <t>Dirección de Regulación, Planeación, Estandarización y Normalización - DIRPEN</t>
  </si>
  <si>
    <t>Dirección de Síntesis y Cuentas Nacionales - DSCN</t>
  </si>
  <si>
    <t>TIPO FACTOR GENERADOR</t>
  </si>
  <si>
    <t>DESCRIBA CÓMO SE EJECUTA EL CONTROL</t>
  </si>
  <si>
    <t>LOS CONTROLES CONTRIBUYEN A DISMINUIR LA PROBABILIDAD DEL RIESGO EN FORMA…</t>
  </si>
  <si>
    <t>LOS CONTROLES CONTRIBUYEN A DISMINUIR EL IMPACTO DEL RIESGO EN FORMA…</t>
  </si>
  <si>
    <t>¿Qué es una vulnerabilidad?</t>
  </si>
  <si>
    <t>¿Qué son las consecuencias?</t>
  </si>
  <si>
    <t>NIVEL DE SEVERIDAD
(Zona de riesgo inherente)</t>
  </si>
  <si>
    <t>Criterios para determinar la probabilidad de ocurrencia del riesgo inherente</t>
  </si>
  <si>
    <r>
      <t xml:space="preserve">Conforme con los criterios que se indican a continuación, seleccione la probabilidad de ocurrencia del riesgo.
</t>
    </r>
    <r>
      <rPr>
        <b/>
        <u/>
        <sz val="11"/>
        <color theme="9" tint="-0.249977111117893"/>
        <rFont val="Segoe UI"/>
        <family val="2"/>
      </rPr>
      <t>Aplique uno de los dos criterios.</t>
    </r>
  </si>
  <si>
    <t>Descripción de los criterios</t>
  </si>
  <si>
    <t>Código del riesgo</t>
  </si>
  <si>
    <t>Riesgo</t>
  </si>
  <si>
    <t>Seleccione criterio</t>
  </si>
  <si>
    <t>Seleccione probabilidad</t>
  </si>
  <si>
    <t>Justifique su respuesta</t>
  </si>
  <si>
    <t>Probabilidad</t>
  </si>
  <si>
    <t>Es la estimación en términos probabilísticos de que un riesgo se materialice.</t>
  </si>
  <si>
    <t>El evento ocurrirá en la mayoría de las circunstancias.</t>
  </si>
  <si>
    <t>El evento puede ocurrir bajo circunstancias excepcionales. Es poco común o frecuente.</t>
  </si>
  <si>
    <t>Seleccione el nivel de impacto</t>
  </si>
  <si>
    <t>Criterios para determinar el impacto del riesgo</t>
  </si>
  <si>
    <t>Nivel</t>
  </si>
  <si>
    <t>Descripción cualitativa del impacto</t>
  </si>
  <si>
    <t>A continuación se relacionan las consecuencias o impactos más comunes que podrían presentarse si un riesgo se llegara a materializar, agrupadas según su gravedad; considérelas como una orientación para identificar el nivel del impacto.</t>
  </si>
  <si>
    <t>Por ejemplo: Si el riesgo es inexactitud en el pago de una orden</t>
  </si>
  <si>
    <t>Evaluación de la ejecución de los controles</t>
  </si>
  <si>
    <t>Siempre se ejecuta
(fuerte)</t>
  </si>
  <si>
    <t>Se ejecuta algunas veces o en algunas sedes y subsedes (según aplique)
(moderado)</t>
  </si>
  <si>
    <t>No se ejecuta
(débil)</t>
  </si>
  <si>
    <t>Evaluación del diseño de los controles</t>
  </si>
  <si>
    <t>Para determinar si un control está bien diseñado, se deben evaluar las variables que se indican a continuación.
Evalúe cada control con los criterios de evaluación indicados asignando el puntaje correspondiente de acuerdo con las opciones de respuesta dadas.
Solo puede escoger una opción de respuesta por cada criterio de evaluación. La sumatoria de los puntajes no puede ser superior a 100.</t>
  </si>
  <si>
    <t>CRITERIO DE EVALUACIÓN</t>
  </si>
  <si>
    <t>TOTAL</t>
  </si>
  <si>
    <t>La autoridad, competencias y responsabilidades de ejecutar el control se encuentran distribuidas entre diferentes funcionarios en forma…</t>
  </si>
  <si>
    <t>La periodicidad con que se ejecuta el control es…</t>
  </si>
  <si>
    <t xml:space="preserve">Tipo de control </t>
  </si>
  <si>
    <t>La evidencia que se obtiene de la ejecución del control es…</t>
  </si>
  <si>
    <t>Asignado</t>
  </si>
  <si>
    <t>No asignado</t>
  </si>
  <si>
    <t>Adecuada</t>
  </si>
  <si>
    <t>Inadecuada</t>
  </si>
  <si>
    <t>Oportuna</t>
  </si>
  <si>
    <t>Inoportuna</t>
  </si>
  <si>
    <t xml:space="preserve">Detectivo </t>
  </si>
  <si>
    <t>Confiable</t>
  </si>
  <si>
    <t>No confiable</t>
  </si>
  <si>
    <t>Se investigan y resuelven oportunamente</t>
  </si>
  <si>
    <t>No se investigan ni resuelven oportunamente</t>
  </si>
  <si>
    <t>Completa</t>
  </si>
  <si>
    <t>Incompleta</t>
  </si>
  <si>
    <t xml:space="preserve">No existe </t>
  </si>
  <si>
    <t>Opciones para el tratamiento del riesgo residual</t>
  </si>
  <si>
    <t>De acuerdo con la zona del mapa de calor en que se ubique el riesgo, se le dará tratamiento con base en los siguientes criterios:</t>
  </si>
  <si>
    <t>Tipos de acciones para el tratamiento del riesgo residual</t>
  </si>
  <si>
    <t>Por lo anterior, podemos concluir que:</t>
  </si>
  <si>
    <t>Riesgo = amenaza X vulnerabilidad. Esto quiere decir que cuanto más vulnerable es la entidad, la(s) amenaza(s) hará(n) más daño y por lo tanto, mayor será el riesgo que corre. Entonces, la inversión y los esfuerzos para disminuir ese riesgo tendrán que ser mayores.</t>
  </si>
  <si>
    <t>Posibilidad de ocurrencia de eventos que afecten los objetivos estratégicos de la organización pública y por tanto impactan toda la entidad. Estos riesgos están asociados a la administración de la Entidad, al cumplimiento de la misión y de los objetivos estratégicos y a la definición de políticas y de lineamientos.</t>
  </si>
  <si>
    <t>Posibilidad de ocurrencia de eventos que afecten a los procesos estratégicos y/o a la alta dirección.</t>
  </si>
  <si>
    <t>Posibilidad de ocurrencia de eventos que afecten los estados financieros y todas aquellas áreas involucradas con el proceso financiero como presupuesto, tesorería, contabilidad, cartera, costos, etc. Están relacionados con el manejo de recursos, la ejecución presupuestal, la elaboración de los estados financieros, los pagos y manejos de excedentes de tesorería.</t>
  </si>
  <si>
    <t>Posibilidad de ocurrencia de eventos que afecten la situación jurídica o contractual de la entidad debido al incumplimiento o desacato de la normatividad legal y de las obligaciones contractuales; se asocian con el cumplimiento de requisitos legales, contractuales, de ética pública y en general con el compromiso de la entidad frente a sus grupos de interés.</t>
  </si>
  <si>
    <t>Posibilidad de ocurrencia de un evento que afecte la imagen, buen nombre o reputación de la entidad ante sus clientes y partes interesadas; están relacionados con la percepción y la confianza por parte de los grupos de interés con respecto a la gestión de la entidad.</t>
  </si>
  <si>
    <t>Debe tener una periodicidad definida para realizarse (diario, mensual, trimestral, anual, etc.) y su ejecución debe ser consistente y oportuna para mitigar el riesgo. Hay controles que no tienen una periodicidad específica; en este caso, la periodicidad se redacta de tal forma que indique que el control se ejecuta cada vez que se requiere. Se puede decir que el control está bien diseñado cuando la periodicidad con que se aplica permite prevenir o detectar de manera oportuna el riesgo.</t>
  </si>
  <si>
    <t>Debe indicar la manera en que se ejecuta el control. En este punto debemos evaluar si los mecanismos o fuentes de información empleados para ejecutar el control son confiables. Es de anotar que un procedimiento, un formato o una condición general, por sí solos no van a prevenir o a detectar la materialización del riesgo o de sus causas.</t>
  </si>
  <si>
    <t>RG1</t>
  </si>
  <si>
    <t>RG2</t>
  </si>
  <si>
    <t>RG3</t>
  </si>
  <si>
    <t>RG4</t>
  </si>
  <si>
    <t>RG5</t>
  </si>
  <si>
    <t>RG6</t>
  </si>
  <si>
    <t>RG7</t>
  </si>
  <si>
    <t>Mapa de calor</t>
  </si>
  <si>
    <t>A continuación se presenta la categorización de los riesgos por zonas, tanto antes como después de haber aplicado controles.</t>
  </si>
  <si>
    <t>Monitoreo de los riesgos</t>
  </si>
  <si>
    <t>Monitoreo No. 1</t>
  </si>
  <si>
    <t>Corresponde al periodo comprendido entre enero y abril</t>
  </si>
  <si>
    <t>Fecha</t>
  </si>
  <si>
    <t>DD/MM/AAAA</t>
  </si>
  <si>
    <t>Código</t>
  </si>
  <si>
    <t>Monitoreo de la materialización del riesgo</t>
  </si>
  <si>
    <t>Monitoreo de controles</t>
  </si>
  <si>
    <t>5. Solidez del conjunto de controles:</t>
  </si>
  <si>
    <t>6. Revisión del diseño y ejecución de los controles</t>
  </si>
  <si>
    <t>Corresponde al periodo comprendido entre mayo y agosto</t>
  </si>
  <si>
    <t>Control de cambios</t>
  </si>
  <si>
    <t>Fecha (DD/MM/AAAA)</t>
  </si>
  <si>
    <t>Aspecto que cambió</t>
  </si>
  <si>
    <t>Descripción del cambio</t>
  </si>
  <si>
    <t>Posibilidad de ocurrencia de eventos que afecten la infraestructura y capacidad tecnológica de la entidad.</t>
  </si>
  <si>
    <t>Evitar</t>
  </si>
  <si>
    <t>Reducir</t>
  </si>
  <si>
    <t>Compartir o transferir</t>
  </si>
  <si>
    <t>Aceptar</t>
  </si>
  <si>
    <t>Monitoreo de las amenazas o de las vulnerabilidades que pueden generar riesgos</t>
  </si>
  <si>
    <t>1. ¿Las amenazas o las vulnerabilidades que pueden ocasionar este riesgo, aún se presentan?</t>
  </si>
  <si>
    <t>2. ¿Se presentan nuevas amenazas o vulnerabilidades que generen nuevos riesgos o que modifiquen este riesgo?</t>
  </si>
  <si>
    <t>3. A partir de alguna de las siguientes fuentes, ¿se pueden identificar amenazas y/o vulnerabilidades que generen nuevos riesgos o que modifiquen este riesgo?: Autocontrol del proceso, cambios en el Sistema Integrado de Gestión, indicadores de gestión, informes de auditorías internas y externas, medición de satisfacción, PQRSD, revisión por la Dirección y salidas no conformes</t>
  </si>
  <si>
    <t>Estas acciones se formulan cuando el riesgo se ha materializado y se orientan a evitar que las causas que lo propiciaron ocurran de nuevo. Por esto es importante realizar un análisis de las causas, hasta encontrar la causa raíz y atacarla.
Para identificar estas acciones es necesario preguntarse ¿por qué ocurrió el riesgo y qué hacemos para que no suceda de nuevo?
Estas acciones se registran en un plan de mejoramiento.
La principal diferencia entre la acción correctiva y la preventiva es que la acción correctiva se adopta para evitar que las causas del riesgo ocurran de nuevo, mientras que la preventiva se lleva a cabo para evitar que ocurra ese riesgo.
Por ejemplo: si el riesgo que se materializó es la suscripción de un contrato sin la totalidad de los documentos requeridos y si una de las causas es falta de conocimiento por parte de quien revisa, la acción correctiva estará enfocada a realizar sensibilización y a aumentar las competencias de esa persona.</t>
  </si>
  <si>
    <t>ESTABLECIMIENTO DEL CONTEXTO</t>
  </si>
  <si>
    <t>Establecimiento del contexto e identificación de riesgos de gestión</t>
  </si>
  <si>
    <t>VALORACIÓN DE LOS RIESGOS</t>
  </si>
  <si>
    <t>ANÁLISIS DEL RIESGO</t>
  </si>
  <si>
    <t>EVALUACIÓN DE RIESGOS</t>
  </si>
  <si>
    <t>Es la posibilidad de ocurrencia de eventos, que tienen un impacto sobre el cumplimiento de los objetivos o el normal desarrollo de los procesos. Estos riesgos se encuentran íntimamente ligados a las actividades que se desarrollan en la entidad y a los productos y servicios que ofrece.</t>
  </si>
  <si>
    <t>¿Qué es un riesgo?</t>
  </si>
  <si>
    <t>Mapa de riesgos de gestión</t>
  </si>
  <si>
    <t>Tipos de riesgos de gestión</t>
  </si>
  <si>
    <t>IDENTIFICACIÓN DE LOS RIESGOS DE GESTIÓN</t>
  </si>
  <si>
    <t>Conceptos asociados a los riesgos de gestión</t>
  </si>
  <si>
    <t>Identificación y valoración de riesgos de gestión</t>
  </si>
  <si>
    <t>En este punto debemos seleccionar la gravedad de las consecuencias que pueda tener cada riesgo sobre los objetivos o sobre los procesos, en caso de que se materialicen, de acuerdo con los criterios que se indican a continuación. Las consecuencias mencionadas en cada nivel son excluyentes, es decir que no es necesario que se cumplan todas las que se encuentran en un mismo nivel.</t>
  </si>
  <si>
    <t>ALERTAS TEMPRANAS</t>
  </si>
  <si>
    <t>DESCRIPCIÓN FACTOR</t>
  </si>
  <si>
    <t>Cambios de gobierno, relaciones internacionales, políticas públicas, decisiones políticas</t>
  </si>
  <si>
    <t>Distribución de los recursos, flujo de capital, inversión extranjera, cambios económicos</t>
  </si>
  <si>
    <t>Cambios demográficos, responsabilidad social, orden público, condiciones de vida y progreso de la población, relación ingreso - bienestar.</t>
  </si>
  <si>
    <t>Avances tecnológicos, gobierno digital.</t>
  </si>
  <si>
    <t>Conciencia o políticas ambientales desarrollo sostenible, fenómenos naturales, condiciones climatológicas y geográficas, interacción entidad - ambiente.</t>
  </si>
  <si>
    <t>Normatividad</t>
  </si>
  <si>
    <t>Gestión de recursos económicos, contabilidad, presupuesto, tesorería, cartera, entre otros.</t>
  </si>
  <si>
    <t>Hardware e infraestructura tecnológica, con el diseño, desarrollo y mantenimiento de sistemas de información, así como con el sistema de gestión de seguridad de la información.</t>
  </si>
  <si>
    <t>Planeación institucional, direccionamiento estratégico, liderazgo, trabajo en equipo.</t>
  </si>
  <si>
    <t xml:space="preserve">Medios dispuestos para transmitir información dentro y hacia afuera de la entidad y la efectividad de los mismos.  </t>
  </si>
  <si>
    <t>Valores, principios y normas de comportamiento que se transmiten entre los servidores de la entidad</t>
  </si>
  <si>
    <t>Instalaciones, servicios administrativos y bienes muebles e inmuebles. Incluyen el cumplimiento de los requisitos legales y técnicos en materia ambiental, el manejo adecuado de los recursos (agua, energía, papel y combustible) y disposición de residuos.</t>
  </si>
  <si>
    <t>Competencia, disponibilidad y bienestar de las personas, seguridad y salud en el trabajo.</t>
  </si>
  <si>
    <t>Relaciones con los grupos de interés, identificación de sus necesidades, caracterización de usuarios y generación de cultura estadística</t>
  </si>
  <si>
    <t>Niveles de autoridad e interacciones entre estos niveles, grupos de trabajo, funciones y responsabilidades de las áreas de la Entidad.</t>
  </si>
  <si>
    <t>Planeación, ejecución, documentación y control de actividades necesarias para el desarrollo de la misión, la prestación de servicios y dar cumplimiento a los objetivos y requisitos normativos.</t>
  </si>
  <si>
    <t>Especificaciones del proceso: definición de su objetivo, alcance, flujos de trabajo, controles operativos, herramientas tecnológicas que emplea, fuentes de datos, proveedores, clientes, entradas y salidas, entre otros.</t>
  </si>
  <si>
    <t>Relación con otros procesos en cuanto a proveedores, clientes, entradas y salidas.</t>
  </si>
  <si>
    <t>Importancia del proceso para el desarrollo de todos los demás procesos de la entidad.</t>
  </si>
  <si>
    <t>Métodos utilizados para llevar a cabo un proceso y la pertinencia de los mismos para el proceso.</t>
  </si>
  <si>
    <t>Grado de autoridad y responsabilidad de los servidores frente al  proceso.</t>
  </si>
  <si>
    <t>Efectividad de los flujos de información determinados en la interacción de los procesos.</t>
  </si>
  <si>
    <t>Elementos de hardware, software de procesamiento, almacenamiento y comunicaciones, bases de datos, procesos, procedimientos y recursos humanos asociados con el manejo de los datos y la información misional, operativa y administrativa de la entidad.</t>
  </si>
  <si>
    <t>FACTOR EXTERNO</t>
  </si>
  <si>
    <t>FACTOR INTERNO</t>
  </si>
  <si>
    <t>Diseño del proceso</t>
  </si>
  <si>
    <t>Interacciones con otros procesos</t>
  </si>
  <si>
    <t>Transversalidad del proceso</t>
  </si>
  <si>
    <t>Procedimientos asociados al proceso</t>
  </si>
  <si>
    <t>Responsables del proceso</t>
  </si>
  <si>
    <t>Comunicación entre los procesos</t>
  </si>
  <si>
    <t>Activos de seguridad de la información</t>
  </si>
  <si>
    <t xml:space="preserve">Político </t>
  </si>
  <si>
    <t xml:space="preserve">Económico y financiero </t>
  </si>
  <si>
    <t xml:space="preserve">Social y cultural </t>
  </si>
  <si>
    <t xml:space="preserve">Tecnológico </t>
  </si>
  <si>
    <t xml:space="preserve">Ambiental </t>
  </si>
  <si>
    <t xml:space="preserve">Legal y reglamentario </t>
  </si>
  <si>
    <t xml:space="preserve">Financiero </t>
  </si>
  <si>
    <t xml:space="preserve">Personal </t>
  </si>
  <si>
    <t xml:space="preserve">Procesos </t>
  </si>
  <si>
    <t xml:space="preserve">Tecnología </t>
  </si>
  <si>
    <t xml:space="preserve">Estratégico </t>
  </si>
  <si>
    <t xml:space="preserve">Comunicación </t>
  </si>
  <si>
    <t xml:space="preserve">Estructura organizacional funciones y responsabilidades </t>
  </si>
  <si>
    <t xml:space="preserve">Relacionamiento con grupos de interés </t>
  </si>
  <si>
    <t xml:space="preserve">Cultura organizacional </t>
  </si>
  <si>
    <t xml:space="preserve">Infraestructura </t>
  </si>
  <si>
    <t>Categoría del contexto</t>
  </si>
  <si>
    <t>Factor</t>
  </si>
  <si>
    <t>Descripción del factor</t>
  </si>
  <si>
    <t>Externo</t>
  </si>
  <si>
    <t>Interno</t>
  </si>
  <si>
    <t>Del proceso</t>
  </si>
  <si>
    <t>Fuente: Adaptado de Guía para la administración del riesgo y el diseño de controles en entidades públicas del DAFP.</t>
  </si>
  <si>
    <t>Cambios de gobierno, relaciones internacionales, políticas públicas, decisiones políticas.</t>
  </si>
  <si>
    <t>Distribución de los recursos, flujo de capital, inversión extranjera, cambios económicos.</t>
  </si>
  <si>
    <t>Normatividad.</t>
  </si>
  <si>
    <t>Relaciones con los grupos de interés, identificación de sus necesidades, caracterización de usuarios y generación de cultura estadística.</t>
  </si>
  <si>
    <t>Valores, principios y normas de comportamiento que se transmiten entre los servidores de la entidad.</t>
  </si>
  <si>
    <t>Factores generadores de riesgo</t>
  </si>
  <si>
    <t>¿La fuente de información y/o mecanismos utilizados para realizar el control son confiables?</t>
  </si>
  <si>
    <t>¿El control tiene asignado un responsable de ejecutarlo?</t>
  </si>
  <si>
    <r>
      <rPr>
        <b/>
        <sz val="11"/>
        <color theme="9" tint="-0.249977111117893"/>
        <rFont val="Segoe UI"/>
        <family val="2"/>
      </rPr>
      <t>Los controles pueden ser preventivos o detectivos.</t>
    </r>
    <r>
      <rPr>
        <sz val="11"/>
        <color theme="1"/>
        <rFont val="Segoe UI"/>
        <family val="2"/>
      </rPr>
      <t xml:space="preserve">
</t>
    </r>
    <r>
      <rPr>
        <b/>
        <sz val="11"/>
        <color theme="1"/>
        <rFont val="Segoe UI"/>
        <family val="2"/>
      </rPr>
      <t>Los controles preventivos</t>
    </r>
    <r>
      <rPr>
        <sz val="11"/>
        <color theme="1"/>
        <rFont val="Segoe UI"/>
        <family val="2"/>
      </rPr>
      <t xml:space="preserve"> son los que actúan sobre las vulnerabilidades (debilidades o fallas) con el fin de disminuir la probabilidad de ocurrencia y/o el impacto del riesgo; se les puede llamar preliminares porque ayudan a anticipar eventos no deseados antes de que sucedan. Son la primera barrera de seguridad frente a los riesgos. Por ejemplo, si el riesgo es la difusión de información estadística errónea, un control puede ser que antes de la difusión, el Coordinador Temático envíe a la Dirección Técnica o a la persona autorizada en su área, los productos para la revisión de datos, con lo cual garantiza la coherencia y consistencia de los mismos.
</t>
    </r>
    <r>
      <rPr>
        <b/>
        <sz val="11"/>
        <color theme="1"/>
        <rFont val="Segoe UI"/>
        <family val="2"/>
      </rPr>
      <t xml:space="preserve">Los controles detectivos </t>
    </r>
    <r>
      <rPr>
        <sz val="11"/>
        <color theme="1"/>
        <rFont val="Segoe UI"/>
        <family val="2"/>
      </rPr>
      <t>son los que permiten advertir la ocurrencia de las vulnerabilidades para tomar correctivos inmediatos y de esta manera también contribuyen a disminuir la probabilidad de ocurrencia y/o el impacto del riesgo. Se establecen para descubrir un evento, irregularidad o un resultado no previsto; se ejecutan durante el desarrollo de las actividades a manera de supervisión o monitoreo y se usan para verificar la eficacia de los controles preventivos. Son la segunda barrera de seguridad frente a los riesgos; pueden informar y registrar la ocurrencia de los hechos no deseados, accionar alarmas, bloquear la operación de un sistema, o alertar a los funcionarios. Estos controles pueden ser ejecutados por personas o estar sistematizados. Por ejemplo, el seguimiento realizado a la gestión financiera y contable mediante auditorías.</t>
    </r>
  </si>
  <si>
    <t>4. ¿El riesgo se ha materializado?</t>
  </si>
  <si>
    <t>7. Indique en dónde se encuentran las evidencias de la aplicación de los controles (indique el enlace a una carpeta compartida, servidor de archivos, dirección web o mencione el nombre de la carpeta física) (aplica para nivel central y territoriales)</t>
  </si>
  <si>
    <t>Si en la ejecución del control se identifican desviaciones, inconsistencias o situaciones anormales…</t>
  </si>
  <si>
    <t>Aunque un control esté bien diseñado, debe ejecutarse de manera consistente. No basta con tener controles bien diseñados.
Los responsables de los procesos deben asegurarse de que el control se ejecute tanto en DANE central como en sedes y subsedes cuando aplique.
Para cada control seleccione el grado de ejecución del mismo.</t>
  </si>
  <si>
    <t>En este caso, debe tener en cuenta que el riesgo no se ha presentado pero es posible que suceda.
Establezca la factibilidad de ocurrencia del riesgo, con base en la experiencia propia o del equipo de trabajo.</t>
  </si>
  <si>
    <t>El riesgo puede haberse materializado antes; por lo tanto, podrá determinar la probabilidad de ocurrencia del riesgo con base en un criterio de frecuencia. Para tal fin, debe considerar la cantidad de riesgos ocurridos en un periodo determinado o contar con un historial que permita demostrar el nivel de probabilidad.</t>
  </si>
  <si>
    <t>Datos identificadores del proceso:</t>
  </si>
  <si>
    <t>El contexto estratégico constituye la base para identificar los eventos que se podrían presentar o suceder y las consecuencias que tendrían sobre el cumplimiento de la misión, de los objetivos institucionales, de los planes de acción o el normal desarrollo de los procesos; el análisis del contexto estratégico se realiza a partir del conocimiento del entorno externo e interno en el que opera la entidad.
En el contexto externo, se realiza un análisis de amenazas y de oportunidades considerando factores políticos, económicos y financieros, sociales y culturales, tecnológicos, ambientales, legales y reglamentarios. En particular, las amenazas son entendidas como cosas o personas que tienen la capacidad de causar un daño aprovechándose de una vulnerabilidad; las influencias, acciones y decisiones humanas son los principales detonantes de fallas, sean estas intencionales o no.
En el contexto interno se analizan las debilidades y las fortalezas, considerando los siguientes factores: financieros, personal, procesos, tecnología, estratégicos, comunicación, estructura organizacional, relacionamiento con grupos de interés, cultura organizacional, infraestructura, entre otros. También es importante considerar aspectos relacionados con el contexto del proceso, como por ejemplo: su objetivo, alcance e interrelación con otros procesos, sus procedimientos asociados y sus responsables. Particularmente, las fallas o debilidades asociadas a estos factores se consideran como vulnerabilidades que hacen a la entidad susceptible a la acción de las amenazas; si existe una vulnerabilidad, siempre existirá algo o alguien que intentará explotarla, es decir, sacar provecho de su existencia para generar un daño.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otras.</t>
  </si>
  <si>
    <t>Para identificar nuevos riesgos de gestión o aquellos que se están materializando se pueden considerar fuentes, como cambios en el sistema integrado de gestión, resultados de indicadores de gestión, informes de auditorías internas y externas, mapas de riesgos, los resultados de encuestas de percepción y satisfacción, PQRSD, los resultados de la revisión por la Dirección y salidas no conformes.</t>
  </si>
  <si>
    <t>Un riesgo de gestión es la posibilidad de que suceda algún evento adverso, que tendrá un impacto sobre el cumplimiento de la misión, de los objetivos institucionales, de los planes de acción o el normal desarrollo de los procesos. El riesgo de gestión se encuentra íntimamente ligado a las actividades, procesos, productos y servicios que ofrece o desempeña la Entidad; para identificar un riesgo hay que preguntarse ¿qué podría suceder?;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Por ejemplo, formular, ejecutar y hacer seguimiento inadecuado a la planeación institucional.</t>
  </si>
  <si>
    <t>RG8</t>
  </si>
  <si>
    <t>RG9</t>
  </si>
  <si>
    <t>RG10</t>
  </si>
  <si>
    <t>RG11</t>
  </si>
  <si>
    <t>RG12</t>
  </si>
  <si>
    <t>RG13</t>
  </si>
  <si>
    <t>RG14</t>
  </si>
  <si>
    <t>Diligencia el responsable del proceso</t>
  </si>
  <si>
    <t>¿Los controles se ejecutaron en todas las territoriales?</t>
  </si>
  <si>
    <t>Observaciones</t>
  </si>
  <si>
    <t>Observaciones del responsable del proceso</t>
  </si>
  <si>
    <t>Observaciones de la Oficina Asesora de Planeación</t>
  </si>
  <si>
    <t>Observaciones de la Oficina de Control Interno</t>
  </si>
  <si>
    <t>Diligencia la Oficina Asesora de Planeación</t>
  </si>
  <si>
    <t>Diligencia la Oficina de Control Interno</t>
  </si>
  <si>
    <t>Monitoreo No. 2</t>
  </si>
  <si>
    <t>Monitoreo No. 3</t>
  </si>
  <si>
    <t>Responda las siguientes preguntas. NO inserte ni elimine filas y columnas.</t>
  </si>
  <si>
    <t>DESCRIBA QUÉ OCURRE EN CASO DE ENCONTRAR DESVIACIONES, INCONSISTENCIAS O SITUACIONES ANORMALES DURANTE LA EJECUCIÓN DEL CONTROL</t>
  </si>
  <si>
    <t>Corresponde al periodo comprendido entre septiembre y diciembre</t>
  </si>
  <si>
    <r>
      <t xml:space="preserve">Atención: este mapa está diseñado para facilitar la identificación y evaluación de posibles riesgos de gestión. Puede identificar hasta 14 riesgos. Por cada riesgo puede establecer hasta 8 amenazas y 8 vulnerabilidades. Y por cada vulnerabilidad, puede indicar hasta 2 controles.
</t>
    </r>
    <r>
      <rPr>
        <b/>
        <u/>
        <sz val="10"/>
        <color theme="9" tint="-0.249977111117893"/>
        <rFont val="Segoe UI"/>
        <family val="2"/>
      </rPr>
      <t>Por favor no incluya ni elimine filas. Diligencie únicamente las columnas vino tinto.</t>
    </r>
  </si>
  <si>
    <t>Subdirección</t>
  </si>
  <si>
    <t>DESCRIBA LAS AMENAZAS
(Factores externos generadores de riesgos)</t>
  </si>
  <si>
    <t>¿Qué es una amenaza?</t>
  </si>
  <si>
    <t>¿Qué es el riesgo inherente?</t>
  </si>
  <si>
    <t>¿Qué es el riesgo residual?</t>
  </si>
  <si>
    <t>¿Qué es probabilidad?</t>
  </si>
  <si>
    <t>DESCRIBA LAS CONSECUENCIAS DE LA MATERIALIZACIÓN DEL RIESGO</t>
  </si>
  <si>
    <t>Es la estimación en términos probabilísticos de que un riesgo se materialice. La probabilidad de ocurrencia de un riesgo se puede catalogar se la siguiente manera: casi seguro, probable, posible, improbable y rara vez.</t>
  </si>
  <si>
    <t>Son los efectos o impactos ocasionados por la ocurrencia de un riesgo, como pérdidas, daños, perjuicios, deterioros o detrimentos de los bienes o recursos de la Entidad.
Para identificar las consecuencias hay que preguntarse cuáles son las pérdidas o daños que puede tener la Entidad si el riesgo llegara a materializarse.
Las consecuencias se traducen en pérdidas económicas, afectaciones a los servidores o a otros procesos, sanciones, multas, demandas, cese de actividades, reprocesos, retrasos, entre otros.
Las consecuencias NO se deben confundir con los riesgos.
Algunos ejemplos de consecuencias son: pérdida de imagen, confianza y/o credibilidad a nivel departamental, nacional e internacional, pérdida de confianza en lo público, investigaciones y sanciones, detrimento al patrimonio público, cese de actividades a nivel nacional, cese de actividades en una o más sedes de la entidad, cese de actividades en uno o más procesos, demandas en contra de la entidad, incremento de costos, desgaste administrativo.
Las consecuencias o impactos se pueden catalogar de la siguiente manera: catastróficas, mayores, moderadas, menores o insignificantes.</t>
  </si>
  <si>
    <t>Es aquel al que se enfrenta la entidad en ausencia de acciones para modificar su probabilidad o impacto.
Al relacionar la probabilidad con el impacto de cada riesgo, podremos determinar el nivel riesgo inherente de acuerdo con la zona en que se ubique en el mapa de calor.
Estas zonas son: extrema, alta, moderada y baja.
Un riesgo ubicado en zona extrema, requerirá mayor atención, así como dedicación de más esfuerzos y recursos para llevarlo a un nivel aceptable. Es importante que las medidas de control que se apliquen para este tipo de riesgos sean lo suficientemente fuertes.</t>
  </si>
  <si>
    <t>Al definir las acciones de tratamiento, los responsables de los procesos deben tener en cuenta la importancia del riesgo, su probabilidad de ocurrencia y el impacto que puede tener sobre la entidad, así como la relación costo-beneficio de las medidas de tratamiento.</t>
  </si>
  <si>
    <t>Una amenaza es una circunstancia, fenómeno o situación que puede ocasionar un daño o poner en peligro el logro de los propósitos institucionales aprovechando una vulnerabilidad.
Las amenazas son situaciones externas e inciertas, que no sabemos si van a ocurrir y sobre las cuales la entidad no tiene incidencia sobre su ocurrencia o magnitud.
Estas situaciones pueden ser de carácter político, económico y financiero, social y cultural, tecnológico, ambiental o legal y reglamentario.</t>
  </si>
  <si>
    <t>Un riesgo de gestión es la posibilidad de ocurrencia de algún evento que impida o afecte el normal desarrollo de las actividades y que tendrá un impacto sobre el cumplimiento de la misión, de los objetivos institucionales, de los planes de acción o el normal desarrollo de los procesos, entre otros aspectos.
El riesgo de gestión se encuentra íntimamente ligado a las actividades, procesos, productos y servicios que ofrece o desempeña la Entidad. Para identificar un riesgo hay que preguntarse ¿qué podría suceder? o ¿qué podría salir mal?,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El riesgo debe escribirse en lenguaje común y comprensible.
Un ejemplo de redacción INCORRECTA de un riesgo es: No construir mecanismos o instrumentos de recolección adecuados para el objeto de estudio.
La forma CORRECTA es: Mecanismos o instrumentos de recolección construidos en forma inadecuada para el objeto de estudio.</t>
  </si>
  <si>
    <t>Es el nivel de riesgo que permanece luego de tomar medidas de tratamiento o controles.
Una vez establecidos y evaluados los controles, se espera que la probabilidad de ocurrencia y el impacto del riesgo disminuyan; esta disminución depende de la fortaleza y capacidad de los controles. Entre más fuertes sean, mayor será la disminución de probabilidad e impacto. No obstante, permanecerá un nivel del riesgo, más bajo que el detectado inicialmente, ante lo cual será necesario establecer acciones de tratamiento adicionales.</t>
  </si>
  <si>
    <t>La vulnerabilidad es una debilidad, falla, deficiencia, grado de exposición, falta de control o condición insegura que facilita o propicia la acción de una amenaza y por lo tanto, la materialización del riesgo.
La vulnerabilidad se refiere a una condición causal interna que hace que la entidad sea propensa a sufrir daños y pérdidas al ser impactada por una amenaza. Estas condiciones las podemos manejar o controlar, es decir que podemos ejecutar acciones para reducir o eliminar la vulnerabilidad y hacer más improbable que el riesgo ocurra. La amenaza y la vulnerabilidad están relacionadas; esto quiere decir que una amenaza podrá aprovechar cierta vulnerabilidad para generar un riesgo. ¿Cómo se interpreta esto?; si la amenaza es grande y tenemos pocas o ninguna vulnerabilidad, el riesgo es menor, porque podemos enfrentarlo de mejor manera. Si la amenaza es grande y tenemos muchas vulnerabilidades, el riesgo será mayor.
Las vulnerabilidades pueden redactarse utilizando las palabras “ausencia de…” falta de…”, “deficiente…”, “insuficiente…”, “debilidades en…”.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otros.</t>
  </si>
  <si>
    <t>Información relacionada con operaciones estadísticas:</t>
  </si>
  <si>
    <t>RG1V1C1</t>
  </si>
  <si>
    <t>RG1V1C2</t>
  </si>
  <si>
    <t>RG1V2C1</t>
  </si>
  <si>
    <t>RG1V2C2</t>
  </si>
  <si>
    <t>RG1V3C1</t>
  </si>
  <si>
    <t>RG1V3C2</t>
  </si>
  <si>
    <t>RG1V4C1</t>
  </si>
  <si>
    <t>RG1V4C2</t>
  </si>
  <si>
    <t>RG1V5C1</t>
  </si>
  <si>
    <t>RG1V5C2</t>
  </si>
  <si>
    <t>RG1V6C1</t>
  </si>
  <si>
    <t>RG1V6C2</t>
  </si>
  <si>
    <t>RG1V7C1</t>
  </si>
  <si>
    <t>RG1V7C2</t>
  </si>
  <si>
    <t>RG1V8C1</t>
  </si>
  <si>
    <t>RG1V8C2</t>
  </si>
  <si>
    <t>RG2V1C1</t>
  </si>
  <si>
    <t>RG2V1C2</t>
  </si>
  <si>
    <t>RG2V2C1</t>
  </si>
  <si>
    <t>RG2V2C2</t>
  </si>
  <si>
    <t>RG2V3C1</t>
  </si>
  <si>
    <t>RG2V3C2</t>
  </si>
  <si>
    <t>RG2V4C1</t>
  </si>
  <si>
    <t>RG2V4C2</t>
  </si>
  <si>
    <t>RG2V5C1</t>
  </si>
  <si>
    <t>RG2V5C2</t>
  </si>
  <si>
    <t>RG2V6C1</t>
  </si>
  <si>
    <t>RG2V6C2</t>
  </si>
  <si>
    <t>RG2V7C1</t>
  </si>
  <si>
    <t>RG2V7C2</t>
  </si>
  <si>
    <t>RG2V8C1</t>
  </si>
  <si>
    <t>RG2V8C2</t>
  </si>
  <si>
    <t>RG3V1C1</t>
  </si>
  <si>
    <t>RG3V1C2</t>
  </si>
  <si>
    <t>RG3V2C1</t>
  </si>
  <si>
    <t>RG3V2C2</t>
  </si>
  <si>
    <t>RG3V3C1</t>
  </si>
  <si>
    <t>RG3V3C2</t>
  </si>
  <si>
    <t>RG3V4C1</t>
  </si>
  <si>
    <t>RG3V4C2</t>
  </si>
  <si>
    <t>RG3V5C1</t>
  </si>
  <si>
    <t>RG3V5C2</t>
  </si>
  <si>
    <t>RG3V6C1</t>
  </si>
  <si>
    <t>RG3V6C2</t>
  </si>
  <si>
    <t>RG3V7C1</t>
  </si>
  <si>
    <t>RG3V7C2</t>
  </si>
  <si>
    <t>RG3V8C1</t>
  </si>
  <si>
    <t>RG3V8C2</t>
  </si>
  <si>
    <t>RG4V1C1</t>
  </si>
  <si>
    <t>RG4V1C2</t>
  </si>
  <si>
    <t>RG4V2C1</t>
  </si>
  <si>
    <t>RG4V2C2</t>
  </si>
  <si>
    <t>RG4V3C1</t>
  </si>
  <si>
    <t>RG4V3C2</t>
  </si>
  <si>
    <t>RG4V4C1</t>
  </si>
  <si>
    <t>RG4V4C2</t>
  </si>
  <si>
    <t>RG4V5C1</t>
  </si>
  <si>
    <t>RG4V5C2</t>
  </si>
  <si>
    <t>RG4V6C1</t>
  </si>
  <si>
    <t>RG4V6C2</t>
  </si>
  <si>
    <t>RG4V7C1</t>
  </si>
  <si>
    <t>RG4V7C2</t>
  </si>
  <si>
    <t>RG4V8C1</t>
  </si>
  <si>
    <t>RG4V8C2</t>
  </si>
  <si>
    <t>RG5V1C1</t>
  </si>
  <si>
    <t>RG5V1C2</t>
  </si>
  <si>
    <t>RG5V2C1</t>
  </si>
  <si>
    <t>RG5V2C2</t>
  </si>
  <si>
    <t>RG5V3C1</t>
  </si>
  <si>
    <t>RG5V3C2</t>
  </si>
  <si>
    <t>RG5V4C1</t>
  </si>
  <si>
    <t>RG5V4C2</t>
  </si>
  <si>
    <t>RG5V5C1</t>
  </si>
  <si>
    <t>RG5V5C2</t>
  </si>
  <si>
    <t>RG5V6C1</t>
  </si>
  <si>
    <t>RG5V6C2</t>
  </si>
  <si>
    <t>RG5V7C1</t>
  </si>
  <si>
    <t>RG5V7C2</t>
  </si>
  <si>
    <t>RG5V8C1</t>
  </si>
  <si>
    <t>RG5V8C2</t>
  </si>
  <si>
    <t>RG6V1C1</t>
  </si>
  <si>
    <t>RG6V1C2</t>
  </si>
  <si>
    <t>RG6V2C1</t>
  </si>
  <si>
    <t>RG6V2C2</t>
  </si>
  <si>
    <t>RG6V3C1</t>
  </si>
  <si>
    <t>RG6V3C2</t>
  </si>
  <si>
    <t>RG6V4C1</t>
  </si>
  <si>
    <t>RG6V4C2</t>
  </si>
  <si>
    <t>RG6V5C1</t>
  </si>
  <si>
    <t>RG6V5C2</t>
  </si>
  <si>
    <t>RG6V6C1</t>
  </si>
  <si>
    <t>RG6V6C2</t>
  </si>
  <si>
    <t>RG6V7C1</t>
  </si>
  <si>
    <t>RG6V7C2</t>
  </si>
  <si>
    <t>RG6V8C1</t>
  </si>
  <si>
    <t>RG6V8C2</t>
  </si>
  <si>
    <t>RG7V1C1</t>
  </si>
  <si>
    <t>RG7V1C2</t>
  </si>
  <si>
    <t>RG7V2C1</t>
  </si>
  <si>
    <t>RG7V2C2</t>
  </si>
  <si>
    <t>RG7V3C1</t>
  </si>
  <si>
    <t>RG7V3C2</t>
  </si>
  <si>
    <t>RG7V4C1</t>
  </si>
  <si>
    <t>RG7V4C2</t>
  </si>
  <si>
    <t>RG7V5C1</t>
  </si>
  <si>
    <t>RG7V5C2</t>
  </si>
  <si>
    <t>RG7V6C1</t>
  </si>
  <si>
    <t>RG7V6C2</t>
  </si>
  <si>
    <t>RG7V7C1</t>
  </si>
  <si>
    <t>RG7V7C2</t>
  </si>
  <si>
    <t>RG7V8C1</t>
  </si>
  <si>
    <t>RG7V8C2</t>
  </si>
  <si>
    <t>RG8V1C1</t>
  </si>
  <si>
    <t>RG8V1C2</t>
  </si>
  <si>
    <t>RG8V2C1</t>
  </si>
  <si>
    <t>RG8V2C2</t>
  </si>
  <si>
    <t>RG8V3C1</t>
  </si>
  <si>
    <t>RG8V3C2</t>
  </si>
  <si>
    <t>RG8V4C1</t>
  </si>
  <si>
    <t>RG8V4C2</t>
  </si>
  <si>
    <t>RG8V5C1</t>
  </si>
  <si>
    <t>RG8V5C2</t>
  </si>
  <si>
    <t>RG8V6C1</t>
  </si>
  <si>
    <t>RG8V6C2</t>
  </si>
  <si>
    <t>RG8V7C1</t>
  </si>
  <si>
    <t>RG8V7C2</t>
  </si>
  <si>
    <t>RG8V8C1</t>
  </si>
  <si>
    <t>RG8V8C2</t>
  </si>
  <si>
    <t>RG9V1C1</t>
  </si>
  <si>
    <t>RG9V1C2</t>
  </si>
  <si>
    <t>RG9V2C1</t>
  </si>
  <si>
    <t>RG9V2C2</t>
  </si>
  <si>
    <t>RG9V3C1</t>
  </si>
  <si>
    <t>RG9V3C2</t>
  </si>
  <si>
    <t>RG9V4C1</t>
  </si>
  <si>
    <t>RG9V4C2</t>
  </si>
  <si>
    <t>RG9V5C1</t>
  </si>
  <si>
    <t>RG9V5C2</t>
  </si>
  <si>
    <t>RG9V6C1</t>
  </si>
  <si>
    <t>RG9V6C2</t>
  </si>
  <si>
    <t>RG9V7C1</t>
  </si>
  <si>
    <t>RG9V7C2</t>
  </si>
  <si>
    <t>RG9V8C1</t>
  </si>
  <si>
    <t>RG9V8C2</t>
  </si>
  <si>
    <t>RG10V1C1</t>
  </si>
  <si>
    <t>RG10V1C2</t>
  </si>
  <si>
    <t>RG10V2C1</t>
  </si>
  <si>
    <t>RG10V2C2</t>
  </si>
  <si>
    <t>RG10V3C1</t>
  </si>
  <si>
    <t>RG10V3C2</t>
  </si>
  <si>
    <t>RG10V4C1</t>
  </si>
  <si>
    <t>RG10V4C2</t>
  </si>
  <si>
    <t>RG10V5C1</t>
  </si>
  <si>
    <t>RG10V5C2</t>
  </si>
  <si>
    <t>RG10V6C1</t>
  </si>
  <si>
    <t>RG10V6C2</t>
  </si>
  <si>
    <t>RG10V7C1</t>
  </si>
  <si>
    <t>RG10V7C2</t>
  </si>
  <si>
    <t>RG10V8C1</t>
  </si>
  <si>
    <t>RG10V8C2</t>
  </si>
  <si>
    <t>RG11V1C1</t>
  </si>
  <si>
    <t>RG11V1C2</t>
  </si>
  <si>
    <t>RG11V2C1</t>
  </si>
  <si>
    <t>RG11V2C2</t>
  </si>
  <si>
    <t>RG11V3C1</t>
  </si>
  <si>
    <t>RG11V3C2</t>
  </si>
  <si>
    <t>RG11V4C1</t>
  </si>
  <si>
    <t>RG11V4C2</t>
  </si>
  <si>
    <t>RG11V5C1</t>
  </si>
  <si>
    <t>RG11V5C2</t>
  </si>
  <si>
    <t>RG11V6C1</t>
  </si>
  <si>
    <t>RG11V6C2</t>
  </si>
  <si>
    <t>RG11V7C1</t>
  </si>
  <si>
    <t>RG11V7C2</t>
  </si>
  <si>
    <t>RG11V8C1</t>
  </si>
  <si>
    <t>RG11V8C2</t>
  </si>
  <si>
    <t>RG12V1C1</t>
  </si>
  <si>
    <t>RG12V1C2</t>
  </si>
  <si>
    <t>RG12V2C1</t>
  </si>
  <si>
    <t>RG12V2C2</t>
  </si>
  <si>
    <t>RG12V3C1</t>
  </si>
  <si>
    <t>RG12V3C2</t>
  </si>
  <si>
    <t>RG12V4C1</t>
  </si>
  <si>
    <t>RG12V4C2</t>
  </si>
  <si>
    <t>RG12V5C1</t>
  </si>
  <si>
    <t>RG12V5C2</t>
  </si>
  <si>
    <t>RG12V6C1</t>
  </si>
  <si>
    <t>RG12V6C2</t>
  </si>
  <si>
    <t>RG12V7C1</t>
  </si>
  <si>
    <t>RG12V7C2</t>
  </si>
  <si>
    <t>RG12V8C1</t>
  </si>
  <si>
    <t>RG12V8C2</t>
  </si>
  <si>
    <t>RG13V1C1</t>
  </si>
  <si>
    <t>RG13V1C2</t>
  </si>
  <si>
    <t>RG13V2C1</t>
  </si>
  <si>
    <t>RG13V2C2</t>
  </si>
  <si>
    <t>RG13V3C1</t>
  </si>
  <si>
    <t>RG13V3C2</t>
  </si>
  <si>
    <t>RG13V4C1</t>
  </si>
  <si>
    <t>RG13V4C2</t>
  </si>
  <si>
    <t>RG13V5C1</t>
  </si>
  <si>
    <t>RG13V5C2</t>
  </si>
  <si>
    <t>RG13V6C1</t>
  </si>
  <si>
    <t>RG13V6C2</t>
  </si>
  <si>
    <t>RG13V7C1</t>
  </si>
  <si>
    <t>RG13V7C2</t>
  </si>
  <si>
    <t>RG13V8C1</t>
  </si>
  <si>
    <t>RG13V8C2</t>
  </si>
  <si>
    <t>RG14V1C1</t>
  </si>
  <si>
    <t>RG14V1C2</t>
  </si>
  <si>
    <t>RG14V2C1</t>
  </si>
  <si>
    <t>RG14V2C2</t>
  </si>
  <si>
    <t>RG14V3C1</t>
  </si>
  <si>
    <t>RG14V3C2</t>
  </si>
  <si>
    <t>RG14V4C1</t>
  </si>
  <si>
    <t>RG14V4C2</t>
  </si>
  <si>
    <t>RG14V5C1</t>
  </si>
  <si>
    <t>RG14V5C2</t>
  </si>
  <si>
    <t>RG14V6C1</t>
  </si>
  <si>
    <t>RG14V6C2</t>
  </si>
  <si>
    <t>RG14V7C1</t>
  </si>
  <si>
    <t>RG14V7C2</t>
  </si>
  <si>
    <t>RG14V8C1</t>
  </si>
  <si>
    <t>RG14V8C2</t>
  </si>
  <si>
    <t>DESCRIBA EL RIESGO QUE PUEDE OCURRIR CUANDO UNA AMENAZA SE APROVECHA DE UNA VULNERABILIDAD</t>
  </si>
  <si>
    <t>¿EL RIESGO PUEDE OCURRIR EN DIRECCIONES TERRITORIALES?</t>
  </si>
  <si>
    <t>PERIODICIDAD DE EJECUIÓN DEL CONTROL</t>
  </si>
  <si>
    <t>INDIQUE LA SEDE EN DONDE SE EJECUTA EL CONTROL</t>
  </si>
  <si>
    <t>INDIQUE LA EVIDENCIA DE EJECUCIÓN DEL CONTROL
(REGISTRO)</t>
  </si>
  <si>
    <t>INDIQUE EL RESPONSABLE DE EJECUTAR EL CONTROL</t>
  </si>
  <si>
    <t>INDIQUE EL NOMBRE Y CÓDIGO DEL DOCUMENTO EN DONDE ESTÁ DESCRITO EL CONTROL</t>
  </si>
  <si>
    <t>SELECCIONE LA OPCIÓN DE TRATAMIENTO DEL RIESGO RESIDUAL</t>
  </si>
  <si>
    <t>Para cada vulnerabilidad (debilidad o falla) se debe indicar un control o controles que ya estén funcionando y que sean efectivos para modificar la probabilidad de ocurrencia y/o el impacto del riesgo.
Cada control debe analizarse por separado; es decir que no se deben combinar en la misma celda.
Un control puede ser tan eficiente, que ayude a mitigar más de una vulnerabilidad (debilidad o falla).
Si una vulnerabilidad no tiene control, se deben formular acciones preventivas orientadas justamente a la implementación de controles.
Cada control por separado, debe evaluarse tanto en su diseño como en su ejecución.
Las acciones de control determinadas por la Entidad generalmente se documentan en las condiciones generales o en los puntos de control de los procedimientos.
Deben conservarse evidencias o registros de la ejecución del control.</t>
  </si>
  <si>
    <t>Estas acciones están orientadas a minimizar las vulnerabilidades. Se formulan en caso de que la solidez del conjunto de controles sea débil o cuando el riesgo residual se ubique en la zona de riesgo moderada, alta o extrema; estas acciones pueden orientarse a la implementación de nuevos controles o a fortalecer los existentes.
Se identifican dando respuesta a las preguntas:
¿Porqué podría ocurrir el riesgo y qué hacemos para evitar que ocurra?.
Estas acciones se formulan en un plan de tratamiento y deben estar orientadas a disminuir su probabilidad de ocurrencia y/o el impacto de un riesgo; las acciones deben ser económicas, racionales, efectivas y realizables.
No hay una cantidad mínima ni máxima de acciones preventivas.
Por ejemplo: si el riesgo es la suscripción de un contrato sin la totalidad de los documentos requeridos, la acción preventiva que se puede implementar es un mecanismo que permita verificar que se reúnen todos los documentos necesarios.</t>
  </si>
  <si>
    <t>DESCRIBA LAS VULNERABILIDADES…
(Describa las debilidades, fallas o causas que pueden generar el riesgo)</t>
  </si>
  <si>
    <t>Programa o proyecto:</t>
  </si>
  <si>
    <t>Objetivo del programa, proyecto o proceso:</t>
  </si>
  <si>
    <t>Establecer y orientar la implementación de las normas, estándares estadísticos y metodologías de estratificación, de manera coherente, comparable y articulada para orientar la producción estadística y responder a la normativa vigente.</t>
  </si>
  <si>
    <t>Debilidades en la identificación de necesidades, requerimientos y recomendaciones para regulación estadística</t>
  </si>
  <si>
    <t>SIO-040-PDT-002-f-001</t>
  </si>
  <si>
    <t>Riesgos, amenazas, vulnerabilidades, controles</t>
  </si>
  <si>
    <t>Lineamientos, documentación técnica, normas, estándares y correlativas estadísticas adoptadas, adaptadas, elaboradas o actualizadas que no respondan a las necesidades del SEN y a los estándares internacionales</t>
  </si>
  <si>
    <t>Desconocimiento de lineamientos, documentación técnica, normas, estándares y correlativas estadísticas por parte de las entidades del SEN</t>
  </si>
  <si>
    <t>Generación de estratificación que no corresponde a la realidad del municipio</t>
  </si>
  <si>
    <t>Falta de capacidad en la asociación y adaptación de los estándares estadísticos con la normatividad nacional</t>
  </si>
  <si>
    <t>Uso de referentes no adecuados para satisfacer las necesidades del SEN</t>
  </si>
  <si>
    <t>Interpretación errónea de los referentes</t>
  </si>
  <si>
    <t>Incumplimiento del plan anual de trabajo de regulación estadística</t>
  </si>
  <si>
    <t>Incumplimiento de las especificaciones técnicas definidas para los productos de regulación estadística</t>
  </si>
  <si>
    <t>Debilidades en las estrategias para convocar y articular las entidades del SEN en torno a la regulación estadística</t>
  </si>
  <si>
    <r>
      <t>Debilidades o no disponibilidad</t>
    </r>
    <r>
      <rPr>
        <sz val="10"/>
        <color rgb="FFFF0000"/>
        <rFont val="Segoe UI"/>
        <family val="2"/>
      </rPr>
      <t xml:space="preserve"> </t>
    </r>
    <r>
      <rPr>
        <sz val="10"/>
        <color theme="1"/>
        <rFont val="Segoe UI"/>
        <family val="2"/>
      </rPr>
      <t>de recursos pedagógicos para la explicación y aprendizaje de los estándares estadísticos</t>
    </r>
  </si>
  <si>
    <t xml:space="preserve">Debilidad en la revisión de información cartográfica y alfanumérica suministrada por las alcaldías </t>
  </si>
  <si>
    <t>Cambios en estándares y recomendaciones internacionales, como también en normatividad nacional</t>
  </si>
  <si>
    <t xml:space="preserve">Normatividad nacional que difieren, ignora o es incoherente con los estándares internacionales </t>
  </si>
  <si>
    <t>Desinterés o falta de disposición de las entidades para implementar lineamientos, normas, estándares y buenas prácticas estadísticas</t>
  </si>
  <si>
    <t>Alta rotación del personal técnico encargado de la producción estadística en las entidades del SEN</t>
  </si>
  <si>
    <t>Entrega de información desactualizada (criterios) por parte de las alcaldías</t>
  </si>
  <si>
    <t>Reprocesos 
Pérdida de imagen</t>
  </si>
  <si>
    <t>En el caso supuesto de que no existieran controles y teniendo en cuenta la experiencia del equipo de trabajo, se considera que la probabilidad de ocurrencia de este riesgo es poco común o frecuente.</t>
  </si>
  <si>
    <t>En el caso supuesto de que no existieran controles y teniendo en cuenta la experiencia del equipo de trabajo, se considera que este riesgo puede ocurrir en cualquier momento.</t>
  </si>
  <si>
    <t>Coordinador GIT de regulación estadística y su equipo de trabajo</t>
  </si>
  <si>
    <t>Coordinador GIT Estratificación socioeconómica y su equipo trabajo</t>
  </si>
  <si>
    <t>Actas y ayudas de memoria</t>
  </si>
  <si>
    <t>Plantear cambio o ajuste de estrategias, acciones o instrumentos para los procesos de transferencia de conocimiento</t>
  </si>
  <si>
    <t>No está documentado</t>
  </si>
  <si>
    <t>Debilidades en la transferencia de conocimientos para la implementación de lineamientos, normas, estándares y buenas correlativas</t>
  </si>
  <si>
    <t>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t>
  </si>
  <si>
    <t>Revisar los avances en las adaptaciones corroborando la adecuada asociación con la normatividad vigente nacional</t>
  </si>
  <si>
    <t>Someter a consideración los avances en las adaptaciones de estándares a pares temáticos expertos para su revisión, discusión, comentarios o ajustes</t>
  </si>
  <si>
    <t>Realizar seguimiento al avance en la implementación del plan anual de regulación</t>
  </si>
  <si>
    <t>Elaborar, seguir o evaluar compromisos con los profesionales responsables de la adopción, adaptación, actualización o elaboración de lineamientos, documentación técnica, normas, estándares y correlativas estadísticas</t>
  </si>
  <si>
    <t>Monitorear la implementación de los estándares estadísticos en las entidades sujetas a transferencia de conocimiento</t>
  </si>
  <si>
    <t>Evaluar las actividades de transferencia de conocimiento</t>
  </si>
  <si>
    <t>Evaluar la eficacia de las estrategias para convocar y articular las entidades del SEN en torno a la regulación estadística</t>
  </si>
  <si>
    <t>Evaluar la pertinencia de los recursos pedagógicos para la explicación y aprendizaje de los estándares estadísticos</t>
  </si>
  <si>
    <t>Verificar el cumplimiento de los criterios necesarios para garantizar que la información real catastral y alfanumérica corresponda a la requerida para revisión</t>
  </si>
  <si>
    <t>Ajustar, corregir o actualizar el desarrollo de los lineamientos, documentación técnica, norma, estándares o correlativas según sea el caso</t>
  </si>
  <si>
    <t>Convocar a responsables de la adopción, adaptación, elaboración o actualización de los lineamientos, documentación técnica, norma, estándares o correlativas para acordar ajustes y actividades para puesta al día y cumplimiento</t>
  </si>
  <si>
    <t>Realizar la devolución de la información indicando los aspectos faltantes o inconsistentes, para su ajuste respectivo</t>
  </si>
  <si>
    <t>Archivos de documentos con control de cambios</t>
  </si>
  <si>
    <t>Actas y archivos de documentos con control de cambios</t>
  </si>
  <si>
    <t>Carolina Osorio Gómez</t>
  </si>
  <si>
    <t>Sandra Patricia Burgos</t>
  </si>
  <si>
    <t>Rolando Garnica Arias</t>
  </si>
  <si>
    <t>Profesional universitario</t>
  </si>
  <si>
    <t>Profesional especializado</t>
  </si>
  <si>
    <t>José Alejandro Velásquez Granados</t>
  </si>
  <si>
    <t>Luisa Fernanda Suárez León</t>
  </si>
  <si>
    <t>Coordinadora GIT Regulación estadística</t>
  </si>
  <si>
    <t>Andrea Viviana Poveda</t>
  </si>
  <si>
    <t>Contratista</t>
  </si>
  <si>
    <t>Mónica Liliana García</t>
  </si>
  <si>
    <t>Asesor</t>
  </si>
  <si>
    <t>Adriana Jaidy Murillo Piza</t>
  </si>
  <si>
    <t>Silvia Milena Ruiz Gómez</t>
  </si>
  <si>
    <t>Claudia Milena Sánchez</t>
  </si>
  <si>
    <t>Comunicaciones radicadas en Orfeo
(Base de requerimientos)</t>
  </si>
  <si>
    <t>Considerando la redefinición del mapa de procesos, el replanteamiento del objetivo del proceso y las bases conceptuales de riesgo, se determinó que los riesgos de gestión que se pueden presentar en este proceso son: lineamientos, documentación técnica, normas, estándares y correlativas estadísticas adoptadas, adaptadas, elaboradas o actualizadas que no respondan a las necesidades del SEN y a los estándares internacionales, desconocimiento de lineamientos, documentación técnica, normas, estándares y correlativas estadísticas por parte de las entidades del SEN y generación de estratificación que no corresponde a la realidad del municipio. Como resultado del análisis del contexto, se establecieron amenazas y vulnerabilidades como factores causales para todos los riesgos. Así mismo se identificaron los controles que contribuyen a contrarrestar cada una de las vulnerabilidades identificadas, manteniendo así los riesgos residuales en un nivel de severidad aceptable.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</si>
</sst>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0;###0"/>
    <numFmt numFmtId="167" formatCode="0;;;@"/>
    <numFmt numFmtId="168" formatCode="dd/mm/yyyy;@"/>
  </numFmts>
  <fonts count="43"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b/>
      <sz val="11"/>
      <color theme="1"/>
      <name val="Segoe UI"/>
      <family val="2"/>
    </font>
    <font>
      <sz val="11"/>
      <color theme="1"/>
      <name val="Segoe UI"/>
      <family val="2"/>
    </font>
    <font>
      <b/>
      <sz val="10"/>
      <name val="Arial Narrow"/>
      <family val="2"/>
    </font>
    <font>
      <u/>
      <sz val="11"/>
      <color theme="10"/>
      <name val="Calibri"/>
      <family val="2"/>
    </font>
    <font>
      <u/>
      <sz val="11"/>
      <color indexed="12"/>
      <name val="Calibri"/>
      <family val="2"/>
    </font>
    <font>
      <sz val="11"/>
      <color indexed="8"/>
      <name val="Calibri"/>
      <family val="2"/>
    </font>
    <font>
      <sz val="10"/>
      <color theme="1"/>
      <name val="Segoe UI"/>
      <family val="2"/>
    </font>
    <font>
      <b/>
      <sz val="10"/>
      <color theme="1"/>
      <name val="Segoe UI"/>
      <family val="2"/>
    </font>
    <font>
      <sz val="11"/>
      <color indexed="8"/>
      <name val="Segoe UI"/>
      <family val="2"/>
    </font>
    <font>
      <b/>
      <sz val="9"/>
      <color theme="1"/>
      <name val="Segoe UI"/>
      <family val="2"/>
    </font>
    <font>
      <sz val="9"/>
      <color theme="1"/>
      <name val="Segoe UI"/>
      <family val="2"/>
    </font>
    <font>
      <b/>
      <sz val="9"/>
      <color indexed="8"/>
      <name val="Segoe UI"/>
      <family val="2"/>
    </font>
    <font>
      <sz val="9"/>
      <color indexed="8"/>
      <name val="Segoe UI"/>
      <family val="2"/>
    </font>
    <font>
      <sz val="10"/>
      <color indexed="8"/>
      <name val="Segoe UI"/>
      <family val="2"/>
    </font>
    <font>
      <sz val="11"/>
      <color theme="1"/>
      <name val="Arial"/>
      <family val="2"/>
    </font>
    <font>
      <b/>
      <sz val="10"/>
      <color rgb="FFEAEAEA"/>
      <name val="Segoe UI"/>
      <family val="2"/>
    </font>
    <font>
      <b/>
      <sz val="14"/>
      <color theme="1"/>
      <name val="Segoe UI"/>
      <family val="2"/>
    </font>
    <font>
      <b/>
      <sz val="11"/>
      <color theme="0"/>
      <name val="Segoe UI"/>
      <family val="2"/>
    </font>
    <font>
      <b/>
      <sz val="12"/>
      <color theme="0"/>
      <name val="Segoe UI"/>
      <family val="2"/>
    </font>
    <font>
      <b/>
      <sz val="10"/>
      <color theme="0" tint="-0.249977111117893"/>
      <name val="Segoe UI"/>
      <family val="2"/>
    </font>
    <font>
      <b/>
      <sz val="11"/>
      <color indexed="8"/>
      <name val="Segoe UI"/>
      <family val="2"/>
    </font>
    <font>
      <sz val="11"/>
      <name val="Arial"/>
      <family val="2"/>
    </font>
    <font>
      <b/>
      <sz val="10"/>
      <color rgb="FFB9257D"/>
      <name val="Segoe UI"/>
      <family val="2"/>
    </font>
    <font>
      <b/>
      <sz val="10"/>
      <color theme="0"/>
      <name val="Segoe UI"/>
      <family val="2"/>
    </font>
    <font>
      <sz val="9"/>
      <color theme="0"/>
      <name val="Segoe UI"/>
      <family val="2"/>
    </font>
    <font>
      <b/>
      <sz val="11"/>
      <color theme="9" tint="-0.249977111117893"/>
      <name val="Segoe UI"/>
      <family val="2"/>
    </font>
    <font>
      <b/>
      <sz val="16"/>
      <color rgb="FFB6004B"/>
      <name val="Segoe UI"/>
      <family val="2"/>
    </font>
    <font>
      <sz val="12"/>
      <color theme="1"/>
      <name val="Segoe UI"/>
      <family val="2"/>
    </font>
    <font>
      <b/>
      <sz val="12"/>
      <color theme="1"/>
      <name val="Segoe UI"/>
      <family val="2"/>
    </font>
    <font>
      <b/>
      <sz val="10"/>
      <color rgb="FFB6004B"/>
      <name val="Segoe UI"/>
      <family val="2"/>
    </font>
    <font>
      <b/>
      <u/>
      <sz val="10"/>
      <color theme="9" tint="-0.249977111117893"/>
      <name val="Segoe UI"/>
      <family val="2"/>
    </font>
    <font>
      <b/>
      <u/>
      <sz val="11"/>
      <color theme="9" tint="-0.249977111117893"/>
      <name val="Segoe UI"/>
      <family val="2"/>
    </font>
    <font>
      <b/>
      <sz val="11"/>
      <name val="Segoe UI"/>
      <family val="2"/>
    </font>
    <font>
      <b/>
      <sz val="11"/>
      <color rgb="FFB6004B"/>
      <name val="Segoe UI"/>
      <family val="2"/>
    </font>
    <font>
      <b/>
      <sz val="11"/>
      <color rgb="FFFF0000"/>
      <name val="Segoe UI"/>
      <family val="2"/>
    </font>
    <font>
      <sz val="10"/>
      <name val="Segoe UI"/>
      <family val="2"/>
    </font>
    <font>
      <sz val="10"/>
      <color rgb="FFFF0000"/>
      <name val="Segoe UI"/>
      <family val="2"/>
    </font>
    <font>
      <sz val="10"/>
      <color theme="6" tint="-0.499984740745262"/>
      <name val="Segoe UI"/>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D9D9D9"/>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rgb="FFB6004B"/>
        <bgColor indexed="64"/>
      </patternFill>
    </fill>
    <fill>
      <patternFill patternType="solid">
        <fgColor rgb="FF40404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theme="0"/>
      </right>
      <top/>
      <bottom/>
      <diagonal/>
    </border>
    <border>
      <left style="medium">
        <color theme="0"/>
      </left>
      <right/>
      <top/>
      <bottom/>
      <diagonal/>
    </border>
    <border>
      <left style="medium">
        <color theme="0"/>
      </left>
      <right style="medium">
        <color indexed="64"/>
      </right>
      <top/>
      <bottom/>
      <diagonal/>
    </border>
    <border>
      <left style="thin">
        <color auto="1"/>
      </left>
      <right style="medium">
        <color theme="0"/>
      </right>
      <top/>
      <bottom style="medium">
        <color theme="0"/>
      </bottom>
      <diagonal/>
    </border>
    <border>
      <left style="medium">
        <color theme="0"/>
      </left>
      <right/>
      <top/>
      <bottom style="medium">
        <color theme="0"/>
      </bottom>
      <diagonal/>
    </border>
    <border>
      <left style="medium">
        <color theme="0"/>
      </left>
      <right style="medium">
        <color indexed="64"/>
      </right>
      <top/>
      <bottom style="medium">
        <color theme="0"/>
      </bottom>
      <diagonal/>
    </border>
    <border>
      <left style="medium">
        <color theme="0"/>
      </left>
      <right/>
      <top style="medium">
        <color theme="0"/>
      </top>
      <bottom/>
      <diagonal/>
    </border>
    <border>
      <left style="thin">
        <color auto="1"/>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1"/>
      </right>
      <top style="medium">
        <color theme="0"/>
      </top>
      <bottom/>
      <diagonal/>
    </border>
    <border>
      <left style="medium">
        <color theme="0"/>
      </left>
      <right style="medium">
        <color theme="1"/>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21">
    <xf numFmtId="0" fontId="0" fillId="0" borderId="0"/>
    <xf numFmtId="0" fontId="2" fillId="0" borderId="0"/>
    <xf numFmtId="0" fontId="7" fillId="9" borderId="1">
      <alignment horizontal="center" vertical="center" textRotation="90" wrapText="1"/>
    </xf>
    <xf numFmtId="0" fontId="7" fillId="10" borderId="1">
      <alignment horizontal="center" vertical="center" textRotation="90" wrapText="1"/>
    </xf>
    <xf numFmtId="0" fontId="7" fillId="11" borderId="1">
      <alignment horizontal="center" vertical="center" textRotation="90" wrapText="1"/>
    </xf>
    <xf numFmtId="0" fontId="7" fillId="12" borderId="1">
      <alignment horizontal="center" vertical="center" textRotation="90" wrapText="1"/>
    </xf>
    <xf numFmtId="0" fontId="7" fillId="13" borderId="1">
      <alignment horizontal="center" vertical="center" textRotation="90" wrapText="1"/>
    </xf>
    <xf numFmtId="0" fontId="7" fillId="12" borderId="1">
      <alignment horizontal="center" vertical="center" textRotation="90" wrapText="1"/>
    </xf>
    <xf numFmtId="0" fontId="7" fillId="14" borderId="1">
      <alignment horizontal="center" vertical="center" textRotation="90" wrapText="1"/>
    </xf>
    <xf numFmtId="0" fontId="7" fillId="15" borderId="1">
      <alignment horizontal="center" vertical="center" textRotation="90" wrapText="1"/>
    </xf>
    <xf numFmtId="0" fontId="7" fillId="16" borderId="1">
      <alignment horizontal="center" vertical="center" textRotation="90" wrapText="1"/>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4"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cellStyleXfs>
  <cellXfs count="534">
    <xf numFmtId="0" fontId="0" fillId="0" borderId="0" xfId="0"/>
    <xf numFmtId="0" fontId="6" fillId="0" borderId="0" xfId="0" applyFont="1" applyAlignment="1">
      <alignment vertical="center"/>
    </xf>
    <xf numFmtId="0" fontId="11"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1" fillId="0" borderId="1"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5" fillId="0" borderId="0" xfId="0" applyFont="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4" fillId="0" borderId="6"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38" xfId="0" applyFont="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57" xfId="0" applyFont="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textRotation="90" wrapText="1"/>
      <protection hidden="1"/>
    </xf>
    <xf numFmtId="0" fontId="15" fillId="3" borderId="31"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7" borderId="35" xfId="0" applyFont="1" applyFill="1" applyBorder="1" applyAlignment="1" applyProtection="1">
      <alignment horizontal="center" vertical="center" wrapText="1"/>
      <protection hidden="1"/>
    </xf>
    <xf numFmtId="0" fontId="15" fillId="7" borderId="28"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15" fillId="4" borderId="61"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2" fillId="2" borderId="2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29" fillId="5" borderId="29"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wrapText="1"/>
      <protection hidden="1"/>
    </xf>
    <xf numFmtId="0" fontId="29" fillId="5" borderId="33" xfId="0" applyFont="1" applyFill="1" applyBorder="1" applyAlignment="1" applyProtection="1">
      <alignment horizontal="center" vertical="center" wrapText="1"/>
      <protection hidden="1"/>
    </xf>
    <xf numFmtId="0" fontId="29" fillId="5" borderId="41" xfId="0" applyFont="1" applyFill="1" applyBorder="1" applyAlignment="1" applyProtection="1">
      <alignment horizontal="center" vertical="center" wrapText="1"/>
      <protection hidden="1"/>
    </xf>
    <xf numFmtId="0" fontId="29" fillId="5" borderId="42" xfId="0" applyFont="1" applyFill="1" applyBorder="1" applyAlignment="1" applyProtection="1">
      <alignment horizontal="center" vertical="center" wrapText="1"/>
      <protection hidden="1"/>
    </xf>
    <xf numFmtId="0" fontId="29" fillId="5" borderId="36" xfId="0" applyFont="1" applyFill="1" applyBorder="1" applyAlignment="1" applyProtection="1">
      <alignment horizontal="center" vertical="center" wrapText="1"/>
      <protection hidden="1"/>
    </xf>
    <xf numFmtId="0" fontId="29" fillId="8" borderId="28"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32" xfId="0" applyFont="1" applyFill="1" applyBorder="1" applyAlignment="1" applyProtection="1">
      <alignment horizontal="center" vertical="center" wrapText="1"/>
      <protection hidden="1"/>
    </xf>
    <xf numFmtId="0" fontId="29" fillId="8" borderId="34"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31" fillId="0" borderId="15" xfId="0" applyFont="1" applyBorder="1" applyAlignment="1" applyProtection="1">
      <alignment horizontal="center" vertical="center" wrapText="1"/>
      <protection hidden="1"/>
    </xf>
    <xf numFmtId="0" fontId="22" fillId="21" borderId="1" xfId="0" applyFont="1" applyFill="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9" xfId="0" applyFont="1" applyBorder="1" applyAlignment="1" applyProtection="1">
      <alignment vertical="center" wrapText="1"/>
      <protection hidden="1"/>
    </xf>
    <xf numFmtId="0" fontId="32" fillId="0" borderId="13" xfId="0" applyFont="1" applyBorder="1" applyAlignment="1" applyProtection="1">
      <alignment vertical="center" wrapText="1"/>
      <protection hidden="1"/>
    </xf>
    <xf numFmtId="0" fontId="32" fillId="0" borderId="0" xfId="0" applyFont="1" applyAlignment="1" applyProtection="1">
      <alignment vertical="center" wrapText="1"/>
      <protection locked="0"/>
    </xf>
    <xf numFmtId="0" fontId="32" fillId="0" borderId="25"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9"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18"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2" fillId="17" borderId="14" xfId="0" applyFont="1" applyFill="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22" fillId="21" borderId="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protection hidden="1"/>
    </xf>
    <xf numFmtId="0" fontId="38" fillId="0" borderId="16" xfId="0" applyFont="1" applyBorder="1" applyAlignment="1" applyProtection="1">
      <alignment vertical="center" wrapText="1"/>
      <protection hidden="1"/>
    </xf>
    <xf numFmtId="0" fontId="38" fillId="0" borderId="17" xfId="0" applyFont="1" applyBorder="1" applyAlignment="1" applyProtection="1">
      <alignment vertical="center" wrapText="1"/>
      <protection hidden="1"/>
    </xf>
    <xf numFmtId="0" fontId="6" fillId="0" borderId="0" xfId="0" applyFont="1" applyAlignment="1" applyProtection="1">
      <alignment vertical="center"/>
      <protection hidden="1"/>
    </xf>
    <xf numFmtId="0" fontId="26" fillId="4" borderId="0" xfId="0" applyFont="1" applyFill="1" applyBorder="1" applyAlignment="1" applyProtection="1">
      <alignment horizontal="left" vertical="center" wrapText="1"/>
      <protection locked="0"/>
    </xf>
    <xf numFmtId="0" fontId="5" fillId="17" borderId="1" xfId="0"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NumberFormat="1" applyFont="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textRotation="90" wrapText="1"/>
      <protection hidden="1"/>
    </xf>
    <xf numFmtId="0" fontId="6" fillId="0" borderId="0" xfId="0" applyNumberFormat="1" applyFont="1" applyFill="1" applyBorder="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12" fillId="0" borderId="0" xfId="0" applyFont="1" applyAlignment="1" applyProtection="1">
      <alignment horizontal="center" vertical="center"/>
      <protection hidden="1"/>
    </xf>
    <xf numFmtId="0" fontId="16" fillId="17" borderId="45" xfId="14" applyFont="1" applyFill="1" applyBorder="1" applyAlignment="1" applyProtection="1">
      <alignment horizontal="center" vertical="center" wrapText="1"/>
      <protection hidden="1"/>
    </xf>
    <xf numFmtId="0" fontId="16" fillId="17" borderId="46" xfId="14" applyFont="1" applyFill="1" applyBorder="1" applyAlignment="1" applyProtection="1">
      <alignment horizontal="center" vertical="center" wrapText="1"/>
      <protection hidden="1"/>
    </xf>
    <xf numFmtId="0" fontId="16" fillId="17" borderId="47" xfId="14" applyFont="1" applyFill="1" applyBorder="1" applyAlignment="1" applyProtection="1">
      <alignment horizontal="center" vertical="center" wrapText="1"/>
      <protection hidden="1"/>
    </xf>
    <xf numFmtId="0" fontId="17" fillId="0" borderId="48" xfId="14" applyFont="1" applyBorder="1" applyAlignment="1" applyProtection="1">
      <alignment horizontal="left" vertical="center" wrapText="1"/>
      <protection hidden="1"/>
    </xf>
    <xf numFmtId="166" fontId="17" fillId="8" borderId="46" xfId="14" applyNumberFormat="1" applyFont="1" applyFill="1" applyBorder="1" applyAlignment="1" applyProtection="1">
      <alignment horizontal="center" vertical="center" wrapText="1"/>
      <protection hidden="1"/>
    </xf>
    <xf numFmtId="166" fontId="17" fillId="5" borderId="46" xfId="14" applyNumberFormat="1" applyFont="1" applyFill="1" applyBorder="1" applyAlignment="1" applyProtection="1">
      <alignment horizontal="center" vertical="center" wrapText="1"/>
      <protection hidden="1"/>
    </xf>
    <xf numFmtId="166" fontId="17" fillId="5" borderId="47" xfId="14" applyNumberFormat="1" applyFont="1" applyFill="1" applyBorder="1" applyAlignment="1" applyProtection="1">
      <alignment horizontal="center" vertical="center" wrapText="1"/>
      <protection hidden="1"/>
    </xf>
    <xf numFmtId="166" fontId="18" fillId="5" borderId="1" xfId="14" applyNumberFormat="1" applyFont="1" applyFill="1" applyBorder="1" applyAlignment="1" applyProtection="1">
      <alignment horizontal="center" vertical="center" wrapText="1"/>
      <protection hidden="1"/>
    </xf>
    <xf numFmtId="0" fontId="17" fillId="0" borderId="49" xfId="14" applyFont="1" applyBorder="1" applyAlignment="1" applyProtection="1">
      <alignment horizontal="left" vertical="center" wrapText="1"/>
      <protection hidden="1"/>
    </xf>
    <xf numFmtId="166" fontId="17" fillId="3" borderId="63" xfId="14" applyNumberFormat="1" applyFont="1" applyFill="1" applyBorder="1" applyAlignment="1" applyProtection="1">
      <alignment horizontal="center" vertical="center" wrapText="1"/>
      <protection hidden="1"/>
    </xf>
    <xf numFmtId="166" fontId="18" fillId="20" borderId="1" xfId="14" applyNumberFormat="1" applyFont="1" applyFill="1" applyBorder="1" applyAlignment="1" applyProtection="1">
      <alignment horizontal="center" vertical="center" wrapText="1"/>
      <protection hidden="1"/>
    </xf>
    <xf numFmtId="166" fontId="17" fillId="7" borderId="1" xfId="14" applyNumberFormat="1" applyFont="1" applyFill="1" applyBorder="1" applyAlignment="1" applyProtection="1">
      <alignment horizontal="center" vertical="center" wrapText="1"/>
      <protection hidden="1"/>
    </xf>
    <xf numFmtId="166" fontId="17" fillId="3" borderId="65" xfId="14" applyNumberFormat="1" applyFont="1" applyFill="1" applyBorder="1" applyAlignment="1" applyProtection="1">
      <alignment horizontal="center" vertical="center" wrapText="1"/>
      <protection hidden="1"/>
    </xf>
    <xf numFmtId="166" fontId="18" fillId="3" borderId="1" xfId="14" applyNumberFormat="1" applyFont="1" applyFill="1" applyBorder="1" applyAlignment="1" applyProtection="1">
      <alignment horizontal="center" vertical="center" wrapText="1"/>
      <protection hidden="1"/>
    </xf>
    <xf numFmtId="166" fontId="17" fillId="7" borderId="64" xfId="14" applyNumberFormat="1" applyFont="1" applyFill="1" applyBorder="1" applyAlignment="1" applyProtection="1">
      <alignment horizontal="center" vertical="center" wrapText="1"/>
      <protection hidden="1"/>
    </xf>
    <xf numFmtId="166" fontId="17" fillId="3" borderId="62" xfId="14" applyNumberFormat="1" applyFont="1" applyFill="1" applyBorder="1" applyAlignment="1" applyProtection="1">
      <alignment horizontal="center" vertical="center" wrapText="1"/>
      <protection hidden="1"/>
    </xf>
    <xf numFmtId="166" fontId="18" fillId="7" borderId="1" xfId="14" applyNumberFormat="1" applyFont="1" applyFill="1" applyBorder="1" applyAlignment="1" applyProtection="1">
      <alignment horizontal="center" vertical="center" wrapText="1"/>
      <protection hidden="1"/>
    </xf>
    <xf numFmtId="0" fontId="17" fillId="0" borderId="50" xfId="14" applyFont="1" applyBorder="1" applyAlignment="1" applyProtection="1">
      <alignment horizontal="left" vertical="center" wrapText="1"/>
      <protection hidden="1"/>
    </xf>
    <xf numFmtId="166" fontId="17" fillId="7" borderId="51" xfId="14" applyNumberFormat="1" applyFont="1" applyFill="1" applyBorder="1" applyAlignment="1" applyProtection="1">
      <alignment horizontal="center" vertical="center" wrapText="1"/>
      <protection hidden="1"/>
    </xf>
    <xf numFmtId="166" fontId="17" fillId="7" borderId="66" xfId="14" applyNumberFormat="1" applyFont="1" applyFill="1" applyBorder="1" applyAlignment="1" applyProtection="1">
      <alignment horizontal="center" vertical="center" wrapText="1"/>
      <protection hidden="1"/>
    </xf>
    <xf numFmtId="166" fontId="17" fillId="3" borderId="52" xfId="14" applyNumberFormat="1" applyFont="1" applyFill="1" applyBorder="1" applyAlignment="1" applyProtection="1">
      <alignment horizontal="center" vertical="center" wrapText="1"/>
      <protection hidden="1"/>
    </xf>
    <xf numFmtId="166" fontId="17" fillId="8" borderId="52" xfId="14" applyNumberFormat="1" applyFont="1" applyFill="1" applyBorder="1" applyAlignment="1" applyProtection="1">
      <alignment horizontal="center" vertical="center" wrapText="1"/>
      <protection hidden="1"/>
    </xf>
    <xf numFmtId="166" fontId="17" fillId="5" borderId="53" xfId="1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6" fillId="0" borderId="0" xfId="0" applyFont="1" applyBorder="1" applyAlignment="1" applyProtection="1">
      <alignment horizontal="left" vertical="center" wrapText="1"/>
      <protection locked="0"/>
    </xf>
    <xf numFmtId="0" fontId="22" fillId="0" borderId="22"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11" fillId="0" borderId="1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4" fillId="19" borderId="75" xfId="0" applyFont="1" applyFill="1" applyBorder="1" applyAlignment="1" applyProtection="1">
      <alignment vertical="center" wrapText="1"/>
      <protection hidden="1"/>
    </xf>
    <xf numFmtId="0" fontId="24" fillId="19" borderId="13" xfId="0" applyFont="1" applyFill="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 fillId="23" borderId="0" xfId="0" applyFont="1" applyFill="1" applyAlignment="1" applyProtection="1">
      <alignment vertical="center" wrapText="1"/>
      <protection hidden="1"/>
    </xf>
    <xf numFmtId="0" fontId="1" fillId="24" borderId="0" xfId="0" applyFont="1" applyFill="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29" fillId="8" borderId="31" xfId="0" applyFont="1" applyFill="1" applyBorder="1" applyAlignment="1" applyProtection="1">
      <alignment horizontal="center" vertical="center" wrapText="1"/>
      <protection hidden="1"/>
    </xf>
    <xf numFmtId="0" fontId="29" fillId="5" borderId="32" xfId="0" applyFont="1" applyFill="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28" fillId="21" borderId="40"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28" fillId="21" borderId="67" xfId="0" applyFont="1" applyFill="1" applyBorder="1" applyAlignment="1" applyProtection="1">
      <alignment horizontal="center" vertical="center" wrapText="1"/>
      <protection hidden="1"/>
    </xf>
    <xf numFmtId="0" fontId="28" fillId="21" borderId="1"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6" fillId="0" borderId="1" xfId="0" applyFont="1" applyFill="1" applyBorder="1" applyAlignment="1" applyProtection="1">
      <alignment vertical="center" wrapText="1"/>
      <protection hidden="1"/>
    </xf>
    <xf numFmtId="0" fontId="12" fillId="0" borderId="0" xfId="0" applyFont="1" applyFill="1" applyBorder="1" applyAlignment="1" applyProtection="1">
      <alignment horizontal="justify" vertical="center" wrapText="1"/>
      <protection hidden="1"/>
    </xf>
    <xf numFmtId="0" fontId="12" fillId="0" borderId="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1" fillId="7" borderId="0"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1" fillId="25" borderId="0" xfId="0" applyFont="1" applyFill="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textRotation="90" wrapText="1"/>
      <protection hidden="1"/>
    </xf>
    <xf numFmtId="0" fontId="22" fillId="21" borderId="1" xfId="0" applyFont="1" applyFill="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locked="0"/>
    </xf>
    <xf numFmtId="164" fontId="6" fillId="0" borderId="2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23" fillId="22" borderId="5" xfId="0" applyFont="1" applyFill="1" applyBorder="1" applyAlignment="1" applyProtection="1">
      <alignment horizontal="center" vertical="center" textRotation="90" wrapText="1"/>
      <protection hidden="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8" borderId="75"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textRotation="90" wrapText="1"/>
      <protection hidden="1"/>
    </xf>
    <xf numFmtId="0" fontId="5" fillId="17" borderId="1" xfId="0" applyFont="1" applyFill="1" applyBorder="1" applyAlignment="1" applyProtection="1">
      <alignment horizontal="left" vertical="top" wrapText="1"/>
      <protection hidden="1"/>
    </xf>
    <xf numFmtId="0" fontId="5" fillId="17" borderId="1" xfId="0" applyFont="1" applyFill="1" applyBorder="1" applyAlignment="1" applyProtection="1">
      <alignment horizontal="left" vertical="center" wrapText="1"/>
      <protection hidden="1"/>
    </xf>
    <xf numFmtId="164" fontId="6" fillId="0" borderId="1" xfId="0" applyNumberFormat="1" applyFont="1" applyBorder="1" applyAlignment="1" applyProtection="1">
      <alignment horizontal="left" vertical="center" wrapText="1"/>
      <protection hidden="1"/>
    </xf>
    <xf numFmtId="0" fontId="11" fillId="0" borderId="13" xfId="0" applyFont="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4" fontId="11" fillId="17" borderId="14" xfId="0" applyNumberFormat="1" applyFont="1" applyFill="1" applyBorder="1" applyAlignment="1" applyProtection="1">
      <alignment horizontal="center" vertical="center" wrapText="1"/>
    </xf>
    <xf numFmtId="164" fontId="11" fillId="17" borderId="1" xfId="0" applyNumberFormat="1" applyFont="1" applyFill="1" applyBorder="1" applyAlignment="1" applyProtection="1">
      <alignment horizontal="center" vertical="center" wrapText="1"/>
    </xf>
    <xf numFmtId="168" fontId="15" fillId="0" borderId="67" xfId="0" applyNumberFormat="1"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40" fillId="0" borderId="14" xfId="0" applyFont="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42" fillId="0" borderId="1" xfId="0" applyFont="1" applyBorder="1" applyAlignment="1" applyProtection="1">
      <alignment horizontal="left" vertical="top" wrapText="1"/>
      <protection locked="0"/>
    </xf>
    <xf numFmtId="0" fontId="40" fillId="0" borderId="1" xfId="0" applyFont="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23" fillId="21" borderId="15" xfId="0" applyFont="1" applyFill="1" applyBorder="1" applyAlignment="1" applyProtection="1">
      <alignment horizontal="center" vertical="center" wrapText="1"/>
      <protection hidden="1"/>
    </xf>
    <xf numFmtId="0" fontId="23" fillId="21" borderId="17" xfId="0" applyFont="1" applyFill="1" applyBorder="1" applyAlignment="1" applyProtection="1">
      <alignment horizontal="center" vertical="center" wrapText="1"/>
      <protection hidden="1"/>
    </xf>
    <xf numFmtId="168" fontId="33" fillId="0" borderId="16" xfId="0" applyNumberFormat="1" applyFont="1" applyFill="1" applyBorder="1" applyAlignment="1" applyProtection="1">
      <alignment horizontal="center" vertical="center" wrapText="1"/>
      <protection locked="0"/>
    </xf>
    <xf numFmtId="168" fontId="33" fillId="0" borderId="17" xfId="0" applyNumberFormat="1"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hidden="1"/>
    </xf>
    <xf numFmtId="0" fontId="32" fillId="0" borderId="1" xfId="0" applyFont="1" applyBorder="1" applyAlignment="1" applyProtection="1">
      <alignment horizontal="left" vertical="center" wrapText="1"/>
      <protection locked="0"/>
    </xf>
    <xf numFmtId="0" fontId="23" fillId="21" borderId="1" xfId="0" applyFont="1" applyFill="1" applyBorder="1" applyAlignment="1" applyProtection="1">
      <alignment horizontal="center" vertical="center" wrapText="1"/>
      <protection hidden="1"/>
    </xf>
    <xf numFmtId="0" fontId="23" fillId="21" borderId="1" xfId="0" applyFont="1" applyFill="1" applyBorder="1" applyAlignment="1" applyProtection="1">
      <alignment horizontal="left" vertical="center" wrapText="1"/>
      <protection hidden="1"/>
    </xf>
    <xf numFmtId="0" fontId="23" fillId="21" borderId="22" xfId="0" applyFont="1" applyFill="1" applyBorder="1" applyAlignment="1" applyProtection="1">
      <alignment horizontal="left" vertical="center" wrapText="1"/>
      <protection hidden="1"/>
    </xf>
    <xf numFmtId="0" fontId="23" fillId="21" borderId="20" xfId="0" applyFont="1" applyFill="1" applyBorder="1" applyAlignment="1" applyProtection="1">
      <alignment horizontal="left" vertical="center" wrapText="1"/>
      <protection hidden="1"/>
    </xf>
    <xf numFmtId="0" fontId="23" fillId="21" borderId="21" xfId="0" applyFont="1" applyFill="1" applyBorder="1" applyAlignment="1" applyProtection="1">
      <alignment horizontal="left" vertical="center" wrapText="1"/>
      <protection hidden="1"/>
    </xf>
    <xf numFmtId="0" fontId="23" fillId="21" borderId="23" xfId="0" applyFont="1" applyFill="1" applyBorder="1" applyAlignment="1" applyProtection="1">
      <alignment horizontal="left" vertical="center" wrapText="1"/>
      <protection hidden="1"/>
    </xf>
    <xf numFmtId="0" fontId="23" fillId="21" borderId="18" xfId="0" applyFont="1" applyFill="1" applyBorder="1" applyAlignment="1" applyProtection="1">
      <alignment horizontal="left" vertical="center" wrapText="1"/>
      <protection hidden="1"/>
    </xf>
    <xf numFmtId="0" fontId="23" fillId="21" borderId="24" xfId="0" applyFont="1" applyFill="1" applyBorder="1" applyAlignment="1" applyProtection="1">
      <alignment horizontal="left" vertical="center" wrapText="1"/>
      <protection hidden="1"/>
    </xf>
    <xf numFmtId="0" fontId="32" fillId="0" borderId="22"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2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21" fillId="17" borderId="1" xfId="0" applyFont="1" applyFill="1" applyBorder="1" applyAlignment="1" applyProtection="1">
      <alignment horizontal="center" vertical="center" wrapText="1"/>
      <protection hidden="1"/>
    </xf>
    <xf numFmtId="0" fontId="6" fillId="0" borderId="1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23" fillId="21" borderId="1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28" fillId="21" borderId="73" xfId="0" applyFont="1" applyFill="1" applyBorder="1" applyAlignment="1" applyProtection="1">
      <alignment horizontal="center" vertical="center" wrapText="1"/>
      <protection hidden="1"/>
    </xf>
    <xf numFmtId="0" fontId="28" fillId="21" borderId="40" xfId="0" applyFont="1" applyFill="1" applyBorder="1" applyAlignment="1" applyProtection="1">
      <alignment horizontal="center" vertical="center" wrapText="1"/>
      <protection hidden="1"/>
    </xf>
    <xf numFmtId="0" fontId="40" fillId="0" borderId="12" xfId="0" applyFont="1" applyBorder="1" applyAlignment="1" applyProtection="1">
      <alignment horizontal="left" vertical="center" wrapText="1"/>
      <protection locked="0"/>
    </xf>
    <xf numFmtId="0" fontId="40" fillId="0" borderId="14"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64" fontId="12" fillId="0" borderId="15" xfId="0" applyNumberFormat="1" applyFont="1" applyFill="1" applyBorder="1" applyAlignment="1" applyProtection="1">
      <alignment horizontal="left" vertical="center" wrapText="1"/>
      <protection hidden="1"/>
    </xf>
    <xf numFmtId="164" fontId="12" fillId="0" borderId="24" xfId="0" applyNumberFormat="1" applyFont="1" applyFill="1" applyBorder="1" applyAlignment="1" applyProtection="1">
      <alignment horizontal="left" vertical="center" wrapText="1"/>
      <protection hidden="1"/>
    </xf>
    <xf numFmtId="0" fontId="28" fillId="21" borderId="80" xfId="0" applyFont="1" applyFill="1" applyBorder="1" applyAlignment="1" applyProtection="1">
      <alignment horizontal="center" vertical="center" wrapText="1"/>
      <protection hidden="1"/>
    </xf>
    <xf numFmtId="0" fontId="28" fillId="21" borderId="60" xfId="0" applyFont="1" applyFill="1" applyBorder="1" applyAlignment="1" applyProtection="1">
      <alignment horizontal="center" vertical="center" wrapText="1"/>
      <protection hidden="1"/>
    </xf>
    <xf numFmtId="0" fontId="28" fillId="21" borderId="79" xfId="0" applyFont="1" applyFill="1" applyBorder="1" applyAlignment="1" applyProtection="1">
      <alignment horizontal="center" vertical="center" wrapText="1"/>
      <protection hidden="1"/>
    </xf>
    <xf numFmtId="0" fontId="28" fillId="21" borderId="59" xfId="0" applyFont="1" applyFill="1" applyBorder="1" applyAlignment="1" applyProtection="1">
      <alignment horizontal="center" vertical="center" wrapText="1"/>
      <protection hidden="1"/>
    </xf>
    <xf numFmtId="0" fontId="28" fillId="21" borderId="69" xfId="0" applyFont="1" applyFill="1" applyBorder="1" applyAlignment="1" applyProtection="1">
      <alignment horizontal="center" vertical="center" wrapText="1"/>
      <protection hidden="1"/>
    </xf>
    <xf numFmtId="0" fontId="20" fillId="21" borderId="14" xfId="0" applyFont="1" applyFill="1" applyBorder="1" applyAlignment="1" applyProtection="1">
      <alignment horizontal="center" vertical="center" wrapText="1"/>
      <protection hidden="1"/>
    </xf>
    <xf numFmtId="0" fontId="20" fillId="21"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top" wrapText="1"/>
      <protection hidden="1"/>
    </xf>
    <xf numFmtId="0" fontId="28" fillId="21" borderId="40" xfId="0" applyFont="1" applyFill="1" applyBorder="1" applyAlignment="1" applyProtection="1">
      <alignment horizontal="center" vertical="top" wrapText="1"/>
      <protection hidden="1"/>
    </xf>
    <xf numFmtId="0" fontId="12" fillId="17" borderId="14" xfId="0" applyFont="1" applyFill="1" applyBorder="1" applyAlignment="1" applyProtection="1">
      <alignment horizontal="center" vertical="center" wrapText="1"/>
      <protection hidden="1"/>
    </xf>
    <xf numFmtId="0" fontId="12" fillId="17"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20" fillId="21" borderId="13" xfId="0" applyFont="1" applyFill="1" applyBorder="1" applyAlignment="1" applyProtection="1">
      <alignment horizontal="center" vertical="center" wrapText="1"/>
      <protection hidden="1"/>
    </xf>
    <xf numFmtId="0" fontId="20" fillId="21" borderId="75" xfId="0" applyFont="1" applyFill="1" applyBorder="1" applyAlignment="1" applyProtection="1">
      <alignment horizontal="center" vertical="center" wrapText="1"/>
      <protection hidden="1"/>
    </xf>
    <xf numFmtId="0" fontId="12" fillId="17" borderId="13" xfId="0" applyFont="1" applyFill="1" applyBorder="1" applyAlignment="1" applyProtection="1">
      <alignment horizontal="center" vertical="center" wrapText="1"/>
      <protection hidden="1"/>
    </xf>
    <xf numFmtId="0" fontId="12" fillId="17" borderId="75" xfId="0" applyFont="1" applyFill="1" applyBorder="1" applyAlignment="1" applyProtection="1">
      <alignment horizontal="center" vertical="center" wrapText="1"/>
      <protection hidden="1"/>
    </xf>
    <xf numFmtId="0" fontId="28" fillId="21" borderId="76" xfId="0" applyFont="1" applyFill="1" applyBorder="1" applyAlignment="1" applyProtection="1">
      <alignment horizontal="center" vertical="top" wrapText="1"/>
      <protection hidden="1"/>
    </xf>
    <xf numFmtId="0" fontId="28" fillId="21" borderId="85"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2" fillId="2" borderId="75" xfId="0" applyFont="1" applyFill="1" applyBorder="1" applyAlignment="1" applyProtection="1">
      <alignment horizontal="center" vertical="top" wrapText="1"/>
      <protection hidden="1"/>
    </xf>
    <xf numFmtId="0" fontId="11" fillId="0" borderId="1" xfId="0" applyFont="1" applyBorder="1" applyAlignment="1" applyProtection="1">
      <alignment horizontal="left" vertical="center" wrapText="1"/>
      <protection hidden="1"/>
    </xf>
    <xf numFmtId="0" fontId="28" fillId="21" borderId="24" xfId="0" applyFont="1" applyFill="1" applyBorder="1" applyAlignment="1" applyProtection="1">
      <alignment horizontal="center" vertical="center" wrapText="1"/>
      <protection hidden="1"/>
    </xf>
    <xf numFmtId="0" fontId="28" fillId="21" borderId="74"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24" fillId="19" borderId="14" xfId="0" applyFont="1" applyFill="1" applyBorder="1" applyAlignment="1" applyProtection="1">
      <alignment horizontal="center" vertical="center" wrapText="1"/>
      <protection hidden="1"/>
    </xf>
    <xf numFmtId="0" fontId="24" fillId="19" borderId="4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7" borderId="14" xfId="0" applyFont="1" applyFill="1" applyBorder="1" applyAlignment="1" applyProtection="1">
      <alignment horizontal="center" vertical="center" wrapText="1"/>
    </xf>
    <xf numFmtId="0" fontId="11" fillId="17" borderId="1" xfId="0" applyFont="1" applyFill="1" applyBorder="1" applyAlignment="1" applyProtection="1">
      <alignment horizontal="center" vertical="center" wrapText="1"/>
    </xf>
    <xf numFmtId="164" fontId="12" fillId="0" borderId="55"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11" fillId="0" borderId="55" xfId="0" applyFont="1" applyBorder="1" applyAlignment="1" applyProtection="1">
      <alignment horizontal="center" vertical="center" wrapText="1"/>
      <protection hidden="1"/>
    </xf>
    <xf numFmtId="0" fontId="28" fillId="21" borderId="23" xfId="0" applyFont="1" applyFill="1" applyBorder="1" applyAlignment="1" applyProtection="1">
      <alignment horizontal="center" vertical="center" wrapText="1"/>
      <protection hidden="1"/>
    </xf>
    <xf numFmtId="0" fontId="28" fillId="21" borderId="18" xfId="0" applyFont="1" applyFill="1" applyBorder="1" applyAlignment="1" applyProtection="1">
      <alignment horizontal="center" vertical="center" wrapText="1"/>
      <protection hidden="1"/>
    </xf>
    <xf numFmtId="0" fontId="28" fillId="21" borderId="82" xfId="0" applyFont="1" applyFill="1" applyBorder="1" applyAlignment="1" applyProtection="1">
      <alignment horizontal="center" vertical="center" wrapText="1"/>
      <protection hidden="1"/>
    </xf>
    <xf numFmtId="0" fontId="28" fillId="21" borderId="37" xfId="0" applyFont="1" applyFill="1" applyBorder="1" applyAlignment="1" applyProtection="1">
      <alignment horizontal="center" vertical="center" wrapText="1"/>
      <protection hidden="1"/>
    </xf>
    <xf numFmtId="164" fontId="12" fillId="0" borderId="55" xfId="0"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40" fillId="0" borderId="13" xfId="0" applyFont="1" applyBorder="1" applyAlignment="1" applyProtection="1">
      <alignment horizontal="left" vertical="center" wrapText="1"/>
      <protection locked="0"/>
    </xf>
    <xf numFmtId="0" fontId="41" fillId="0" borderId="12"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21" fillId="17" borderId="15" xfId="0" applyFont="1" applyFill="1" applyBorder="1" applyAlignment="1" applyProtection="1">
      <alignment horizontal="center" vertical="center" wrapText="1"/>
      <protection hidden="1"/>
    </xf>
    <xf numFmtId="0" fontId="21" fillId="17" borderId="16" xfId="0" applyFont="1" applyFill="1" applyBorder="1" applyAlignment="1" applyProtection="1">
      <alignment horizontal="center" vertical="center" wrapText="1"/>
      <protection hidden="1"/>
    </xf>
    <xf numFmtId="0" fontId="21" fillId="17" borderId="17" xfId="0" applyFont="1" applyFill="1" applyBorder="1" applyAlignment="1" applyProtection="1">
      <alignment horizontal="center" vertical="center" wrapText="1"/>
      <protection hidden="1"/>
    </xf>
    <xf numFmtId="0" fontId="28" fillId="21" borderId="13" xfId="0" applyFont="1" applyFill="1" applyBorder="1" applyAlignment="1" applyProtection="1">
      <alignment horizontal="center" vertical="center" wrapText="1"/>
      <protection hidden="1"/>
    </xf>
    <xf numFmtId="0" fontId="28" fillId="21" borderId="75" xfId="0" applyFont="1" applyFill="1" applyBorder="1" applyAlignment="1" applyProtection="1">
      <alignment horizontal="center" vertical="center" wrapText="1"/>
      <protection hidden="1"/>
    </xf>
    <xf numFmtId="0" fontId="28" fillId="21" borderId="12" xfId="0" applyFont="1" applyFill="1" applyBorder="1" applyAlignment="1" applyProtection="1">
      <alignment horizontal="center" vertical="center" textRotation="90" wrapText="1"/>
      <protection hidden="1"/>
    </xf>
    <xf numFmtId="0" fontId="28" fillId="21" borderId="75" xfId="0" applyFont="1" applyFill="1" applyBorder="1" applyAlignment="1" applyProtection="1">
      <alignment horizontal="center" vertical="center" textRotation="90" wrapText="1"/>
      <protection hidden="1"/>
    </xf>
    <xf numFmtId="0" fontId="12" fillId="17" borderId="76" xfId="0" applyFont="1" applyFill="1" applyBorder="1" applyAlignment="1" applyProtection="1">
      <alignment horizontal="center" vertical="center" wrapText="1"/>
      <protection hidden="1"/>
    </xf>
    <xf numFmtId="0" fontId="12" fillId="17" borderId="77" xfId="0" applyFont="1" applyFill="1" applyBorder="1" applyAlignment="1" applyProtection="1">
      <alignment horizontal="center" vertical="center" wrapText="1"/>
      <protection hidden="1"/>
    </xf>
    <xf numFmtId="0" fontId="12" fillId="17" borderId="9"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28" fillId="21" borderId="27" xfId="0" applyFont="1" applyFill="1" applyBorder="1" applyAlignment="1" applyProtection="1">
      <alignment horizontal="center" vertical="center" wrapText="1"/>
      <protection hidden="1"/>
    </xf>
    <xf numFmtId="0" fontId="28" fillId="21" borderId="78" xfId="0" applyFont="1" applyFill="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167" fontId="11" fillId="0" borderId="55" xfId="0" applyNumberFormat="1" applyFont="1" applyFill="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67" fontId="12" fillId="0" borderId="55" xfId="0" applyNumberFormat="1" applyFont="1" applyFill="1" applyBorder="1" applyAlignment="1" applyProtection="1">
      <alignment horizontal="center" vertical="center" wrapText="1"/>
      <protection hidden="1"/>
    </xf>
    <xf numFmtId="167" fontId="12" fillId="0"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top" wrapText="1"/>
      <protection locked="0"/>
    </xf>
    <xf numFmtId="164" fontId="12" fillId="0" borderId="13" xfId="0" applyNumberFormat="1"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2" fillId="17"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38" fillId="0" borderId="25"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5" fillId="0" borderId="25" xfId="0" applyFont="1" applyFill="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justify" vertical="center" wrapText="1"/>
      <protection hidden="1"/>
    </xf>
    <xf numFmtId="0" fontId="5" fillId="0" borderId="23" xfId="0" applyFont="1" applyFill="1" applyBorder="1" applyAlignment="1" applyProtection="1">
      <alignment horizontal="justify" vertical="center" wrapText="1"/>
      <protection hidden="1"/>
    </xf>
    <xf numFmtId="0" fontId="5" fillId="0" borderId="18"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6" fillId="0" borderId="20" xfId="0" applyFont="1" applyBorder="1" applyAlignment="1" applyProtection="1">
      <alignment horizontal="left" vertical="center" wrapText="1"/>
      <protection hidden="1"/>
    </xf>
    <xf numFmtId="0" fontId="5" fillId="1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17" borderId="1" xfId="0" applyFont="1" applyFill="1" applyBorder="1" applyAlignment="1" applyProtection="1">
      <alignment horizontal="left" vertical="center" wrapText="1"/>
      <protection hidden="1"/>
    </xf>
    <xf numFmtId="0" fontId="6" fillId="0" borderId="15"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21" fillId="17" borderId="1" xfId="0" applyFont="1" applyFill="1" applyBorder="1" applyAlignment="1" applyProtection="1">
      <alignment horizontal="center" vertical="center"/>
      <protection hidden="1"/>
    </xf>
    <xf numFmtId="167" fontId="6" fillId="0" borderId="1" xfId="0" applyNumberFormat="1" applyFont="1" applyBorder="1" applyAlignment="1" applyProtection="1">
      <alignment horizontal="left" vertical="center" wrapText="1"/>
      <protection hidden="1"/>
    </xf>
    <xf numFmtId="0" fontId="34"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18" fillId="8"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0" fontId="26" fillId="4" borderId="0"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hidden="1"/>
    </xf>
    <xf numFmtId="0" fontId="25" fillId="8" borderId="1"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wrapText="1"/>
      <protection hidden="1"/>
    </xf>
    <xf numFmtId="0" fontId="37" fillId="17" borderId="21" xfId="0" applyFont="1" applyFill="1" applyBorder="1" applyAlignment="1" applyProtection="1">
      <alignment horizontal="center" vertical="center" wrapText="1"/>
      <protection hidden="1"/>
    </xf>
    <xf numFmtId="0" fontId="37" fillId="17" borderId="23" xfId="0" applyFont="1" applyFill="1" applyBorder="1" applyAlignment="1" applyProtection="1">
      <alignment horizontal="center" vertical="center" wrapText="1"/>
      <protection hidden="1"/>
    </xf>
    <xf numFmtId="0" fontId="37" fillId="17" borderId="18" xfId="0" applyFont="1" applyFill="1" applyBorder="1" applyAlignment="1" applyProtection="1">
      <alignment horizontal="center" vertical="center" wrapText="1"/>
      <protection hidden="1"/>
    </xf>
    <xf numFmtId="0" fontId="37" fillId="17" borderId="24"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left" vertical="center" wrapText="1"/>
      <protection hidden="1"/>
    </xf>
    <xf numFmtId="0" fontId="38" fillId="0" borderId="16" xfId="0" applyFont="1" applyFill="1" applyBorder="1" applyAlignment="1" applyProtection="1">
      <alignment horizontal="left" vertical="center" wrapText="1"/>
      <protection hidden="1"/>
    </xf>
    <xf numFmtId="0" fontId="38" fillId="0" borderId="17" xfId="0" applyFont="1" applyFill="1" applyBorder="1" applyAlignment="1" applyProtection="1">
      <alignment horizontal="left" vertical="center" wrapText="1"/>
      <protection hidden="1"/>
    </xf>
    <xf numFmtId="0" fontId="37" fillId="17" borderId="1" xfId="0" applyFont="1" applyFill="1" applyBorder="1" applyAlignment="1" applyProtection="1">
      <alignment horizontal="center" vertical="center" wrapText="1"/>
      <protection hidden="1"/>
    </xf>
    <xf numFmtId="0" fontId="25" fillId="7" borderId="1"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6" fillId="0" borderId="1"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5" fillId="17" borderId="15" xfId="0" applyFont="1" applyFill="1" applyBorder="1" applyAlignment="1" applyProtection="1">
      <alignment horizontal="center" vertical="center" wrapText="1"/>
      <protection hidden="1"/>
    </xf>
    <xf numFmtId="0" fontId="5" fillId="17" borderId="16"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wrapText="1"/>
      <protection hidden="1"/>
    </xf>
    <xf numFmtId="0" fontId="6" fillId="17" borderId="15" xfId="0" applyFont="1" applyFill="1" applyBorder="1" applyAlignment="1" applyProtection="1">
      <alignment horizontal="left" vertical="center" wrapText="1"/>
      <protection hidden="1"/>
    </xf>
    <xf numFmtId="0" fontId="6" fillId="17" borderId="16" xfId="0" applyFont="1" applyFill="1" applyBorder="1" applyAlignment="1" applyProtection="1">
      <alignment horizontal="left" vertical="center" wrapText="1"/>
      <protection hidden="1"/>
    </xf>
    <xf numFmtId="0" fontId="6" fillId="17" borderId="17" xfId="0" applyFont="1" applyFill="1" applyBorder="1" applyAlignment="1" applyProtection="1">
      <alignment horizontal="left" vertical="center" wrapText="1"/>
      <protection hidden="1"/>
    </xf>
    <xf numFmtId="0" fontId="5" fillId="17" borderId="20" xfId="0" applyFont="1" applyFill="1" applyBorder="1" applyAlignment="1" applyProtection="1">
      <alignment horizontal="center" vertical="center" wrapText="1"/>
      <protection hidden="1"/>
    </xf>
    <xf numFmtId="0" fontId="5" fillId="17" borderId="21"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19" xfId="0" applyFont="1" applyFill="1" applyBorder="1" applyAlignment="1" applyProtection="1">
      <alignment horizontal="center" vertical="center" wrapText="1"/>
      <protection hidden="1"/>
    </xf>
    <xf numFmtId="0" fontId="5" fillId="17" borderId="18"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hidden="1"/>
    </xf>
    <xf numFmtId="0" fontId="6" fillId="0" borderId="17" xfId="0" applyNumberFormat="1" applyFont="1" applyBorder="1" applyAlignment="1" applyProtection="1">
      <alignment horizontal="center" vertical="center" wrapText="1"/>
      <protection hidden="1"/>
    </xf>
    <xf numFmtId="0" fontId="5" fillId="17" borderId="15" xfId="0" applyNumberFormat="1" applyFont="1" applyFill="1" applyBorder="1" applyAlignment="1" applyProtection="1">
      <alignment horizontal="center" vertical="center" wrapText="1"/>
      <protection hidden="1"/>
    </xf>
    <xf numFmtId="0" fontId="5" fillId="17" borderId="16" xfId="0" applyNumberFormat="1" applyFont="1" applyFill="1" applyBorder="1" applyAlignment="1" applyProtection="1">
      <alignment horizontal="center" vertical="center" wrapText="1"/>
      <protection hidden="1"/>
    </xf>
    <xf numFmtId="0" fontId="5" fillId="17" borderId="17" xfId="0" applyNumberFormat="1" applyFont="1" applyFill="1" applyBorder="1" applyAlignment="1" applyProtection="1">
      <alignment horizontal="center" vertical="center" wrapText="1"/>
      <protection hidden="1"/>
    </xf>
    <xf numFmtId="0" fontId="38" fillId="0" borderId="15" xfId="0" applyNumberFormat="1" applyFont="1" applyBorder="1" applyAlignment="1" applyProtection="1">
      <alignment horizontal="left" vertical="center" wrapText="1"/>
      <protection hidden="1"/>
    </xf>
    <xf numFmtId="0" fontId="38" fillId="0" borderId="16" xfId="0" applyNumberFormat="1" applyFont="1" applyBorder="1" applyAlignment="1" applyProtection="1">
      <alignment horizontal="left" vertical="center" wrapText="1"/>
      <protection hidden="1"/>
    </xf>
    <xf numFmtId="0" fontId="38" fillId="0" borderId="17" xfId="0" applyNumberFormat="1" applyFont="1" applyBorder="1" applyAlignment="1" applyProtection="1">
      <alignment horizontal="left" vertical="center" wrapText="1"/>
      <protection hidden="1"/>
    </xf>
    <xf numFmtId="0" fontId="5" fillId="2" borderId="25"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5" fillId="2" borderId="2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horizontal="center" vertical="center" wrapText="1"/>
      <protection hidden="1"/>
    </xf>
    <xf numFmtId="0" fontId="22" fillId="21" borderId="14"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textRotation="90" wrapText="1"/>
      <protection hidden="1"/>
    </xf>
    <xf numFmtId="0" fontId="5" fillId="2" borderId="14" xfId="0" applyNumberFormat="1" applyFont="1" applyFill="1" applyBorder="1" applyAlignment="1" applyProtection="1">
      <alignment horizontal="center" vertical="center" textRotation="90" wrapText="1"/>
      <protection hidden="1"/>
    </xf>
    <xf numFmtId="0" fontId="37" fillId="17" borderId="1" xfId="0" applyNumberFormat="1" applyFont="1" applyFill="1" applyBorder="1" applyAlignment="1" applyProtection="1">
      <alignment horizontal="center" vertical="center" textRotation="90" wrapText="1"/>
      <protection hidden="1"/>
    </xf>
    <xf numFmtId="0" fontId="22" fillId="21" borderId="1" xfId="0" applyNumberFormat="1"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6"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left" vertical="center" wrapText="1"/>
      <protection hidden="1"/>
    </xf>
    <xf numFmtId="164" fontId="6" fillId="0" borderId="16" xfId="0" applyNumberFormat="1" applyFont="1" applyBorder="1" applyAlignment="1" applyProtection="1">
      <alignment horizontal="left" vertical="center" wrapText="1"/>
      <protection hidden="1"/>
    </xf>
    <xf numFmtId="164" fontId="6" fillId="0" borderId="17" xfId="0" applyNumberFormat="1" applyFont="1" applyBorder="1" applyAlignment="1" applyProtection="1">
      <alignment horizontal="left" vertical="center" wrapText="1"/>
      <protection hidden="1"/>
    </xf>
    <xf numFmtId="164" fontId="6" fillId="0" borderId="22"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4" fontId="6" fillId="0" borderId="21" xfId="0" applyNumberFormat="1" applyFont="1" applyBorder="1" applyAlignment="1" applyProtection="1">
      <alignment horizontal="center" vertical="center" wrapText="1"/>
      <protection hidden="1"/>
    </xf>
    <xf numFmtId="164" fontId="6" fillId="0" borderId="25"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164" fontId="6" fillId="0" borderId="23"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center" vertical="center" wrapText="1"/>
      <protection hidden="1"/>
    </xf>
    <xf numFmtId="164" fontId="6" fillId="0" borderId="24" xfId="0" applyNumberFormat="1" applyFont="1" applyBorder="1" applyAlignment="1" applyProtection="1">
      <alignment horizontal="center" vertical="center" wrapText="1"/>
      <protection hidden="1"/>
    </xf>
    <xf numFmtId="0" fontId="38" fillId="0" borderId="15" xfId="0" applyFont="1" applyBorder="1" applyAlignment="1" applyProtection="1">
      <alignment horizontal="left" vertical="center" wrapText="1"/>
      <protection hidden="1"/>
    </xf>
    <xf numFmtId="0" fontId="38" fillId="0" borderId="16" xfId="0" applyFont="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18" fillId="18" borderId="1"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38" fillId="0" borderId="0" xfId="0" applyFont="1" applyAlignment="1" applyProtection="1">
      <alignment horizontal="left" vertical="center"/>
      <protection hidden="1"/>
    </xf>
    <xf numFmtId="0" fontId="16" fillId="17" borderId="26" xfId="14" applyFont="1" applyFill="1" applyBorder="1" applyAlignment="1" applyProtection="1">
      <alignment horizontal="center" vertical="center" wrapText="1"/>
      <protection hidden="1"/>
    </xf>
    <xf numFmtId="0" fontId="16" fillId="17" borderId="37" xfId="14" applyFont="1" applyFill="1" applyBorder="1" applyAlignment="1" applyProtection="1">
      <alignment horizontal="center" vertical="center" wrapText="1"/>
      <protection hidden="1"/>
    </xf>
    <xf numFmtId="0" fontId="16" fillId="17" borderId="43" xfId="14" applyFont="1" applyFill="1" applyBorder="1" applyAlignment="1" applyProtection="1">
      <alignment horizontal="center" vertical="center" wrapText="1"/>
      <protection hidden="1"/>
    </xf>
    <xf numFmtId="0" fontId="16" fillId="17" borderId="44" xfId="14" applyFont="1" applyFill="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protection hidden="1"/>
    </xf>
    <xf numFmtId="0" fontId="21" fillId="17" borderId="16" xfId="0" applyFont="1" applyFill="1" applyBorder="1" applyAlignment="1" applyProtection="1">
      <alignment horizontal="center" vertical="center"/>
      <protection hidden="1"/>
    </xf>
    <xf numFmtId="0" fontId="21" fillId="17" borderId="17" xfId="0" applyFont="1" applyFill="1" applyBorder="1" applyAlignment="1" applyProtection="1">
      <alignment horizontal="center" vertical="center"/>
      <protection hidden="1"/>
    </xf>
    <xf numFmtId="0" fontId="14"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top" wrapText="1"/>
      <protection hidden="1"/>
    </xf>
    <xf numFmtId="0" fontId="14" fillId="0" borderId="21" xfId="0" applyFont="1" applyBorder="1" applyAlignment="1" applyProtection="1">
      <alignment horizontal="center" vertical="center" textRotation="90" wrapText="1"/>
      <protection hidden="1"/>
    </xf>
    <xf numFmtId="0" fontId="14" fillId="0" borderId="19" xfId="0" applyFont="1" applyBorder="1" applyAlignment="1" applyProtection="1">
      <alignment horizontal="center" vertical="center" textRotation="90" wrapText="1"/>
      <protection hidden="1"/>
    </xf>
    <xf numFmtId="0" fontId="14" fillId="0" borderId="24" xfId="0" applyFont="1" applyBorder="1" applyAlignment="1" applyProtection="1">
      <alignment horizontal="center" vertical="center" textRotation="90" wrapText="1"/>
      <protection hidden="1"/>
    </xf>
    <xf numFmtId="0" fontId="14" fillId="0" borderId="12" xfId="0" applyFont="1" applyBorder="1" applyAlignment="1" applyProtection="1">
      <alignment horizontal="center" vertical="center" textRotation="90" wrapText="1"/>
      <protection hidden="1"/>
    </xf>
    <xf numFmtId="0" fontId="14" fillId="0" borderId="13" xfId="0" applyFont="1" applyBorder="1" applyAlignment="1" applyProtection="1">
      <alignment horizontal="center" vertical="center" textRotation="90" wrapText="1"/>
      <protection hidden="1"/>
    </xf>
    <xf numFmtId="0" fontId="14" fillId="0" borderId="14" xfId="0" applyFont="1" applyBorder="1" applyAlignment="1" applyProtection="1">
      <alignment horizontal="center" vertical="center" textRotation="90" wrapText="1"/>
      <protection hidden="1"/>
    </xf>
    <xf numFmtId="0" fontId="6" fillId="0" borderId="16" xfId="0" applyFont="1" applyBorder="1" applyAlignment="1" applyProtection="1">
      <alignment horizontal="center" vertical="center"/>
      <protection hidden="1"/>
    </xf>
    <xf numFmtId="0" fontId="38" fillId="0" borderId="1" xfId="0" applyFont="1" applyFill="1" applyBorder="1" applyAlignment="1" applyProtection="1">
      <alignment horizontal="left" vertical="center" wrapText="1"/>
      <protection hidden="1"/>
    </xf>
    <xf numFmtId="0" fontId="14" fillId="0" borderId="5" xfId="0" applyFont="1" applyBorder="1" applyAlignment="1" applyProtection="1">
      <alignment horizontal="center" vertical="center" textRotation="90" wrapText="1"/>
      <protection hidden="1"/>
    </xf>
    <xf numFmtId="0" fontId="14" fillId="0" borderId="7" xfId="0" applyFont="1" applyBorder="1" applyAlignment="1" applyProtection="1">
      <alignment horizontal="center" vertical="center" textRotation="90" wrapText="1"/>
      <protection hidden="1"/>
    </xf>
    <xf numFmtId="0" fontId="14" fillId="0" borderId="39" xfId="0" applyFont="1" applyBorder="1" applyAlignment="1" applyProtection="1">
      <alignment horizontal="center" vertical="center" textRotation="90" wrapText="1"/>
      <protection hidden="1"/>
    </xf>
    <xf numFmtId="0" fontId="23" fillId="22" borderId="55" xfId="0" applyFont="1" applyFill="1" applyBorder="1" applyAlignment="1" applyProtection="1">
      <alignment horizontal="center" vertical="center" wrapText="1"/>
      <protection hidden="1"/>
    </xf>
    <xf numFmtId="0" fontId="23" fillId="22" borderId="54" xfId="0" applyFont="1" applyFill="1" applyBorder="1" applyAlignment="1" applyProtection="1">
      <alignment horizontal="center" vertical="center" wrapText="1"/>
      <protection hidden="1"/>
    </xf>
    <xf numFmtId="0" fontId="23" fillId="22" borderId="72" xfId="0" applyFont="1" applyFill="1" applyBorder="1" applyAlignment="1" applyProtection="1">
      <alignment horizontal="center" vertical="center" textRotation="90" wrapText="1"/>
      <protection hidden="1"/>
    </xf>
    <xf numFmtId="0" fontId="23" fillId="22" borderId="27" xfId="0" applyFont="1" applyFill="1" applyBorder="1" applyAlignment="1" applyProtection="1">
      <alignment horizontal="center" vertical="center" textRotation="90"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1" fillId="17" borderId="9"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0" fontId="22" fillId="21" borderId="12" xfId="0" applyFont="1" applyFill="1" applyBorder="1" applyAlignment="1" applyProtection="1">
      <alignment vertical="center" wrapText="1"/>
      <protection hidden="1"/>
    </xf>
    <xf numFmtId="0" fontId="22" fillId="21" borderId="13" xfId="0" applyFont="1" applyFill="1" applyBorder="1" applyAlignment="1" applyProtection="1">
      <alignment vertical="center" wrapText="1"/>
      <protection hidden="1"/>
    </xf>
    <xf numFmtId="0" fontId="22" fillId="21" borderId="14" xfId="0" applyFont="1" applyFill="1" applyBorder="1" applyAlignment="1" applyProtection="1">
      <alignment vertical="center" wrapText="1"/>
      <protection hidden="1"/>
    </xf>
    <xf numFmtId="0" fontId="22" fillId="21" borderId="12" xfId="0" applyFont="1" applyFill="1" applyBorder="1" applyAlignment="1" applyProtection="1">
      <alignment horizontal="left" vertical="center" wrapText="1"/>
      <protection hidden="1"/>
    </xf>
    <xf numFmtId="0" fontId="22" fillId="21" borderId="13" xfId="0" applyFont="1" applyFill="1" applyBorder="1" applyAlignment="1" applyProtection="1">
      <alignment horizontal="left" vertical="center" wrapText="1"/>
      <protection hidden="1"/>
    </xf>
    <xf numFmtId="0" fontId="22" fillId="21" borderId="14" xfId="0" applyFont="1" applyFill="1" applyBorder="1" applyAlignment="1" applyProtection="1">
      <alignment horizontal="left" vertical="center" wrapText="1"/>
      <protection hidden="1"/>
    </xf>
    <xf numFmtId="0" fontId="5" fillId="17" borderId="12" xfId="0" applyFont="1" applyFill="1" applyBorder="1" applyAlignment="1" applyProtection="1">
      <alignment horizontal="center" vertical="center" textRotation="90" wrapText="1"/>
      <protection hidden="1"/>
    </xf>
    <xf numFmtId="0" fontId="5" fillId="17" borderId="13" xfId="0" applyFont="1" applyFill="1" applyBorder="1" applyAlignment="1" applyProtection="1">
      <alignment horizontal="center" vertical="center" textRotation="90" wrapText="1"/>
      <protection hidden="1"/>
    </xf>
    <xf numFmtId="0" fontId="5" fillId="17" borderId="14" xfId="0" applyFont="1" applyFill="1" applyBorder="1" applyAlignment="1" applyProtection="1">
      <alignment horizontal="center" vertical="center" textRotation="90" wrapText="1"/>
      <protection hidden="1"/>
    </xf>
    <xf numFmtId="167" fontId="5" fillId="17" borderId="15" xfId="0" applyNumberFormat="1" applyFont="1" applyFill="1" applyBorder="1" applyAlignment="1" applyProtection="1">
      <alignment horizontal="center" vertical="center" wrapText="1"/>
      <protection hidden="1"/>
    </xf>
    <xf numFmtId="167" fontId="5" fillId="17" borderId="17" xfId="0" applyNumberFormat="1" applyFont="1" applyFill="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38" fillId="0" borderId="11" xfId="0" applyFont="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2" fillId="21" borderId="81" xfId="0" applyFont="1" applyFill="1" applyBorder="1" applyAlignment="1" applyProtection="1">
      <alignment horizontal="center" vertical="center" wrapText="1"/>
      <protection hidden="1"/>
    </xf>
    <xf numFmtId="0" fontId="22" fillId="21" borderId="75" xfId="0" applyFont="1" applyFill="1" applyBorder="1" applyAlignment="1" applyProtection="1">
      <alignment horizontal="center" vertical="center" wrapText="1"/>
      <protection hidden="1"/>
    </xf>
    <xf numFmtId="0" fontId="21" fillId="17" borderId="2" xfId="0" applyFont="1" applyFill="1" applyBorder="1" applyAlignment="1" applyProtection="1">
      <alignment horizontal="center" vertical="center" wrapText="1"/>
      <protection hidden="1"/>
    </xf>
    <xf numFmtId="0" fontId="21" fillId="17" borderId="71" xfId="0" applyFont="1" applyFill="1" applyBorder="1" applyAlignment="1" applyProtection="1">
      <alignment horizontal="center" vertical="center" wrapText="1"/>
      <protection hidden="1"/>
    </xf>
    <xf numFmtId="0" fontId="21" fillId="17" borderId="7" xfId="0" applyFont="1" applyFill="1" applyBorder="1" applyAlignment="1" applyProtection="1">
      <alignment horizontal="center" vertical="center" wrapText="1"/>
      <protection hidden="1"/>
    </xf>
    <xf numFmtId="0" fontId="21" fillId="17" borderId="39" xfId="0" applyFont="1" applyFill="1" applyBorder="1" applyAlignment="1" applyProtection="1">
      <alignment horizontal="center" vertical="center" wrapText="1"/>
      <protection hidden="1"/>
    </xf>
    <xf numFmtId="168" fontId="22" fillId="21" borderId="59" xfId="0" applyNumberFormat="1" applyFont="1" applyFill="1" applyBorder="1" applyAlignment="1" applyProtection="1">
      <alignment horizontal="center" vertical="center" wrapText="1"/>
      <protection hidden="1"/>
    </xf>
    <xf numFmtId="168" fontId="22" fillId="21" borderId="79" xfId="0" applyNumberFormat="1" applyFont="1" applyFill="1" applyBorder="1" applyAlignment="1" applyProtection="1">
      <alignment horizontal="center" vertical="center" wrapText="1"/>
      <protection hidden="1"/>
    </xf>
    <xf numFmtId="168" fontId="5" fillId="0" borderId="84" xfId="0" applyNumberFormat="1" applyFont="1" applyFill="1" applyBorder="1" applyAlignment="1" applyProtection="1">
      <alignment horizontal="center" vertical="center" wrapText="1"/>
      <protection locked="0"/>
    </xf>
    <xf numFmtId="168" fontId="5" fillId="0" borderId="74" xfId="0" applyNumberFormat="1" applyFont="1" applyFill="1" applyBorder="1" applyAlignment="1" applyProtection="1">
      <alignment horizontal="center" vertical="center" wrapText="1"/>
      <protection locked="0"/>
    </xf>
    <xf numFmtId="0" fontId="5" fillId="17" borderId="70" xfId="0" applyFont="1" applyFill="1" applyBorder="1" applyAlignment="1" applyProtection="1">
      <alignment horizontal="left" vertical="center" wrapText="1"/>
      <protection hidden="1"/>
    </xf>
    <xf numFmtId="0" fontId="5" fillId="17"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58" xfId="0" applyFont="1" applyFill="1" applyBorder="1" applyAlignment="1" applyProtection="1">
      <alignment horizontal="left" vertical="center" wrapText="1"/>
      <protection hidden="1"/>
    </xf>
    <xf numFmtId="0" fontId="5" fillId="17" borderId="8" xfId="0" applyFont="1" applyFill="1" applyBorder="1" applyAlignment="1" applyProtection="1">
      <alignment horizontal="left" vertical="center" wrapText="1"/>
      <protection hidden="1"/>
    </xf>
    <xf numFmtId="0" fontId="5" fillId="17" borderId="83"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center" vertical="center" textRotation="90" wrapText="1"/>
      <protection hidden="1"/>
    </xf>
    <xf numFmtId="0" fontId="38" fillId="0" borderId="10" xfId="0" applyFont="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2" borderId="7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71"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cellXfs>
  <cellStyles count="21">
    <cellStyle name="Estilo 1" xfId="2"/>
    <cellStyle name="Estilo 2" xfId="3"/>
    <cellStyle name="Estilo 3" xfId="4"/>
    <cellStyle name="Estilo 4" xfId="5"/>
    <cellStyle name="Estilo 5" xfId="6"/>
    <cellStyle name="Estilo 6" xfId="7"/>
    <cellStyle name="Estilo 7" xfId="8"/>
    <cellStyle name="Estilo 8" xfId="9"/>
    <cellStyle name="Estilo 9" xfId="10"/>
    <cellStyle name="Hipervínculo 2" xfId="11"/>
    <cellStyle name="Hipervínculo 2 2" xfId="12"/>
    <cellStyle name="Moneda 2" xfId="13"/>
    <cellStyle name="Normal" xfId="0" builtinId="0"/>
    <cellStyle name="Normal 2" xfId="14"/>
    <cellStyle name="Normal 2 2" xfId="1"/>
    <cellStyle name="Normal 3" xfId="15"/>
    <cellStyle name="Normal 3 2" xfId="16"/>
    <cellStyle name="Normal 4 2" xfId="17"/>
    <cellStyle name="Porcentaje 2" xfId="18"/>
    <cellStyle name="Porcentual 2" xfId="19"/>
    <cellStyle name="Porcentual 3" xfId="20"/>
  </cellStyles>
  <dxfs count="352">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theme="0"/>
      </font>
      <fill>
        <patternFill>
          <bgColor rgb="FFC00000"/>
        </patternFill>
      </fill>
    </dxf>
    <dxf>
      <font>
        <b/>
        <i val="0"/>
        <color theme="0"/>
      </font>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ill>
        <patternFill>
          <bgColor rgb="FFFF0000"/>
        </patternFill>
      </fill>
    </dxf>
    <dxf>
      <fill>
        <patternFill>
          <bgColor theme="9" tint="-0.24994659260841701"/>
        </patternFill>
      </fill>
    </dxf>
    <dxf>
      <fill>
        <patternFill>
          <bgColor rgb="FFFFFF00"/>
        </patternFill>
      </fill>
    </dxf>
    <dxf>
      <fill>
        <patternFill>
          <bgColor rgb="FF92D050"/>
        </patternFill>
      </fill>
    </dxf>
    <dxf>
      <numFmt numFmtId="169" formatCode=";;;"/>
    </dxf>
  </dxfs>
  <tableStyles count="0" defaultTableStyle="TableStyleMedium2" defaultPivotStyle="PivotStyleLight16"/>
  <colors>
    <mruColors>
      <color rgb="FFD9D9D9"/>
      <color rgb="FFFF9933"/>
      <color rgb="FFB6004B"/>
      <color rgb="FF990033"/>
      <color rgb="FF8D143D"/>
      <color rgb="FFD9FFFF"/>
      <color rgb="FFFF0000"/>
      <color rgb="FFB9257D"/>
      <color rgb="FFCC3399"/>
      <color rgb="FF35B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4B592C-3973-4108-84BA-7DE69919718E}" type="doc">
      <dgm:prSet loTypeId="urn:microsoft.com/office/officeart/2005/8/layout/hList1" loCatId="list" qsTypeId="urn:microsoft.com/office/officeart/2005/8/quickstyle/3d3" qsCatId="3D" csTypeId="urn:microsoft.com/office/officeart/2005/8/colors/accent2_2" csCatId="accent2" phldr="1"/>
      <dgm:spPr/>
      <dgm:t>
        <a:bodyPr/>
        <a:lstStyle/>
        <a:p>
          <a:endParaRPr lang="es-CO"/>
        </a:p>
      </dgm:t>
    </dgm:pt>
    <dgm:pt modelId="{8C2422B8-E190-438F-98DF-28A2427CEC70}">
      <dgm:prSet phldrT="[Texto]" custT="1"/>
      <dgm:spPr>
        <a:solidFill>
          <a:schemeClr val="bg1">
            <a:alpha val="90000"/>
          </a:schemeClr>
        </a:solidFill>
      </dgm:spPr>
      <dgm:t>
        <a:bodyPr/>
        <a:lstStyle/>
        <a:p>
          <a:r>
            <a:rPr lang="es-CO" sz="1100">
              <a:latin typeface="Segoe UI" panose="020B0502040204020203" pitchFamily="34" charset="0"/>
              <a:ea typeface="Segoe UI" panose="020B0502040204020203" pitchFamily="34" charset="0"/>
              <a:cs typeface="Segoe UI" panose="020B0502040204020203" pitchFamily="34" charset="0"/>
            </a:rPr>
            <a:t>Aceptar el riesgo implica asumirlo con las consecuencias que pueda tener en el momento en que se materialice.</a:t>
          </a:r>
          <a:endParaRPr lang="es-CO" sz="1100">
            <a:latin typeface="Segoe UI" panose="020B0502040204020203" pitchFamily="34" charset="0"/>
            <a:cs typeface="Segoe UI" panose="020B0502040204020203" pitchFamily="34" charset="0"/>
          </a:endParaRPr>
        </a:p>
      </dgm:t>
    </dgm:pt>
    <dgm:pt modelId="{C907B562-563A-45FC-8F14-61B6710ADCF7}" type="par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623AD217-1058-4DE2-82AA-8CA465359440}" type="sib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FD7A8E85-5B91-44C6-85AA-87874D10A71F}">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Compartir o transferir el riesgo</a:t>
          </a:r>
          <a:endParaRPr lang="es-CO" sz="1100" b="1">
            <a:solidFill>
              <a:schemeClr val="tx1"/>
            </a:solidFill>
            <a:latin typeface="Segoe UI" panose="020B0502040204020203" pitchFamily="34" charset="0"/>
            <a:cs typeface="Segoe UI" panose="020B0502040204020203" pitchFamily="34" charset="0"/>
          </a:endParaRPr>
        </a:p>
      </dgm:t>
    </dgm:pt>
    <dgm:pt modelId="{856C8E88-F4AB-473A-923F-90E41010ABFA}" type="par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BA78CCE6-5771-4CEC-8614-E3B5D234F61E}" type="sib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D8126DDA-A4A8-4DD1-A692-32F2F384862B}">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El riesgo residual, o una parte de este, puede ser transferido a o compartido con otros grupos de interés que puedan gestionarlo con más eficacia cuando no sea posible reducirlo a un nivel aceptable.</a:t>
          </a:r>
          <a:endParaRPr lang="es-CO" sz="1100">
            <a:latin typeface="Segoe UI" panose="020B0502040204020203" pitchFamily="34" charset="0"/>
            <a:cs typeface="Segoe UI" panose="020B0502040204020203" pitchFamily="34" charset="0"/>
          </a:endParaRPr>
        </a:p>
      </dgm:t>
    </dgm:pt>
    <dgm:pt modelId="{2D92D2FA-7690-440A-9EC3-73804E60D6B7}" type="par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1304729D-BDBD-4092-BEFF-77AE9B13A1AB}" type="sib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D5BD3C07-08B1-4CB2-BAA9-2598140A7E66}">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Aceptar el riesgo</a:t>
          </a:r>
          <a:endParaRPr lang="es-CO" sz="1100" b="1">
            <a:solidFill>
              <a:schemeClr val="tx1"/>
            </a:solidFill>
            <a:latin typeface="Segoe UI" panose="020B0502040204020203" pitchFamily="34" charset="0"/>
            <a:cs typeface="Segoe UI" panose="020B0502040204020203" pitchFamily="34" charset="0"/>
          </a:endParaRPr>
        </a:p>
      </dgm:t>
    </dgm:pt>
    <dgm:pt modelId="{D57FC851-7EAA-4223-AEBE-E76C7B50CD0B}" type="sib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93178CD8-CA31-4D8F-B9AC-E6661F9ACF47}" type="par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40160902-8353-45C2-B236-24C61A89C378}">
      <dgm:prSet phldrT="[Texto]" custT="1"/>
      <dgm:spPr>
        <a:solidFill>
          <a:schemeClr val="bg1">
            <a:alpha val="90000"/>
          </a:schemeClr>
        </a:solidFill>
      </dgm:spPr>
      <dgm:t>
        <a:bodyPr/>
        <a:lstStyle/>
        <a:p>
          <a:r>
            <a:rPr lang="es-ES" sz="1100" b="1">
              <a:latin typeface="Segoe UI" panose="020B0502040204020203" pitchFamily="34" charset="0"/>
              <a:cs typeface="Segoe UI" panose="020B0502040204020203" pitchFamily="34" charset="0"/>
            </a:rPr>
            <a:t>No es posible transferir la responsabilidad del riesgo.</a:t>
          </a:r>
          <a:endParaRPr lang="es-CO" sz="1100" b="1">
            <a:latin typeface="Segoe UI" panose="020B0502040204020203" pitchFamily="34" charset="0"/>
            <a:cs typeface="Segoe UI" panose="020B0502040204020203" pitchFamily="34" charset="0"/>
          </a:endParaRPr>
        </a:p>
      </dgm:t>
    </dgm:pt>
    <dgm:pt modelId="{79C133DD-FB73-40CC-B1E0-6F1F73FFF5F3}" type="par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B434E4AF-A48A-4B8D-8A41-3E8ADEA92E3A}" type="sib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DA44BA91-DFB4-4FE3-B71E-60B51AB59BAD}">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Las formas más comunes de compartir o transferir un riesgo son los seguros o tercerización, los cuales deben respaldarse con un acuerdo contractual.</a:t>
          </a:r>
          <a:endParaRPr lang="es-CO" sz="1100">
            <a:latin typeface="Segoe UI" panose="020B0502040204020203" pitchFamily="34" charset="0"/>
            <a:cs typeface="Segoe UI" panose="020B0502040204020203" pitchFamily="34" charset="0"/>
          </a:endParaRPr>
        </a:p>
      </dgm:t>
    </dgm:pt>
    <dgm:pt modelId="{F1509AE0-275F-46D8-8CC2-1963CC7D0B02}" type="par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38E28A38-614F-4848-9EFB-7F21FF32BFF8}" type="sib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0A6C1F50-2068-40BB-923E-9F45ADBF4F6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Reducir el riesgo</a:t>
          </a:r>
          <a:endParaRPr lang="es-CO" sz="1100">
            <a:solidFill>
              <a:schemeClr val="tx1"/>
            </a:solidFill>
            <a:latin typeface="Segoe UI" panose="020B0502040204020203" pitchFamily="34" charset="0"/>
            <a:cs typeface="Segoe UI" panose="020B0502040204020203" pitchFamily="34" charset="0"/>
          </a:endParaRPr>
        </a:p>
      </dgm:t>
    </dgm:pt>
    <dgm:pt modelId="{58808C77-F040-4F3B-8CD2-66FD4E84B562}" type="par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240D99C-C4A1-4555-B567-B4DD7A23B74A}" type="sib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CFF2EAB-72A5-4A9A-BCAA-A3E63E2929FE}">
      <dgm:prSet phldrT="[Texto]" custT="1"/>
      <dgm:spPr>
        <a:solidFill>
          <a:schemeClr val="bg1">
            <a:alpha val="90000"/>
          </a:schemeClr>
        </a:solidFill>
      </dgm:spPr>
      <dgm:t>
        <a:bodyPr/>
        <a:lstStyle/>
        <a:p>
          <a:r>
            <a:rPr lang="es-ES" sz="1100" b="0">
              <a:latin typeface="Segoe UI" panose="020B0502040204020203" pitchFamily="34" charset="0"/>
              <a:cs typeface="Segoe UI" panose="020B0502040204020203" pitchFamily="34" charset="0"/>
            </a:rPr>
            <a:t>El riesgo residual se reduce formulando acciones preventivas </a:t>
          </a:r>
          <a:r>
            <a:rPr lang="es-CO" sz="1100" b="0">
              <a:latin typeface="Segoe UI" panose="020B0502040204020203" pitchFamily="34" charset="0"/>
              <a:cs typeface="Segoe UI" panose="020B0502040204020203" pitchFamily="34" charset="0"/>
            </a:rPr>
            <a:t>ADICIONALES y DIFERENTES a los </a:t>
          </a:r>
          <a:r>
            <a:rPr lang="es-CO" sz="1100">
              <a:latin typeface="Segoe UI" panose="020B0502040204020203" pitchFamily="34" charset="0"/>
              <a:cs typeface="Segoe UI" panose="020B0502040204020203" pitchFamily="34" charset="0"/>
            </a:rPr>
            <a:t>controles identificados y aplicados, que minimicen </a:t>
          </a:r>
          <a:r>
            <a:rPr lang="es-ES" sz="1100">
              <a:latin typeface="Segoe UI" panose="020B0502040204020203" pitchFamily="34" charset="0"/>
              <a:cs typeface="Segoe UI" panose="020B0502040204020203" pitchFamily="34" charset="0"/>
            </a:rPr>
            <a:t>la probabilidad de ocurrencia o el impacto del riesgo o ambos </a:t>
          </a:r>
          <a:r>
            <a:rPr lang="es-CO" sz="1100">
              <a:latin typeface="Segoe UI" panose="020B0502040204020203" pitchFamily="34" charset="0"/>
              <a:cs typeface="Segoe UI" panose="020B0502040204020203" pitchFamily="34" charset="0"/>
            </a:rPr>
            <a:t>y fortalezcan los puntos débiles o fallas identificadas en el diseño y en la evaluación de los controles. Si no existen controles, estas acciones deben estar dirigidas justamente a que se implementen nuevos controles.</a:t>
          </a:r>
        </a:p>
      </dgm:t>
    </dgm:pt>
    <dgm:pt modelId="{084AD063-46D8-4623-ABFD-56078E454144}" type="par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95D46B07-DC63-458D-B604-3D4AD953E854}" type="sib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0DEF0C2A-2F93-4803-8461-903145E7944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Evitar el riesgo</a:t>
          </a:r>
          <a:endParaRPr lang="es-CO" sz="1100">
            <a:solidFill>
              <a:schemeClr val="tx1"/>
            </a:solidFill>
            <a:latin typeface="Segoe UI" panose="020B0502040204020203" pitchFamily="34" charset="0"/>
            <a:cs typeface="Segoe UI" panose="020B0502040204020203" pitchFamily="34" charset="0"/>
          </a:endParaRPr>
        </a:p>
      </dgm:t>
    </dgm:pt>
    <dgm:pt modelId="{EA4707C9-76BA-46EF-A9E7-9284875A7364}" type="par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336330D0-CF29-4B89-82E8-C59C31173AB7}" type="sib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7EE5C377-D3A1-495D-B87A-10000C6E52CC}">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Implica no iniciar o no continuar con las </a:t>
          </a:r>
          <a:r>
            <a:rPr lang="es-ES" sz="1100" b="0">
              <a:latin typeface="Segoe UI" panose="020B0502040204020203" pitchFamily="34" charset="0"/>
              <a:cs typeface="Segoe UI" panose="020B0502040204020203" pitchFamily="34" charset="0"/>
            </a:rPr>
            <a:t>actividades que causan el riesgo.</a:t>
          </a:r>
          <a:endParaRPr lang="es-CO" sz="1100" b="0">
            <a:latin typeface="Segoe UI" panose="020B0502040204020203" pitchFamily="34" charset="0"/>
            <a:cs typeface="Segoe UI" panose="020B0502040204020203" pitchFamily="34" charset="0"/>
          </a:endParaRPr>
        </a:p>
      </dgm:t>
    </dgm:pt>
    <dgm:pt modelId="{B4459957-7794-4961-B197-2D9194607E59}" type="par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F2C542EF-212A-40BF-BE91-4C4D3B8B3116}" type="sib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DD27453D-F76B-4F3C-BBB2-297683507D2E}">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Compartir el riesgo contribuye a </a:t>
          </a:r>
          <a:r>
            <a:rPr lang="es-ES" sz="1100">
              <a:latin typeface="Segoe UI" panose="020B0502040204020203" pitchFamily="34" charset="0"/>
              <a:cs typeface="Segoe UI" panose="020B0502040204020203" pitchFamily="34" charset="0"/>
            </a:rPr>
            <a:t>minimizar la probabilidad de ocurrencia o el impacto del riesgo o ambos</a:t>
          </a:r>
          <a:r>
            <a:rPr lang="es-CO" sz="1100">
              <a:latin typeface="Segoe UI" panose="020B0502040204020203" pitchFamily="34" charset="0"/>
              <a:cs typeface="Segoe UI" panose="020B0502040204020203" pitchFamily="34" charset="0"/>
            </a:rPr>
            <a:t>.</a:t>
          </a:r>
        </a:p>
      </dgm:t>
    </dgm:pt>
    <dgm:pt modelId="{BD31E9A7-6367-4D9F-871B-DB86E89F4C25}" type="parTrans" cxnId="{ED0C0A0E-9D32-486B-B121-14271DD55D4F}">
      <dgm:prSet/>
      <dgm:spPr/>
      <dgm:t>
        <a:bodyPr/>
        <a:lstStyle/>
        <a:p>
          <a:endParaRPr lang="es-CO"/>
        </a:p>
      </dgm:t>
    </dgm:pt>
    <dgm:pt modelId="{123F84D3-DB3E-4F6A-BF28-E3D6924F61A6}" type="sibTrans" cxnId="{ED0C0A0E-9D32-486B-B121-14271DD55D4F}">
      <dgm:prSet/>
      <dgm:spPr/>
      <dgm:t>
        <a:bodyPr/>
        <a:lstStyle/>
        <a:p>
          <a:endParaRPr lang="es-CO"/>
        </a:p>
      </dgm:t>
    </dgm:pt>
    <dgm:pt modelId="{71E9DD13-46DC-46DA-8CA1-73585AFB16D5}">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Si el riesgo residual se ubica en una zona BAJA, quiere decir que puede aceptarse porque su impacto sobre los procesos o los grupos de interés es insignificante y se puede tratar con los controles existentes; en este sentido, NO es necesario formular acciones preventivas en planes de mejoramiento; simplemente se deben seguir aplicando los controles existentes.</a:t>
          </a:r>
        </a:p>
      </dgm:t>
    </dgm:pt>
    <dgm:pt modelId="{6E4F5563-48D4-458A-ABDE-9749C2BD2DE6}" type="parTrans" cxnId="{EA0236DE-3DA6-4155-AD1B-B844209C0F1C}">
      <dgm:prSet/>
      <dgm:spPr/>
      <dgm:t>
        <a:bodyPr/>
        <a:lstStyle/>
        <a:p>
          <a:endParaRPr lang="es-CO"/>
        </a:p>
      </dgm:t>
    </dgm:pt>
    <dgm:pt modelId="{A63FF407-5818-48CE-9989-762F92F006EB}" type="sibTrans" cxnId="{EA0236DE-3DA6-4155-AD1B-B844209C0F1C}">
      <dgm:prSet/>
      <dgm:spPr/>
      <dgm:t>
        <a:bodyPr/>
        <a:lstStyle/>
        <a:p>
          <a:endParaRPr lang="es-CO"/>
        </a:p>
      </dgm:t>
    </dgm:pt>
    <dgm:pt modelId="{E2F64599-DE11-4205-B6C7-7FFB3597B514}" type="pres">
      <dgm:prSet presAssocID="{DE4B592C-3973-4108-84BA-7DE69919718E}" presName="Name0" presStyleCnt="0">
        <dgm:presLayoutVars>
          <dgm:dir/>
          <dgm:animLvl val="lvl"/>
          <dgm:resizeHandles val="exact"/>
        </dgm:presLayoutVars>
      </dgm:prSet>
      <dgm:spPr/>
      <dgm:t>
        <a:bodyPr/>
        <a:lstStyle/>
        <a:p>
          <a:endParaRPr lang="es-CO"/>
        </a:p>
      </dgm:t>
    </dgm:pt>
    <dgm:pt modelId="{6934CCF2-AC03-4635-A23F-54AA02A2B379}" type="pres">
      <dgm:prSet presAssocID="{D5BD3C07-08B1-4CB2-BAA9-2598140A7E66}" presName="composite" presStyleCnt="0"/>
      <dgm:spPr/>
      <dgm:t>
        <a:bodyPr/>
        <a:lstStyle/>
        <a:p>
          <a:endParaRPr lang="es-CO"/>
        </a:p>
      </dgm:t>
    </dgm:pt>
    <dgm:pt modelId="{6E4E3AB3-671A-4184-9C75-8CA7F45C04E3}" type="pres">
      <dgm:prSet presAssocID="{D5BD3C07-08B1-4CB2-BAA9-2598140A7E66}" presName="parTx" presStyleLbl="alignNode1" presStyleIdx="0" presStyleCnt="4">
        <dgm:presLayoutVars>
          <dgm:chMax val="0"/>
          <dgm:chPref val="0"/>
          <dgm:bulletEnabled val="1"/>
        </dgm:presLayoutVars>
      </dgm:prSet>
      <dgm:spPr/>
      <dgm:t>
        <a:bodyPr/>
        <a:lstStyle/>
        <a:p>
          <a:endParaRPr lang="es-CO"/>
        </a:p>
      </dgm:t>
    </dgm:pt>
    <dgm:pt modelId="{EAE1661F-00FD-4AF4-9E18-D726FFA9FBE0}" type="pres">
      <dgm:prSet presAssocID="{D5BD3C07-08B1-4CB2-BAA9-2598140A7E66}" presName="desTx" presStyleLbl="alignAccFollowNode1" presStyleIdx="0" presStyleCnt="4">
        <dgm:presLayoutVars>
          <dgm:bulletEnabled val="1"/>
        </dgm:presLayoutVars>
      </dgm:prSet>
      <dgm:spPr/>
      <dgm:t>
        <a:bodyPr/>
        <a:lstStyle/>
        <a:p>
          <a:endParaRPr lang="es-CO"/>
        </a:p>
      </dgm:t>
    </dgm:pt>
    <dgm:pt modelId="{BB747362-647F-4198-BA9A-CCA176F1F048}" type="pres">
      <dgm:prSet presAssocID="{D57FC851-7EAA-4223-AEBE-E76C7B50CD0B}" presName="space" presStyleCnt="0"/>
      <dgm:spPr/>
      <dgm:t>
        <a:bodyPr/>
        <a:lstStyle/>
        <a:p>
          <a:endParaRPr lang="es-CO"/>
        </a:p>
      </dgm:t>
    </dgm:pt>
    <dgm:pt modelId="{0888A763-9787-4FEF-8F4B-84D9A5FA8C08}" type="pres">
      <dgm:prSet presAssocID="{0A6C1F50-2068-40BB-923E-9F45ADBF4F69}" presName="composite" presStyleCnt="0"/>
      <dgm:spPr/>
      <dgm:t>
        <a:bodyPr/>
        <a:lstStyle/>
        <a:p>
          <a:endParaRPr lang="es-CO"/>
        </a:p>
      </dgm:t>
    </dgm:pt>
    <dgm:pt modelId="{C5A68613-E52A-484B-8873-D59BD4CFD497}" type="pres">
      <dgm:prSet presAssocID="{0A6C1F50-2068-40BB-923E-9F45ADBF4F69}" presName="parTx" presStyleLbl="alignNode1" presStyleIdx="1" presStyleCnt="4">
        <dgm:presLayoutVars>
          <dgm:chMax val="0"/>
          <dgm:chPref val="0"/>
          <dgm:bulletEnabled val="1"/>
        </dgm:presLayoutVars>
      </dgm:prSet>
      <dgm:spPr/>
      <dgm:t>
        <a:bodyPr/>
        <a:lstStyle/>
        <a:p>
          <a:endParaRPr lang="es-CO"/>
        </a:p>
      </dgm:t>
    </dgm:pt>
    <dgm:pt modelId="{F598794F-BBBA-428D-86FD-20F56A14F93C}" type="pres">
      <dgm:prSet presAssocID="{0A6C1F50-2068-40BB-923E-9F45ADBF4F69}" presName="desTx" presStyleLbl="alignAccFollowNode1" presStyleIdx="1" presStyleCnt="4">
        <dgm:presLayoutVars>
          <dgm:bulletEnabled val="1"/>
        </dgm:presLayoutVars>
      </dgm:prSet>
      <dgm:spPr/>
      <dgm:t>
        <a:bodyPr/>
        <a:lstStyle/>
        <a:p>
          <a:endParaRPr lang="es-CO"/>
        </a:p>
      </dgm:t>
    </dgm:pt>
    <dgm:pt modelId="{A73FC7C9-5B35-4122-B79A-895B3EBEC52A}" type="pres">
      <dgm:prSet presAssocID="{C240D99C-C4A1-4555-B567-B4DD7A23B74A}" presName="space" presStyleCnt="0"/>
      <dgm:spPr/>
      <dgm:t>
        <a:bodyPr/>
        <a:lstStyle/>
        <a:p>
          <a:endParaRPr lang="es-CO"/>
        </a:p>
      </dgm:t>
    </dgm:pt>
    <dgm:pt modelId="{19D310D7-7573-424F-90D5-6B7E1681C623}" type="pres">
      <dgm:prSet presAssocID="{FD7A8E85-5B91-44C6-85AA-87874D10A71F}" presName="composite" presStyleCnt="0"/>
      <dgm:spPr/>
      <dgm:t>
        <a:bodyPr/>
        <a:lstStyle/>
        <a:p>
          <a:endParaRPr lang="es-CO"/>
        </a:p>
      </dgm:t>
    </dgm:pt>
    <dgm:pt modelId="{96F91EAB-5B26-4DA2-B1C8-953AA7A1B962}" type="pres">
      <dgm:prSet presAssocID="{FD7A8E85-5B91-44C6-85AA-87874D10A71F}" presName="parTx" presStyleLbl="alignNode1" presStyleIdx="2" presStyleCnt="4">
        <dgm:presLayoutVars>
          <dgm:chMax val="0"/>
          <dgm:chPref val="0"/>
          <dgm:bulletEnabled val="1"/>
        </dgm:presLayoutVars>
      </dgm:prSet>
      <dgm:spPr/>
      <dgm:t>
        <a:bodyPr/>
        <a:lstStyle/>
        <a:p>
          <a:endParaRPr lang="es-CO"/>
        </a:p>
      </dgm:t>
    </dgm:pt>
    <dgm:pt modelId="{9482CD0E-A470-4B86-AD28-F5889E0E011D}" type="pres">
      <dgm:prSet presAssocID="{FD7A8E85-5B91-44C6-85AA-87874D10A71F}" presName="desTx" presStyleLbl="alignAccFollowNode1" presStyleIdx="2" presStyleCnt="4">
        <dgm:presLayoutVars>
          <dgm:bulletEnabled val="1"/>
        </dgm:presLayoutVars>
      </dgm:prSet>
      <dgm:spPr/>
      <dgm:t>
        <a:bodyPr/>
        <a:lstStyle/>
        <a:p>
          <a:endParaRPr lang="es-CO"/>
        </a:p>
      </dgm:t>
    </dgm:pt>
    <dgm:pt modelId="{55796291-6B7C-4E48-AC37-C49974AB24CE}" type="pres">
      <dgm:prSet presAssocID="{BA78CCE6-5771-4CEC-8614-E3B5D234F61E}" presName="space" presStyleCnt="0"/>
      <dgm:spPr/>
      <dgm:t>
        <a:bodyPr/>
        <a:lstStyle/>
        <a:p>
          <a:endParaRPr lang="es-CO"/>
        </a:p>
      </dgm:t>
    </dgm:pt>
    <dgm:pt modelId="{686A867D-F380-4FF3-A3D5-D36C6AF0EADE}" type="pres">
      <dgm:prSet presAssocID="{0DEF0C2A-2F93-4803-8461-903145E79449}" presName="composite" presStyleCnt="0"/>
      <dgm:spPr/>
      <dgm:t>
        <a:bodyPr/>
        <a:lstStyle/>
        <a:p>
          <a:endParaRPr lang="es-CO"/>
        </a:p>
      </dgm:t>
    </dgm:pt>
    <dgm:pt modelId="{AE81C313-C6FA-4C96-87D8-B4E1977A6CA1}" type="pres">
      <dgm:prSet presAssocID="{0DEF0C2A-2F93-4803-8461-903145E79449}" presName="parTx" presStyleLbl="alignNode1" presStyleIdx="3" presStyleCnt="4">
        <dgm:presLayoutVars>
          <dgm:chMax val="0"/>
          <dgm:chPref val="0"/>
          <dgm:bulletEnabled val="1"/>
        </dgm:presLayoutVars>
      </dgm:prSet>
      <dgm:spPr/>
      <dgm:t>
        <a:bodyPr/>
        <a:lstStyle/>
        <a:p>
          <a:endParaRPr lang="es-CO"/>
        </a:p>
      </dgm:t>
    </dgm:pt>
    <dgm:pt modelId="{63CED4D3-0E7C-4900-BD06-0A4E420FA815}" type="pres">
      <dgm:prSet presAssocID="{0DEF0C2A-2F93-4803-8461-903145E79449}" presName="desTx" presStyleLbl="alignAccFollowNode1" presStyleIdx="3" presStyleCnt="4">
        <dgm:presLayoutVars>
          <dgm:bulletEnabled val="1"/>
        </dgm:presLayoutVars>
      </dgm:prSet>
      <dgm:spPr/>
      <dgm:t>
        <a:bodyPr/>
        <a:lstStyle/>
        <a:p>
          <a:endParaRPr lang="es-CO"/>
        </a:p>
      </dgm:t>
    </dgm:pt>
  </dgm:ptLst>
  <dgm:cxnLst>
    <dgm:cxn modelId="{7B5C20D5-3F27-4E3C-BB0C-3F93FD3D5644}" srcId="{0DEF0C2A-2F93-4803-8461-903145E79449}" destId="{7EE5C377-D3A1-495D-B87A-10000C6E52CC}" srcOrd="0" destOrd="0" parTransId="{B4459957-7794-4961-B197-2D9194607E59}" sibTransId="{F2C542EF-212A-40BF-BE91-4C4D3B8B3116}"/>
    <dgm:cxn modelId="{1B082F9A-0216-46FA-92F0-2B9FFF6E3C24}" srcId="{DE4B592C-3973-4108-84BA-7DE69919718E}" destId="{D5BD3C07-08B1-4CB2-BAA9-2598140A7E66}" srcOrd="0" destOrd="0" parTransId="{93178CD8-CA31-4D8F-B9AC-E6661F9ACF47}" sibTransId="{D57FC851-7EAA-4223-AEBE-E76C7B50CD0B}"/>
    <dgm:cxn modelId="{6B11A534-3F28-496E-A54A-6754760F87D8}" srcId="{0A6C1F50-2068-40BB-923E-9F45ADBF4F69}" destId="{CCFF2EAB-72A5-4A9A-BCAA-A3E63E2929FE}" srcOrd="0" destOrd="0" parTransId="{084AD063-46D8-4623-ABFD-56078E454144}" sibTransId="{95D46B07-DC63-458D-B604-3D4AD953E854}"/>
    <dgm:cxn modelId="{3E88C2E7-8280-42A2-B7DC-1A358BA2B49C}" srcId="{FD7A8E85-5B91-44C6-85AA-87874D10A71F}" destId="{DA44BA91-DFB4-4FE3-B71E-60B51AB59BAD}" srcOrd="2" destOrd="0" parTransId="{F1509AE0-275F-46D8-8CC2-1963CC7D0B02}" sibTransId="{38E28A38-614F-4848-9EFB-7F21FF32BFF8}"/>
    <dgm:cxn modelId="{2878EF6B-3B5E-474E-90FF-55FB06E26C08}" type="presOf" srcId="{FD7A8E85-5B91-44C6-85AA-87874D10A71F}" destId="{96F91EAB-5B26-4DA2-B1C8-953AA7A1B962}" srcOrd="0" destOrd="0" presId="urn:microsoft.com/office/officeart/2005/8/layout/hList1"/>
    <dgm:cxn modelId="{B6235A95-078B-428D-9214-4274EF491AF5}" type="presOf" srcId="{0DEF0C2A-2F93-4803-8461-903145E79449}" destId="{AE81C313-C6FA-4C96-87D8-B4E1977A6CA1}" srcOrd="0" destOrd="0" presId="urn:microsoft.com/office/officeart/2005/8/layout/hList1"/>
    <dgm:cxn modelId="{5CF73822-333E-4E0F-8950-0568EB858140}" type="presOf" srcId="{8C2422B8-E190-438F-98DF-28A2427CEC70}" destId="{EAE1661F-00FD-4AF4-9E18-D726FFA9FBE0}" srcOrd="0" destOrd="0" presId="urn:microsoft.com/office/officeart/2005/8/layout/hList1"/>
    <dgm:cxn modelId="{D6E5EC9F-39A7-431D-B305-E1AF4A01934F}" type="presOf" srcId="{DA44BA91-DFB4-4FE3-B71E-60B51AB59BAD}" destId="{9482CD0E-A470-4B86-AD28-F5889E0E011D}" srcOrd="0" destOrd="2" presId="urn:microsoft.com/office/officeart/2005/8/layout/hList1"/>
    <dgm:cxn modelId="{97A220A5-3602-4D34-89FB-6F72C6322BA7}" srcId="{DE4B592C-3973-4108-84BA-7DE69919718E}" destId="{0A6C1F50-2068-40BB-923E-9F45ADBF4F69}" srcOrd="1" destOrd="0" parTransId="{58808C77-F040-4F3B-8CD2-66FD4E84B562}" sibTransId="{C240D99C-C4A1-4555-B567-B4DD7A23B74A}"/>
    <dgm:cxn modelId="{45BA3CFE-B14A-4408-BF16-36685170C1DD}" type="presOf" srcId="{7EE5C377-D3A1-495D-B87A-10000C6E52CC}" destId="{63CED4D3-0E7C-4900-BD06-0A4E420FA815}" srcOrd="0" destOrd="0" presId="urn:microsoft.com/office/officeart/2005/8/layout/hList1"/>
    <dgm:cxn modelId="{ED0C0A0E-9D32-486B-B121-14271DD55D4F}" srcId="{FD7A8E85-5B91-44C6-85AA-87874D10A71F}" destId="{DD27453D-F76B-4F3C-BBB2-297683507D2E}" srcOrd="3" destOrd="0" parTransId="{BD31E9A7-6367-4D9F-871B-DB86E89F4C25}" sibTransId="{123F84D3-DB3E-4F6A-BF28-E3D6924F61A6}"/>
    <dgm:cxn modelId="{B9BDFE24-0D94-4CF4-B271-63F960EE251D}" srcId="{FD7A8E85-5B91-44C6-85AA-87874D10A71F}" destId="{40160902-8353-45C2-B236-24C61A89C378}" srcOrd="1" destOrd="0" parTransId="{79C133DD-FB73-40CC-B1E0-6F1F73FFF5F3}" sibTransId="{B434E4AF-A48A-4B8D-8A41-3E8ADEA92E3A}"/>
    <dgm:cxn modelId="{18BC7E65-A139-4F78-A7F6-4A5A4D6A5418}" type="presOf" srcId="{DD27453D-F76B-4F3C-BBB2-297683507D2E}" destId="{9482CD0E-A470-4B86-AD28-F5889E0E011D}" srcOrd="0" destOrd="3" presId="urn:microsoft.com/office/officeart/2005/8/layout/hList1"/>
    <dgm:cxn modelId="{EA0236DE-3DA6-4155-AD1B-B844209C0F1C}" srcId="{D5BD3C07-08B1-4CB2-BAA9-2598140A7E66}" destId="{71E9DD13-46DC-46DA-8CA1-73585AFB16D5}" srcOrd="1" destOrd="0" parTransId="{6E4F5563-48D4-458A-ABDE-9749C2BD2DE6}" sibTransId="{A63FF407-5818-48CE-9989-762F92F006EB}"/>
    <dgm:cxn modelId="{2B975225-2D3F-4E4B-9556-1CE24D651401}" srcId="{FD7A8E85-5B91-44C6-85AA-87874D10A71F}" destId="{D8126DDA-A4A8-4DD1-A692-32F2F384862B}" srcOrd="0" destOrd="0" parTransId="{2D92D2FA-7690-440A-9EC3-73804E60D6B7}" sibTransId="{1304729D-BDBD-4092-BEFF-77AE9B13A1AB}"/>
    <dgm:cxn modelId="{371B2D19-3066-454F-A5F6-4875320AE589}" type="presOf" srcId="{D8126DDA-A4A8-4DD1-A692-32F2F384862B}" destId="{9482CD0E-A470-4B86-AD28-F5889E0E011D}" srcOrd="0" destOrd="0" presId="urn:microsoft.com/office/officeart/2005/8/layout/hList1"/>
    <dgm:cxn modelId="{3CCE83CB-0BE6-4535-BFE3-C45E07F0EB37}" srcId="{D5BD3C07-08B1-4CB2-BAA9-2598140A7E66}" destId="{8C2422B8-E190-438F-98DF-28A2427CEC70}" srcOrd="0" destOrd="0" parTransId="{C907B562-563A-45FC-8F14-61B6710ADCF7}" sibTransId="{623AD217-1058-4DE2-82AA-8CA465359440}"/>
    <dgm:cxn modelId="{A50ABD94-C9AD-4C25-A978-9E9A9609000C}" type="presOf" srcId="{D5BD3C07-08B1-4CB2-BAA9-2598140A7E66}" destId="{6E4E3AB3-671A-4184-9C75-8CA7F45C04E3}" srcOrd="0" destOrd="0" presId="urn:microsoft.com/office/officeart/2005/8/layout/hList1"/>
    <dgm:cxn modelId="{37E5BF0C-6204-4376-A9BA-294207B327E9}" srcId="{DE4B592C-3973-4108-84BA-7DE69919718E}" destId="{0DEF0C2A-2F93-4803-8461-903145E79449}" srcOrd="3" destOrd="0" parTransId="{EA4707C9-76BA-46EF-A9E7-9284875A7364}" sibTransId="{336330D0-CF29-4B89-82E8-C59C31173AB7}"/>
    <dgm:cxn modelId="{B067BACE-8A42-4D7B-A36B-C5868B726951}" type="presOf" srcId="{0A6C1F50-2068-40BB-923E-9F45ADBF4F69}" destId="{C5A68613-E52A-484B-8873-D59BD4CFD497}" srcOrd="0" destOrd="0" presId="urn:microsoft.com/office/officeart/2005/8/layout/hList1"/>
    <dgm:cxn modelId="{3C255373-EC80-4FAC-A9D3-9A06EBB0AE10}" type="presOf" srcId="{71E9DD13-46DC-46DA-8CA1-73585AFB16D5}" destId="{EAE1661F-00FD-4AF4-9E18-D726FFA9FBE0}" srcOrd="0" destOrd="1" presId="urn:microsoft.com/office/officeart/2005/8/layout/hList1"/>
    <dgm:cxn modelId="{FF609E6F-BD35-4BE0-AF47-155274FD3C5C}" type="presOf" srcId="{CCFF2EAB-72A5-4A9A-BCAA-A3E63E2929FE}" destId="{F598794F-BBBA-428D-86FD-20F56A14F93C}" srcOrd="0" destOrd="0" presId="urn:microsoft.com/office/officeart/2005/8/layout/hList1"/>
    <dgm:cxn modelId="{52AEC9F0-EBF0-4FD8-9F70-73372F3C3DC5}" type="presOf" srcId="{DE4B592C-3973-4108-84BA-7DE69919718E}" destId="{E2F64599-DE11-4205-B6C7-7FFB3597B514}" srcOrd="0" destOrd="0" presId="urn:microsoft.com/office/officeart/2005/8/layout/hList1"/>
    <dgm:cxn modelId="{6655CE07-9E90-471B-8F10-C5FEFBA0E152}" type="presOf" srcId="{40160902-8353-45C2-B236-24C61A89C378}" destId="{9482CD0E-A470-4B86-AD28-F5889E0E011D}" srcOrd="0" destOrd="1" presId="urn:microsoft.com/office/officeart/2005/8/layout/hList1"/>
    <dgm:cxn modelId="{F4A03EAC-F8EE-4271-A128-DB9DD7F2D397}" srcId="{DE4B592C-3973-4108-84BA-7DE69919718E}" destId="{FD7A8E85-5B91-44C6-85AA-87874D10A71F}" srcOrd="2" destOrd="0" parTransId="{856C8E88-F4AB-473A-923F-90E41010ABFA}" sibTransId="{BA78CCE6-5771-4CEC-8614-E3B5D234F61E}"/>
    <dgm:cxn modelId="{C87BDE86-A3F9-402A-B373-A0CD693ED602}" type="presParOf" srcId="{E2F64599-DE11-4205-B6C7-7FFB3597B514}" destId="{6934CCF2-AC03-4635-A23F-54AA02A2B379}" srcOrd="0" destOrd="0" presId="urn:microsoft.com/office/officeart/2005/8/layout/hList1"/>
    <dgm:cxn modelId="{E7BE8426-BDDD-440A-9624-E66637D946DF}" type="presParOf" srcId="{6934CCF2-AC03-4635-A23F-54AA02A2B379}" destId="{6E4E3AB3-671A-4184-9C75-8CA7F45C04E3}" srcOrd="0" destOrd="0" presId="urn:microsoft.com/office/officeart/2005/8/layout/hList1"/>
    <dgm:cxn modelId="{926DEEAE-FEC9-4802-9EFB-514A57E49B0D}" type="presParOf" srcId="{6934CCF2-AC03-4635-A23F-54AA02A2B379}" destId="{EAE1661F-00FD-4AF4-9E18-D726FFA9FBE0}" srcOrd="1" destOrd="0" presId="urn:microsoft.com/office/officeart/2005/8/layout/hList1"/>
    <dgm:cxn modelId="{37F29F25-EDEC-47D3-B099-9C64E1FB7C2A}" type="presParOf" srcId="{E2F64599-DE11-4205-B6C7-7FFB3597B514}" destId="{BB747362-647F-4198-BA9A-CCA176F1F048}" srcOrd="1" destOrd="0" presId="urn:microsoft.com/office/officeart/2005/8/layout/hList1"/>
    <dgm:cxn modelId="{4551222D-87F9-4771-91E6-4853494E2C8C}" type="presParOf" srcId="{E2F64599-DE11-4205-B6C7-7FFB3597B514}" destId="{0888A763-9787-4FEF-8F4B-84D9A5FA8C08}" srcOrd="2" destOrd="0" presId="urn:microsoft.com/office/officeart/2005/8/layout/hList1"/>
    <dgm:cxn modelId="{C44EE597-34C4-4165-961C-DDBA5A9EE525}" type="presParOf" srcId="{0888A763-9787-4FEF-8F4B-84D9A5FA8C08}" destId="{C5A68613-E52A-484B-8873-D59BD4CFD497}" srcOrd="0" destOrd="0" presId="urn:microsoft.com/office/officeart/2005/8/layout/hList1"/>
    <dgm:cxn modelId="{E4727430-02B1-4C82-A3D2-796C3B630BBF}" type="presParOf" srcId="{0888A763-9787-4FEF-8F4B-84D9A5FA8C08}" destId="{F598794F-BBBA-428D-86FD-20F56A14F93C}" srcOrd="1" destOrd="0" presId="urn:microsoft.com/office/officeart/2005/8/layout/hList1"/>
    <dgm:cxn modelId="{02977CF0-0A0B-4ACD-BB07-42651EED4960}" type="presParOf" srcId="{E2F64599-DE11-4205-B6C7-7FFB3597B514}" destId="{A73FC7C9-5B35-4122-B79A-895B3EBEC52A}" srcOrd="3" destOrd="0" presId="urn:microsoft.com/office/officeart/2005/8/layout/hList1"/>
    <dgm:cxn modelId="{3BA6C207-1F88-45F2-86D9-609EB603119A}" type="presParOf" srcId="{E2F64599-DE11-4205-B6C7-7FFB3597B514}" destId="{19D310D7-7573-424F-90D5-6B7E1681C623}" srcOrd="4" destOrd="0" presId="urn:microsoft.com/office/officeart/2005/8/layout/hList1"/>
    <dgm:cxn modelId="{37C97F4A-A9B0-4E35-B27A-A554B6A196D0}" type="presParOf" srcId="{19D310D7-7573-424F-90D5-6B7E1681C623}" destId="{96F91EAB-5B26-4DA2-B1C8-953AA7A1B962}" srcOrd="0" destOrd="0" presId="urn:microsoft.com/office/officeart/2005/8/layout/hList1"/>
    <dgm:cxn modelId="{C0716736-F64A-4A00-89BF-04FECE5DA479}" type="presParOf" srcId="{19D310D7-7573-424F-90D5-6B7E1681C623}" destId="{9482CD0E-A470-4B86-AD28-F5889E0E011D}" srcOrd="1" destOrd="0" presId="urn:microsoft.com/office/officeart/2005/8/layout/hList1"/>
    <dgm:cxn modelId="{52C2E082-7545-4AFC-862D-CF0C0DA4F465}" type="presParOf" srcId="{E2F64599-DE11-4205-B6C7-7FFB3597B514}" destId="{55796291-6B7C-4E48-AC37-C49974AB24CE}" srcOrd="5" destOrd="0" presId="urn:microsoft.com/office/officeart/2005/8/layout/hList1"/>
    <dgm:cxn modelId="{1221CE55-3358-4BD0-BFD9-866B77106A52}" type="presParOf" srcId="{E2F64599-DE11-4205-B6C7-7FFB3597B514}" destId="{686A867D-F380-4FF3-A3D5-D36C6AF0EADE}" srcOrd="6" destOrd="0" presId="urn:microsoft.com/office/officeart/2005/8/layout/hList1"/>
    <dgm:cxn modelId="{65CAC9A5-285B-4340-9BBB-2FEF10FD0687}" type="presParOf" srcId="{686A867D-F380-4FF3-A3D5-D36C6AF0EADE}" destId="{AE81C313-C6FA-4C96-87D8-B4E1977A6CA1}" srcOrd="0" destOrd="0" presId="urn:microsoft.com/office/officeart/2005/8/layout/hList1"/>
    <dgm:cxn modelId="{6F9B76B5-851B-4A63-A0D3-28FBD99C1271}" type="presParOf" srcId="{686A867D-F380-4FF3-A3D5-D36C6AF0EADE}" destId="{63CED4D3-0E7C-4900-BD06-0A4E420FA815}"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PA RIESGOS GESTION'!A1"/><Relationship Id="rId7" Type="http://schemas.openxmlformats.org/officeDocument/2006/relationships/image" Target="../media/image1.png"/><Relationship Id="rId2" Type="http://schemas.openxmlformats.org/officeDocument/2006/relationships/hyperlink" Target="#'CONTROL DE CAMBIOS'!A1"/><Relationship Id="rId1" Type="http://schemas.openxmlformats.org/officeDocument/2006/relationships/hyperlink" Target="#'MAPA DE CALOR'!A1"/><Relationship Id="rId6" Type="http://schemas.openxmlformats.org/officeDocument/2006/relationships/hyperlink" Target="#'MONITOREO 3'!A1"/><Relationship Id="rId5" Type="http://schemas.openxmlformats.org/officeDocument/2006/relationships/hyperlink" Target="#'MONITOREO 2'!A1"/><Relationship Id="rId4" Type="http://schemas.openxmlformats.org/officeDocument/2006/relationships/hyperlink" Target="#'MONITOREO 1'!A1"/></Relationships>
</file>

<file path=xl/drawings/_rels/drawing10.xml.rels><?xml version="1.0" encoding="UTF-8" standalone="yes"?>
<Relationships xmlns="http://schemas.openxmlformats.org/package/2006/relationships"><Relationship Id="rId3" Type="http://schemas.openxmlformats.org/officeDocument/2006/relationships/hyperlink" Target="#'MONITOREO 3'!A1"/><Relationship Id="rId7" Type="http://schemas.openxmlformats.org/officeDocument/2006/relationships/image" Target="../media/image1.png"/><Relationship Id="rId2" Type="http://schemas.openxmlformats.org/officeDocument/2006/relationships/hyperlink" Target="#'MONITOREO 2'!A1"/><Relationship Id="rId1" Type="http://schemas.openxmlformats.org/officeDocument/2006/relationships/hyperlink" Target="#'MONITOREO 1'!A1"/><Relationship Id="rId6" Type="http://schemas.microsoft.com/office/2007/relationships/hdphoto" Target="../media/hdphoto2.wdp"/><Relationship Id="rId5" Type="http://schemas.openxmlformats.org/officeDocument/2006/relationships/image" Target="../media/image7.png"/><Relationship Id="rId4" Type="http://schemas.openxmlformats.org/officeDocument/2006/relationships/hyperlink" Target="#'MAPA RIESGOS GESTION'!A1"/></Relationships>
</file>

<file path=xl/drawings/_rels/drawing1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diagramQuickStyle" Target="../diagrams/quickStyle1.xml"/><Relationship Id="rId7" Type="http://schemas.openxmlformats.org/officeDocument/2006/relationships/image" Target="../media/image8.png"/><Relationship Id="rId12"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APA RIESGOS SEG INF'!A1"/><Relationship Id="rId11" Type="http://schemas.microsoft.com/office/2007/relationships/hdphoto" Target="../media/hdphoto2.wdp"/><Relationship Id="rId5" Type="http://schemas.microsoft.com/office/2007/relationships/diagramDrawing" Target="../diagrams/drawing1.xml"/><Relationship Id="rId10" Type="http://schemas.openxmlformats.org/officeDocument/2006/relationships/image" Target="../media/image7.png"/><Relationship Id="rId4" Type="http://schemas.openxmlformats.org/officeDocument/2006/relationships/diagramColors" Target="../diagrams/colors1.xml"/><Relationship Id="rId9" Type="http://schemas.openxmlformats.org/officeDocument/2006/relationships/hyperlink" Target="#'MAPA RIESGOS GESTION'!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11.jpeg"/><Relationship Id="rId7" Type="http://schemas.microsoft.com/office/2007/relationships/hdphoto" Target="../media/hdphoto2.wdp"/><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7.png"/><Relationship Id="rId5" Type="http://schemas.openxmlformats.org/officeDocument/2006/relationships/hyperlink" Target="#'MAPA RIESGOS GESTION'!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hyperlink" Target="#'MAPA RIESGOS SEG INF'!A1"/><Relationship Id="rId5" Type="http://schemas.openxmlformats.org/officeDocument/2006/relationships/image" Target="../media/image1.png"/><Relationship Id="rId4" Type="http://schemas.openxmlformats.org/officeDocument/2006/relationships/hyperlink" Target="#PORTADA!A1"/></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3.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PORTADA!A1"/><Relationship Id="rId3" Type="http://schemas.openxmlformats.org/officeDocument/2006/relationships/hyperlink" Target="#'AYUDA CONTROLES'!A1"/><Relationship Id="rId7" Type="http://schemas.openxmlformats.org/officeDocument/2006/relationships/hyperlink" Target="#'AYUDA CONTEXTO'!A1"/><Relationship Id="rId12" Type="http://schemas.openxmlformats.org/officeDocument/2006/relationships/hyperlink" Target="#'AYUDA TIPOS RIESGOS'!A1"/><Relationship Id="rId2" Type="http://schemas.openxmlformats.org/officeDocument/2006/relationships/hyperlink" Target="#'EV EJECUCION CONTROLES'!A1"/><Relationship Id="rId1" Type="http://schemas.openxmlformats.org/officeDocument/2006/relationships/hyperlink" Target="#'EV DISENO CONTROLES'!A1"/><Relationship Id="rId6" Type="http://schemas.openxmlformats.org/officeDocument/2006/relationships/hyperlink" Target="#'AYUDA ACCIONES'!A1"/><Relationship Id="rId11" Type="http://schemas.openxmlformats.org/officeDocument/2006/relationships/hyperlink" Target="#'AYUDA IMPACTO'!A1"/><Relationship Id="rId5" Type="http://schemas.openxmlformats.org/officeDocument/2006/relationships/hyperlink" Target="#'AYUDA CONCEPTOS'!A1"/><Relationship Id="rId15" Type="http://schemas.microsoft.com/office/2007/relationships/hdphoto" Target="../media/hdphoto1.wdp"/><Relationship Id="rId10" Type="http://schemas.openxmlformats.org/officeDocument/2006/relationships/hyperlink" Target="#'AYUDA PROBABILIDAD'!A1"/><Relationship Id="rId4" Type="http://schemas.openxmlformats.org/officeDocument/2006/relationships/hyperlink" Target="#'AYUDA TRATAMIENTO RIESGO'!A1"/><Relationship Id="rId9" Type="http://schemas.openxmlformats.org/officeDocument/2006/relationships/image" Target="../media/image2.jpeg"/><Relationship Id="rId1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MAPA RIESGOS GESTION'!A1"/><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1.wdp"/><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5.pn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APA RIESGOS GESTION'!A1"/><Relationship Id="rId1" Type="http://schemas.openxmlformats.org/officeDocument/2006/relationships/image" Target="../media/image6.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3" Type="http://schemas.microsoft.com/office/2007/relationships/hdphoto" Target="../media/hdphoto2.wdp"/><Relationship Id="rId7" Type="http://schemas.openxmlformats.org/officeDocument/2006/relationships/hyperlink" Target="#'MONITOREO 3'!A1"/><Relationship Id="rId2" Type="http://schemas.openxmlformats.org/officeDocument/2006/relationships/image" Target="../media/image7.png"/><Relationship Id="rId1" Type="http://schemas.openxmlformats.org/officeDocument/2006/relationships/hyperlink" Target="#'MAPA RIESGOS GESTION'!A1"/><Relationship Id="rId6" Type="http://schemas.openxmlformats.org/officeDocument/2006/relationships/hyperlink" Target="#'MONITOREO 2'!A1"/><Relationship Id="rId5" Type="http://schemas.openxmlformats.org/officeDocument/2006/relationships/hyperlink" Target="#'MONITOREO 1'!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690246</xdr:colOff>
      <xdr:row>11</xdr:row>
      <xdr:rowOff>281343</xdr:rowOff>
    </xdr:from>
    <xdr:to>
      <xdr:col>7</xdr:col>
      <xdr:colOff>138070</xdr:colOff>
      <xdr:row>12</xdr:row>
      <xdr:rowOff>502213</xdr:rowOff>
    </xdr:to>
    <xdr:sp macro="" textlink="">
      <xdr:nvSpPr>
        <xdr:cNvPr id="2" name="1 Rectángulo redondeado">
          <a:hlinkClick xmlns:r="http://schemas.openxmlformats.org/officeDocument/2006/relationships" r:id="rId1"/>
        </xdr:cNvPr>
        <xdr:cNvSpPr/>
      </xdr:nvSpPr>
      <xdr:spPr>
        <a:xfrm>
          <a:off x="3909964" y="4842611"/>
          <a:ext cx="1862613"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calor</a:t>
          </a:r>
        </a:p>
      </xdr:txBody>
    </xdr:sp>
    <xdr:clientData/>
  </xdr:twoCellAnchor>
  <xdr:twoCellAnchor>
    <xdr:from>
      <xdr:col>3</xdr:col>
      <xdr:colOff>308490</xdr:colOff>
      <xdr:row>18</xdr:row>
      <xdr:rowOff>314541</xdr:rowOff>
    </xdr:from>
    <xdr:to>
      <xdr:col>5</xdr:col>
      <xdr:colOff>570771</xdr:colOff>
      <xdr:row>19</xdr:row>
      <xdr:rowOff>188013</xdr:rowOff>
    </xdr:to>
    <xdr:sp macro="" textlink="">
      <xdr:nvSpPr>
        <xdr:cNvPr id="3" name="2 Rectángulo redondeado">
          <a:hlinkClick xmlns:r="http://schemas.openxmlformats.org/officeDocument/2006/relationships" r:id="rId2"/>
        </xdr:cNvPr>
        <xdr:cNvSpPr/>
      </xdr:nvSpPr>
      <xdr:spPr>
        <a:xfrm>
          <a:off x="2723279" y="9289506"/>
          <a:ext cx="1872140" cy="504000"/>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clientData/>
  </xdr:twoCellAnchor>
  <xdr:twoCellAnchor>
    <xdr:from>
      <xdr:col>2</xdr:col>
      <xdr:colOff>32431</xdr:colOff>
      <xdr:row>11</xdr:row>
      <xdr:rowOff>281343</xdr:rowOff>
    </xdr:from>
    <xdr:to>
      <xdr:col>4</xdr:col>
      <xdr:colOff>294712</xdr:colOff>
      <xdr:row>12</xdr:row>
      <xdr:rowOff>502213</xdr:rowOff>
    </xdr:to>
    <xdr:sp macro="" textlink="">
      <xdr:nvSpPr>
        <xdr:cNvPr id="4" name="3 Rectángulo redondeado">
          <a:hlinkClick xmlns:r="http://schemas.openxmlformats.org/officeDocument/2006/relationships" r:id="rId3"/>
        </xdr:cNvPr>
        <xdr:cNvSpPr/>
      </xdr:nvSpPr>
      <xdr:spPr>
        <a:xfrm>
          <a:off x="1642290" y="4842611"/>
          <a:ext cx="1872140"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riesgos de gestión</a:t>
          </a:r>
        </a:p>
      </xdr:txBody>
    </xdr:sp>
    <xdr:clientData/>
  </xdr:twoCellAnchor>
  <xdr:twoCellAnchor>
    <xdr:from>
      <xdr:col>0</xdr:col>
      <xdr:colOff>455939</xdr:colOff>
      <xdr:row>15</xdr:row>
      <xdr:rowOff>310589</xdr:rowOff>
    </xdr:from>
    <xdr:to>
      <xdr:col>2</xdr:col>
      <xdr:colOff>718220</xdr:colOff>
      <xdr:row>16</xdr:row>
      <xdr:rowOff>522257</xdr:rowOff>
    </xdr:to>
    <xdr:sp macro="" textlink="">
      <xdr:nvSpPr>
        <xdr:cNvPr id="5" name="4 Rectángulo redondeado">
          <a:hlinkClick xmlns:r="http://schemas.openxmlformats.org/officeDocument/2006/relationships" r:id="rId4"/>
        </xdr:cNvPr>
        <xdr:cNvSpPr/>
      </xdr:nvSpPr>
      <xdr:spPr>
        <a:xfrm>
          <a:off x="455939"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Primer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enero</a:t>
          </a:r>
          <a:r>
            <a:rPr lang="es-CO" sz="1100" b="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 abril</a:t>
          </a:r>
          <a:endPar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295075</xdr:colOff>
      <xdr:row>15</xdr:row>
      <xdr:rowOff>310589</xdr:rowOff>
    </xdr:from>
    <xdr:to>
      <xdr:col>5</xdr:col>
      <xdr:colOff>557356</xdr:colOff>
      <xdr:row>16</xdr:row>
      <xdr:rowOff>522257</xdr:rowOff>
    </xdr:to>
    <xdr:sp macro="" textlink="">
      <xdr:nvSpPr>
        <xdr:cNvPr id="6" name="5 Rectángulo redondeado">
          <a:hlinkClick xmlns:r="http://schemas.openxmlformats.org/officeDocument/2006/relationships" r:id="rId5"/>
        </xdr:cNvPr>
        <xdr:cNvSpPr/>
      </xdr:nvSpPr>
      <xdr:spPr>
        <a:xfrm>
          <a:off x="2709864"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Segundo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mayo a agosto</a:t>
          </a:r>
        </a:p>
      </xdr:txBody>
    </xdr:sp>
    <xdr:clientData/>
  </xdr:twoCellAnchor>
  <xdr:twoCellAnchor>
    <xdr:from>
      <xdr:col>6</xdr:col>
      <xdr:colOff>138434</xdr:colOff>
      <xdr:row>15</xdr:row>
      <xdr:rowOff>305988</xdr:rowOff>
    </xdr:from>
    <xdr:to>
      <xdr:col>8</xdr:col>
      <xdr:colOff>400715</xdr:colOff>
      <xdr:row>16</xdr:row>
      <xdr:rowOff>526859</xdr:rowOff>
    </xdr:to>
    <xdr:sp macro="" textlink="">
      <xdr:nvSpPr>
        <xdr:cNvPr id="7" name="6 Rectángulo redondeado">
          <a:hlinkClick xmlns:r="http://schemas.openxmlformats.org/officeDocument/2006/relationships" r:id="rId6"/>
        </xdr:cNvPr>
        <xdr:cNvSpPr/>
      </xdr:nvSpPr>
      <xdr:spPr>
        <a:xfrm>
          <a:off x="4968011" y="7389368"/>
          <a:ext cx="1872141" cy="851399"/>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Tercer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septiembre a diciembre</a:t>
          </a:r>
        </a:p>
      </xdr:txBody>
    </xdr:sp>
    <xdr:clientData/>
  </xdr:twoCellAnchor>
  <xdr:twoCellAnchor editAs="oneCell">
    <xdr:from>
      <xdr:col>0</xdr:col>
      <xdr:colOff>225136</xdr:colOff>
      <xdr:row>0</xdr:row>
      <xdr:rowOff>121228</xdr:rowOff>
    </xdr:from>
    <xdr:to>
      <xdr:col>1</xdr:col>
      <xdr:colOff>476453</xdr:colOff>
      <xdr:row>1</xdr:row>
      <xdr:rowOff>180295</xdr:rowOff>
    </xdr:to>
    <xdr:pic>
      <xdr:nvPicPr>
        <xdr:cNvPr id="10" name="9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25136" y="121228"/>
          <a:ext cx="1065272" cy="388112"/>
        </a:xfrm>
        <a:prstGeom prst="rect">
          <a:avLst/>
        </a:prstGeom>
        <a:noFill/>
        <a:ln>
          <a:noFill/>
        </a:ln>
      </xdr:spPr>
    </xdr:pic>
    <xdr:clientData/>
  </xdr:twoCellAnchor>
  <xdr:twoCellAnchor>
    <xdr:from>
      <xdr:col>0</xdr:col>
      <xdr:colOff>241480</xdr:colOff>
      <xdr:row>14</xdr:row>
      <xdr:rowOff>456132</xdr:rowOff>
    </xdr:from>
    <xdr:to>
      <xdr:col>8</xdr:col>
      <xdr:colOff>627643</xdr:colOff>
      <xdr:row>17</xdr:row>
      <xdr:rowOff>303347</xdr:rowOff>
    </xdr:to>
    <xdr:sp macro="" textlink="">
      <xdr:nvSpPr>
        <xdr:cNvPr id="12" name="11 Rectángulo redondeado"/>
        <xdr:cNvSpPr/>
      </xdr:nvSpPr>
      <xdr:spPr>
        <a:xfrm>
          <a:off x="241480" y="6908984"/>
          <a:ext cx="6825600" cy="1738800"/>
        </a:xfrm>
        <a:prstGeom prst="roundRect">
          <a:avLst/>
        </a:prstGeom>
        <a:noFill/>
        <a:ln>
          <a:solidFill>
            <a:srgbClr val="8D14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rPr>
            <a:t>Monitoreo</a:t>
          </a:r>
          <a:r>
            <a:rPr lang="es-CO" sz="13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de riesgos</a:t>
          </a:r>
          <a:endPar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1335690</xdr:colOff>
      <xdr:row>2</xdr:row>
      <xdr:rowOff>153275</xdr:rowOff>
    </xdr:from>
    <xdr:to>
      <xdr:col>8</xdr:col>
      <xdr:colOff>646091</xdr:colOff>
      <xdr:row>2</xdr:row>
      <xdr:rowOff>948057</xdr:rowOff>
    </xdr:to>
    <xdr:sp macro="" textlink="">
      <xdr:nvSpPr>
        <xdr:cNvPr id="5" name="33 CuadroTexto">
          <a:hlinkClick xmlns:r="http://schemas.openxmlformats.org/officeDocument/2006/relationships" r:id="rId1"/>
        </xdr:cNvPr>
        <xdr:cNvSpPr txBox="1"/>
      </xdr:nvSpPr>
      <xdr:spPr>
        <a:xfrm>
          <a:off x="9958990" y="991475"/>
          <a:ext cx="3018801"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1</a:t>
          </a:r>
        </a:p>
      </xdr:txBody>
    </xdr:sp>
    <xdr:clientData/>
  </xdr:twoCellAnchor>
  <xdr:twoCellAnchor>
    <xdr:from>
      <xdr:col>8</xdr:col>
      <xdr:colOff>779688</xdr:colOff>
      <xdr:row>2</xdr:row>
      <xdr:rowOff>159124</xdr:rowOff>
    </xdr:from>
    <xdr:to>
      <xdr:col>10</xdr:col>
      <xdr:colOff>177676</xdr:colOff>
      <xdr:row>2</xdr:row>
      <xdr:rowOff>942208</xdr:rowOff>
    </xdr:to>
    <xdr:sp macro="" textlink="">
      <xdr:nvSpPr>
        <xdr:cNvPr id="9" name="33 CuadroTexto">
          <a:hlinkClick xmlns:r="http://schemas.openxmlformats.org/officeDocument/2006/relationships" r:id="rId2"/>
        </xdr:cNvPr>
        <xdr:cNvSpPr txBox="1"/>
      </xdr:nvSpPr>
      <xdr:spPr>
        <a:xfrm>
          <a:off x="13111388" y="997324"/>
          <a:ext cx="2941288" cy="783084"/>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2</a:t>
          </a:r>
        </a:p>
      </xdr:txBody>
    </xdr:sp>
    <xdr:clientData/>
  </xdr:twoCellAnchor>
  <xdr:twoCellAnchor>
    <xdr:from>
      <xdr:col>10</xdr:col>
      <xdr:colOff>344707</xdr:colOff>
      <xdr:row>2</xdr:row>
      <xdr:rowOff>153275</xdr:rowOff>
    </xdr:from>
    <xdr:to>
      <xdr:col>11</xdr:col>
      <xdr:colOff>1488571</xdr:colOff>
      <xdr:row>2</xdr:row>
      <xdr:rowOff>948057</xdr:rowOff>
    </xdr:to>
    <xdr:sp macro="" textlink="">
      <xdr:nvSpPr>
        <xdr:cNvPr id="10" name="33 CuadroTexto">
          <a:hlinkClick xmlns:r="http://schemas.openxmlformats.org/officeDocument/2006/relationships" r:id="rId3"/>
        </xdr:cNvPr>
        <xdr:cNvSpPr txBox="1"/>
      </xdr:nvSpPr>
      <xdr:spPr>
        <a:xfrm>
          <a:off x="16219707" y="991475"/>
          <a:ext cx="2832964"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3</a:t>
          </a:r>
        </a:p>
      </xdr:txBody>
    </xdr:sp>
    <xdr:clientData/>
  </xdr:twoCellAnchor>
  <xdr:twoCellAnchor>
    <xdr:from>
      <xdr:col>11</xdr:col>
      <xdr:colOff>618290</xdr:colOff>
      <xdr:row>0</xdr:row>
      <xdr:rowOff>133684</xdr:rowOff>
    </xdr:from>
    <xdr:to>
      <xdr:col>11</xdr:col>
      <xdr:colOff>1071347</xdr:colOff>
      <xdr:row>0</xdr:row>
      <xdr:rowOff>524162</xdr:rowOff>
    </xdr:to>
    <xdr:pic>
      <xdr:nvPicPr>
        <xdr:cNvPr id="11" name="2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182390" y="13368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283482</xdr:colOff>
      <xdr:row>0</xdr:row>
      <xdr:rowOff>136071</xdr:rowOff>
    </xdr:from>
    <xdr:to>
      <xdr:col>1</xdr:col>
      <xdr:colOff>583185</xdr:colOff>
      <xdr:row>0</xdr:row>
      <xdr:rowOff>513941</xdr:rowOff>
    </xdr:to>
    <xdr:pic>
      <xdr:nvPicPr>
        <xdr:cNvPr id="13" name="2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83482" y="136071"/>
          <a:ext cx="1116132" cy="3778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134523</xdr:colOff>
      <xdr:row>13</xdr:row>
      <xdr:rowOff>105833</xdr:rowOff>
    </xdr:from>
    <xdr:to>
      <xdr:col>13</xdr:col>
      <xdr:colOff>777704</xdr:colOff>
      <xdr:row>31</xdr:row>
      <xdr:rowOff>0</xdr:rowOff>
    </xdr:to>
    <xdr:graphicFrame macro="">
      <xdr:nvGraphicFramePr>
        <xdr:cNvPr id="3" name="Diagrama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846354</xdr:colOff>
      <xdr:row>0</xdr:row>
      <xdr:rowOff>129667</xdr:rowOff>
    </xdr:from>
    <xdr:to>
      <xdr:col>14</xdr:col>
      <xdr:colOff>1267661</xdr:colOff>
      <xdr:row>0</xdr:row>
      <xdr:rowOff>520145</xdr:rowOff>
    </xdr:to>
    <xdr:pic>
      <xdr:nvPicPr>
        <xdr:cNvPr id="4" name="24 Imagen" descr="Resultado de imagen para boton de inicio fucsia">
          <a:hlinkClick xmlns:r="http://schemas.openxmlformats.org/officeDocument/2006/relationships" r:id="rId6"/>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3336804"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185208</xdr:colOff>
      <xdr:row>0</xdr:row>
      <xdr:rowOff>92604</xdr:rowOff>
    </xdr:from>
    <xdr:to>
      <xdr:col>14</xdr:col>
      <xdr:colOff>606515</xdr:colOff>
      <xdr:row>0</xdr:row>
      <xdr:rowOff>483082</xdr:rowOff>
    </xdr:to>
    <xdr:pic>
      <xdr:nvPicPr>
        <xdr:cNvPr id="6" name="24 Imagen" descr="Resultado de imagen para boton de inicio fucsia">
          <a:hlinkClick xmlns:r="http://schemas.openxmlformats.org/officeDocument/2006/relationships" r:id="rId9"/>
        </xdr:cNvPr>
        <xdr:cNvPicPr>
          <a:picLocks noChangeAspect="1" noChangeArrowheads="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2720108" y="92604"/>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233947</xdr:colOff>
      <xdr:row>0</xdr:row>
      <xdr:rowOff>125329</xdr:rowOff>
    </xdr:from>
    <xdr:to>
      <xdr:col>1</xdr:col>
      <xdr:colOff>573040</xdr:colOff>
      <xdr:row>0</xdr:row>
      <xdr:rowOff>503199</xdr:rowOff>
    </xdr:to>
    <xdr:pic>
      <xdr:nvPicPr>
        <xdr:cNvPr id="8" name="2 Imagen" descr="C:\Users\spburgosc\AppData\Local\Microsoft\Windows\Temporary Internet Files\Content.Outlook\ZSLZ5HX1\logo_Dane_Pequeno.png"/>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233947" y="125329"/>
          <a:ext cx="1116132" cy="3778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533651</xdr:colOff>
      <xdr:row>6</xdr:row>
      <xdr:rowOff>72299</xdr:rowOff>
    </xdr:from>
    <xdr:to>
      <xdr:col>7</xdr:col>
      <xdr:colOff>252435</xdr:colOff>
      <xdr:row>12</xdr:row>
      <xdr:rowOff>65367</xdr:rowOff>
    </xdr:to>
    <xdr:sp macro="" textlink="">
      <xdr:nvSpPr>
        <xdr:cNvPr id="29" name="Oval 3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8194950-2514-4DAA-9302-1FF1D9D99C37}"/>
            </a:ext>
          </a:extLst>
        </xdr:cNvPr>
        <xdr:cNvSpPr>
          <a:spLocks noChangeAspect="1"/>
        </xdr:cNvSpPr>
      </xdr:nvSpPr>
      <xdr:spPr>
        <a:xfrm>
          <a:off x="4534151" y="1672499"/>
          <a:ext cx="1318984" cy="117416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7</xdr:col>
      <xdr:colOff>252435</xdr:colOff>
      <xdr:row>9</xdr:row>
      <xdr:rowOff>65803</xdr:rowOff>
    </xdr:from>
    <xdr:to>
      <xdr:col>10</xdr:col>
      <xdr:colOff>596914</xdr:colOff>
      <xdr:row>9</xdr:row>
      <xdr:rowOff>68833</xdr:rowOff>
    </xdr:to>
    <xdr:cxnSp macro="">
      <xdr:nvCxnSpPr>
        <xdr:cNvPr id="30"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29" idx="6"/>
          <a:endCxn id="33" idx="2"/>
        </xdr:cNvCxnSpPr>
      </xdr:nvCxnSpPr>
      <xdr:spPr>
        <a:xfrm flipV="1">
          <a:off x="5586435" y="2285128"/>
          <a:ext cx="2630479" cy="3030"/>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twoCellAnchor>
    <xdr:from>
      <xdr:col>0</xdr:col>
      <xdr:colOff>0</xdr:colOff>
      <xdr:row>9</xdr:row>
      <xdr:rowOff>65803</xdr:rowOff>
    </xdr:from>
    <xdr:to>
      <xdr:col>1</xdr:col>
      <xdr:colOff>26239</xdr:colOff>
      <xdr:row>9</xdr:row>
      <xdr:rowOff>78672</xdr:rowOff>
    </xdr:to>
    <xdr:cxnSp macro="">
      <xdr:nvCxnSpPr>
        <xdr:cNvPr id="31"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endCxn id="39" idx="2"/>
        </xdr:cNvCxnSpPr>
      </xdr:nvCxnSpPr>
      <xdr:spPr>
        <a:xfrm flipV="1">
          <a:off x="0" y="2285128"/>
          <a:ext cx="788239" cy="12869"/>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8</xdr:col>
      <xdr:colOff>697355</xdr:colOff>
      <xdr:row>8</xdr:row>
      <xdr:rowOff>99254</xdr:rowOff>
    </xdr:from>
    <xdr:to>
      <xdr:col>9</xdr:col>
      <xdr:colOff>673161</xdr:colOff>
      <xdr:row>10</xdr:row>
      <xdr:rowOff>20780</xdr:rowOff>
    </xdr:to>
    <xdr:sp macro="" textlink="">
      <xdr:nvSpPr>
        <xdr:cNvPr id="32" name="Freeform: Shape 89">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826EFE62-6179-43A2-B07A-2B143AF0DBDF}"/>
            </a:ext>
          </a:extLst>
        </xdr:cNvPr>
        <xdr:cNvSpPr/>
      </xdr:nvSpPr>
      <xdr:spPr>
        <a:xfrm>
          <a:off x="7098155" y="2093154"/>
          <a:ext cx="775906" cy="315226"/>
        </a:xfrm>
        <a:custGeom>
          <a:avLst/>
          <a:gdLst>
            <a:gd name="connsiteX0" fmla="*/ 28575 w 828675"/>
            <a:gd name="connsiteY0" fmla="*/ 132638 h 314325"/>
            <a:gd name="connsiteX1" fmla="*/ 740664 w 828675"/>
            <a:gd name="connsiteY1" fmla="*/ 132638 h 314325"/>
            <a:gd name="connsiteX2" fmla="*/ 656082 w 828675"/>
            <a:gd name="connsiteY2" fmla="*/ 48056 h 314325"/>
            <a:gd name="connsiteX3" fmla="*/ 657508 w 828675"/>
            <a:gd name="connsiteY3" fmla="*/ 7670 h 314325"/>
            <a:gd name="connsiteX4" fmla="*/ 696468 w 828675"/>
            <a:gd name="connsiteY4" fmla="*/ 7670 h 314325"/>
            <a:gd name="connsiteX5" fmla="*/ 829818 w 828675"/>
            <a:gd name="connsiteY5" fmla="*/ 141020 h 314325"/>
            <a:gd name="connsiteX6" fmla="*/ 829818 w 828675"/>
            <a:gd name="connsiteY6" fmla="*/ 181406 h 314325"/>
            <a:gd name="connsiteX7" fmla="*/ 696468 w 828675"/>
            <a:gd name="connsiteY7" fmla="*/ 314756 h 314325"/>
            <a:gd name="connsiteX8" fmla="*/ 656082 w 828675"/>
            <a:gd name="connsiteY8" fmla="*/ 314756 h 314325"/>
            <a:gd name="connsiteX9" fmla="*/ 656082 w 828675"/>
            <a:gd name="connsiteY9" fmla="*/ 274370 h 314325"/>
            <a:gd name="connsiteX10" fmla="*/ 740664 w 828675"/>
            <a:gd name="connsiteY10" fmla="*/ 189788 h 314325"/>
            <a:gd name="connsiteX11" fmla="*/ 28575 w 828675"/>
            <a:gd name="connsiteY11" fmla="*/ 189788 h 314325"/>
            <a:gd name="connsiteX12" fmla="*/ 0 w 828675"/>
            <a:gd name="connsiteY12" fmla="*/ 161213 h 314325"/>
            <a:gd name="connsiteX13" fmla="*/ 28575 w 828675"/>
            <a:gd name="connsiteY13" fmla="*/ 132638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8675" h="314325">
              <a:moveTo>
                <a:pt x="28575" y="132638"/>
              </a:moveTo>
              <a:lnTo>
                <a:pt x="740664" y="132638"/>
              </a:lnTo>
              <a:lnTo>
                <a:pt x="656082" y="48056"/>
              </a:lnTo>
              <a:cubicBezTo>
                <a:pt x="645324" y="36509"/>
                <a:pt x="645962" y="18428"/>
                <a:pt x="657508" y="7670"/>
              </a:cubicBezTo>
              <a:cubicBezTo>
                <a:pt x="668482" y="-2557"/>
                <a:pt x="685494" y="-2557"/>
                <a:pt x="696468" y="7670"/>
              </a:cubicBezTo>
              <a:lnTo>
                <a:pt x="829818" y="141020"/>
              </a:lnTo>
              <a:cubicBezTo>
                <a:pt x="840960" y="152176"/>
                <a:pt x="840960" y="170249"/>
                <a:pt x="829818" y="181406"/>
              </a:cubicBezTo>
              <a:lnTo>
                <a:pt x="696468" y="314756"/>
              </a:lnTo>
              <a:cubicBezTo>
                <a:pt x="685311" y="325898"/>
                <a:pt x="667239" y="325898"/>
                <a:pt x="656082" y="314756"/>
              </a:cubicBezTo>
              <a:cubicBezTo>
                <a:pt x="644940" y="303599"/>
                <a:pt x="644940" y="285526"/>
                <a:pt x="656082" y="274370"/>
              </a:cubicBezTo>
              <a:lnTo>
                <a:pt x="740664" y="189788"/>
              </a:lnTo>
              <a:lnTo>
                <a:pt x="28575" y="189788"/>
              </a:lnTo>
              <a:cubicBezTo>
                <a:pt x="12794" y="189788"/>
                <a:pt x="0" y="176994"/>
                <a:pt x="0" y="161213"/>
              </a:cubicBezTo>
              <a:cubicBezTo>
                <a:pt x="0" y="145431"/>
                <a:pt x="12794" y="132638"/>
                <a:pt x="28575" y="132638"/>
              </a:cubicBezTo>
              <a:close/>
            </a:path>
          </a:pathLst>
        </a:custGeom>
        <a:solidFill>
          <a:schemeClr val="tx1"/>
        </a:solidFill>
        <a:ln w="9525" cap="flat">
          <a:noFill/>
          <a:prstDash val="solid"/>
          <a:miter/>
        </a:ln>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10</xdr:col>
      <xdr:colOff>596914</xdr:colOff>
      <xdr:row>6</xdr:row>
      <xdr:rowOff>899</xdr:rowOff>
    </xdr:from>
    <xdr:to>
      <xdr:col>12</xdr:col>
      <xdr:colOff>458423</xdr:colOff>
      <xdr:row>12</xdr:row>
      <xdr:rowOff>130707</xdr:rowOff>
    </xdr:to>
    <xdr:sp macro="" textlink="">
      <xdr:nvSpPr>
        <xdr:cNvPr id="33"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8216914" y="1620149"/>
          <a:ext cx="138550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5</xdr:col>
      <xdr:colOff>447992</xdr:colOff>
      <xdr:row>4</xdr:row>
      <xdr:rowOff>82884</xdr:rowOff>
    </xdr:from>
    <xdr:to>
      <xdr:col>7</xdr:col>
      <xdr:colOff>338094</xdr:colOff>
      <xdr:row>5</xdr:row>
      <xdr:rowOff>127274</xdr:rowOff>
    </xdr:to>
    <xdr:sp macro="" textlink="">
      <xdr:nvSpPr>
        <xdr:cNvPr id="34"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4448492" y="1289384"/>
          <a:ext cx="1490302" cy="241240"/>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FF0000"/>
              </a:solidFill>
              <a:latin typeface="Segoe UI" panose="020B0502040204020203" pitchFamily="34" charset="0"/>
              <a:ea typeface="Segoe UI" panose="020B0502040204020203" pitchFamily="34" charset="0"/>
              <a:cs typeface="Segoe UI" panose="020B0502040204020203" pitchFamily="34" charset="0"/>
            </a:rPr>
            <a:t>Ocurrencia del riesgo</a:t>
          </a:r>
        </a:p>
      </xdr:txBody>
    </xdr:sp>
    <xdr:clientData/>
  </xdr:twoCellAnchor>
  <xdr:twoCellAnchor>
    <xdr:from>
      <xdr:col>10</xdr:col>
      <xdr:colOff>512411</xdr:colOff>
      <xdr:row>3</xdr:row>
      <xdr:rowOff>161925</xdr:rowOff>
    </xdr:from>
    <xdr:to>
      <xdr:col>12</xdr:col>
      <xdr:colOff>542925</xdr:colOff>
      <xdr:row>5</xdr:row>
      <xdr:rowOff>148508</xdr:rowOff>
    </xdr:to>
    <xdr:sp macro="" textlink="">
      <xdr:nvSpPr>
        <xdr:cNvPr id="35" name="TextBox 6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EDE7BE6-9148-458E-8FD6-17C2B470ECAC}"/>
            </a:ext>
          </a:extLst>
        </xdr:cNvPr>
        <xdr:cNvSpPr txBox="1"/>
      </xdr:nvSpPr>
      <xdr:spPr>
        <a:xfrm>
          <a:off x="8132411" y="1181100"/>
          <a:ext cx="1554514"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Formulación de acciones correctivas</a:t>
          </a:r>
        </a:p>
      </xdr:txBody>
    </xdr:sp>
    <xdr:clientData/>
  </xdr:twoCellAnchor>
  <xdr:twoCellAnchor>
    <xdr:from>
      <xdr:col>1</xdr:col>
      <xdr:colOff>380834</xdr:colOff>
      <xdr:row>9</xdr:row>
      <xdr:rowOff>65804</xdr:rowOff>
    </xdr:from>
    <xdr:to>
      <xdr:col>2</xdr:col>
      <xdr:colOff>324976</xdr:colOff>
      <xdr:row>9</xdr:row>
      <xdr:rowOff>65805</xdr:rowOff>
    </xdr:to>
    <xdr:cxnSp macro="">
      <xdr:nvCxnSpPr>
        <xdr:cNvPr id="36"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xdr:nvCxnSpPr>
      <xdr:spPr>
        <a:xfrm flipV="1">
          <a:off x="1180934" y="2256554"/>
          <a:ext cx="744242" cy="1"/>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1</xdr:col>
      <xdr:colOff>26239</xdr:colOff>
      <xdr:row>6</xdr:row>
      <xdr:rowOff>899</xdr:rowOff>
    </xdr:from>
    <xdr:to>
      <xdr:col>2</xdr:col>
      <xdr:colOff>663068</xdr:colOff>
      <xdr:row>12</xdr:row>
      <xdr:rowOff>130707</xdr:rowOff>
    </xdr:to>
    <xdr:sp macro="" textlink="">
      <xdr:nvSpPr>
        <xdr:cNvPr id="39"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788239" y="1620149"/>
          <a:ext cx="139882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xdr:col>
      <xdr:colOff>15272</xdr:colOff>
      <xdr:row>4</xdr:row>
      <xdr:rowOff>0</xdr:rowOff>
    </xdr:from>
    <xdr:to>
      <xdr:col>2</xdr:col>
      <xdr:colOff>674034</xdr:colOff>
      <xdr:row>5</xdr:row>
      <xdr:rowOff>186608</xdr:rowOff>
    </xdr:to>
    <xdr:sp macro="" textlink="">
      <xdr:nvSpPr>
        <xdr:cNvPr id="40"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777272" y="1219200"/>
          <a:ext cx="1420762"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00B050"/>
              </a:solidFill>
              <a:latin typeface="Segoe UI" panose="020B0502040204020203" pitchFamily="34" charset="0"/>
              <a:ea typeface="Segoe UI" panose="020B0502040204020203" pitchFamily="34" charset="0"/>
              <a:cs typeface="Segoe UI" panose="020B0502040204020203" pitchFamily="34" charset="0"/>
            </a:rPr>
            <a:t>Formulación de acciones preventivas</a:t>
          </a:r>
        </a:p>
      </xdr:txBody>
    </xdr:sp>
    <xdr:clientData/>
  </xdr:twoCellAnchor>
  <xdr:twoCellAnchor>
    <xdr:from>
      <xdr:col>6</xdr:col>
      <xdr:colOff>102106</xdr:colOff>
      <xdr:row>6</xdr:row>
      <xdr:rowOff>165418</xdr:rowOff>
    </xdr:from>
    <xdr:to>
      <xdr:col>6</xdr:col>
      <xdr:colOff>690641</xdr:colOff>
      <xdr:row>11</xdr:row>
      <xdr:rowOff>167633</xdr:rowOff>
    </xdr:to>
    <xdr:pic>
      <xdr:nvPicPr>
        <xdr:cNvPr id="42" name="Picture 8" descr="Imagen relacionada"/>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02706" y="1765618"/>
          <a:ext cx="588535" cy="98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88697</xdr:colOff>
      <xdr:row>7</xdr:row>
      <xdr:rowOff>5962</xdr:rowOff>
    </xdr:from>
    <xdr:to>
      <xdr:col>12</xdr:col>
      <xdr:colOff>256602</xdr:colOff>
      <xdr:row>11</xdr:row>
      <xdr:rowOff>131705</xdr:rowOff>
    </xdr:to>
    <xdr:pic>
      <xdr:nvPicPr>
        <xdr:cNvPr id="43" name="Picture 11"/>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89797" y="1803012"/>
          <a:ext cx="968005" cy="91314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233723</xdr:colOff>
      <xdr:row>7</xdr:row>
      <xdr:rowOff>42881</xdr:rowOff>
    </xdr:from>
    <xdr:to>
      <xdr:col>2</xdr:col>
      <xdr:colOff>448924</xdr:colOff>
      <xdr:row>11</xdr:row>
      <xdr:rowOff>88725</xdr:rowOff>
    </xdr:to>
    <xdr:pic>
      <xdr:nvPicPr>
        <xdr:cNvPr id="44" name="Picture 12"/>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033823" y="1839931"/>
          <a:ext cx="1015301" cy="8332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663068</xdr:colOff>
      <xdr:row>9</xdr:row>
      <xdr:rowOff>65803</xdr:rowOff>
    </xdr:from>
    <xdr:to>
      <xdr:col>5</xdr:col>
      <xdr:colOff>533651</xdr:colOff>
      <xdr:row>9</xdr:row>
      <xdr:rowOff>68833</xdr:rowOff>
    </xdr:to>
    <xdr:cxnSp macro="">
      <xdr:nvCxnSpPr>
        <xdr:cNvPr id="45"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stCxn id="29" idx="2"/>
          <a:endCxn id="39" idx="6"/>
        </xdr:cNvCxnSpPr>
      </xdr:nvCxnSpPr>
      <xdr:spPr>
        <a:xfrm flipH="1" flipV="1">
          <a:off x="2187068" y="2285128"/>
          <a:ext cx="2156583" cy="3030"/>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3</xdr:col>
      <xdr:colOff>557196</xdr:colOff>
      <xdr:row>6</xdr:row>
      <xdr:rowOff>177091</xdr:rowOff>
    </xdr:from>
    <xdr:to>
      <xdr:col>4</xdr:col>
      <xdr:colOff>650889</xdr:colOff>
      <xdr:row>11</xdr:row>
      <xdr:rowOff>26577</xdr:rowOff>
    </xdr:to>
    <xdr:pic>
      <xdr:nvPicPr>
        <xdr:cNvPr id="46" name="Picture 14" descr="Resultado de imagen para barrera"/>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957496" y="1777291"/>
          <a:ext cx="893793" cy="83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458423</xdr:colOff>
      <xdr:row>9</xdr:row>
      <xdr:rowOff>50096</xdr:rowOff>
    </xdr:from>
    <xdr:to>
      <xdr:col>13</xdr:col>
      <xdr:colOff>692460</xdr:colOff>
      <xdr:row>9</xdr:row>
      <xdr:rowOff>65803</xdr:rowOff>
    </xdr:to>
    <xdr:cxnSp macro="">
      <xdr:nvCxnSpPr>
        <xdr:cNvPr id="47"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33" idx="6"/>
        </xdr:cNvCxnSpPr>
      </xdr:nvCxnSpPr>
      <xdr:spPr>
        <a:xfrm flipV="1">
          <a:off x="9602423" y="2269421"/>
          <a:ext cx="996037" cy="15707"/>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oneCellAnchor>
    <xdr:from>
      <xdr:col>1</xdr:col>
      <xdr:colOff>727472</xdr:colOff>
      <xdr:row>1</xdr:row>
      <xdr:rowOff>22882</xdr:rowOff>
    </xdr:from>
    <xdr:ext cx="3339703" cy="297004"/>
    <xdr:sp macro="" textlink="">
      <xdr:nvSpPr>
        <xdr:cNvPr id="48" name="25 Rectángulo"/>
        <xdr:cNvSpPr/>
      </xdr:nvSpPr>
      <xdr:spPr>
        <a:xfrm>
          <a:off x="1527572" y="638832"/>
          <a:ext cx="3339703" cy="297004"/>
        </a:xfrm>
        <a:prstGeom prst="rect">
          <a:avLst/>
        </a:prstGeom>
        <a:noFill/>
        <a:ln>
          <a:noFill/>
        </a:ln>
        <a:effectLst/>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Antes de que ocurra</a:t>
          </a:r>
          <a:r>
            <a:rPr lang="es-ES" sz="1200" b="1" cap="none" spc="0" baseline="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 el riesgo...</a:t>
          </a:r>
          <a:endPar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10</xdr:col>
      <xdr:colOff>85725</xdr:colOff>
      <xdr:row>1</xdr:row>
      <xdr:rowOff>22882</xdr:rowOff>
    </xdr:from>
    <xdr:ext cx="2895599" cy="297004"/>
    <xdr:sp macro="" textlink="">
      <xdr:nvSpPr>
        <xdr:cNvPr id="49" name="26 Rectángulo"/>
        <xdr:cNvSpPr/>
      </xdr:nvSpPr>
      <xdr:spPr>
        <a:xfrm>
          <a:off x="8086725" y="638832"/>
          <a:ext cx="2895599" cy="297004"/>
        </a:xfrm>
        <a:prstGeom prst="rect">
          <a:avLst/>
        </a:prstGeom>
        <a:noFill/>
        <a:ln>
          <a:noFill/>
        </a:ln>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Después de que ocurre el riesgo...</a:t>
          </a:r>
        </a:p>
      </xdr:txBody>
    </xdr:sp>
    <xdr:clientData/>
  </xdr:oneCellAnchor>
  <xdr:twoCellAnchor>
    <xdr:from>
      <xdr:col>13</xdr:col>
      <xdr:colOff>197470</xdr:colOff>
      <xdr:row>0</xdr:row>
      <xdr:rowOff>104542</xdr:rowOff>
    </xdr:from>
    <xdr:to>
      <xdr:col>13</xdr:col>
      <xdr:colOff>618777</xdr:colOff>
      <xdr:row>0</xdr:row>
      <xdr:rowOff>495020</xdr:rowOff>
    </xdr:to>
    <xdr:pic>
      <xdr:nvPicPr>
        <xdr:cNvPr id="51" name="24 Imagen" descr="Resultado de imagen para boton de inicio fucsia">
          <a:hlinkClick xmlns:r="http://schemas.openxmlformats.org/officeDocument/2006/relationships" r:id="rId5"/>
        </xdr:cNvPr>
        <xdr:cNvPicPr>
          <a:picLocks noChangeAspect="1" noChangeArrowheads="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0598770" y="104542"/>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107950</xdr:rowOff>
    </xdr:from>
    <xdr:to>
      <xdr:col>1</xdr:col>
      <xdr:colOff>541807</xdr:colOff>
      <xdr:row>0</xdr:row>
      <xdr:rowOff>476250</xdr:rowOff>
    </xdr:to>
    <xdr:pic>
      <xdr:nvPicPr>
        <xdr:cNvPr id="52" name="9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241300" y="107950"/>
          <a:ext cx="1100607" cy="3683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129667</xdr:rowOff>
    </xdr:from>
    <xdr:to>
      <xdr:col>14</xdr:col>
      <xdr:colOff>0</xdr:colOff>
      <xdr:row>0</xdr:row>
      <xdr:rowOff>520145</xdr:rowOff>
    </xdr:to>
    <xdr:pic>
      <xdr:nvPicPr>
        <xdr:cNvPr id="5" name="24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1050250"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1040151</xdr:colOff>
      <xdr:row>0</xdr:row>
      <xdr:rowOff>141015</xdr:rowOff>
    </xdr:from>
    <xdr:to>
      <xdr:col>14</xdr:col>
      <xdr:colOff>1461458</xdr:colOff>
      <xdr:row>0</xdr:row>
      <xdr:rowOff>531493</xdr:rowOff>
    </xdr:to>
    <xdr:pic>
      <xdr:nvPicPr>
        <xdr:cNvPr id="6" name="24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2090401" y="141015"/>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34637</xdr:colOff>
      <xdr:row>0</xdr:row>
      <xdr:rowOff>138546</xdr:rowOff>
    </xdr:from>
    <xdr:to>
      <xdr:col>2</xdr:col>
      <xdr:colOff>1134657</xdr:colOff>
      <xdr:row>0</xdr:row>
      <xdr:rowOff>482985</xdr:rowOff>
    </xdr:to>
    <xdr:pic>
      <xdr:nvPicPr>
        <xdr:cNvPr id="8" name="9 Imagen" descr="C:\Users\spburgosc\AppData\Local\Microsoft\Windows\Temporary Internet Files\Content.Outlook\ZSLZ5HX1\logo_Dane_Pequeno.png"/>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281546" y="138546"/>
          <a:ext cx="1100020" cy="34443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490612</xdr:rowOff>
    </xdr:to>
    <xdr:pic>
      <xdr:nvPicPr>
        <xdr:cNvPr id="6"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8972" y="112742"/>
          <a:ext cx="1097816" cy="377870"/>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7"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37815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10" name="22 CuadroTexto">
          <a:hlinkClick xmlns:r="http://schemas.openxmlformats.org/officeDocument/2006/relationships" r:id="rId5"/>
        </xdr:cNvPr>
        <xdr:cNvSpPr txBox="1"/>
      </xdr:nvSpPr>
      <xdr:spPr>
        <a:xfrm>
          <a:off x="1727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11" name="22 CuadroTexto">
          <a:hlinkClick xmlns:r="http://schemas.openxmlformats.org/officeDocument/2006/relationships" r:id="rId6"/>
        </xdr:cNvPr>
        <xdr:cNvSpPr txBox="1"/>
      </xdr:nvSpPr>
      <xdr:spPr>
        <a:xfrm>
          <a:off x="3251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491613</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7333" y="112742"/>
          <a:ext cx="1099045" cy="378871"/>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478551</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5107" y="112742"/>
          <a:ext cx="1097264" cy="365809"/>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335471</xdr:colOff>
      <xdr:row>0</xdr:row>
      <xdr:rowOff>131792</xdr:rowOff>
    </xdr:from>
    <xdr:to>
      <xdr:col>1</xdr:col>
      <xdr:colOff>3770</xdr:colOff>
      <xdr:row>0</xdr:row>
      <xdr:rowOff>542319</xdr:rowOff>
    </xdr:to>
    <xdr:pic>
      <xdr:nvPicPr>
        <xdr:cNvPr id="5" name="9 Imagen" descr="C:\Users\spburgosc\AppData\Local\Microsoft\Windows\Temporary Internet Files\Content.Outlook\ZSLZ5HX1\logo_Dane_Pequen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471" y="131792"/>
          <a:ext cx="1106574" cy="410527"/>
        </a:xfrm>
        <a:prstGeom prst="rect">
          <a:avLst/>
        </a:prstGeom>
        <a:noFill/>
        <a:ln>
          <a:noFill/>
        </a:ln>
      </xdr:spPr>
    </xdr:pic>
    <xdr:clientData/>
  </xdr:twoCellAnchor>
  <xdr:twoCellAnchor>
    <xdr:from>
      <xdr:col>16</xdr:col>
      <xdr:colOff>718868</xdr:colOff>
      <xdr:row>0</xdr:row>
      <xdr:rowOff>95849</xdr:rowOff>
    </xdr:from>
    <xdr:to>
      <xdr:col>17</xdr:col>
      <xdr:colOff>369189</xdr:colOff>
      <xdr:row>0</xdr:row>
      <xdr:rowOff>486327</xdr:rowOff>
    </xdr:to>
    <xdr:pic>
      <xdr:nvPicPr>
        <xdr:cNvPr id="6"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3886132" y="95849"/>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397917</xdr:colOff>
      <xdr:row>8</xdr:row>
      <xdr:rowOff>150062</xdr:rowOff>
    </xdr:from>
    <xdr:to>
      <xdr:col>22</xdr:col>
      <xdr:colOff>1350417</xdr:colOff>
      <xdr:row>8</xdr:row>
      <xdr:rowOff>687167</xdr:rowOff>
    </xdr:to>
    <xdr:sp macro="" textlink="">
      <xdr:nvSpPr>
        <xdr:cNvPr id="23" name="22 CuadroTexto">
          <a:hlinkClick xmlns:r="http://schemas.openxmlformats.org/officeDocument/2006/relationships" r:id="rId1"/>
        </xdr:cNvPr>
        <xdr:cNvSpPr txBox="1"/>
      </xdr:nvSpPr>
      <xdr:spPr>
        <a:xfrm>
          <a:off x="46299346" y="3760491"/>
          <a:ext cx="952500" cy="537105"/>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23</xdr:col>
      <xdr:colOff>360484</xdr:colOff>
      <xdr:row>8</xdr:row>
      <xdr:rowOff>158566</xdr:rowOff>
    </xdr:from>
    <xdr:to>
      <xdr:col>23</xdr:col>
      <xdr:colOff>1312984</xdr:colOff>
      <xdr:row>8</xdr:row>
      <xdr:rowOff>678662</xdr:rowOff>
    </xdr:to>
    <xdr:sp macro="" textlink="">
      <xdr:nvSpPr>
        <xdr:cNvPr id="30" name="29 CuadroTexto">
          <a:hlinkClick xmlns:r="http://schemas.openxmlformats.org/officeDocument/2006/relationships" r:id="rId2"/>
        </xdr:cNvPr>
        <xdr:cNvSpPr txBox="1"/>
      </xdr:nvSpPr>
      <xdr:spPr>
        <a:xfrm>
          <a:off x="47912913" y="3768995"/>
          <a:ext cx="952500" cy="520096"/>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16</xdr:col>
      <xdr:colOff>2219781</xdr:colOff>
      <xdr:row>8</xdr:row>
      <xdr:rowOff>132673</xdr:rowOff>
    </xdr:from>
    <xdr:to>
      <xdr:col>16</xdr:col>
      <xdr:colOff>3909300</xdr:colOff>
      <xdr:row>8</xdr:row>
      <xdr:rowOff>740841</xdr:rowOff>
    </xdr:to>
    <xdr:sp macro="" textlink="">
      <xdr:nvSpPr>
        <xdr:cNvPr id="35" name="34 CuadroTexto">
          <a:hlinkClick xmlns:r="http://schemas.openxmlformats.org/officeDocument/2006/relationships" r:id="rId3"/>
        </xdr:cNvPr>
        <xdr:cNvSpPr txBox="1"/>
      </xdr:nvSpPr>
      <xdr:spPr>
        <a:xfrm>
          <a:off x="30035271" y="4565222"/>
          <a:ext cx="1689519" cy="60816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 un control?</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40</xdr:col>
      <xdr:colOff>161439</xdr:colOff>
      <xdr:row>7</xdr:row>
      <xdr:rowOff>982372</xdr:rowOff>
    </xdr:from>
    <xdr:to>
      <xdr:col>40</xdr:col>
      <xdr:colOff>1549830</xdr:colOff>
      <xdr:row>8</xdr:row>
      <xdr:rowOff>870857</xdr:rowOff>
    </xdr:to>
    <xdr:sp macro="" textlink="">
      <xdr:nvSpPr>
        <xdr:cNvPr id="40" name="39 CuadroTexto">
          <a:hlinkClick xmlns:r="http://schemas.openxmlformats.org/officeDocument/2006/relationships" r:id="rId4"/>
        </xdr:cNvPr>
        <xdr:cNvSpPr txBox="1"/>
      </xdr:nvSpPr>
      <xdr:spPr>
        <a:xfrm>
          <a:off x="64786296" y="3540515"/>
          <a:ext cx="1388391" cy="940771"/>
        </a:xfrm>
        <a:prstGeom prst="roundRect">
          <a:avLst/>
        </a:prstGeom>
        <a:solidFill>
          <a:srgbClr val="B6004B"/>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bg1"/>
              </a:solidFill>
              <a:latin typeface="Segoe UI" panose="020B0502040204020203" pitchFamily="34" charset="0"/>
              <a:ea typeface="Segoe UI" panose="020B0502040204020203" pitchFamily="34" charset="0"/>
              <a:cs typeface="Segoe UI" panose="020B0502040204020203" pitchFamily="34" charset="0"/>
            </a:rPr>
            <a:t>Ver opciones de tratamiento del riesgo</a:t>
          </a:r>
        </a:p>
      </xdr:txBody>
    </xdr:sp>
    <xdr:clientData/>
  </xdr:twoCellAnchor>
  <xdr:twoCellAnchor>
    <xdr:from>
      <xdr:col>9</xdr:col>
      <xdr:colOff>323727</xdr:colOff>
      <xdr:row>8</xdr:row>
      <xdr:rowOff>282342</xdr:rowOff>
    </xdr:from>
    <xdr:to>
      <xdr:col>9</xdr:col>
      <xdr:colOff>2028639</xdr:colOff>
      <xdr:row>8</xdr:row>
      <xdr:rowOff>911352</xdr:rowOff>
    </xdr:to>
    <xdr:sp macro="" textlink="">
      <xdr:nvSpPr>
        <xdr:cNvPr id="41" name="40 CuadroTexto">
          <a:hlinkClick xmlns:r="http://schemas.openxmlformats.org/officeDocument/2006/relationships" r:id="rId5"/>
        </xdr:cNvPr>
        <xdr:cNvSpPr txBox="1"/>
      </xdr:nvSpPr>
      <xdr:spPr>
        <a:xfrm>
          <a:off x="15443411" y="4724000"/>
          <a:ext cx="1704912" cy="62901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es una consecuencia?</a:t>
          </a:r>
          <a:endParaRPr lang="es-CO" sz="1100">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28</xdr:col>
      <xdr:colOff>356554</xdr:colOff>
      <xdr:row>7</xdr:row>
      <xdr:rowOff>1045677</xdr:rowOff>
    </xdr:from>
    <xdr:to>
      <xdr:col>28</xdr:col>
      <xdr:colOff>1785304</xdr:colOff>
      <xdr:row>8</xdr:row>
      <xdr:rowOff>807552</xdr:rowOff>
    </xdr:to>
    <xdr:sp macro="" textlink="">
      <xdr:nvSpPr>
        <xdr:cNvPr id="43" name="42 CuadroTexto">
          <a:hlinkClick xmlns:r="http://schemas.openxmlformats.org/officeDocument/2006/relationships" r:id="rId6"/>
        </xdr:cNvPr>
        <xdr:cNvSpPr txBox="1"/>
      </xdr:nvSpPr>
      <xdr:spPr>
        <a:xfrm>
          <a:off x="54390350" y="4444103"/>
          <a:ext cx="1428750" cy="808449"/>
        </a:xfrm>
        <a:prstGeom prst="roundRect">
          <a:avLst/>
        </a:prstGeom>
        <a:solidFill>
          <a:srgbClr val="D9D9D9"/>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acción preventiva?</a:t>
          </a:r>
        </a:p>
      </xdr:txBody>
    </xdr:sp>
    <xdr:clientData/>
  </xdr:twoCellAnchor>
  <xdr:twoCellAnchor>
    <xdr:from>
      <xdr:col>0</xdr:col>
      <xdr:colOff>903306</xdr:colOff>
      <xdr:row>8</xdr:row>
      <xdr:rowOff>518732</xdr:rowOff>
    </xdr:from>
    <xdr:to>
      <xdr:col>3</xdr:col>
      <xdr:colOff>1234222</xdr:colOff>
      <xdr:row>8</xdr:row>
      <xdr:rowOff>885932</xdr:rowOff>
    </xdr:to>
    <xdr:sp macro="" textlink="">
      <xdr:nvSpPr>
        <xdr:cNvPr id="44" name="43 CuadroTexto">
          <a:hlinkClick xmlns:r="http://schemas.openxmlformats.org/officeDocument/2006/relationships" r:id="rId7"/>
        </xdr:cNvPr>
        <xdr:cNvSpPr txBox="1"/>
      </xdr:nvSpPr>
      <xdr:spPr>
        <a:xfrm>
          <a:off x="903306" y="4149859"/>
          <a:ext cx="5303592"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Guía para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establecer el contexto e identificar riesgos</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617118</xdr:colOff>
      <xdr:row>8</xdr:row>
      <xdr:rowOff>83010</xdr:rowOff>
    </xdr:from>
    <xdr:to>
      <xdr:col>1</xdr:col>
      <xdr:colOff>1470773</xdr:colOff>
      <xdr:row>8</xdr:row>
      <xdr:rowOff>448668</xdr:rowOff>
    </xdr:to>
    <xdr:sp macro="" textlink="">
      <xdr:nvSpPr>
        <xdr:cNvPr id="45" name="44 CuadroTexto">
          <a:hlinkClick xmlns:r="http://schemas.openxmlformats.org/officeDocument/2006/relationships" r:id="rId5"/>
        </xdr:cNvPr>
        <xdr:cNvSpPr txBox="1"/>
      </xdr:nvSpPr>
      <xdr:spPr>
        <a:xfrm>
          <a:off x="617118" y="3714137"/>
          <a:ext cx="2150486" cy="36565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amenaza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xdr:col>
      <xdr:colOff>357748</xdr:colOff>
      <xdr:row>8</xdr:row>
      <xdr:rowOff>82239</xdr:rowOff>
    </xdr:from>
    <xdr:to>
      <xdr:col>3</xdr:col>
      <xdr:colOff>1585751</xdr:colOff>
      <xdr:row>8</xdr:row>
      <xdr:rowOff>449439</xdr:rowOff>
    </xdr:to>
    <xdr:sp macro="" textlink="">
      <xdr:nvSpPr>
        <xdr:cNvPr id="46" name="45 CuadroTexto">
          <a:hlinkClick xmlns:r="http://schemas.openxmlformats.org/officeDocument/2006/relationships" r:id="rId5"/>
        </xdr:cNvPr>
        <xdr:cNvSpPr txBox="1"/>
      </xdr:nvSpPr>
      <xdr:spPr>
        <a:xfrm>
          <a:off x="4033593" y="3713366"/>
          <a:ext cx="2524834"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vulnerabilidad?</a:t>
          </a:r>
        </a:p>
      </xdr:txBody>
    </xdr:sp>
    <xdr:clientData/>
  </xdr:twoCellAnchor>
  <xdr:twoCellAnchor>
    <xdr:from>
      <xdr:col>4</xdr:col>
      <xdr:colOff>632003</xdr:colOff>
      <xdr:row>8</xdr:row>
      <xdr:rowOff>112470</xdr:rowOff>
    </xdr:from>
    <xdr:to>
      <xdr:col>4</xdr:col>
      <xdr:colOff>2180753</xdr:colOff>
      <xdr:row>8</xdr:row>
      <xdr:rowOff>761045</xdr:rowOff>
    </xdr:to>
    <xdr:sp macro="" textlink="">
      <xdr:nvSpPr>
        <xdr:cNvPr id="47" name="46 CuadroTexto">
          <a:hlinkClick xmlns:r="http://schemas.openxmlformats.org/officeDocument/2006/relationships" r:id="rId5"/>
        </xdr:cNvPr>
        <xdr:cNvSpPr txBox="1"/>
      </xdr:nvSpPr>
      <xdr:spPr>
        <a:xfrm>
          <a:off x="7961717" y="3722899"/>
          <a:ext cx="1548750" cy="648575"/>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a:t>
          </a: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riesgo?</a:t>
          </a:r>
        </a:p>
      </xdr:txBody>
    </xdr:sp>
    <xdr:clientData/>
  </xdr:twoCellAnchor>
  <xdr:twoCellAnchor editAs="oneCell">
    <xdr:from>
      <xdr:col>0</xdr:col>
      <xdr:colOff>1200979</xdr:colOff>
      <xdr:row>0</xdr:row>
      <xdr:rowOff>124239</xdr:rowOff>
    </xdr:from>
    <xdr:to>
      <xdr:col>1</xdr:col>
      <xdr:colOff>848320</xdr:colOff>
      <xdr:row>0</xdr:row>
      <xdr:rowOff>512351</xdr:rowOff>
    </xdr:to>
    <xdr:pic>
      <xdr:nvPicPr>
        <xdr:cNvPr id="14" name="13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200979" y="124239"/>
          <a:ext cx="1065272" cy="388112"/>
        </a:xfrm>
        <a:prstGeom prst="rect">
          <a:avLst/>
        </a:prstGeom>
        <a:noFill/>
        <a:ln>
          <a:noFill/>
        </a:ln>
      </xdr:spPr>
    </xdr:pic>
    <xdr:clientData/>
  </xdr:twoCellAnchor>
  <xdr:twoCellAnchor editAs="oneCell">
    <xdr:from>
      <xdr:col>3</xdr:col>
      <xdr:colOff>1872968</xdr:colOff>
      <xdr:row>2</xdr:row>
      <xdr:rowOff>58195</xdr:rowOff>
    </xdr:from>
    <xdr:to>
      <xdr:col>3</xdr:col>
      <xdr:colOff>2334153</xdr:colOff>
      <xdr:row>2</xdr:row>
      <xdr:rowOff>530259</xdr:rowOff>
    </xdr:to>
    <xdr:pic>
      <xdr:nvPicPr>
        <xdr:cNvPr id="15" name="14 Imagen" descr="Resultado de imagen para advertencia"/>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182882" y="1306298"/>
          <a:ext cx="461185" cy="472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360173</xdr:colOff>
      <xdr:row>8</xdr:row>
      <xdr:rowOff>203765</xdr:rowOff>
    </xdr:from>
    <xdr:to>
      <xdr:col>10</xdr:col>
      <xdr:colOff>1312673</xdr:colOff>
      <xdr:row>8</xdr:row>
      <xdr:rowOff>769358</xdr:rowOff>
    </xdr:to>
    <xdr:sp macro="" textlink="">
      <xdr:nvSpPr>
        <xdr:cNvPr id="16" name="31 CuadroTexto">
          <a:hlinkClick xmlns:r="http://schemas.openxmlformats.org/officeDocument/2006/relationships" r:id="rId10"/>
        </xdr:cNvPr>
        <xdr:cNvSpPr txBox="1"/>
      </xdr:nvSpPr>
      <xdr:spPr>
        <a:xfrm>
          <a:off x="18414095" y="4636314"/>
          <a:ext cx="952500" cy="56559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11</xdr:col>
      <xdr:colOff>186764</xdr:colOff>
      <xdr:row>8</xdr:row>
      <xdr:rowOff>178444</xdr:rowOff>
    </xdr:from>
    <xdr:to>
      <xdr:col>11</xdr:col>
      <xdr:colOff>1139264</xdr:colOff>
      <xdr:row>8</xdr:row>
      <xdr:rowOff>769777</xdr:rowOff>
    </xdr:to>
    <xdr:sp macro="" textlink="">
      <xdr:nvSpPr>
        <xdr:cNvPr id="17" name="31 CuadroTexto">
          <a:hlinkClick xmlns:r="http://schemas.openxmlformats.org/officeDocument/2006/relationships" r:id="rId11"/>
        </xdr:cNvPr>
        <xdr:cNvSpPr txBox="1"/>
      </xdr:nvSpPr>
      <xdr:spPr>
        <a:xfrm>
          <a:off x="19921568" y="4610993"/>
          <a:ext cx="952500" cy="59133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5</xdr:col>
      <xdr:colOff>138664</xdr:colOff>
      <xdr:row>8</xdr:row>
      <xdr:rowOff>132768</xdr:rowOff>
    </xdr:from>
    <xdr:to>
      <xdr:col>5</xdr:col>
      <xdr:colOff>1570791</xdr:colOff>
      <xdr:row>8</xdr:row>
      <xdr:rowOff>740746</xdr:rowOff>
    </xdr:to>
    <xdr:sp macro="" textlink="">
      <xdr:nvSpPr>
        <xdr:cNvPr id="20" name="46 CuadroTexto">
          <a:hlinkClick xmlns:r="http://schemas.openxmlformats.org/officeDocument/2006/relationships" r:id="rId12"/>
        </xdr:cNvPr>
        <xdr:cNvSpPr txBox="1"/>
      </xdr:nvSpPr>
      <xdr:spPr>
        <a:xfrm>
          <a:off x="10244235" y="3743197"/>
          <a:ext cx="1432127" cy="60797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tipos de riesgos hay?</a:t>
          </a:r>
        </a:p>
      </xdr:txBody>
    </xdr:sp>
    <xdr:clientData/>
  </xdr:twoCellAnchor>
  <xdr:twoCellAnchor>
    <xdr:from>
      <xdr:col>41</xdr:col>
      <xdr:colOff>289512</xdr:colOff>
      <xdr:row>7</xdr:row>
      <xdr:rowOff>987861</xdr:rowOff>
    </xdr:from>
    <xdr:to>
      <xdr:col>41</xdr:col>
      <xdr:colOff>2175996</xdr:colOff>
      <xdr:row>8</xdr:row>
      <xdr:rowOff>865368</xdr:rowOff>
    </xdr:to>
    <xdr:sp macro="" textlink="">
      <xdr:nvSpPr>
        <xdr:cNvPr id="19" name="18 CuadroTexto">
          <a:hlinkClick xmlns:r="http://schemas.openxmlformats.org/officeDocument/2006/relationships" r:id="rId6"/>
        </xdr:cNvPr>
        <xdr:cNvSpPr txBox="1"/>
      </xdr:nvSpPr>
      <xdr:spPr>
        <a:xfrm>
          <a:off x="66710512" y="3546004"/>
          <a:ext cx="1886484" cy="929793"/>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Tipos</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de acciones de tratamiento para el</a:t>
          </a: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836532</xdr:colOff>
      <xdr:row>1</xdr:row>
      <xdr:rowOff>490682</xdr:rowOff>
    </xdr:from>
    <xdr:to>
      <xdr:col>3</xdr:col>
      <xdr:colOff>1576689</xdr:colOff>
      <xdr:row>3</xdr:row>
      <xdr:rowOff>64831</xdr:rowOff>
    </xdr:to>
    <xdr:pic>
      <xdr:nvPicPr>
        <xdr:cNvPr id="21" name="9 Imagen" descr="Resultado de imagen para boton de inicio fucsia">
          <a:hlinkClick xmlns:r="http://schemas.openxmlformats.org/officeDocument/2006/relationships" r:id="rId13"/>
        </xdr:cNvPr>
        <xdr:cNvPicPr>
          <a:picLocks noChangeAspect="1" noChangeArrowheads="1"/>
        </xdr:cNvPicPr>
      </xdr:nvPicPr>
      <xdr:blipFill rotWithShape="1">
        <a:blip xmlns:r="http://schemas.openxmlformats.org/officeDocument/2006/relationships" r:embed="rId14" cstate="email">
          <a:extLst>
            <a:ext uri="{BEBA8EAE-BF5A-486C-A8C5-ECC9F3942E4B}">
              <a14:imgProps xmlns:a14="http://schemas.microsoft.com/office/drawing/2010/main">
                <a14:imgLayer r:embed="rId1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6146446" y="1191372"/>
          <a:ext cx="740157" cy="66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125431</xdr:colOff>
      <xdr:row>0</xdr:row>
      <xdr:rowOff>132174</xdr:rowOff>
    </xdr:from>
    <xdr:to>
      <xdr:col>0</xdr:col>
      <xdr:colOff>1133474</xdr:colOff>
      <xdr:row>0</xdr:row>
      <xdr:rowOff>457200</xdr:rowOff>
    </xdr:to>
    <xdr:pic>
      <xdr:nvPicPr>
        <xdr:cNvPr id="3"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5431" y="132174"/>
          <a:ext cx="1008043" cy="325026"/>
        </a:xfrm>
        <a:prstGeom prst="rect">
          <a:avLst/>
        </a:prstGeom>
        <a:noFill/>
        <a:ln>
          <a:noFill/>
        </a:ln>
      </xdr:spPr>
    </xdr:pic>
    <xdr:clientData/>
  </xdr:twoCellAnchor>
  <xdr:twoCellAnchor>
    <xdr:from>
      <xdr:col>12</xdr:col>
      <xdr:colOff>162128</xdr:colOff>
      <xdr:row>0</xdr:row>
      <xdr:rowOff>94576</xdr:rowOff>
    </xdr:from>
    <xdr:to>
      <xdr:col>12</xdr:col>
      <xdr:colOff>584652</xdr:colOff>
      <xdr:row>0</xdr:row>
      <xdr:rowOff>458738</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0308617" y="94576"/>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500560</xdr:colOff>
      <xdr:row>12</xdr:row>
      <xdr:rowOff>606214</xdr:rowOff>
    </xdr:from>
    <xdr:to>
      <xdr:col>0</xdr:col>
      <xdr:colOff>1101637</xdr:colOff>
      <xdr:row>13</xdr:row>
      <xdr:rowOff>477839</xdr:rowOff>
    </xdr:to>
    <xdr:pic>
      <xdr:nvPicPr>
        <xdr:cNvPr id="2" name="Imagen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20718846" flipV="1">
          <a:off x="500560" y="7908714"/>
          <a:ext cx="601077" cy="551982"/>
        </a:xfrm>
        <a:prstGeom prst="rect">
          <a:avLst/>
        </a:prstGeom>
      </xdr:spPr>
    </xdr:pic>
    <xdr:clientData/>
  </xdr:twoCellAnchor>
  <xdr:twoCellAnchor editAs="oneCell">
    <xdr:from>
      <xdr:col>0</xdr:col>
      <xdr:colOff>76200</xdr:colOff>
      <xdr:row>0</xdr:row>
      <xdr:rowOff>95250</xdr:rowOff>
    </xdr:from>
    <xdr:to>
      <xdr:col>0</xdr:col>
      <xdr:colOff>1213308</xdr:colOff>
      <xdr:row>0</xdr:row>
      <xdr:rowOff>501650</xdr:rowOff>
    </xdr:to>
    <xdr:pic>
      <xdr:nvPicPr>
        <xdr:cNvPr id="7" name="9 Imagen" descr="C:\Users\spburgosc\AppData\Local\Microsoft\Windows\Temporary Internet Files\Content.Outlook\ZSLZ5HX1\logo_Dane_Pequeno.pn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6200" y="95250"/>
          <a:ext cx="1137108" cy="406400"/>
        </a:xfrm>
        <a:prstGeom prst="rect">
          <a:avLst/>
        </a:prstGeom>
        <a:noFill/>
        <a:ln>
          <a:noFill/>
        </a:ln>
      </xdr:spPr>
    </xdr:pic>
    <xdr:clientData/>
  </xdr:twoCellAnchor>
  <xdr:twoCellAnchor>
    <xdr:from>
      <xdr:col>11</xdr:col>
      <xdr:colOff>3873806</xdr:colOff>
      <xdr:row>0</xdr:row>
      <xdr:rowOff>133350</xdr:rowOff>
    </xdr:from>
    <xdr:to>
      <xdr:col>11</xdr:col>
      <xdr:colOff>4296330</xdr:colOff>
      <xdr:row>0</xdr:row>
      <xdr:rowOff>497512</xdr:rowOff>
    </xdr:to>
    <xdr:pic>
      <xdr:nvPicPr>
        <xdr:cNvPr id="5" name="9 Imagen" descr="Resultado de imagen para boton de inicio fucsia">
          <a:hlinkClick xmlns:r="http://schemas.openxmlformats.org/officeDocument/2006/relationships" r:id="rId3"/>
        </xdr:cNvPr>
        <xdr:cNvPicPr>
          <a:picLocks noChangeAspect="1" noChangeArrowheads="1"/>
        </xdr:cNvPicPr>
      </xdr:nvPicPr>
      <xdr:blipFill rotWithShape="1">
        <a:blip xmlns:r="http://schemas.openxmlformats.org/officeDocument/2006/relationships" r:embed="rId4" cstate="email">
          <a:extLst>
            <a:ext uri="{BEBA8EAE-BF5A-486C-A8C5-ECC9F3942E4B}">
              <a14:imgProps xmlns:a14="http://schemas.microsoft.com/office/drawing/2010/main">
                <a14:imgLayer r:embed="rId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5107258" y="133350"/>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253007</xdr:colOff>
      <xdr:row>0</xdr:row>
      <xdr:rowOff>89298</xdr:rowOff>
    </xdr:from>
    <xdr:to>
      <xdr:col>1</xdr:col>
      <xdr:colOff>631092</xdr:colOff>
      <xdr:row>0</xdr:row>
      <xdr:rowOff>485170</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53007" y="89298"/>
          <a:ext cx="1177186" cy="395872"/>
        </a:xfrm>
        <a:prstGeom prst="rect">
          <a:avLst/>
        </a:prstGeom>
        <a:noFill/>
        <a:ln>
          <a:noFill/>
        </a:ln>
      </xdr:spPr>
    </xdr:pic>
    <xdr:clientData/>
  </xdr:twoCellAnchor>
  <xdr:twoCellAnchor>
    <xdr:from>
      <xdr:col>11</xdr:col>
      <xdr:colOff>292529</xdr:colOff>
      <xdr:row>0</xdr:row>
      <xdr:rowOff>114157</xdr:rowOff>
    </xdr:from>
    <xdr:to>
      <xdr:col>11</xdr:col>
      <xdr:colOff>715053</xdr:colOff>
      <xdr:row>0</xdr:row>
      <xdr:rowOff>478319</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9082641" y="114157"/>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22</xdr:col>
      <xdr:colOff>962648</xdr:colOff>
      <xdr:row>0</xdr:row>
      <xdr:rowOff>108382</xdr:rowOff>
    </xdr:from>
    <xdr:to>
      <xdr:col>22</xdr:col>
      <xdr:colOff>1415705</xdr:colOff>
      <xdr:row>0</xdr:row>
      <xdr:rowOff>498860</xdr:rowOff>
    </xdr:to>
    <xdr:pic>
      <xdr:nvPicPr>
        <xdr:cNvPr id="4"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8707723" y="108382"/>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173182</xdr:colOff>
      <xdr:row>0</xdr:row>
      <xdr:rowOff>127000</xdr:rowOff>
    </xdr:from>
    <xdr:to>
      <xdr:col>1</xdr:col>
      <xdr:colOff>504223</xdr:colOff>
      <xdr:row>0</xdr:row>
      <xdr:rowOff>504870</xdr:rowOff>
    </xdr:to>
    <xdr:pic>
      <xdr:nvPicPr>
        <xdr:cNvPr id="6"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73182" y="127000"/>
          <a:ext cx="1116132" cy="3778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1926525</xdr:colOff>
      <xdr:row>0</xdr:row>
      <xdr:rowOff>139915</xdr:rowOff>
    </xdr:from>
    <xdr:to>
      <xdr:col>18</xdr:col>
      <xdr:colOff>2379582</xdr:colOff>
      <xdr:row>0</xdr:row>
      <xdr:rowOff>530393</xdr:rowOff>
    </xdr:to>
    <xdr:pic>
      <xdr:nvPicPr>
        <xdr:cNvPr id="6"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9964830" y="139915"/>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247542</xdr:colOff>
      <xdr:row>0</xdr:row>
      <xdr:rowOff>129153</xdr:rowOff>
    </xdr:from>
    <xdr:to>
      <xdr:col>1</xdr:col>
      <xdr:colOff>577996</xdr:colOff>
      <xdr:row>0</xdr:row>
      <xdr:rowOff>507023</xdr:rowOff>
    </xdr:to>
    <xdr:pic>
      <xdr:nvPicPr>
        <xdr:cNvPr id="4"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47542" y="129153"/>
          <a:ext cx="1116132" cy="3778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210444</xdr:colOff>
      <xdr:row>0</xdr:row>
      <xdr:rowOff>99684</xdr:rowOff>
    </xdr:from>
    <xdr:to>
      <xdr:col>1</xdr:col>
      <xdr:colOff>565019</xdr:colOff>
      <xdr:row>0</xdr:row>
      <xdr:rowOff>428625</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10444" y="99684"/>
          <a:ext cx="1116575" cy="328941"/>
        </a:xfrm>
        <a:prstGeom prst="rect">
          <a:avLst/>
        </a:prstGeom>
        <a:noFill/>
        <a:ln>
          <a:noFill/>
        </a:ln>
      </xdr:spPr>
    </xdr:pic>
    <xdr:clientData/>
  </xdr:twoCellAnchor>
  <xdr:twoCellAnchor>
    <xdr:from>
      <xdr:col>24</xdr:col>
      <xdr:colOff>178593</xdr:colOff>
      <xdr:row>0</xdr:row>
      <xdr:rowOff>74414</xdr:rowOff>
    </xdr:from>
    <xdr:to>
      <xdr:col>24</xdr:col>
      <xdr:colOff>631650</xdr:colOff>
      <xdr:row>0</xdr:row>
      <xdr:rowOff>464892</xdr:rowOff>
    </xdr:to>
    <xdr:pic>
      <xdr:nvPicPr>
        <xdr:cNvPr id="3" name="2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466593" y="7441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215660</xdr:colOff>
      <xdr:row>0</xdr:row>
      <xdr:rowOff>107830</xdr:rowOff>
    </xdr:from>
    <xdr:to>
      <xdr:col>25</xdr:col>
      <xdr:colOff>668717</xdr:colOff>
      <xdr:row>0</xdr:row>
      <xdr:rowOff>498308</xdr:rowOff>
    </xdr:to>
    <xdr:pic>
      <xdr:nvPicPr>
        <xdr:cNvPr id="2" name="2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9106910" y="107830"/>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188515</xdr:colOff>
      <xdr:row>0</xdr:row>
      <xdr:rowOff>119062</xdr:rowOff>
    </xdr:from>
    <xdr:to>
      <xdr:col>1</xdr:col>
      <xdr:colOff>540663</xdr:colOff>
      <xdr:row>0</xdr:row>
      <xdr:rowOff>522332</xdr:rowOff>
    </xdr:to>
    <xdr:pic>
      <xdr:nvPicPr>
        <xdr:cNvPr id="3"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88515" y="119062"/>
          <a:ext cx="1107798" cy="377870"/>
        </a:xfrm>
        <a:prstGeom prst="rect">
          <a:avLst/>
        </a:prstGeom>
        <a:noFill/>
        <a:ln>
          <a:noFill/>
        </a:ln>
      </xdr:spPr>
    </xdr:pic>
    <xdr:clientData/>
  </xdr:twoCellAnchor>
  <xdr:twoCellAnchor>
    <xdr:from>
      <xdr:col>15</xdr:col>
      <xdr:colOff>71887</xdr:colOff>
      <xdr:row>2</xdr:row>
      <xdr:rowOff>166058</xdr:rowOff>
    </xdr:from>
    <xdr:to>
      <xdr:col>18</xdr:col>
      <xdr:colOff>71887</xdr:colOff>
      <xdr:row>2</xdr:row>
      <xdr:rowOff>848983</xdr:rowOff>
    </xdr:to>
    <xdr:sp macro="" textlink="">
      <xdr:nvSpPr>
        <xdr:cNvPr id="4" name="3 Rectángulo redondeado">
          <a:hlinkClick xmlns:r="http://schemas.openxmlformats.org/officeDocument/2006/relationships" r:id="rId5"/>
        </xdr:cNvPr>
        <xdr:cNvSpPr/>
      </xdr:nvSpPr>
      <xdr:spPr>
        <a:xfrm>
          <a:off x="11406637"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1</a:t>
          </a:r>
        </a:p>
      </xdr:txBody>
    </xdr:sp>
    <xdr:clientData/>
  </xdr:twoCellAnchor>
  <xdr:twoCellAnchor>
    <xdr:from>
      <xdr:col>18</xdr:col>
      <xdr:colOff>390705</xdr:colOff>
      <xdr:row>2</xdr:row>
      <xdr:rowOff>166058</xdr:rowOff>
    </xdr:from>
    <xdr:to>
      <xdr:col>21</xdr:col>
      <xdr:colOff>390705</xdr:colOff>
      <xdr:row>2</xdr:row>
      <xdr:rowOff>848983</xdr:rowOff>
    </xdr:to>
    <xdr:sp macro="" textlink="">
      <xdr:nvSpPr>
        <xdr:cNvPr id="5" name="4 Rectángulo redondeado">
          <a:hlinkClick xmlns:r="http://schemas.openxmlformats.org/officeDocument/2006/relationships" r:id="rId6"/>
        </xdr:cNvPr>
        <xdr:cNvSpPr/>
      </xdr:nvSpPr>
      <xdr:spPr>
        <a:xfrm>
          <a:off x="13992405"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2</a:t>
          </a:r>
        </a:p>
      </xdr:txBody>
    </xdr:sp>
    <xdr:clientData/>
  </xdr:twoCellAnchor>
  <xdr:twoCellAnchor>
    <xdr:from>
      <xdr:col>21</xdr:col>
      <xdr:colOff>709523</xdr:colOff>
      <xdr:row>2</xdr:row>
      <xdr:rowOff>166058</xdr:rowOff>
    </xdr:from>
    <xdr:to>
      <xdr:col>24</xdr:col>
      <xdr:colOff>709523</xdr:colOff>
      <xdr:row>2</xdr:row>
      <xdr:rowOff>848983</xdr:rowOff>
    </xdr:to>
    <xdr:sp macro="" textlink="">
      <xdr:nvSpPr>
        <xdr:cNvPr id="6" name="5 Rectángulo redondeado">
          <a:hlinkClick xmlns:r="http://schemas.openxmlformats.org/officeDocument/2006/relationships" r:id="rId7"/>
        </xdr:cNvPr>
        <xdr:cNvSpPr/>
      </xdr:nvSpPr>
      <xdr:spPr>
        <a:xfrm>
          <a:off x="16578173"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8"/>
  <sheetViews>
    <sheetView showGridLines="0" showRowColHeaders="0" tabSelected="1" zoomScale="80" zoomScaleNormal="80" workbookViewId="0">
      <selection sqref="A1:B2"/>
    </sheetView>
  </sheetViews>
  <sheetFormatPr baseColWidth="10" defaultColWidth="0" defaultRowHeight="16.5" zeroHeight="1" x14ac:dyDescent="0.25"/>
  <cols>
    <col min="1" max="9" width="12.140625" style="6" customWidth="1"/>
    <col min="10" max="10" width="0.85546875" style="6" customWidth="1"/>
    <col min="11" max="16" width="12.140625" style="6" customWidth="1"/>
    <col min="17" max="17" width="13" style="6" customWidth="1"/>
    <col min="18" max="19" width="16.5703125" style="6" customWidth="1"/>
    <col min="20" max="16384" width="11.42578125" style="6" hidden="1"/>
  </cols>
  <sheetData>
    <row r="1" spans="1:19" ht="26.25" customHeight="1" x14ac:dyDescent="0.25">
      <c r="A1" s="245"/>
      <c r="B1" s="245"/>
      <c r="C1" s="246" t="s">
        <v>324</v>
      </c>
      <c r="D1" s="246"/>
      <c r="E1" s="246"/>
      <c r="F1" s="246"/>
      <c r="G1" s="246"/>
      <c r="H1" s="246"/>
      <c r="I1" s="246"/>
      <c r="J1" s="246"/>
      <c r="K1" s="246"/>
      <c r="L1" s="246"/>
      <c r="M1" s="246"/>
      <c r="N1" s="246"/>
      <c r="O1" s="246"/>
      <c r="P1" s="246"/>
      <c r="Q1" s="46" t="s">
        <v>197</v>
      </c>
      <c r="R1" s="247" t="s">
        <v>678</v>
      </c>
      <c r="S1" s="248"/>
    </row>
    <row r="2" spans="1:19" ht="26.25" customHeight="1" x14ac:dyDescent="0.25">
      <c r="A2" s="245"/>
      <c r="B2" s="245"/>
      <c r="C2" s="246"/>
      <c r="D2" s="246"/>
      <c r="E2" s="246"/>
      <c r="F2" s="246"/>
      <c r="G2" s="246"/>
      <c r="H2" s="246"/>
      <c r="I2" s="246"/>
      <c r="J2" s="246"/>
      <c r="K2" s="246"/>
      <c r="L2" s="246"/>
      <c r="M2" s="246"/>
      <c r="N2" s="246"/>
      <c r="O2" s="246"/>
      <c r="P2" s="246"/>
      <c r="Q2" s="46" t="s">
        <v>198</v>
      </c>
      <c r="R2" s="247">
        <v>8</v>
      </c>
      <c r="S2" s="248"/>
    </row>
    <row r="3" spans="1:19" ht="8.25" customHeight="1" x14ac:dyDescent="0.25">
      <c r="A3" s="47"/>
      <c r="B3" s="27"/>
      <c r="C3" s="27"/>
      <c r="D3" s="27"/>
      <c r="E3" s="27"/>
      <c r="F3" s="27"/>
      <c r="G3" s="27"/>
      <c r="H3" s="48"/>
      <c r="I3" s="48"/>
      <c r="J3" s="27"/>
      <c r="K3" s="48"/>
      <c r="L3" s="27"/>
      <c r="M3" s="27"/>
      <c r="N3" s="27"/>
      <c r="O3" s="27"/>
      <c r="P3" s="27"/>
      <c r="Q3" s="27"/>
      <c r="R3" s="27"/>
      <c r="S3" s="49"/>
    </row>
    <row r="4" spans="1:19" s="51" customFormat="1" ht="49.5" customHeight="1" x14ac:dyDescent="0.25">
      <c r="A4" s="231" t="s">
        <v>398</v>
      </c>
      <c r="B4" s="231"/>
      <c r="C4" s="231"/>
      <c r="D4" s="231"/>
      <c r="E4" s="231"/>
      <c r="F4" s="231"/>
      <c r="G4" s="231"/>
      <c r="H4" s="249"/>
      <c r="I4" s="249"/>
      <c r="J4" s="50"/>
      <c r="K4" s="249" t="s">
        <v>199</v>
      </c>
      <c r="L4" s="231"/>
      <c r="M4" s="231"/>
      <c r="N4" s="231"/>
      <c r="O4" s="231"/>
      <c r="P4" s="231"/>
      <c r="Q4" s="231"/>
      <c r="R4" s="231"/>
      <c r="S4" s="231"/>
    </row>
    <row r="5" spans="1:19" s="51" customFormat="1" ht="49.5" customHeight="1" x14ac:dyDescent="0.25">
      <c r="A5" s="232" t="s">
        <v>200</v>
      </c>
      <c r="B5" s="232"/>
      <c r="C5" s="232"/>
      <c r="D5" s="230" t="s">
        <v>171</v>
      </c>
      <c r="E5" s="230"/>
      <c r="F5" s="230"/>
      <c r="G5" s="230"/>
      <c r="H5" s="230"/>
      <c r="I5" s="230"/>
      <c r="K5" s="231" t="s">
        <v>201</v>
      </c>
      <c r="L5" s="231"/>
      <c r="M5" s="231"/>
      <c r="N5" s="231" t="s">
        <v>202</v>
      </c>
      <c r="O5" s="231"/>
      <c r="P5" s="231"/>
      <c r="Q5" s="231" t="s">
        <v>203</v>
      </c>
      <c r="R5" s="231"/>
      <c r="S5" s="231"/>
    </row>
    <row r="6" spans="1:19" s="51" customFormat="1" ht="49.5" customHeight="1" x14ac:dyDescent="0.25">
      <c r="A6" s="232" t="s">
        <v>204</v>
      </c>
      <c r="B6" s="232"/>
      <c r="C6" s="232"/>
      <c r="D6" s="230" t="s">
        <v>15</v>
      </c>
      <c r="E6" s="230"/>
      <c r="F6" s="230"/>
      <c r="G6" s="230"/>
      <c r="H6" s="230"/>
      <c r="I6" s="230"/>
      <c r="K6" s="221" t="s">
        <v>726</v>
      </c>
      <c r="L6" s="221"/>
      <c r="M6" s="221"/>
      <c r="N6" s="221" t="s">
        <v>214</v>
      </c>
      <c r="O6" s="221"/>
      <c r="P6" s="221"/>
      <c r="Q6" s="221" t="s">
        <v>727</v>
      </c>
      <c r="R6" s="221"/>
      <c r="S6" s="221"/>
    </row>
    <row r="7" spans="1:19" s="51" customFormat="1" ht="49.5" customHeight="1" x14ac:dyDescent="0.25">
      <c r="A7" s="232" t="s">
        <v>674</v>
      </c>
      <c r="B7" s="232"/>
      <c r="C7" s="232"/>
      <c r="D7" s="230" t="s">
        <v>114</v>
      </c>
      <c r="E7" s="230"/>
      <c r="F7" s="230"/>
      <c r="G7" s="230"/>
      <c r="H7" s="230"/>
      <c r="I7" s="230"/>
      <c r="K7" s="221" t="s">
        <v>725</v>
      </c>
      <c r="L7" s="221"/>
      <c r="M7" s="221"/>
      <c r="N7" s="221" t="s">
        <v>214</v>
      </c>
      <c r="O7" s="221"/>
      <c r="P7" s="221"/>
      <c r="Q7" s="222" t="s">
        <v>724</v>
      </c>
      <c r="R7" s="223"/>
      <c r="S7" s="224"/>
    </row>
    <row r="8" spans="1:19" s="51" customFormat="1" ht="49.5" customHeight="1" x14ac:dyDescent="0.25">
      <c r="A8" s="233" t="s">
        <v>675</v>
      </c>
      <c r="B8" s="234"/>
      <c r="C8" s="235"/>
      <c r="D8" s="239" t="s">
        <v>676</v>
      </c>
      <c r="E8" s="240"/>
      <c r="F8" s="240"/>
      <c r="G8" s="240"/>
      <c r="H8" s="240"/>
      <c r="I8" s="241"/>
      <c r="K8" s="222" t="s">
        <v>720</v>
      </c>
      <c r="L8" s="223"/>
      <c r="M8" s="224"/>
      <c r="N8" s="221" t="s">
        <v>4</v>
      </c>
      <c r="O8" s="221"/>
      <c r="P8" s="221"/>
      <c r="Q8" s="222" t="s">
        <v>723</v>
      </c>
      <c r="R8" s="223"/>
      <c r="S8" s="224"/>
    </row>
    <row r="9" spans="1:19" s="51" customFormat="1" ht="49.5" customHeight="1" x14ac:dyDescent="0.25">
      <c r="A9" s="236"/>
      <c r="B9" s="237"/>
      <c r="C9" s="238"/>
      <c r="D9" s="242"/>
      <c r="E9" s="243"/>
      <c r="F9" s="243"/>
      <c r="G9" s="243"/>
      <c r="H9" s="243"/>
      <c r="I9" s="244"/>
      <c r="K9" s="222" t="s">
        <v>721</v>
      </c>
      <c r="L9" s="223"/>
      <c r="M9" s="224"/>
      <c r="N9" s="221" t="s">
        <v>4</v>
      </c>
      <c r="O9" s="221"/>
      <c r="P9" s="221"/>
      <c r="Q9" s="222" t="s">
        <v>724</v>
      </c>
      <c r="R9" s="223"/>
      <c r="S9" s="224"/>
    </row>
    <row r="10" spans="1:19" s="51" customFormat="1" ht="49.5" customHeight="1" x14ac:dyDescent="0.25">
      <c r="A10" s="232" t="s">
        <v>438</v>
      </c>
      <c r="B10" s="232"/>
      <c r="C10" s="232"/>
      <c r="D10" s="230" t="s">
        <v>114</v>
      </c>
      <c r="E10" s="230"/>
      <c r="F10" s="230"/>
      <c r="G10" s="230"/>
      <c r="H10" s="230"/>
      <c r="I10" s="230"/>
      <c r="K10" s="222" t="s">
        <v>722</v>
      </c>
      <c r="L10" s="223"/>
      <c r="M10" s="224"/>
      <c r="N10" s="221" t="s">
        <v>4</v>
      </c>
      <c r="O10" s="221"/>
      <c r="P10" s="221"/>
      <c r="Q10" s="222" t="s">
        <v>724</v>
      </c>
      <c r="R10" s="223"/>
      <c r="S10" s="224"/>
    </row>
    <row r="11" spans="1:19" s="51" customFormat="1" ht="49.5" customHeight="1" x14ac:dyDescent="0.25">
      <c r="A11" s="231" t="s">
        <v>205</v>
      </c>
      <c r="B11" s="231"/>
      <c r="C11" s="231"/>
      <c r="D11" s="231"/>
      <c r="E11" s="231"/>
      <c r="F11" s="231"/>
      <c r="G11" s="231"/>
      <c r="H11" s="231"/>
      <c r="I11" s="231"/>
      <c r="K11" s="221" t="s">
        <v>728</v>
      </c>
      <c r="L11" s="221"/>
      <c r="M11" s="221"/>
      <c r="N11" s="221" t="s">
        <v>4</v>
      </c>
      <c r="O11" s="221"/>
      <c r="P11" s="221"/>
      <c r="Q11" s="221" t="s">
        <v>729</v>
      </c>
      <c r="R11" s="221"/>
      <c r="S11" s="221"/>
    </row>
    <row r="12" spans="1:19" s="51" customFormat="1" ht="49.5" customHeight="1" x14ac:dyDescent="0.25">
      <c r="A12" s="52"/>
      <c r="B12" s="53"/>
      <c r="C12" s="53"/>
      <c r="D12" s="53"/>
      <c r="E12" s="53"/>
      <c r="F12" s="53"/>
      <c r="G12" s="53"/>
      <c r="H12" s="53"/>
      <c r="I12" s="54"/>
      <c r="K12" s="221" t="s">
        <v>730</v>
      </c>
      <c r="L12" s="221"/>
      <c r="M12" s="221"/>
      <c r="N12" s="221" t="s">
        <v>423</v>
      </c>
      <c r="O12" s="221"/>
      <c r="P12" s="221"/>
      <c r="Q12" s="221" t="s">
        <v>731</v>
      </c>
      <c r="R12" s="221"/>
      <c r="S12" s="221"/>
    </row>
    <row r="13" spans="1:19" s="51" customFormat="1" ht="49.5" customHeight="1" x14ac:dyDescent="0.25">
      <c r="A13" s="52"/>
      <c r="B13" s="53"/>
      <c r="C13" s="53"/>
      <c r="D13" s="53"/>
      <c r="E13" s="53"/>
      <c r="F13" s="53"/>
      <c r="G13" s="53"/>
      <c r="H13" s="53"/>
      <c r="I13" s="54"/>
      <c r="K13" s="221" t="s">
        <v>732</v>
      </c>
      <c r="L13" s="221"/>
      <c r="M13" s="221"/>
      <c r="N13" s="221" t="s">
        <v>212</v>
      </c>
      <c r="O13" s="221"/>
      <c r="P13" s="221"/>
      <c r="Q13" s="222" t="s">
        <v>723</v>
      </c>
      <c r="R13" s="223"/>
      <c r="S13" s="224"/>
    </row>
    <row r="14" spans="1:19" s="51" customFormat="1" ht="49.5" customHeight="1" x14ac:dyDescent="0.25">
      <c r="A14" s="52"/>
      <c r="B14" s="53"/>
      <c r="C14" s="53"/>
      <c r="D14" s="53"/>
      <c r="E14" s="53"/>
      <c r="F14" s="53"/>
      <c r="G14" s="53"/>
      <c r="H14" s="53"/>
      <c r="I14" s="54"/>
      <c r="K14" s="221" t="s">
        <v>733</v>
      </c>
      <c r="L14" s="221"/>
      <c r="M14" s="221"/>
      <c r="N14" s="221" t="s">
        <v>212</v>
      </c>
      <c r="O14" s="221"/>
      <c r="P14" s="221"/>
      <c r="Q14" s="221" t="s">
        <v>729</v>
      </c>
      <c r="R14" s="221"/>
      <c r="S14" s="221"/>
    </row>
    <row r="15" spans="1:19" s="51" customFormat="1" ht="49.5" customHeight="1" x14ac:dyDescent="0.25">
      <c r="A15" s="52"/>
      <c r="B15" s="53"/>
      <c r="C15" s="53"/>
      <c r="D15" s="53"/>
      <c r="E15" s="53"/>
      <c r="F15" s="53"/>
      <c r="G15" s="53"/>
      <c r="H15" s="53"/>
      <c r="I15" s="54"/>
      <c r="K15" s="221" t="s">
        <v>734</v>
      </c>
      <c r="L15" s="221"/>
      <c r="M15" s="221"/>
      <c r="N15" s="221" t="s">
        <v>214</v>
      </c>
      <c r="O15" s="221"/>
      <c r="P15" s="221"/>
      <c r="Q15" s="222" t="s">
        <v>724</v>
      </c>
      <c r="R15" s="223"/>
      <c r="S15" s="224"/>
    </row>
    <row r="16" spans="1:19" s="51" customFormat="1" ht="49.5" customHeight="1" x14ac:dyDescent="0.25">
      <c r="A16" s="52"/>
      <c r="B16" s="53"/>
      <c r="C16" s="53"/>
      <c r="D16" s="53"/>
      <c r="E16" s="53"/>
      <c r="F16" s="53"/>
      <c r="G16" s="53"/>
      <c r="H16" s="53"/>
      <c r="I16" s="54"/>
      <c r="K16" s="221"/>
      <c r="L16" s="221"/>
      <c r="M16" s="221"/>
      <c r="N16" s="221"/>
      <c r="O16" s="221"/>
      <c r="P16" s="221"/>
      <c r="Q16" s="221"/>
      <c r="R16" s="221"/>
      <c r="S16" s="221"/>
    </row>
    <row r="17" spans="1:19" s="51" customFormat="1" ht="49.5" customHeight="1" x14ac:dyDescent="0.25">
      <c r="A17" s="52"/>
      <c r="B17" s="53"/>
      <c r="C17" s="53"/>
      <c r="D17" s="53"/>
      <c r="E17" s="53"/>
      <c r="F17" s="53"/>
      <c r="G17" s="53"/>
      <c r="H17" s="53"/>
      <c r="I17" s="54"/>
      <c r="K17" s="221"/>
      <c r="L17" s="221"/>
      <c r="M17" s="221"/>
      <c r="N17" s="221"/>
      <c r="O17" s="221"/>
      <c r="P17" s="221"/>
      <c r="Q17" s="221"/>
      <c r="R17" s="221"/>
      <c r="S17" s="221"/>
    </row>
    <row r="18" spans="1:19" s="51" customFormat="1" ht="49.5" customHeight="1" x14ac:dyDescent="0.25">
      <c r="A18" s="52"/>
      <c r="B18" s="53"/>
      <c r="C18" s="53"/>
      <c r="D18" s="53"/>
      <c r="E18" s="53"/>
      <c r="F18" s="53"/>
      <c r="G18" s="53"/>
      <c r="H18" s="53"/>
      <c r="I18" s="54"/>
      <c r="K18" s="221"/>
      <c r="L18" s="221"/>
      <c r="M18" s="221"/>
      <c r="N18" s="221"/>
      <c r="O18" s="221"/>
      <c r="P18" s="221"/>
      <c r="Q18" s="221"/>
      <c r="R18" s="221"/>
      <c r="S18" s="221"/>
    </row>
    <row r="19" spans="1:19" s="51" customFormat="1" ht="49.5" customHeight="1" x14ac:dyDescent="0.25">
      <c r="A19" s="52"/>
      <c r="B19" s="53"/>
      <c r="C19" s="55"/>
      <c r="D19" s="55"/>
      <c r="E19" s="55"/>
      <c r="F19" s="55"/>
      <c r="G19" s="55"/>
      <c r="H19" s="53"/>
      <c r="I19" s="54"/>
      <c r="K19" s="221"/>
      <c r="L19" s="221"/>
      <c r="M19" s="221"/>
      <c r="N19" s="221"/>
      <c r="O19" s="221"/>
      <c r="P19" s="221"/>
      <c r="Q19" s="221"/>
      <c r="R19" s="221"/>
      <c r="S19" s="221"/>
    </row>
    <row r="20" spans="1:19" s="51" customFormat="1" ht="49.5" customHeight="1" x14ac:dyDescent="0.25">
      <c r="A20" s="52"/>
      <c r="B20" s="53"/>
      <c r="C20" s="53"/>
      <c r="D20" s="53"/>
      <c r="E20" s="53"/>
      <c r="F20" s="53"/>
      <c r="G20" s="53"/>
      <c r="H20" s="53"/>
      <c r="I20" s="54"/>
      <c r="K20" s="221"/>
      <c r="L20" s="221"/>
      <c r="M20" s="221"/>
      <c r="N20" s="221"/>
      <c r="O20" s="221"/>
      <c r="P20" s="221"/>
      <c r="Q20" s="221"/>
      <c r="R20" s="221"/>
      <c r="S20" s="221"/>
    </row>
    <row r="21" spans="1:19" s="51" customFormat="1" ht="49.5" customHeight="1" x14ac:dyDescent="0.25">
      <c r="A21" s="52"/>
      <c r="B21" s="53"/>
      <c r="C21" s="225" t="s">
        <v>206</v>
      </c>
      <c r="D21" s="226"/>
      <c r="E21" s="227">
        <v>44160</v>
      </c>
      <c r="F21" s="227"/>
      <c r="G21" s="228"/>
      <c r="H21" s="53"/>
      <c r="I21" s="54"/>
      <c r="K21" s="221"/>
      <c r="L21" s="221"/>
      <c r="M21" s="221"/>
      <c r="N21" s="221"/>
      <c r="O21" s="221"/>
      <c r="P21" s="221"/>
      <c r="Q21" s="221"/>
      <c r="R21" s="221"/>
      <c r="S21" s="221"/>
    </row>
    <row r="22" spans="1:19" s="51" customFormat="1" ht="49.5" customHeight="1" x14ac:dyDescent="0.25">
      <c r="A22" s="56"/>
      <c r="B22" s="57"/>
      <c r="C22" s="57"/>
      <c r="D22" s="57"/>
      <c r="E22" s="229"/>
      <c r="F22" s="229"/>
      <c r="G22" s="229"/>
      <c r="H22" s="57"/>
      <c r="I22" s="58"/>
      <c r="K22" s="221"/>
      <c r="L22" s="221"/>
      <c r="M22" s="221"/>
      <c r="N22" s="221"/>
      <c r="O22" s="221"/>
      <c r="P22" s="221"/>
      <c r="Q22" s="221"/>
      <c r="R22" s="221"/>
      <c r="S22" s="221"/>
    </row>
    <row r="23" spans="1:19" hidden="1" x14ac:dyDescent="0.35"/>
    <row r="24" spans="1:19" hidden="1" x14ac:dyDescent="0.35"/>
    <row r="25" spans="1:19" hidden="1" x14ac:dyDescent="0.35"/>
    <row r="26" spans="1:19" hidden="1" x14ac:dyDescent="0.35"/>
    <row r="27" spans="1:19" hidden="1" x14ac:dyDescent="0.35"/>
    <row r="28" spans="1:19" hidden="1" x14ac:dyDescent="0.25"/>
  </sheetData>
  <sheetProtection password="E9CD" sheet="1" objects="1" scenarios="1" formatCells="0" formatColumns="0" formatRows="0"/>
  <mergeCells count="74">
    <mergeCell ref="N7:P7"/>
    <mergeCell ref="Q7:S7"/>
    <mergeCell ref="A1:B2"/>
    <mergeCell ref="C1:P2"/>
    <mergeCell ref="R1:S1"/>
    <mergeCell ref="R2:S2"/>
    <mergeCell ref="A4:I4"/>
    <mergeCell ref="K4:S4"/>
    <mergeCell ref="N5:P5"/>
    <mergeCell ref="Q5:S5"/>
    <mergeCell ref="A6:C6"/>
    <mergeCell ref="D6:I6"/>
    <mergeCell ref="K6:M6"/>
    <mergeCell ref="N6:P6"/>
    <mergeCell ref="Q6:S6"/>
    <mergeCell ref="A7:C7"/>
    <mergeCell ref="D7:I7"/>
    <mergeCell ref="A11:I11"/>
    <mergeCell ref="K11:M11"/>
    <mergeCell ref="A5:C5"/>
    <mergeCell ref="D5:I5"/>
    <mergeCell ref="K5:M5"/>
    <mergeCell ref="A8:C9"/>
    <mergeCell ref="D8:I9"/>
    <mergeCell ref="K8:M8"/>
    <mergeCell ref="K7:M7"/>
    <mergeCell ref="A10:C10"/>
    <mergeCell ref="K10:M10"/>
    <mergeCell ref="D10:I10"/>
    <mergeCell ref="K12:M12"/>
    <mergeCell ref="N12:P12"/>
    <mergeCell ref="Q12:S12"/>
    <mergeCell ref="N11:P11"/>
    <mergeCell ref="N8:P8"/>
    <mergeCell ref="Q8:S8"/>
    <mergeCell ref="K9:M9"/>
    <mergeCell ref="N9:P9"/>
    <mergeCell ref="Q9:S9"/>
    <mergeCell ref="N10:P10"/>
    <mergeCell ref="Q10:S10"/>
    <mergeCell ref="Q11:S11"/>
    <mergeCell ref="E22:G22"/>
    <mergeCell ref="K22:M22"/>
    <mergeCell ref="N22:P22"/>
    <mergeCell ref="Q17:S17"/>
    <mergeCell ref="K19:M19"/>
    <mergeCell ref="N19:P19"/>
    <mergeCell ref="Q19:S19"/>
    <mergeCell ref="K18:M18"/>
    <mergeCell ref="N18:P18"/>
    <mergeCell ref="Q18:S18"/>
    <mergeCell ref="K17:M17"/>
    <mergeCell ref="N17:P17"/>
    <mergeCell ref="Q22:S22"/>
    <mergeCell ref="K20:M20"/>
    <mergeCell ref="N20:P20"/>
    <mergeCell ref="Q20:S20"/>
    <mergeCell ref="C21:D21"/>
    <mergeCell ref="E21:G21"/>
    <mergeCell ref="K21:M21"/>
    <mergeCell ref="N21:P21"/>
    <mergeCell ref="Q21:S21"/>
    <mergeCell ref="K16:M16"/>
    <mergeCell ref="N16:P16"/>
    <mergeCell ref="Q16:S16"/>
    <mergeCell ref="K13:M13"/>
    <mergeCell ref="N13:P13"/>
    <mergeCell ref="Q13:S13"/>
    <mergeCell ref="K14:M14"/>
    <mergeCell ref="N14:P14"/>
    <mergeCell ref="Q14:S14"/>
    <mergeCell ref="K15:M15"/>
    <mergeCell ref="N15:P15"/>
    <mergeCell ref="Q15:S15"/>
  </mergeCells>
  <dataValidations xWindow="354" yWindow="594" count="1">
    <dataValidation allowBlank="1" showInputMessage="1" showErrorMessage="1" promptTitle="ATENCIÓN" prompt="Indique en esta celda si el mapa de riesgos corresponde a un tipo de operación estadística o a alguna operación estadística en particular" sqref="D10:I1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54" yWindow="594" count="3">
        <x14:dataValidation type="list" allowBlank="1" showInputMessage="1" showErrorMessage="1">
          <x14:formula1>
            <xm:f>DATOS!$A$3:$A$18</xm:f>
          </x14:formula1>
          <xm:sqref>D5:I5</xm:sqref>
        </x14:dataValidation>
        <x14:dataValidation type="list" allowBlank="1" showInputMessage="1" showErrorMessage="1">
          <x14:formula1>
            <xm:f>DATOS!$F$3:$F$7</xm:f>
          </x14:formula1>
          <xm:sqref>D6:I6</xm:sqref>
        </x14:dataValidation>
        <x14:dataValidation type="list" allowBlank="1" showInputMessage="1" showErrorMessage="1">
          <x14:formula1>
            <xm:f>DATOS!$B$3:$B$16</xm:f>
          </x14:formula1>
          <xm:sqref>N6:P22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231"/>
  <sheetViews>
    <sheetView showGridLines="0" showRowColHeaders="0" zoomScaleNormal="100" workbookViewId="0">
      <selection sqref="A1:B1"/>
    </sheetView>
  </sheetViews>
  <sheetFormatPr baseColWidth="10" defaultColWidth="0" defaultRowHeight="15" zeroHeight="1" x14ac:dyDescent="0.25"/>
  <cols>
    <col min="1" max="26" width="10.85546875" customWidth="1"/>
    <col min="27" max="30" width="10.85546875" hidden="1" customWidth="1"/>
    <col min="31" max="31" width="0" hidden="1" customWidth="1"/>
    <col min="32" max="16384" width="10.85546875" hidden="1"/>
  </cols>
  <sheetData>
    <row r="1" spans="1:31" s="80" customFormat="1" ht="49.5" customHeight="1" x14ac:dyDescent="0.25">
      <c r="A1" s="412"/>
      <c r="B1" s="413"/>
      <c r="C1" s="414" t="s">
        <v>245</v>
      </c>
      <c r="D1" s="415"/>
      <c r="E1" s="415"/>
      <c r="F1" s="415"/>
      <c r="G1" s="415"/>
      <c r="H1" s="415"/>
      <c r="I1" s="415"/>
      <c r="J1" s="415"/>
      <c r="K1" s="415"/>
      <c r="L1" s="415"/>
      <c r="M1" s="415"/>
      <c r="N1" s="415"/>
      <c r="O1" s="415"/>
      <c r="P1" s="415"/>
      <c r="Q1" s="415"/>
      <c r="R1" s="415"/>
      <c r="S1" s="415"/>
      <c r="T1" s="415"/>
      <c r="U1" s="415"/>
      <c r="V1" s="415"/>
      <c r="W1" s="415"/>
      <c r="X1" s="415"/>
      <c r="Y1" s="415"/>
      <c r="Z1" s="416"/>
    </row>
    <row r="2" spans="1:31" s="80" customFormat="1" ht="16.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row>
    <row r="3" spans="1:31" s="80" customFormat="1" ht="82.5" customHeight="1" x14ac:dyDescent="0.25">
      <c r="A3" s="417" t="s">
        <v>246</v>
      </c>
      <c r="B3" s="418"/>
      <c r="C3" s="418"/>
      <c r="D3" s="418"/>
      <c r="E3" s="418"/>
      <c r="F3" s="418"/>
      <c r="G3" s="418"/>
      <c r="H3" s="418"/>
      <c r="I3" s="418"/>
      <c r="J3" s="418"/>
      <c r="K3" s="418"/>
      <c r="L3" s="418"/>
      <c r="M3" s="418"/>
      <c r="N3" s="418"/>
      <c r="O3" s="418"/>
      <c r="P3" s="418"/>
      <c r="Q3" s="418"/>
      <c r="R3" s="418"/>
      <c r="S3" s="418"/>
      <c r="T3" s="418"/>
      <c r="U3" s="418"/>
      <c r="V3" s="418"/>
      <c r="W3" s="418"/>
      <c r="X3" s="418"/>
      <c r="Y3" s="418"/>
      <c r="Z3" s="419"/>
    </row>
    <row r="4" spans="1:31" s="80" customFormat="1" ht="24.95" customHeight="1" x14ac:dyDescent="0.25">
      <c r="A4" s="420" t="s">
        <v>8</v>
      </c>
      <c r="B4" s="421"/>
      <c r="C4" s="421"/>
      <c r="D4" s="422"/>
      <c r="E4" s="420" t="s">
        <v>98</v>
      </c>
      <c r="F4" s="421"/>
      <c r="G4" s="421"/>
      <c r="H4" s="421"/>
      <c r="I4" s="422"/>
      <c r="J4" s="426" t="s">
        <v>247</v>
      </c>
      <c r="K4" s="426"/>
      <c r="L4" s="426"/>
      <c r="M4" s="426"/>
      <c r="N4" s="426"/>
      <c r="O4" s="426"/>
      <c r="P4" s="426"/>
      <c r="Q4" s="426"/>
      <c r="R4" s="426"/>
      <c r="S4" s="426"/>
      <c r="T4" s="426"/>
      <c r="U4" s="426"/>
      <c r="V4" s="426"/>
      <c r="W4" s="426"/>
      <c r="X4" s="426"/>
      <c r="Y4" s="427" t="s">
        <v>248</v>
      </c>
      <c r="Z4" s="429" t="s">
        <v>30</v>
      </c>
      <c r="AA4" s="81"/>
      <c r="AB4" s="81"/>
      <c r="AC4" s="81"/>
      <c r="AD4" s="81"/>
      <c r="AE4" s="81"/>
    </row>
    <row r="5" spans="1:31" s="80" customFormat="1" ht="180" customHeight="1" x14ac:dyDescent="0.25">
      <c r="A5" s="420"/>
      <c r="B5" s="421"/>
      <c r="C5" s="421"/>
      <c r="D5" s="422"/>
      <c r="E5" s="420"/>
      <c r="F5" s="421"/>
      <c r="G5" s="421"/>
      <c r="H5" s="421"/>
      <c r="I5" s="422"/>
      <c r="J5" s="430" t="s">
        <v>390</v>
      </c>
      <c r="K5" s="430"/>
      <c r="L5" s="430" t="s">
        <v>249</v>
      </c>
      <c r="M5" s="430"/>
      <c r="N5" s="430" t="s">
        <v>250</v>
      </c>
      <c r="O5" s="430"/>
      <c r="P5" s="430" t="s">
        <v>251</v>
      </c>
      <c r="Q5" s="430"/>
      <c r="R5" s="430" t="s">
        <v>389</v>
      </c>
      <c r="S5" s="430"/>
      <c r="T5" s="430" t="s">
        <v>394</v>
      </c>
      <c r="U5" s="430"/>
      <c r="V5" s="430" t="s">
        <v>252</v>
      </c>
      <c r="W5" s="430"/>
      <c r="X5" s="430"/>
      <c r="Y5" s="427"/>
      <c r="Z5" s="429"/>
      <c r="AA5" s="81"/>
      <c r="AB5" s="81"/>
      <c r="AC5" s="81"/>
      <c r="AD5" s="81"/>
      <c r="AE5" s="81"/>
    </row>
    <row r="6" spans="1:31" s="80" customFormat="1" ht="108" customHeight="1" x14ac:dyDescent="0.25">
      <c r="A6" s="420"/>
      <c r="B6" s="421"/>
      <c r="C6" s="421"/>
      <c r="D6" s="422"/>
      <c r="E6" s="420"/>
      <c r="F6" s="421"/>
      <c r="G6" s="421"/>
      <c r="H6" s="421"/>
      <c r="I6" s="422"/>
      <c r="J6" s="82" t="s">
        <v>253</v>
      </c>
      <c r="K6" s="82" t="s">
        <v>254</v>
      </c>
      <c r="L6" s="82" t="s">
        <v>255</v>
      </c>
      <c r="M6" s="82" t="s">
        <v>256</v>
      </c>
      <c r="N6" s="82" t="s">
        <v>257</v>
      </c>
      <c r="O6" s="82" t="s">
        <v>258</v>
      </c>
      <c r="P6" s="82" t="s">
        <v>31</v>
      </c>
      <c r="Q6" s="82" t="s">
        <v>259</v>
      </c>
      <c r="R6" s="82" t="s">
        <v>260</v>
      </c>
      <c r="S6" s="82" t="s">
        <v>261</v>
      </c>
      <c r="T6" s="82" t="s">
        <v>262</v>
      </c>
      <c r="U6" s="82" t="s">
        <v>263</v>
      </c>
      <c r="V6" s="82" t="s">
        <v>264</v>
      </c>
      <c r="W6" s="82" t="s">
        <v>265</v>
      </c>
      <c r="X6" s="82" t="s">
        <v>266</v>
      </c>
      <c r="Y6" s="427"/>
      <c r="Z6" s="429"/>
      <c r="AA6" s="83"/>
      <c r="AB6" s="83"/>
      <c r="AC6" s="83"/>
      <c r="AD6" s="83"/>
      <c r="AE6" s="83"/>
    </row>
    <row r="7" spans="1:31" s="80" customFormat="1" ht="21" customHeight="1" x14ac:dyDescent="0.25">
      <c r="A7" s="423"/>
      <c r="B7" s="424"/>
      <c r="C7" s="424"/>
      <c r="D7" s="425"/>
      <c r="E7" s="423"/>
      <c r="F7" s="424"/>
      <c r="G7" s="424"/>
      <c r="H7" s="424"/>
      <c r="I7" s="425"/>
      <c r="J7" s="183">
        <v>15</v>
      </c>
      <c r="K7" s="183">
        <v>0</v>
      </c>
      <c r="L7" s="183">
        <v>15</v>
      </c>
      <c r="M7" s="183">
        <v>0</v>
      </c>
      <c r="N7" s="183">
        <v>15</v>
      </c>
      <c r="O7" s="183">
        <v>0</v>
      </c>
      <c r="P7" s="183">
        <v>15</v>
      </c>
      <c r="Q7" s="183">
        <v>10</v>
      </c>
      <c r="R7" s="183">
        <v>15</v>
      </c>
      <c r="S7" s="183">
        <v>0</v>
      </c>
      <c r="T7" s="183">
        <v>15</v>
      </c>
      <c r="U7" s="183">
        <v>0</v>
      </c>
      <c r="V7" s="183">
        <v>10</v>
      </c>
      <c r="W7" s="183">
        <v>5</v>
      </c>
      <c r="X7" s="183">
        <v>0</v>
      </c>
      <c r="Y7" s="428"/>
      <c r="Z7" s="429"/>
      <c r="AA7" s="84"/>
      <c r="AB7" s="84"/>
      <c r="AC7" s="84"/>
      <c r="AD7" s="84"/>
    </row>
    <row r="8" spans="1:31" ht="66" customHeight="1" x14ac:dyDescent="0.25">
      <c r="A8" s="437" t="str">
        <f>'MAPA RIESGOS GESTION'!E10</f>
        <v>Lineamientos, documentación técnica, normas, estándares y correlativas estadísticas adoptadas, adaptadas, elaboradas o actualizadas que no respondan a las necesidades del SEN y a los estándares internacionales</v>
      </c>
      <c r="B8" s="438"/>
      <c r="C8" s="438"/>
      <c r="D8" s="439"/>
      <c r="E8" s="434" t="str">
        <f>'MAPA RIESGOS GESTION'!Q10</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8" s="435"/>
      <c r="G8" s="435"/>
      <c r="H8" s="435"/>
      <c r="I8" s="436"/>
      <c r="J8" s="431">
        <v>15</v>
      </c>
      <c r="K8" s="432"/>
      <c r="L8" s="431">
        <v>15</v>
      </c>
      <c r="M8" s="432"/>
      <c r="N8" s="431">
        <v>15</v>
      </c>
      <c r="O8" s="432"/>
      <c r="P8" s="431">
        <v>15</v>
      </c>
      <c r="Q8" s="432"/>
      <c r="R8" s="431">
        <v>15</v>
      </c>
      <c r="S8" s="432"/>
      <c r="T8" s="431">
        <v>15</v>
      </c>
      <c r="U8" s="432"/>
      <c r="V8" s="431">
        <v>10</v>
      </c>
      <c r="W8" s="433"/>
      <c r="X8" s="432"/>
      <c r="Y8" s="184">
        <f>IF(AND(J8="",L8="",N8="",P8="",R8="",T8="",V8=""),"",SUM(J8:X8))</f>
        <v>100</v>
      </c>
      <c r="Z8" s="184" t="str">
        <f>IF(Y8="","",IF(Y8&gt;=96,"Fuerte",IF(Y8&gt;=86,"Moderado",IF(Y8&gt;=0,"Débil",""))))</f>
        <v>Fuerte</v>
      </c>
    </row>
    <row r="9" spans="1:31" ht="66" customHeight="1" x14ac:dyDescent="0.25">
      <c r="A9" s="440"/>
      <c r="B9" s="441"/>
      <c r="C9" s="441"/>
      <c r="D9" s="442"/>
      <c r="E9" s="434">
        <f>'MAPA RIESGOS GESTION'!Q11</f>
        <v>0</v>
      </c>
      <c r="F9" s="435"/>
      <c r="G9" s="435"/>
      <c r="H9" s="435"/>
      <c r="I9" s="436"/>
      <c r="J9" s="431"/>
      <c r="K9" s="432"/>
      <c r="L9" s="431"/>
      <c r="M9" s="432"/>
      <c r="N9" s="431"/>
      <c r="O9" s="432"/>
      <c r="P9" s="431"/>
      <c r="Q9" s="432"/>
      <c r="R9" s="431"/>
      <c r="S9" s="432"/>
      <c r="T9" s="431"/>
      <c r="U9" s="432"/>
      <c r="V9" s="431"/>
      <c r="W9" s="433"/>
      <c r="X9" s="432"/>
      <c r="Y9" s="184" t="str">
        <f t="shared" ref="Y9:Y76" si="0">IF(AND(J9="",L9="",N9="",P9="",R9="",T9="",V9=""),"",SUM(J9:X9))</f>
        <v/>
      </c>
      <c r="Z9" s="184" t="str">
        <f t="shared" ref="Z9:Z76" si="1">IF(Y9="","",IF(Y9&gt;=96,"Fuerte",IF(Y9&gt;=86,"Moderado",IF(Y9&gt;=0,"Débil",""))))</f>
        <v/>
      </c>
    </row>
    <row r="10" spans="1:31" ht="66" customHeight="1" x14ac:dyDescent="0.25">
      <c r="A10" s="440"/>
      <c r="B10" s="441"/>
      <c r="C10" s="441"/>
      <c r="D10" s="442"/>
      <c r="E10" s="434" t="str">
        <f>'MAPA RIESGOS GESTION'!Q12</f>
        <v>Revisar los avances en las adaptaciones corroborando la adecuada asociación con la normatividad vigente nacional</v>
      </c>
      <c r="F10" s="435"/>
      <c r="G10" s="435"/>
      <c r="H10" s="435"/>
      <c r="I10" s="436"/>
      <c r="J10" s="431">
        <v>15</v>
      </c>
      <c r="K10" s="432"/>
      <c r="L10" s="431">
        <v>15</v>
      </c>
      <c r="M10" s="432"/>
      <c r="N10" s="431">
        <v>15</v>
      </c>
      <c r="O10" s="432"/>
      <c r="P10" s="431">
        <v>15</v>
      </c>
      <c r="Q10" s="432"/>
      <c r="R10" s="431">
        <v>15</v>
      </c>
      <c r="S10" s="432"/>
      <c r="T10" s="431">
        <v>15</v>
      </c>
      <c r="U10" s="432"/>
      <c r="V10" s="431">
        <v>10</v>
      </c>
      <c r="W10" s="433"/>
      <c r="X10" s="432"/>
      <c r="Y10" s="184">
        <f t="shared" si="0"/>
        <v>100</v>
      </c>
      <c r="Z10" s="184" t="str">
        <f t="shared" si="1"/>
        <v>Fuerte</v>
      </c>
    </row>
    <row r="11" spans="1:31" ht="66" customHeight="1" x14ac:dyDescent="0.25">
      <c r="A11" s="440"/>
      <c r="B11" s="441"/>
      <c r="C11" s="441"/>
      <c r="D11" s="442"/>
      <c r="E11" s="434" t="str">
        <f>'MAPA RIESGOS GESTION'!Q13</f>
        <v>Someter a consideración los avances en las adaptaciones de estándares a pares temáticos expertos para su revisión, discusión, comentarios o ajustes</v>
      </c>
      <c r="F11" s="435"/>
      <c r="G11" s="435"/>
      <c r="H11" s="435"/>
      <c r="I11" s="436"/>
      <c r="J11" s="431">
        <v>15</v>
      </c>
      <c r="K11" s="432"/>
      <c r="L11" s="431">
        <v>15</v>
      </c>
      <c r="M11" s="432"/>
      <c r="N11" s="431">
        <v>15</v>
      </c>
      <c r="O11" s="432"/>
      <c r="P11" s="431">
        <v>15</v>
      </c>
      <c r="Q11" s="432"/>
      <c r="R11" s="431">
        <v>15</v>
      </c>
      <c r="S11" s="432"/>
      <c r="T11" s="431">
        <v>15</v>
      </c>
      <c r="U11" s="432"/>
      <c r="V11" s="431">
        <v>10</v>
      </c>
      <c r="W11" s="433"/>
      <c r="X11" s="432"/>
      <c r="Y11" s="184">
        <f t="shared" si="0"/>
        <v>100</v>
      </c>
      <c r="Z11" s="184" t="str">
        <f t="shared" si="1"/>
        <v>Fuerte</v>
      </c>
    </row>
    <row r="12" spans="1:31" ht="66" customHeight="1" x14ac:dyDescent="0.25">
      <c r="A12" s="440"/>
      <c r="B12" s="441"/>
      <c r="C12" s="441"/>
      <c r="D12" s="442"/>
      <c r="E12" s="434" t="str">
        <f>'MAPA RIESGOS GESTION'!Q14</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12" s="435"/>
      <c r="G12" s="435"/>
      <c r="H12" s="435"/>
      <c r="I12" s="436"/>
      <c r="J12" s="431">
        <v>15</v>
      </c>
      <c r="K12" s="432"/>
      <c r="L12" s="431">
        <v>15</v>
      </c>
      <c r="M12" s="432"/>
      <c r="N12" s="431">
        <v>15</v>
      </c>
      <c r="O12" s="432"/>
      <c r="P12" s="431">
        <v>15</v>
      </c>
      <c r="Q12" s="432"/>
      <c r="R12" s="431">
        <v>15</v>
      </c>
      <c r="S12" s="432"/>
      <c r="T12" s="431">
        <v>15</v>
      </c>
      <c r="U12" s="432"/>
      <c r="V12" s="431">
        <v>10</v>
      </c>
      <c r="W12" s="433"/>
      <c r="X12" s="432"/>
      <c r="Y12" s="184">
        <f t="shared" si="0"/>
        <v>100</v>
      </c>
      <c r="Z12" s="184" t="str">
        <f t="shared" si="1"/>
        <v>Fuerte</v>
      </c>
    </row>
    <row r="13" spans="1:31" ht="66" customHeight="1" x14ac:dyDescent="0.25">
      <c r="A13" s="440"/>
      <c r="B13" s="441"/>
      <c r="C13" s="441"/>
      <c r="D13" s="442"/>
      <c r="E13" s="434" t="str">
        <f>'MAPA RIESGOS GESTION'!Q15</f>
        <v>Someter a consideración los avances en las adaptaciones de estándares a pares temáticos expertos para su revisión, discusión, comentarios o ajustes</v>
      </c>
      <c r="F13" s="435"/>
      <c r="G13" s="435"/>
      <c r="H13" s="435"/>
      <c r="I13" s="436"/>
      <c r="J13" s="431">
        <v>15</v>
      </c>
      <c r="K13" s="432"/>
      <c r="L13" s="431">
        <v>15</v>
      </c>
      <c r="M13" s="432"/>
      <c r="N13" s="431">
        <v>15</v>
      </c>
      <c r="O13" s="432"/>
      <c r="P13" s="431">
        <v>15</v>
      </c>
      <c r="Q13" s="432"/>
      <c r="R13" s="431">
        <v>15</v>
      </c>
      <c r="S13" s="432"/>
      <c r="T13" s="431">
        <v>15</v>
      </c>
      <c r="U13" s="432"/>
      <c r="V13" s="431">
        <v>10</v>
      </c>
      <c r="W13" s="433"/>
      <c r="X13" s="432"/>
      <c r="Y13" s="184">
        <f t="shared" si="0"/>
        <v>100</v>
      </c>
      <c r="Z13" s="184" t="str">
        <f t="shared" si="1"/>
        <v>Fuerte</v>
      </c>
    </row>
    <row r="14" spans="1:31" ht="66" customHeight="1" x14ac:dyDescent="0.25">
      <c r="A14" s="440"/>
      <c r="B14" s="441"/>
      <c r="C14" s="441"/>
      <c r="D14" s="442"/>
      <c r="E14" s="434" t="str">
        <f>'MAPA RIESGOS GESTION'!Q16</f>
        <v>Revisar los avances en las adaptaciones corroborando la adecuada asociación con la normatividad vigente nacional</v>
      </c>
      <c r="F14" s="435"/>
      <c r="G14" s="435"/>
      <c r="H14" s="435"/>
      <c r="I14" s="436"/>
      <c r="J14" s="431">
        <v>15</v>
      </c>
      <c r="K14" s="432"/>
      <c r="L14" s="431">
        <v>15</v>
      </c>
      <c r="M14" s="432"/>
      <c r="N14" s="431">
        <v>15</v>
      </c>
      <c r="O14" s="432"/>
      <c r="P14" s="431">
        <v>15</v>
      </c>
      <c r="Q14" s="432"/>
      <c r="R14" s="431">
        <v>15</v>
      </c>
      <c r="S14" s="432"/>
      <c r="T14" s="431">
        <v>15</v>
      </c>
      <c r="U14" s="432"/>
      <c r="V14" s="431">
        <v>10</v>
      </c>
      <c r="W14" s="433"/>
      <c r="X14" s="432"/>
      <c r="Y14" s="184">
        <f t="shared" si="0"/>
        <v>100</v>
      </c>
      <c r="Z14" s="184" t="str">
        <f t="shared" si="1"/>
        <v>Fuerte</v>
      </c>
    </row>
    <row r="15" spans="1:31" ht="66" customHeight="1" x14ac:dyDescent="0.25">
      <c r="A15" s="440"/>
      <c r="B15" s="441"/>
      <c r="C15" s="441"/>
      <c r="D15" s="442"/>
      <c r="E15" s="434" t="str">
        <f>'MAPA RIESGOS GESTION'!Q17</f>
        <v>Someter a consideración los avances en las adaptaciones de estándares a pares temáticos expertos para su revisión, discusión, comentarios o ajustes</v>
      </c>
      <c r="F15" s="435"/>
      <c r="G15" s="435"/>
      <c r="H15" s="435"/>
      <c r="I15" s="436"/>
      <c r="J15" s="431">
        <v>15</v>
      </c>
      <c r="K15" s="432"/>
      <c r="L15" s="431">
        <v>15</v>
      </c>
      <c r="M15" s="432"/>
      <c r="N15" s="431">
        <v>15</v>
      </c>
      <c r="O15" s="432"/>
      <c r="P15" s="431">
        <v>15</v>
      </c>
      <c r="Q15" s="432"/>
      <c r="R15" s="431">
        <v>15</v>
      </c>
      <c r="S15" s="432"/>
      <c r="T15" s="431">
        <v>15</v>
      </c>
      <c r="U15" s="432"/>
      <c r="V15" s="431">
        <v>10</v>
      </c>
      <c r="W15" s="433"/>
      <c r="X15" s="432"/>
      <c r="Y15" s="184">
        <f t="shared" si="0"/>
        <v>100</v>
      </c>
      <c r="Z15" s="184" t="str">
        <f t="shared" si="1"/>
        <v>Fuerte</v>
      </c>
    </row>
    <row r="16" spans="1:31" ht="66" customHeight="1" x14ac:dyDescent="0.25">
      <c r="A16" s="440"/>
      <c r="B16" s="441"/>
      <c r="C16" s="441"/>
      <c r="D16" s="442"/>
      <c r="E16" s="434" t="str">
        <f>'MAPA RIESGOS GESTION'!Q18</f>
        <v>Realizar seguimiento al avance en la implementación del plan anual de regulación</v>
      </c>
      <c r="F16" s="435"/>
      <c r="G16" s="435"/>
      <c r="H16" s="435"/>
      <c r="I16" s="436"/>
      <c r="J16" s="431">
        <v>15</v>
      </c>
      <c r="K16" s="432"/>
      <c r="L16" s="431">
        <v>15</v>
      </c>
      <c r="M16" s="432"/>
      <c r="N16" s="431">
        <v>15</v>
      </c>
      <c r="O16" s="432"/>
      <c r="P16" s="431">
        <v>10</v>
      </c>
      <c r="Q16" s="432"/>
      <c r="R16" s="431">
        <v>15</v>
      </c>
      <c r="S16" s="432"/>
      <c r="T16" s="431">
        <v>15</v>
      </c>
      <c r="U16" s="432"/>
      <c r="V16" s="431">
        <v>10</v>
      </c>
      <c r="W16" s="433"/>
      <c r="X16" s="432"/>
      <c r="Y16" s="184">
        <f t="shared" si="0"/>
        <v>95</v>
      </c>
      <c r="Z16" s="184" t="str">
        <f t="shared" si="1"/>
        <v>Moderado</v>
      </c>
    </row>
    <row r="17" spans="1:26" ht="66" customHeight="1" x14ac:dyDescent="0.25">
      <c r="A17" s="440"/>
      <c r="B17" s="441"/>
      <c r="C17" s="441"/>
      <c r="D17" s="442"/>
      <c r="E17" s="434" t="str">
        <f>'MAPA RIESGOS GESTION'!Q19</f>
        <v>Elaborar, seguir o evaluar compromisos con los profesionales responsables de la adopción, adaptación, actualización o elaboración de lineamientos, documentación técnica, normas, estándares y correlativas estadísticas</v>
      </c>
      <c r="F17" s="435"/>
      <c r="G17" s="435"/>
      <c r="H17" s="435"/>
      <c r="I17" s="436"/>
      <c r="J17" s="431">
        <v>15</v>
      </c>
      <c r="K17" s="432"/>
      <c r="L17" s="431">
        <v>15</v>
      </c>
      <c r="M17" s="432"/>
      <c r="N17" s="431">
        <v>15</v>
      </c>
      <c r="O17" s="432"/>
      <c r="P17" s="431">
        <v>10</v>
      </c>
      <c r="Q17" s="432"/>
      <c r="R17" s="431">
        <v>15</v>
      </c>
      <c r="S17" s="432"/>
      <c r="T17" s="431">
        <v>15</v>
      </c>
      <c r="U17" s="432"/>
      <c r="V17" s="431">
        <v>10</v>
      </c>
      <c r="W17" s="433"/>
      <c r="X17" s="432"/>
      <c r="Y17" s="184">
        <f t="shared" si="0"/>
        <v>95</v>
      </c>
      <c r="Z17" s="184" t="str">
        <f t="shared" si="1"/>
        <v>Moderado</v>
      </c>
    </row>
    <row r="18" spans="1:26" ht="66" customHeight="1" x14ac:dyDescent="0.25">
      <c r="A18" s="440"/>
      <c r="B18" s="441"/>
      <c r="C18" s="441"/>
      <c r="D18" s="442"/>
      <c r="E18" s="434" t="str">
        <f>'MAPA RIESGOS GESTION'!Q20</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18" s="435"/>
      <c r="G18" s="435"/>
      <c r="H18" s="435"/>
      <c r="I18" s="436"/>
      <c r="J18" s="431">
        <v>15</v>
      </c>
      <c r="K18" s="432"/>
      <c r="L18" s="431">
        <v>15</v>
      </c>
      <c r="M18" s="432"/>
      <c r="N18" s="431">
        <v>15</v>
      </c>
      <c r="O18" s="432"/>
      <c r="P18" s="431">
        <v>15</v>
      </c>
      <c r="Q18" s="432"/>
      <c r="R18" s="431">
        <v>15</v>
      </c>
      <c r="S18" s="432"/>
      <c r="T18" s="431">
        <v>15</v>
      </c>
      <c r="U18" s="432"/>
      <c r="V18" s="431">
        <v>10</v>
      </c>
      <c r="W18" s="433"/>
      <c r="X18" s="432"/>
      <c r="Y18" s="184">
        <f t="shared" si="0"/>
        <v>100</v>
      </c>
      <c r="Z18" s="184" t="str">
        <f t="shared" si="1"/>
        <v>Fuerte</v>
      </c>
    </row>
    <row r="19" spans="1:26" ht="66" customHeight="1" x14ac:dyDescent="0.25">
      <c r="A19" s="440"/>
      <c r="B19" s="441"/>
      <c r="C19" s="441"/>
      <c r="D19" s="442"/>
      <c r="E19" s="434">
        <f>'MAPA RIESGOS GESTION'!Q21</f>
        <v>0</v>
      </c>
      <c r="F19" s="435"/>
      <c r="G19" s="435"/>
      <c r="H19" s="435"/>
      <c r="I19" s="436"/>
      <c r="J19" s="431"/>
      <c r="K19" s="432"/>
      <c r="L19" s="431"/>
      <c r="M19" s="432"/>
      <c r="N19" s="431"/>
      <c r="O19" s="432"/>
      <c r="P19" s="431"/>
      <c r="Q19" s="432"/>
      <c r="R19" s="431"/>
      <c r="S19" s="432"/>
      <c r="T19" s="431"/>
      <c r="U19" s="432"/>
      <c r="V19" s="431"/>
      <c r="W19" s="433"/>
      <c r="X19" s="432"/>
      <c r="Y19" s="184" t="str">
        <f t="shared" si="0"/>
        <v/>
      </c>
      <c r="Z19" s="184" t="str">
        <f t="shared" si="1"/>
        <v/>
      </c>
    </row>
    <row r="20" spans="1:26" ht="66" customHeight="1" x14ac:dyDescent="0.25">
      <c r="A20" s="440"/>
      <c r="B20" s="441"/>
      <c r="C20" s="441"/>
      <c r="D20" s="442"/>
      <c r="E20" s="434">
        <f>'MAPA RIESGOS GESTION'!Q22</f>
        <v>0</v>
      </c>
      <c r="F20" s="435"/>
      <c r="G20" s="435"/>
      <c r="H20" s="435"/>
      <c r="I20" s="436"/>
      <c r="J20" s="431"/>
      <c r="K20" s="432"/>
      <c r="L20" s="431"/>
      <c r="M20" s="432"/>
      <c r="N20" s="431"/>
      <c r="O20" s="432"/>
      <c r="P20" s="431"/>
      <c r="Q20" s="432"/>
      <c r="R20" s="431"/>
      <c r="S20" s="432"/>
      <c r="T20" s="431"/>
      <c r="U20" s="432"/>
      <c r="V20" s="431"/>
      <c r="W20" s="433"/>
      <c r="X20" s="432"/>
      <c r="Y20" s="184" t="str">
        <f t="shared" si="0"/>
        <v/>
      </c>
      <c r="Z20" s="184" t="str">
        <f t="shared" si="1"/>
        <v/>
      </c>
    </row>
    <row r="21" spans="1:26" ht="66" customHeight="1" x14ac:dyDescent="0.25">
      <c r="A21" s="440"/>
      <c r="B21" s="441"/>
      <c r="C21" s="441"/>
      <c r="D21" s="442"/>
      <c r="E21" s="434">
        <f>'MAPA RIESGOS GESTION'!Q23</f>
        <v>0</v>
      </c>
      <c r="F21" s="435"/>
      <c r="G21" s="435"/>
      <c r="H21" s="435"/>
      <c r="I21" s="436"/>
      <c r="J21" s="431"/>
      <c r="K21" s="432"/>
      <c r="L21" s="431"/>
      <c r="M21" s="432"/>
      <c r="N21" s="431"/>
      <c r="O21" s="432"/>
      <c r="P21" s="431"/>
      <c r="Q21" s="432"/>
      <c r="R21" s="431"/>
      <c r="S21" s="432"/>
      <c r="T21" s="431"/>
      <c r="U21" s="432"/>
      <c r="V21" s="431"/>
      <c r="W21" s="433"/>
      <c r="X21" s="432"/>
      <c r="Y21" s="184" t="str">
        <f t="shared" si="0"/>
        <v/>
      </c>
      <c r="Z21" s="184" t="str">
        <f t="shared" si="1"/>
        <v/>
      </c>
    </row>
    <row r="22" spans="1:26" ht="66" customHeight="1" x14ac:dyDescent="0.25">
      <c r="A22" s="440"/>
      <c r="B22" s="441"/>
      <c r="C22" s="441"/>
      <c r="D22" s="442"/>
      <c r="E22" s="434">
        <f>'MAPA RIESGOS GESTION'!Q24</f>
        <v>0</v>
      </c>
      <c r="F22" s="435"/>
      <c r="G22" s="435"/>
      <c r="H22" s="435"/>
      <c r="I22" s="436"/>
      <c r="J22" s="431"/>
      <c r="K22" s="432"/>
      <c r="L22" s="431"/>
      <c r="M22" s="432"/>
      <c r="N22" s="431"/>
      <c r="O22" s="432"/>
      <c r="P22" s="431"/>
      <c r="Q22" s="432"/>
      <c r="R22" s="431"/>
      <c r="S22" s="432"/>
      <c r="T22" s="431"/>
      <c r="U22" s="432"/>
      <c r="V22" s="431"/>
      <c r="W22" s="433"/>
      <c r="X22" s="432"/>
      <c r="Y22" s="184" t="str">
        <f t="shared" si="0"/>
        <v/>
      </c>
      <c r="Z22" s="184" t="str">
        <f t="shared" si="1"/>
        <v/>
      </c>
    </row>
    <row r="23" spans="1:26" ht="66" customHeight="1" x14ac:dyDescent="0.25">
      <c r="A23" s="443"/>
      <c r="B23" s="444"/>
      <c r="C23" s="444"/>
      <c r="D23" s="445"/>
      <c r="E23" s="434">
        <f>'MAPA RIESGOS GESTION'!Q25</f>
        <v>0</v>
      </c>
      <c r="F23" s="435"/>
      <c r="G23" s="435"/>
      <c r="H23" s="435"/>
      <c r="I23" s="436"/>
      <c r="J23" s="431"/>
      <c r="K23" s="432"/>
      <c r="L23" s="431"/>
      <c r="M23" s="432"/>
      <c r="N23" s="431"/>
      <c r="O23" s="432"/>
      <c r="P23" s="431"/>
      <c r="Q23" s="432"/>
      <c r="R23" s="431"/>
      <c r="S23" s="432"/>
      <c r="T23" s="431"/>
      <c r="U23" s="432"/>
      <c r="V23" s="431"/>
      <c r="W23" s="433"/>
      <c r="X23" s="432"/>
      <c r="Y23" s="184" t="str">
        <f t="shared" si="0"/>
        <v/>
      </c>
      <c r="Z23" s="184" t="str">
        <f t="shared" si="1"/>
        <v/>
      </c>
    </row>
    <row r="24" spans="1:26" ht="66" customHeight="1" x14ac:dyDescent="0.25">
      <c r="A24" s="437" t="str">
        <f>'MAPA RIESGOS GESTION'!E26</f>
        <v>Desconocimiento de lineamientos, documentación técnica, normas, estándares y correlativas estadísticas por parte de las entidades del SEN</v>
      </c>
      <c r="B24" s="438"/>
      <c r="C24" s="438"/>
      <c r="D24" s="439"/>
      <c r="E24" s="434" t="str">
        <f>'MAPA RIESGOS GESTION'!Q26</f>
        <v>Monitorear la implementación de los estándares estadísticos en las entidades sujetas a transferencia de conocimiento</v>
      </c>
      <c r="F24" s="435"/>
      <c r="G24" s="435"/>
      <c r="H24" s="435"/>
      <c r="I24" s="436"/>
      <c r="J24" s="431">
        <v>15</v>
      </c>
      <c r="K24" s="432"/>
      <c r="L24" s="431">
        <v>15</v>
      </c>
      <c r="M24" s="432"/>
      <c r="N24" s="431">
        <v>15</v>
      </c>
      <c r="O24" s="432"/>
      <c r="P24" s="431">
        <v>10</v>
      </c>
      <c r="Q24" s="432"/>
      <c r="R24" s="431">
        <v>15</v>
      </c>
      <c r="S24" s="432"/>
      <c r="T24" s="431">
        <v>15</v>
      </c>
      <c r="U24" s="432"/>
      <c r="V24" s="431">
        <v>10</v>
      </c>
      <c r="W24" s="433"/>
      <c r="X24" s="432"/>
      <c r="Y24" s="184">
        <f t="shared" si="0"/>
        <v>95</v>
      </c>
      <c r="Z24" s="184" t="str">
        <f t="shared" si="1"/>
        <v>Moderado</v>
      </c>
    </row>
    <row r="25" spans="1:26" ht="66" customHeight="1" x14ac:dyDescent="0.25">
      <c r="A25" s="440"/>
      <c r="B25" s="441"/>
      <c r="C25" s="441"/>
      <c r="D25" s="442"/>
      <c r="E25" s="434" t="str">
        <f>'MAPA RIESGOS GESTION'!Q27</f>
        <v>Evaluar las actividades de transferencia de conocimiento</v>
      </c>
      <c r="F25" s="435"/>
      <c r="G25" s="435"/>
      <c r="H25" s="435"/>
      <c r="I25" s="436"/>
      <c r="J25" s="431">
        <v>15</v>
      </c>
      <c r="K25" s="432"/>
      <c r="L25" s="431">
        <v>15</v>
      </c>
      <c r="M25" s="432"/>
      <c r="N25" s="431">
        <v>15</v>
      </c>
      <c r="O25" s="432"/>
      <c r="P25" s="431">
        <v>10</v>
      </c>
      <c r="Q25" s="432"/>
      <c r="R25" s="431">
        <v>15</v>
      </c>
      <c r="S25" s="432"/>
      <c r="T25" s="431">
        <v>15</v>
      </c>
      <c r="U25" s="432"/>
      <c r="V25" s="431">
        <v>10</v>
      </c>
      <c r="W25" s="433"/>
      <c r="X25" s="432"/>
      <c r="Y25" s="184">
        <f t="shared" si="0"/>
        <v>95</v>
      </c>
      <c r="Z25" s="184" t="str">
        <f t="shared" si="1"/>
        <v>Moderado</v>
      </c>
    </row>
    <row r="26" spans="1:26" ht="66" customHeight="1" x14ac:dyDescent="0.25">
      <c r="A26" s="440"/>
      <c r="B26" s="441"/>
      <c r="C26" s="441"/>
      <c r="D26" s="442"/>
      <c r="E26" s="434" t="str">
        <f>'MAPA RIESGOS GESTION'!Q28</f>
        <v>Evaluar la eficacia de las estrategias para convocar y articular las entidades del SEN en torno a la regulación estadística</v>
      </c>
      <c r="F26" s="435"/>
      <c r="G26" s="435"/>
      <c r="H26" s="435"/>
      <c r="I26" s="436"/>
      <c r="J26" s="431">
        <v>15</v>
      </c>
      <c r="K26" s="432"/>
      <c r="L26" s="431">
        <v>15</v>
      </c>
      <c r="M26" s="432"/>
      <c r="N26" s="431">
        <v>15</v>
      </c>
      <c r="O26" s="432"/>
      <c r="P26" s="431">
        <v>10</v>
      </c>
      <c r="Q26" s="432"/>
      <c r="R26" s="431">
        <v>15</v>
      </c>
      <c r="S26" s="432"/>
      <c r="T26" s="431">
        <v>15</v>
      </c>
      <c r="U26" s="432"/>
      <c r="V26" s="431">
        <v>10</v>
      </c>
      <c r="W26" s="433"/>
      <c r="X26" s="432"/>
      <c r="Y26" s="184">
        <f t="shared" si="0"/>
        <v>95</v>
      </c>
      <c r="Z26" s="184" t="str">
        <f t="shared" si="1"/>
        <v>Moderado</v>
      </c>
    </row>
    <row r="27" spans="1:26" ht="66" customHeight="1" x14ac:dyDescent="0.25">
      <c r="A27" s="440"/>
      <c r="B27" s="441"/>
      <c r="C27" s="441"/>
      <c r="D27" s="442"/>
      <c r="E27" s="434">
        <f>'MAPA RIESGOS GESTION'!Q29</f>
        <v>0</v>
      </c>
      <c r="F27" s="435"/>
      <c r="G27" s="435"/>
      <c r="H27" s="435"/>
      <c r="I27" s="436"/>
      <c r="J27" s="431"/>
      <c r="K27" s="432"/>
      <c r="L27" s="431"/>
      <c r="M27" s="432"/>
      <c r="N27" s="431"/>
      <c r="O27" s="432"/>
      <c r="P27" s="431"/>
      <c r="Q27" s="432"/>
      <c r="R27" s="431"/>
      <c r="S27" s="432"/>
      <c r="T27" s="431"/>
      <c r="U27" s="432"/>
      <c r="V27" s="431"/>
      <c r="W27" s="433"/>
      <c r="X27" s="432"/>
      <c r="Y27" s="184" t="str">
        <f t="shared" si="0"/>
        <v/>
      </c>
      <c r="Z27" s="184" t="str">
        <f t="shared" si="1"/>
        <v/>
      </c>
    </row>
    <row r="28" spans="1:26" ht="66" customHeight="1" x14ac:dyDescent="0.25">
      <c r="A28" s="440"/>
      <c r="B28" s="441"/>
      <c r="C28" s="441"/>
      <c r="D28" s="442"/>
      <c r="E28" s="434" t="str">
        <f>'MAPA RIESGOS GESTION'!Q30</f>
        <v>Evaluar la pertinencia de los recursos pedagógicos para la explicación y aprendizaje de los estándares estadísticos</v>
      </c>
      <c r="F28" s="435"/>
      <c r="G28" s="435"/>
      <c r="H28" s="435"/>
      <c r="I28" s="436"/>
      <c r="J28" s="431">
        <v>15</v>
      </c>
      <c r="K28" s="432"/>
      <c r="L28" s="431">
        <v>15</v>
      </c>
      <c r="M28" s="432"/>
      <c r="N28" s="431">
        <v>15</v>
      </c>
      <c r="O28" s="432"/>
      <c r="P28" s="431">
        <v>10</v>
      </c>
      <c r="Q28" s="432"/>
      <c r="R28" s="431">
        <v>15</v>
      </c>
      <c r="S28" s="432"/>
      <c r="T28" s="431">
        <v>15</v>
      </c>
      <c r="U28" s="432"/>
      <c r="V28" s="431">
        <v>10</v>
      </c>
      <c r="W28" s="433"/>
      <c r="X28" s="432"/>
      <c r="Y28" s="184">
        <f t="shared" si="0"/>
        <v>95</v>
      </c>
      <c r="Z28" s="184" t="str">
        <f t="shared" si="1"/>
        <v>Moderado</v>
      </c>
    </row>
    <row r="29" spans="1:26" ht="66" customHeight="1" x14ac:dyDescent="0.25">
      <c r="A29" s="440"/>
      <c r="B29" s="441"/>
      <c r="C29" s="441"/>
      <c r="D29" s="442"/>
      <c r="E29" s="434">
        <f>'MAPA RIESGOS GESTION'!Q31</f>
        <v>0</v>
      </c>
      <c r="F29" s="435"/>
      <c r="G29" s="435"/>
      <c r="H29" s="435"/>
      <c r="I29" s="436"/>
      <c r="J29" s="431"/>
      <c r="K29" s="432"/>
      <c r="L29" s="431"/>
      <c r="M29" s="432"/>
      <c r="N29" s="431"/>
      <c r="O29" s="432"/>
      <c r="P29" s="431"/>
      <c r="Q29" s="432"/>
      <c r="R29" s="431"/>
      <c r="S29" s="432"/>
      <c r="T29" s="431"/>
      <c r="U29" s="432"/>
      <c r="V29" s="431"/>
      <c r="W29" s="433"/>
      <c r="X29" s="432"/>
      <c r="Y29" s="184" t="str">
        <f t="shared" si="0"/>
        <v/>
      </c>
      <c r="Z29" s="184" t="str">
        <f t="shared" si="1"/>
        <v/>
      </c>
    </row>
    <row r="30" spans="1:26" ht="66" customHeight="1" x14ac:dyDescent="0.25">
      <c r="A30" s="440"/>
      <c r="B30" s="441"/>
      <c r="C30" s="441"/>
      <c r="D30" s="442"/>
      <c r="E30" s="434">
        <f>'MAPA RIESGOS GESTION'!Q32</f>
        <v>0</v>
      </c>
      <c r="F30" s="435"/>
      <c r="G30" s="435"/>
      <c r="H30" s="435"/>
      <c r="I30" s="436"/>
      <c r="J30" s="431"/>
      <c r="K30" s="432"/>
      <c r="L30" s="431"/>
      <c r="M30" s="432"/>
      <c r="N30" s="431"/>
      <c r="O30" s="432"/>
      <c r="P30" s="431"/>
      <c r="Q30" s="432"/>
      <c r="R30" s="431"/>
      <c r="S30" s="432"/>
      <c r="T30" s="431"/>
      <c r="U30" s="432"/>
      <c r="V30" s="431"/>
      <c r="W30" s="433"/>
      <c r="X30" s="432"/>
      <c r="Y30" s="184" t="str">
        <f t="shared" si="0"/>
        <v/>
      </c>
      <c r="Z30" s="184" t="str">
        <f t="shared" si="1"/>
        <v/>
      </c>
    </row>
    <row r="31" spans="1:26" ht="66" customHeight="1" x14ac:dyDescent="0.25">
      <c r="A31" s="440"/>
      <c r="B31" s="441"/>
      <c r="C31" s="441"/>
      <c r="D31" s="442"/>
      <c r="E31" s="434">
        <f>'MAPA RIESGOS GESTION'!Q33</f>
        <v>0</v>
      </c>
      <c r="F31" s="435"/>
      <c r="G31" s="435"/>
      <c r="H31" s="435"/>
      <c r="I31" s="436"/>
      <c r="J31" s="431"/>
      <c r="K31" s="432"/>
      <c r="L31" s="431"/>
      <c r="M31" s="432"/>
      <c r="N31" s="431"/>
      <c r="O31" s="432"/>
      <c r="P31" s="431"/>
      <c r="Q31" s="432"/>
      <c r="R31" s="431"/>
      <c r="S31" s="432"/>
      <c r="T31" s="431"/>
      <c r="U31" s="432"/>
      <c r="V31" s="431"/>
      <c r="W31" s="433"/>
      <c r="X31" s="432"/>
      <c r="Y31" s="184" t="str">
        <f t="shared" si="0"/>
        <v/>
      </c>
      <c r="Z31" s="184" t="str">
        <f t="shared" si="1"/>
        <v/>
      </c>
    </row>
    <row r="32" spans="1:26" ht="66" customHeight="1" x14ac:dyDescent="0.25">
      <c r="A32" s="440"/>
      <c r="B32" s="441"/>
      <c r="C32" s="441"/>
      <c r="D32" s="442"/>
      <c r="E32" s="434">
        <f>'MAPA RIESGOS GESTION'!Q34</f>
        <v>0</v>
      </c>
      <c r="F32" s="435"/>
      <c r="G32" s="435"/>
      <c r="H32" s="435"/>
      <c r="I32" s="436"/>
      <c r="J32" s="431"/>
      <c r="K32" s="432"/>
      <c r="L32" s="431"/>
      <c r="M32" s="432"/>
      <c r="N32" s="431"/>
      <c r="O32" s="432"/>
      <c r="P32" s="431"/>
      <c r="Q32" s="432"/>
      <c r="R32" s="431"/>
      <c r="S32" s="432"/>
      <c r="T32" s="431"/>
      <c r="U32" s="432"/>
      <c r="V32" s="431"/>
      <c r="W32" s="433"/>
      <c r="X32" s="432"/>
      <c r="Y32" s="184" t="str">
        <f t="shared" si="0"/>
        <v/>
      </c>
      <c r="Z32" s="184" t="str">
        <f t="shared" si="1"/>
        <v/>
      </c>
    </row>
    <row r="33" spans="1:26" ht="66" customHeight="1" x14ac:dyDescent="0.25">
      <c r="A33" s="440"/>
      <c r="B33" s="441"/>
      <c r="C33" s="441"/>
      <c r="D33" s="442"/>
      <c r="E33" s="434">
        <f>'MAPA RIESGOS GESTION'!Q35</f>
        <v>0</v>
      </c>
      <c r="F33" s="435"/>
      <c r="G33" s="435"/>
      <c r="H33" s="435"/>
      <c r="I33" s="436"/>
      <c r="J33" s="431"/>
      <c r="K33" s="432"/>
      <c r="L33" s="431"/>
      <c r="M33" s="432"/>
      <c r="N33" s="431"/>
      <c r="O33" s="432"/>
      <c r="P33" s="431"/>
      <c r="Q33" s="432"/>
      <c r="R33" s="431"/>
      <c r="S33" s="432"/>
      <c r="T33" s="431"/>
      <c r="U33" s="432"/>
      <c r="V33" s="431"/>
      <c r="W33" s="433"/>
      <c r="X33" s="432"/>
      <c r="Y33" s="184" t="str">
        <f t="shared" si="0"/>
        <v/>
      </c>
      <c r="Z33" s="184" t="str">
        <f t="shared" si="1"/>
        <v/>
      </c>
    </row>
    <row r="34" spans="1:26" ht="66" customHeight="1" x14ac:dyDescent="0.25">
      <c r="A34" s="440"/>
      <c r="B34" s="441"/>
      <c r="C34" s="441"/>
      <c r="D34" s="442"/>
      <c r="E34" s="434">
        <f>'MAPA RIESGOS GESTION'!Q36</f>
        <v>0</v>
      </c>
      <c r="F34" s="435"/>
      <c r="G34" s="435"/>
      <c r="H34" s="435"/>
      <c r="I34" s="436"/>
      <c r="J34" s="431"/>
      <c r="K34" s="432"/>
      <c r="L34" s="431"/>
      <c r="M34" s="432"/>
      <c r="N34" s="431"/>
      <c r="O34" s="432"/>
      <c r="P34" s="431"/>
      <c r="Q34" s="432"/>
      <c r="R34" s="431"/>
      <c r="S34" s="432"/>
      <c r="T34" s="431"/>
      <c r="U34" s="432"/>
      <c r="V34" s="431"/>
      <c r="W34" s="433"/>
      <c r="X34" s="432"/>
      <c r="Y34" s="184" t="str">
        <f t="shared" si="0"/>
        <v/>
      </c>
      <c r="Z34" s="184" t="str">
        <f t="shared" si="1"/>
        <v/>
      </c>
    </row>
    <row r="35" spans="1:26" ht="66" customHeight="1" x14ac:dyDescent="0.25">
      <c r="A35" s="440"/>
      <c r="B35" s="441"/>
      <c r="C35" s="441"/>
      <c r="D35" s="442"/>
      <c r="E35" s="434">
        <f>'MAPA RIESGOS GESTION'!Q37</f>
        <v>0</v>
      </c>
      <c r="F35" s="435"/>
      <c r="G35" s="435"/>
      <c r="H35" s="435"/>
      <c r="I35" s="436"/>
      <c r="J35" s="431"/>
      <c r="K35" s="432"/>
      <c r="L35" s="431"/>
      <c r="M35" s="432"/>
      <c r="N35" s="431"/>
      <c r="O35" s="432"/>
      <c r="P35" s="431"/>
      <c r="Q35" s="432"/>
      <c r="R35" s="431"/>
      <c r="S35" s="432"/>
      <c r="T35" s="431"/>
      <c r="U35" s="432"/>
      <c r="V35" s="431"/>
      <c r="W35" s="433"/>
      <c r="X35" s="432"/>
      <c r="Y35" s="184" t="str">
        <f t="shared" si="0"/>
        <v/>
      </c>
      <c r="Z35" s="184" t="str">
        <f t="shared" si="1"/>
        <v/>
      </c>
    </row>
    <row r="36" spans="1:26" ht="66" customHeight="1" x14ac:dyDescent="0.25">
      <c r="A36" s="440"/>
      <c r="B36" s="441"/>
      <c r="C36" s="441"/>
      <c r="D36" s="442"/>
      <c r="E36" s="434">
        <f>'MAPA RIESGOS GESTION'!Q38</f>
        <v>0</v>
      </c>
      <c r="F36" s="435"/>
      <c r="G36" s="435"/>
      <c r="H36" s="435"/>
      <c r="I36" s="436"/>
      <c r="J36" s="431"/>
      <c r="K36" s="432"/>
      <c r="L36" s="431"/>
      <c r="M36" s="432"/>
      <c r="N36" s="431"/>
      <c r="O36" s="432"/>
      <c r="P36" s="431"/>
      <c r="Q36" s="432"/>
      <c r="R36" s="431"/>
      <c r="S36" s="432"/>
      <c r="T36" s="431"/>
      <c r="U36" s="432"/>
      <c r="V36" s="431"/>
      <c r="W36" s="433"/>
      <c r="X36" s="432"/>
      <c r="Y36" s="184" t="str">
        <f t="shared" si="0"/>
        <v/>
      </c>
      <c r="Z36" s="184" t="str">
        <f t="shared" si="1"/>
        <v/>
      </c>
    </row>
    <row r="37" spans="1:26" ht="66" customHeight="1" x14ac:dyDescent="0.25">
      <c r="A37" s="440"/>
      <c r="B37" s="441"/>
      <c r="C37" s="441"/>
      <c r="D37" s="442"/>
      <c r="E37" s="434">
        <f>'MAPA RIESGOS GESTION'!Q39</f>
        <v>0</v>
      </c>
      <c r="F37" s="435"/>
      <c r="G37" s="435"/>
      <c r="H37" s="435"/>
      <c r="I37" s="436"/>
      <c r="J37" s="431"/>
      <c r="K37" s="432"/>
      <c r="L37" s="431"/>
      <c r="M37" s="432"/>
      <c r="N37" s="431"/>
      <c r="O37" s="432"/>
      <c r="P37" s="431"/>
      <c r="Q37" s="432"/>
      <c r="R37" s="431"/>
      <c r="S37" s="432"/>
      <c r="T37" s="431"/>
      <c r="U37" s="432"/>
      <c r="V37" s="431"/>
      <c r="W37" s="433"/>
      <c r="X37" s="432"/>
      <c r="Y37" s="184" t="str">
        <f t="shared" si="0"/>
        <v/>
      </c>
      <c r="Z37" s="184" t="str">
        <f t="shared" si="1"/>
        <v/>
      </c>
    </row>
    <row r="38" spans="1:26" ht="66" customHeight="1" x14ac:dyDescent="0.25">
      <c r="A38" s="440"/>
      <c r="B38" s="441"/>
      <c r="C38" s="441"/>
      <c r="D38" s="442"/>
      <c r="E38" s="434">
        <f>'MAPA RIESGOS GESTION'!Q40</f>
        <v>0</v>
      </c>
      <c r="F38" s="435"/>
      <c r="G38" s="435"/>
      <c r="H38" s="435"/>
      <c r="I38" s="436"/>
      <c r="J38" s="431"/>
      <c r="K38" s="432"/>
      <c r="L38" s="431"/>
      <c r="M38" s="432"/>
      <c r="N38" s="431"/>
      <c r="O38" s="432"/>
      <c r="P38" s="431"/>
      <c r="Q38" s="432"/>
      <c r="R38" s="431"/>
      <c r="S38" s="432"/>
      <c r="T38" s="431"/>
      <c r="U38" s="432"/>
      <c r="V38" s="431"/>
      <c r="W38" s="433"/>
      <c r="X38" s="432"/>
      <c r="Y38" s="184" t="str">
        <f t="shared" si="0"/>
        <v/>
      </c>
      <c r="Z38" s="184" t="str">
        <f t="shared" si="1"/>
        <v/>
      </c>
    </row>
    <row r="39" spans="1:26" ht="66" customHeight="1" x14ac:dyDescent="0.25">
      <c r="A39" s="443"/>
      <c r="B39" s="444"/>
      <c r="C39" s="444"/>
      <c r="D39" s="445"/>
      <c r="E39" s="434">
        <f>'MAPA RIESGOS GESTION'!Q41</f>
        <v>0</v>
      </c>
      <c r="F39" s="435"/>
      <c r="G39" s="435"/>
      <c r="H39" s="435"/>
      <c r="I39" s="436"/>
      <c r="J39" s="431"/>
      <c r="K39" s="432"/>
      <c r="L39" s="431"/>
      <c r="M39" s="432"/>
      <c r="N39" s="431"/>
      <c r="O39" s="432"/>
      <c r="P39" s="431"/>
      <c r="Q39" s="432"/>
      <c r="R39" s="431"/>
      <c r="S39" s="432"/>
      <c r="T39" s="431"/>
      <c r="U39" s="432"/>
      <c r="V39" s="431"/>
      <c r="W39" s="433"/>
      <c r="X39" s="432"/>
      <c r="Y39" s="184" t="str">
        <f t="shared" si="0"/>
        <v/>
      </c>
      <c r="Z39" s="184" t="str">
        <f t="shared" si="1"/>
        <v/>
      </c>
    </row>
    <row r="40" spans="1:26" ht="66" customHeight="1" x14ac:dyDescent="0.25">
      <c r="A40" s="437" t="str">
        <f>'MAPA RIESGOS GESTION'!E42</f>
        <v>Generación de estratificación que no corresponde a la realidad del municipio</v>
      </c>
      <c r="B40" s="438"/>
      <c r="C40" s="438"/>
      <c r="D40" s="439"/>
      <c r="E40" s="434" t="str">
        <f>'MAPA RIESGOS GESTION'!Q42</f>
        <v>Verificar el cumplimiento de los criterios necesarios para garantizar que la información real catastral y alfanumérica corresponda a la requerida para revisión</v>
      </c>
      <c r="F40" s="435"/>
      <c r="G40" s="435"/>
      <c r="H40" s="435"/>
      <c r="I40" s="436"/>
      <c r="J40" s="431">
        <v>15</v>
      </c>
      <c r="K40" s="432"/>
      <c r="L40" s="431">
        <v>15</v>
      </c>
      <c r="M40" s="432"/>
      <c r="N40" s="431">
        <v>15</v>
      </c>
      <c r="O40" s="432"/>
      <c r="P40" s="431">
        <v>15</v>
      </c>
      <c r="Q40" s="432"/>
      <c r="R40" s="431">
        <v>15</v>
      </c>
      <c r="S40" s="432"/>
      <c r="T40" s="431">
        <v>15</v>
      </c>
      <c r="U40" s="432"/>
      <c r="V40" s="431">
        <v>10</v>
      </c>
      <c r="W40" s="433"/>
      <c r="X40" s="432"/>
      <c r="Y40" s="184">
        <f t="shared" si="0"/>
        <v>100</v>
      </c>
      <c r="Z40" s="184" t="str">
        <f t="shared" si="1"/>
        <v>Fuerte</v>
      </c>
    </row>
    <row r="41" spans="1:26" ht="66" customHeight="1" x14ac:dyDescent="0.25">
      <c r="A41" s="440"/>
      <c r="B41" s="441"/>
      <c r="C41" s="441"/>
      <c r="D41" s="442"/>
      <c r="E41" s="434">
        <f>'MAPA RIESGOS GESTION'!Q43</f>
        <v>0</v>
      </c>
      <c r="F41" s="435"/>
      <c r="G41" s="435"/>
      <c r="H41" s="435"/>
      <c r="I41" s="436"/>
      <c r="J41" s="431"/>
      <c r="K41" s="432"/>
      <c r="L41" s="431"/>
      <c r="M41" s="432"/>
      <c r="N41" s="431"/>
      <c r="O41" s="432"/>
      <c r="P41" s="431"/>
      <c r="Q41" s="432"/>
      <c r="R41" s="431"/>
      <c r="S41" s="432"/>
      <c r="T41" s="431"/>
      <c r="U41" s="432"/>
      <c r="V41" s="431"/>
      <c r="W41" s="433"/>
      <c r="X41" s="432"/>
      <c r="Y41" s="184" t="str">
        <f t="shared" si="0"/>
        <v/>
      </c>
      <c r="Z41" s="184" t="str">
        <f t="shared" si="1"/>
        <v/>
      </c>
    </row>
    <row r="42" spans="1:26" ht="66" customHeight="1" x14ac:dyDescent="0.25">
      <c r="A42" s="440"/>
      <c r="B42" s="441"/>
      <c r="C42" s="441"/>
      <c r="D42" s="442"/>
      <c r="E42" s="434">
        <f>'MAPA RIESGOS GESTION'!Q44</f>
        <v>0</v>
      </c>
      <c r="F42" s="435"/>
      <c r="G42" s="435"/>
      <c r="H42" s="435"/>
      <c r="I42" s="436"/>
      <c r="J42" s="431"/>
      <c r="K42" s="432"/>
      <c r="L42" s="431"/>
      <c r="M42" s="432"/>
      <c r="N42" s="431"/>
      <c r="O42" s="432"/>
      <c r="P42" s="431"/>
      <c r="Q42" s="432"/>
      <c r="R42" s="431"/>
      <c r="S42" s="432"/>
      <c r="T42" s="431"/>
      <c r="U42" s="432"/>
      <c r="V42" s="431"/>
      <c r="W42" s="433"/>
      <c r="X42" s="432"/>
      <c r="Y42" s="184" t="str">
        <f t="shared" si="0"/>
        <v/>
      </c>
      <c r="Z42" s="184" t="str">
        <f t="shared" si="1"/>
        <v/>
      </c>
    </row>
    <row r="43" spans="1:26" ht="66" customHeight="1" x14ac:dyDescent="0.25">
      <c r="A43" s="440"/>
      <c r="B43" s="441"/>
      <c r="C43" s="441"/>
      <c r="D43" s="442"/>
      <c r="E43" s="434">
        <f>'MAPA RIESGOS GESTION'!Q45</f>
        <v>0</v>
      </c>
      <c r="F43" s="435"/>
      <c r="G43" s="435"/>
      <c r="H43" s="435"/>
      <c r="I43" s="436"/>
      <c r="J43" s="431"/>
      <c r="K43" s="432"/>
      <c r="L43" s="431"/>
      <c r="M43" s="432"/>
      <c r="N43" s="431"/>
      <c r="O43" s="432"/>
      <c r="P43" s="431"/>
      <c r="Q43" s="432"/>
      <c r="R43" s="431"/>
      <c r="S43" s="432"/>
      <c r="T43" s="431"/>
      <c r="U43" s="432"/>
      <c r="V43" s="431"/>
      <c r="W43" s="433"/>
      <c r="X43" s="432"/>
      <c r="Y43" s="184" t="str">
        <f t="shared" si="0"/>
        <v/>
      </c>
      <c r="Z43" s="184" t="str">
        <f t="shared" si="1"/>
        <v/>
      </c>
    </row>
    <row r="44" spans="1:26" ht="66" customHeight="1" x14ac:dyDescent="0.25">
      <c r="A44" s="440"/>
      <c r="B44" s="441"/>
      <c r="C44" s="441"/>
      <c r="D44" s="442"/>
      <c r="E44" s="434">
        <f>'MAPA RIESGOS GESTION'!Q46</f>
        <v>0</v>
      </c>
      <c r="F44" s="435"/>
      <c r="G44" s="435"/>
      <c r="H44" s="435"/>
      <c r="I44" s="436"/>
      <c r="J44" s="431"/>
      <c r="K44" s="432"/>
      <c r="L44" s="431"/>
      <c r="M44" s="432"/>
      <c r="N44" s="431"/>
      <c r="O44" s="432"/>
      <c r="P44" s="431"/>
      <c r="Q44" s="432"/>
      <c r="R44" s="431"/>
      <c r="S44" s="432"/>
      <c r="T44" s="431"/>
      <c r="U44" s="432"/>
      <c r="V44" s="431"/>
      <c r="W44" s="433"/>
      <c r="X44" s="432"/>
      <c r="Y44" s="184" t="str">
        <f t="shared" si="0"/>
        <v/>
      </c>
      <c r="Z44" s="184" t="str">
        <f t="shared" si="1"/>
        <v/>
      </c>
    </row>
    <row r="45" spans="1:26" ht="66" customHeight="1" x14ac:dyDescent="0.25">
      <c r="A45" s="440"/>
      <c r="B45" s="441"/>
      <c r="C45" s="441"/>
      <c r="D45" s="442"/>
      <c r="E45" s="434">
        <f>'MAPA RIESGOS GESTION'!Q47</f>
        <v>0</v>
      </c>
      <c r="F45" s="435"/>
      <c r="G45" s="435"/>
      <c r="H45" s="435"/>
      <c r="I45" s="436"/>
      <c r="J45" s="431"/>
      <c r="K45" s="432"/>
      <c r="L45" s="431"/>
      <c r="M45" s="432"/>
      <c r="N45" s="431"/>
      <c r="O45" s="432"/>
      <c r="P45" s="431"/>
      <c r="Q45" s="432"/>
      <c r="R45" s="431"/>
      <c r="S45" s="432"/>
      <c r="T45" s="431"/>
      <c r="U45" s="432"/>
      <c r="V45" s="431"/>
      <c r="W45" s="433"/>
      <c r="X45" s="432"/>
      <c r="Y45" s="184" t="str">
        <f t="shared" si="0"/>
        <v/>
      </c>
      <c r="Z45" s="184" t="str">
        <f t="shared" si="1"/>
        <v/>
      </c>
    </row>
    <row r="46" spans="1:26" ht="66" customHeight="1" x14ac:dyDescent="0.25">
      <c r="A46" s="440"/>
      <c r="B46" s="441"/>
      <c r="C46" s="441"/>
      <c r="D46" s="442"/>
      <c r="E46" s="434">
        <f>'MAPA RIESGOS GESTION'!Q48</f>
        <v>0</v>
      </c>
      <c r="F46" s="435"/>
      <c r="G46" s="435"/>
      <c r="H46" s="435"/>
      <c r="I46" s="436"/>
      <c r="J46" s="431"/>
      <c r="K46" s="432"/>
      <c r="L46" s="431"/>
      <c r="M46" s="432"/>
      <c r="N46" s="431"/>
      <c r="O46" s="432"/>
      <c r="P46" s="431"/>
      <c r="Q46" s="432"/>
      <c r="R46" s="431"/>
      <c r="S46" s="432"/>
      <c r="T46" s="431"/>
      <c r="U46" s="432"/>
      <c r="V46" s="431"/>
      <c r="W46" s="433"/>
      <c r="X46" s="432"/>
      <c r="Y46" s="184" t="str">
        <f t="shared" si="0"/>
        <v/>
      </c>
      <c r="Z46" s="184" t="str">
        <f t="shared" si="1"/>
        <v/>
      </c>
    </row>
    <row r="47" spans="1:26" ht="66" customHeight="1" x14ac:dyDescent="0.25">
      <c r="A47" s="440"/>
      <c r="B47" s="441"/>
      <c r="C47" s="441"/>
      <c r="D47" s="442"/>
      <c r="E47" s="434">
        <f>'MAPA RIESGOS GESTION'!Q49</f>
        <v>0</v>
      </c>
      <c r="F47" s="435"/>
      <c r="G47" s="435"/>
      <c r="H47" s="435"/>
      <c r="I47" s="436"/>
      <c r="J47" s="431"/>
      <c r="K47" s="432"/>
      <c r="L47" s="431"/>
      <c r="M47" s="432"/>
      <c r="N47" s="431"/>
      <c r="O47" s="432"/>
      <c r="P47" s="431"/>
      <c r="Q47" s="432"/>
      <c r="R47" s="431"/>
      <c r="S47" s="432"/>
      <c r="T47" s="431"/>
      <c r="U47" s="432"/>
      <c r="V47" s="431"/>
      <c r="W47" s="433"/>
      <c r="X47" s="432"/>
      <c r="Y47" s="184" t="str">
        <f t="shared" si="0"/>
        <v/>
      </c>
      <c r="Z47" s="184" t="str">
        <f t="shared" si="1"/>
        <v/>
      </c>
    </row>
    <row r="48" spans="1:26" ht="66" customHeight="1" x14ac:dyDescent="0.25">
      <c r="A48" s="440"/>
      <c r="B48" s="441"/>
      <c r="C48" s="441"/>
      <c r="D48" s="442"/>
      <c r="E48" s="434">
        <f>'MAPA RIESGOS GESTION'!Q50</f>
        <v>0</v>
      </c>
      <c r="F48" s="435"/>
      <c r="G48" s="435"/>
      <c r="H48" s="435"/>
      <c r="I48" s="436"/>
      <c r="J48" s="431"/>
      <c r="K48" s="432"/>
      <c r="L48" s="431"/>
      <c r="M48" s="432"/>
      <c r="N48" s="431"/>
      <c r="O48" s="432"/>
      <c r="P48" s="431"/>
      <c r="Q48" s="432"/>
      <c r="R48" s="431"/>
      <c r="S48" s="432"/>
      <c r="T48" s="431"/>
      <c r="U48" s="432"/>
      <c r="V48" s="431"/>
      <c r="W48" s="433"/>
      <c r="X48" s="432"/>
      <c r="Y48" s="184" t="str">
        <f t="shared" si="0"/>
        <v/>
      </c>
      <c r="Z48" s="184" t="str">
        <f t="shared" si="1"/>
        <v/>
      </c>
    </row>
    <row r="49" spans="1:26" ht="66" customHeight="1" x14ac:dyDescent="0.25">
      <c r="A49" s="440"/>
      <c r="B49" s="441"/>
      <c r="C49" s="441"/>
      <c r="D49" s="442"/>
      <c r="E49" s="434">
        <f>'MAPA RIESGOS GESTION'!Q51</f>
        <v>0</v>
      </c>
      <c r="F49" s="435"/>
      <c r="G49" s="435"/>
      <c r="H49" s="435"/>
      <c r="I49" s="436"/>
      <c r="J49" s="431"/>
      <c r="K49" s="432"/>
      <c r="L49" s="431"/>
      <c r="M49" s="432"/>
      <c r="N49" s="431"/>
      <c r="O49" s="432"/>
      <c r="P49" s="431"/>
      <c r="Q49" s="432"/>
      <c r="R49" s="431"/>
      <c r="S49" s="432"/>
      <c r="T49" s="431"/>
      <c r="U49" s="432"/>
      <c r="V49" s="431"/>
      <c r="W49" s="433"/>
      <c r="X49" s="432"/>
      <c r="Y49" s="184" t="str">
        <f t="shared" si="0"/>
        <v/>
      </c>
      <c r="Z49" s="184" t="str">
        <f t="shared" si="1"/>
        <v/>
      </c>
    </row>
    <row r="50" spans="1:26" ht="66" customHeight="1" x14ac:dyDescent="0.25">
      <c r="A50" s="440"/>
      <c r="B50" s="441"/>
      <c r="C50" s="441"/>
      <c r="D50" s="442"/>
      <c r="E50" s="434">
        <f>'MAPA RIESGOS GESTION'!Q52</f>
        <v>0</v>
      </c>
      <c r="F50" s="435"/>
      <c r="G50" s="435"/>
      <c r="H50" s="435"/>
      <c r="I50" s="436"/>
      <c r="J50" s="431"/>
      <c r="K50" s="432"/>
      <c r="L50" s="431"/>
      <c r="M50" s="432"/>
      <c r="N50" s="431"/>
      <c r="O50" s="432"/>
      <c r="P50" s="431"/>
      <c r="Q50" s="432"/>
      <c r="R50" s="431"/>
      <c r="S50" s="432"/>
      <c r="T50" s="431"/>
      <c r="U50" s="432"/>
      <c r="V50" s="431"/>
      <c r="W50" s="433"/>
      <c r="X50" s="432"/>
      <c r="Y50" s="184" t="str">
        <f t="shared" si="0"/>
        <v/>
      </c>
      <c r="Z50" s="184" t="str">
        <f t="shared" si="1"/>
        <v/>
      </c>
    </row>
    <row r="51" spans="1:26" ht="66" customHeight="1" x14ac:dyDescent="0.25">
      <c r="A51" s="440"/>
      <c r="B51" s="441"/>
      <c r="C51" s="441"/>
      <c r="D51" s="442"/>
      <c r="E51" s="434">
        <f>'MAPA RIESGOS GESTION'!Q53</f>
        <v>0</v>
      </c>
      <c r="F51" s="435"/>
      <c r="G51" s="435"/>
      <c r="H51" s="435"/>
      <c r="I51" s="436"/>
      <c r="J51" s="431"/>
      <c r="K51" s="432"/>
      <c r="L51" s="431"/>
      <c r="M51" s="432"/>
      <c r="N51" s="431"/>
      <c r="O51" s="432"/>
      <c r="P51" s="431"/>
      <c r="Q51" s="432"/>
      <c r="R51" s="431"/>
      <c r="S51" s="432"/>
      <c r="T51" s="431"/>
      <c r="U51" s="432"/>
      <c r="V51" s="431"/>
      <c r="W51" s="433"/>
      <c r="X51" s="432"/>
      <c r="Y51" s="184" t="str">
        <f t="shared" si="0"/>
        <v/>
      </c>
      <c r="Z51" s="184" t="str">
        <f t="shared" si="1"/>
        <v/>
      </c>
    </row>
    <row r="52" spans="1:26" ht="66" customHeight="1" x14ac:dyDescent="0.25">
      <c r="A52" s="440"/>
      <c r="B52" s="441"/>
      <c r="C52" s="441"/>
      <c r="D52" s="442"/>
      <c r="E52" s="434">
        <f>'MAPA RIESGOS GESTION'!Q54</f>
        <v>0</v>
      </c>
      <c r="F52" s="435"/>
      <c r="G52" s="435"/>
      <c r="H52" s="435"/>
      <c r="I52" s="436"/>
      <c r="J52" s="431"/>
      <c r="K52" s="432"/>
      <c r="L52" s="431"/>
      <c r="M52" s="432"/>
      <c r="N52" s="431"/>
      <c r="O52" s="432"/>
      <c r="P52" s="431"/>
      <c r="Q52" s="432"/>
      <c r="R52" s="431"/>
      <c r="S52" s="432"/>
      <c r="T52" s="431"/>
      <c r="U52" s="432"/>
      <c r="V52" s="431"/>
      <c r="W52" s="433"/>
      <c r="X52" s="432"/>
      <c r="Y52" s="184" t="str">
        <f t="shared" si="0"/>
        <v/>
      </c>
      <c r="Z52" s="184" t="str">
        <f t="shared" si="1"/>
        <v/>
      </c>
    </row>
    <row r="53" spans="1:26" ht="66" customHeight="1" x14ac:dyDescent="0.25">
      <c r="A53" s="440"/>
      <c r="B53" s="441"/>
      <c r="C53" s="441"/>
      <c r="D53" s="442"/>
      <c r="E53" s="434">
        <f>'MAPA RIESGOS GESTION'!Q55</f>
        <v>0</v>
      </c>
      <c r="F53" s="435"/>
      <c r="G53" s="435"/>
      <c r="H53" s="435"/>
      <c r="I53" s="436"/>
      <c r="J53" s="431"/>
      <c r="K53" s="432"/>
      <c r="L53" s="431"/>
      <c r="M53" s="432"/>
      <c r="N53" s="431"/>
      <c r="O53" s="432"/>
      <c r="P53" s="431"/>
      <c r="Q53" s="432"/>
      <c r="R53" s="431"/>
      <c r="S53" s="432"/>
      <c r="T53" s="431"/>
      <c r="U53" s="432"/>
      <c r="V53" s="431"/>
      <c r="W53" s="433"/>
      <c r="X53" s="432"/>
      <c r="Y53" s="184" t="str">
        <f t="shared" si="0"/>
        <v/>
      </c>
      <c r="Z53" s="184" t="str">
        <f t="shared" si="1"/>
        <v/>
      </c>
    </row>
    <row r="54" spans="1:26" ht="66" customHeight="1" x14ac:dyDescent="0.25">
      <c r="A54" s="440"/>
      <c r="B54" s="441"/>
      <c r="C54" s="441"/>
      <c r="D54" s="442"/>
      <c r="E54" s="434">
        <f>'MAPA RIESGOS GESTION'!Q56</f>
        <v>0</v>
      </c>
      <c r="F54" s="435"/>
      <c r="G54" s="435"/>
      <c r="H54" s="435"/>
      <c r="I54" s="436"/>
      <c r="J54" s="431"/>
      <c r="K54" s="432"/>
      <c r="L54" s="431"/>
      <c r="M54" s="432"/>
      <c r="N54" s="431"/>
      <c r="O54" s="432"/>
      <c r="P54" s="431"/>
      <c r="Q54" s="432"/>
      <c r="R54" s="431"/>
      <c r="S54" s="432"/>
      <c r="T54" s="431"/>
      <c r="U54" s="432"/>
      <c r="V54" s="431"/>
      <c r="W54" s="433"/>
      <c r="X54" s="432"/>
      <c r="Y54" s="184" t="str">
        <f t="shared" si="0"/>
        <v/>
      </c>
      <c r="Z54" s="184" t="str">
        <f t="shared" si="1"/>
        <v/>
      </c>
    </row>
    <row r="55" spans="1:26" ht="66" customHeight="1" x14ac:dyDescent="0.25">
      <c r="A55" s="443"/>
      <c r="B55" s="444"/>
      <c r="C55" s="444"/>
      <c r="D55" s="445"/>
      <c r="E55" s="434">
        <f>'MAPA RIESGOS GESTION'!Q57</f>
        <v>0</v>
      </c>
      <c r="F55" s="435"/>
      <c r="G55" s="435"/>
      <c r="H55" s="435"/>
      <c r="I55" s="436"/>
      <c r="J55" s="431"/>
      <c r="K55" s="432"/>
      <c r="L55" s="431"/>
      <c r="M55" s="432"/>
      <c r="N55" s="431"/>
      <c r="O55" s="432"/>
      <c r="P55" s="431"/>
      <c r="Q55" s="432"/>
      <c r="R55" s="431"/>
      <c r="S55" s="432"/>
      <c r="T55" s="431"/>
      <c r="U55" s="432"/>
      <c r="V55" s="431"/>
      <c r="W55" s="433"/>
      <c r="X55" s="432"/>
      <c r="Y55" s="184" t="str">
        <f t="shared" si="0"/>
        <v/>
      </c>
      <c r="Z55" s="184" t="str">
        <f t="shared" si="1"/>
        <v/>
      </c>
    </row>
    <row r="56" spans="1:26" ht="66" customHeight="1" x14ac:dyDescent="0.25">
      <c r="A56" s="437">
        <f>'MAPA RIESGOS GESTION'!E58</f>
        <v>0</v>
      </c>
      <c r="B56" s="438"/>
      <c r="C56" s="438"/>
      <c r="D56" s="439"/>
      <c r="E56" s="434">
        <f>'MAPA RIESGOS GESTION'!Q58</f>
        <v>0</v>
      </c>
      <c r="F56" s="435"/>
      <c r="G56" s="435"/>
      <c r="H56" s="435"/>
      <c r="I56" s="436"/>
      <c r="J56" s="431"/>
      <c r="K56" s="432"/>
      <c r="L56" s="431"/>
      <c r="M56" s="432"/>
      <c r="N56" s="431"/>
      <c r="O56" s="432"/>
      <c r="P56" s="431"/>
      <c r="Q56" s="432"/>
      <c r="R56" s="431"/>
      <c r="S56" s="432"/>
      <c r="T56" s="431"/>
      <c r="U56" s="432"/>
      <c r="V56" s="431"/>
      <c r="W56" s="433"/>
      <c r="X56" s="432"/>
      <c r="Y56" s="184" t="str">
        <f t="shared" si="0"/>
        <v/>
      </c>
      <c r="Z56" s="184" t="str">
        <f t="shared" si="1"/>
        <v/>
      </c>
    </row>
    <row r="57" spans="1:26" ht="66" customHeight="1" x14ac:dyDescent="0.25">
      <c r="A57" s="440"/>
      <c r="B57" s="441"/>
      <c r="C57" s="441"/>
      <c r="D57" s="442"/>
      <c r="E57" s="434">
        <f>'MAPA RIESGOS GESTION'!Q59</f>
        <v>0</v>
      </c>
      <c r="F57" s="435"/>
      <c r="G57" s="435"/>
      <c r="H57" s="435"/>
      <c r="I57" s="436"/>
      <c r="J57" s="431"/>
      <c r="K57" s="432"/>
      <c r="L57" s="431"/>
      <c r="M57" s="432"/>
      <c r="N57" s="431"/>
      <c r="O57" s="432"/>
      <c r="P57" s="431"/>
      <c r="Q57" s="432"/>
      <c r="R57" s="431"/>
      <c r="S57" s="432"/>
      <c r="T57" s="431"/>
      <c r="U57" s="432"/>
      <c r="V57" s="431"/>
      <c r="W57" s="433"/>
      <c r="X57" s="432"/>
      <c r="Y57" s="184" t="str">
        <f t="shared" si="0"/>
        <v/>
      </c>
      <c r="Z57" s="184" t="str">
        <f t="shared" si="1"/>
        <v/>
      </c>
    </row>
    <row r="58" spans="1:26" ht="66" customHeight="1" x14ac:dyDescent="0.25">
      <c r="A58" s="440"/>
      <c r="B58" s="441"/>
      <c r="C58" s="441"/>
      <c r="D58" s="442"/>
      <c r="E58" s="434">
        <f>'MAPA RIESGOS GESTION'!Q60</f>
        <v>0</v>
      </c>
      <c r="F58" s="435"/>
      <c r="G58" s="435"/>
      <c r="H58" s="435"/>
      <c r="I58" s="436"/>
      <c r="J58" s="431"/>
      <c r="K58" s="432"/>
      <c r="L58" s="431"/>
      <c r="M58" s="432"/>
      <c r="N58" s="431"/>
      <c r="O58" s="432"/>
      <c r="P58" s="431"/>
      <c r="Q58" s="432"/>
      <c r="R58" s="431"/>
      <c r="S58" s="432"/>
      <c r="T58" s="431"/>
      <c r="U58" s="432"/>
      <c r="V58" s="431"/>
      <c r="W58" s="433"/>
      <c r="X58" s="432"/>
      <c r="Y58" s="184" t="str">
        <f t="shared" si="0"/>
        <v/>
      </c>
      <c r="Z58" s="184" t="str">
        <f t="shared" si="1"/>
        <v/>
      </c>
    </row>
    <row r="59" spans="1:26" ht="66" customHeight="1" x14ac:dyDescent="0.25">
      <c r="A59" s="440"/>
      <c r="B59" s="441"/>
      <c r="C59" s="441"/>
      <c r="D59" s="442"/>
      <c r="E59" s="434">
        <f>'MAPA RIESGOS GESTION'!Q61</f>
        <v>0</v>
      </c>
      <c r="F59" s="435"/>
      <c r="G59" s="435"/>
      <c r="H59" s="435"/>
      <c r="I59" s="436"/>
      <c r="J59" s="431"/>
      <c r="K59" s="432"/>
      <c r="L59" s="431"/>
      <c r="M59" s="432"/>
      <c r="N59" s="431"/>
      <c r="O59" s="432"/>
      <c r="P59" s="431"/>
      <c r="Q59" s="432"/>
      <c r="R59" s="431"/>
      <c r="S59" s="432"/>
      <c r="T59" s="431"/>
      <c r="U59" s="432"/>
      <c r="V59" s="431"/>
      <c r="W59" s="433"/>
      <c r="X59" s="432"/>
      <c r="Y59" s="184" t="str">
        <f t="shared" si="0"/>
        <v/>
      </c>
      <c r="Z59" s="184" t="str">
        <f t="shared" si="1"/>
        <v/>
      </c>
    </row>
    <row r="60" spans="1:26" ht="66" customHeight="1" x14ac:dyDescent="0.25">
      <c r="A60" s="440"/>
      <c r="B60" s="441"/>
      <c r="C60" s="441"/>
      <c r="D60" s="442"/>
      <c r="E60" s="434">
        <f>'MAPA RIESGOS GESTION'!Q62</f>
        <v>0</v>
      </c>
      <c r="F60" s="435"/>
      <c r="G60" s="435"/>
      <c r="H60" s="435"/>
      <c r="I60" s="436"/>
      <c r="J60" s="431"/>
      <c r="K60" s="432"/>
      <c r="L60" s="431"/>
      <c r="M60" s="432"/>
      <c r="N60" s="431"/>
      <c r="O60" s="432"/>
      <c r="P60" s="431"/>
      <c r="Q60" s="432"/>
      <c r="R60" s="431"/>
      <c r="S60" s="432"/>
      <c r="T60" s="431"/>
      <c r="U60" s="432"/>
      <c r="V60" s="431"/>
      <c r="W60" s="433"/>
      <c r="X60" s="432"/>
      <c r="Y60" s="184" t="str">
        <f t="shared" si="0"/>
        <v/>
      </c>
      <c r="Z60" s="184" t="str">
        <f t="shared" si="1"/>
        <v/>
      </c>
    </row>
    <row r="61" spans="1:26" ht="66" customHeight="1" x14ac:dyDescent="0.25">
      <c r="A61" s="440"/>
      <c r="B61" s="441"/>
      <c r="C61" s="441"/>
      <c r="D61" s="442"/>
      <c r="E61" s="434">
        <f>'MAPA RIESGOS GESTION'!Q63</f>
        <v>0</v>
      </c>
      <c r="F61" s="435"/>
      <c r="G61" s="435"/>
      <c r="H61" s="435"/>
      <c r="I61" s="436"/>
      <c r="J61" s="431"/>
      <c r="K61" s="432"/>
      <c r="L61" s="431"/>
      <c r="M61" s="432"/>
      <c r="N61" s="431"/>
      <c r="O61" s="432"/>
      <c r="P61" s="431"/>
      <c r="Q61" s="432"/>
      <c r="R61" s="431"/>
      <c r="S61" s="432"/>
      <c r="T61" s="431"/>
      <c r="U61" s="432"/>
      <c r="V61" s="431"/>
      <c r="W61" s="433"/>
      <c r="X61" s="432"/>
      <c r="Y61" s="184" t="str">
        <f t="shared" si="0"/>
        <v/>
      </c>
      <c r="Z61" s="184" t="str">
        <f t="shared" si="1"/>
        <v/>
      </c>
    </row>
    <row r="62" spans="1:26" ht="66" customHeight="1" x14ac:dyDescent="0.25">
      <c r="A62" s="440"/>
      <c r="B62" s="441"/>
      <c r="C62" s="441"/>
      <c r="D62" s="442"/>
      <c r="E62" s="434">
        <f>'MAPA RIESGOS GESTION'!Q64</f>
        <v>0</v>
      </c>
      <c r="F62" s="435"/>
      <c r="G62" s="435"/>
      <c r="H62" s="435"/>
      <c r="I62" s="436"/>
      <c r="J62" s="431"/>
      <c r="K62" s="432"/>
      <c r="L62" s="431"/>
      <c r="M62" s="432"/>
      <c r="N62" s="431"/>
      <c r="O62" s="432"/>
      <c r="P62" s="431"/>
      <c r="Q62" s="432"/>
      <c r="R62" s="431"/>
      <c r="S62" s="432"/>
      <c r="T62" s="431"/>
      <c r="U62" s="432"/>
      <c r="V62" s="431"/>
      <c r="W62" s="433"/>
      <c r="X62" s="432"/>
      <c r="Y62" s="184" t="str">
        <f t="shared" si="0"/>
        <v/>
      </c>
      <c r="Z62" s="184" t="str">
        <f t="shared" si="1"/>
        <v/>
      </c>
    </row>
    <row r="63" spans="1:26" ht="66" customHeight="1" x14ac:dyDescent="0.25">
      <c r="A63" s="440"/>
      <c r="B63" s="441"/>
      <c r="C63" s="441"/>
      <c r="D63" s="442"/>
      <c r="E63" s="434">
        <f>'MAPA RIESGOS GESTION'!Q65</f>
        <v>0</v>
      </c>
      <c r="F63" s="435"/>
      <c r="G63" s="435"/>
      <c r="H63" s="435"/>
      <c r="I63" s="436"/>
      <c r="J63" s="431"/>
      <c r="K63" s="432"/>
      <c r="L63" s="431"/>
      <c r="M63" s="432"/>
      <c r="N63" s="431"/>
      <c r="O63" s="432"/>
      <c r="P63" s="431"/>
      <c r="Q63" s="432"/>
      <c r="R63" s="431"/>
      <c r="S63" s="432"/>
      <c r="T63" s="431"/>
      <c r="U63" s="432"/>
      <c r="V63" s="431"/>
      <c r="W63" s="433"/>
      <c r="X63" s="432"/>
      <c r="Y63" s="184" t="str">
        <f t="shared" si="0"/>
        <v/>
      </c>
      <c r="Z63" s="184" t="str">
        <f t="shared" si="1"/>
        <v/>
      </c>
    </row>
    <row r="64" spans="1:26" ht="66" customHeight="1" x14ac:dyDescent="0.25">
      <c r="A64" s="440"/>
      <c r="B64" s="441"/>
      <c r="C64" s="441"/>
      <c r="D64" s="442"/>
      <c r="E64" s="434">
        <f>'MAPA RIESGOS GESTION'!Q66</f>
        <v>0</v>
      </c>
      <c r="F64" s="435"/>
      <c r="G64" s="435"/>
      <c r="H64" s="435"/>
      <c r="I64" s="436"/>
      <c r="J64" s="431"/>
      <c r="K64" s="432"/>
      <c r="L64" s="431"/>
      <c r="M64" s="432"/>
      <c r="N64" s="431"/>
      <c r="O64" s="432"/>
      <c r="P64" s="431"/>
      <c r="Q64" s="432"/>
      <c r="R64" s="431"/>
      <c r="S64" s="432"/>
      <c r="T64" s="431"/>
      <c r="U64" s="432"/>
      <c r="V64" s="431"/>
      <c r="W64" s="433"/>
      <c r="X64" s="432"/>
      <c r="Y64" s="184" t="str">
        <f t="shared" si="0"/>
        <v/>
      </c>
      <c r="Z64" s="184" t="str">
        <f t="shared" si="1"/>
        <v/>
      </c>
    </row>
    <row r="65" spans="1:26" ht="66" customHeight="1" x14ac:dyDescent="0.25">
      <c r="A65" s="440"/>
      <c r="B65" s="441"/>
      <c r="C65" s="441"/>
      <c r="D65" s="442"/>
      <c r="E65" s="434">
        <f>'MAPA RIESGOS GESTION'!Q67</f>
        <v>0</v>
      </c>
      <c r="F65" s="435"/>
      <c r="G65" s="435"/>
      <c r="H65" s="435"/>
      <c r="I65" s="436"/>
      <c r="J65" s="431"/>
      <c r="K65" s="432"/>
      <c r="L65" s="431"/>
      <c r="M65" s="432"/>
      <c r="N65" s="431"/>
      <c r="O65" s="432"/>
      <c r="P65" s="431"/>
      <c r="Q65" s="432"/>
      <c r="R65" s="431"/>
      <c r="S65" s="432"/>
      <c r="T65" s="431"/>
      <c r="U65" s="432"/>
      <c r="V65" s="431"/>
      <c r="W65" s="433"/>
      <c r="X65" s="432"/>
      <c r="Y65" s="184" t="str">
        <f t="shared" si="0"/>
        <v/>
      </c>
      <c r="Z65" s="184" t="str">
        <f t="shared" si="1"/>
        <v/>
      </c>
    </row>
    <row r="66" spans="1:26" ht="66" customHeight="1" x14ac:dyDescent="0.25">
      <c r="A66" s="440"/>
      <c r="B66" s="441"/>
      <c r="C66" s="441"/>
      <c r="D66" s="442"/>
      <c r="E66" s="434">
        <f>'MAPA RIESGOS GESTION'!Q68</f>
        <v>0</v>
      </c>
      <c r="F66" s="435"/>
      <c r="G66" s="435"/>
      <c r="H66" s="435"/>
      <c r="I66" s="436"/>
      <c r="J66" s="431"/>
      <c r="K66" s="432"/>
      <c r="L66" s="431"/>
      <c r="M66" s="432"/>
      <c r="N66" s="431"/>
      <c r="O66" s="432"/>
      <c r="P66" s="431"/>
      <c r="Q66" s="432"/>
      <c r="R66" s="431"/>
      <c r="S66" s="432"/>
      <c r="T66" s="431"/>
      <c r="U66" s="432"/>
      <c r="V66" s="431"/>
      <c r="W66" s="433"/>
      <c r="X66" s="432"/>
      <c r="Y66" s="184" t="str">
        <f t="shared" si="0"/>
        <v/>
      </c>
      <c r="Z66" s="184" t="str">
        <f t="shared" si="1"/>
        <v/>
      </c>
    </row>
    <row r="67" spans="1:26" ht="66" customHeight="1" x14ac:dyDescent="0.25">
      <c r="A67" s="440"/>
      <c r="B67" s="441"/>
      <c r="C67" s="441"/>
      <c r="D67" s="442"/>
      <c r="E67" s="434">
        <f>'MAPA RIESGOS GESTION'!Q69</f>
        <v>0</v>
      </c>
      <c r="F67" s="435"/>
      <c r="G67" s="435"/>
      <c r="H67" s="435"/>
      <c r="I67" s="436"/>
      <c r="J67" s="431"/>
      <c r="K67" s="432"/>
      <c r="L67" s="431"/>
      <c r="M67" s="432"/>
      <c r="N67" s="431"/>
      <c r="O67" s="432"/>
      <c r="P67" s="431"/>
      <c r="Q67" s="432"/>
      <c r="R67" s="431"/>
      <c r="S67" s="432"/>
      <c r="T67" s="431"/>
      <c r="U67" s="432"/>
      <c r="V67" s="431"/>
      <c r="W67" s="433"/>
      <c r="X67" s="432"/>
      <c r="Y67" s="184" t="str">
        <f t="shared" si="0"/>
        <v/>
      </c>
      <c r="Z67" s="184" t="str">
        <f t="shared" si="1"/>
        <v/>
      </c>
    </row>
    <row r="68" spans="1:26" ht="66" customHeight="1" x14ac:dyDescent="0.25">
      <c r="A68" s="440"/>
      <c r="B68" s="441"/>
      <c r="C68" s="441"/>
      <c r="D68" s="442"/>
      <c r="E68" s="434">
        <f>'MAPA RIESGOS GESTION'!Q70</f>
        <v>0</v>
      </c>
      <c r="F68" s="435"/>
      <c r="G68" s="435"/>
      <c r="H68" s="435"/>
      <c r="I68" s="436"/>
      <c r="J68" s="431"/>
      <c r="K68" s="432"/>
      <c r="L68" s="431"/>
      <c r="M68" s="432"/>
      <c r="N68" s="431"/>
      <c r="O68" s="432"/>
      <c r="P68" s="431"/>
      <c r="Q68" s="432"/>
      <c r="R68" s="431"/>
      <c r="S68" s="432"/>
      <c r="T68" s="431"/>
      <c r="U68" s="432"/>
      <c r="V68" s="431"/>
      <c r="W68" s="433"/>
      <c r="X68" s="432"/>
      <c r="Y68" s="184" t="str">
        <f t="shared" si="0"/>
        <v/>
      </c>
      <c r="Z68" s="184" t="str">
        <f t="shared" si="1"/>
        <v/>
      </c>
    </row>
    <row r="69" spans="1:26" ht="66" customHeight="1" x14ac:dyDescent="0.25">
      <c r="A69" s="440"/>
      <c r="B69" s="441"/>
      <c r="C69" s="441"/>
      <c r="D69" s="442"/>
      <c r="E69" s="434">
        <f>'MAPA RIESGOS GESTION'!Q71</f>
        <v>0</v>
      </c>
      <c r="F69" s="435"/>
      <c r="G69" s="435"/>
      <c r="H69" s="435"/>
      <c r="I69" s="436"/>
      <c r="J69" s="431"/>
      <c r="K69" s="432"/>
      <c r="L69" s="431"/>
      <c r="M69" s="432"/>
      <c r="N69" s="431"/>
      <c r="O69" s="432"/>
      <c r="P69" s="431"/>
      <c r="Q69" s="432"/>
      <c r="R69" s="431"/>
      <c r="S69" s="432"/>
      <c r="T69" s="431"/>
      <c r="U69" s="432"/>
      <c r="V69" s="431"/>
      <c r="W69" s="433"/>
      <c r="X69" s="432"/>
      <c r="Y69" s="184" t="str">
        <f t="shared" si="0"/>
        <v/>
      </c>
      <c r="Z69" s="184" t="str">
        <f t="shared" si="1"/>
        <v/>
      </c>
    </row>
    <row r="70" spans="1:26" ht="66" customHeight="1" x14ac:dyDescent="0.25">
      <c r="A70" s="440"/>
      <c r="B70" s="441"/>
      <c r="C70" s="441"/>
      <c r="D70" s="442"/>
      <c r="E70" s="434">
        <f>'MAPA RIESGOS GESTION'!Q72</f>
        <v>0</v>
      </c>
      <c r="F70" s="435"/>
      <c r="G70" s="435"/>
      <c r="H70" s="435"/>
      <c r="I70" s="436"/>
      <c r="J70" s="431"/>
      <c r="K70" s="432"/>
      <c r="L70" s="431"/>
      <c r="M70" s="432"/>
      <c r="N70" s="431"/>
      <c r="O70" s="432"/>
      <c r="P70" s="431"/>
      <c r="Q70" s="432"/>
      <c r="R70" s="431"/>
      <c r="S70" s="432"/>
      <c r="T70" s="431"/>
      <c r="U70" s="432"/>
      <c r="V70" s="431"/>
      <c r="W70" s="433"/>
      <c r="X70" s="432"/>
      <c r="Y70" s="184" t="str">
        <f t="shared" si="0"/>
        <v/>
      </c>
      <c r="Z70" s="184" t="str">
        <f t="shared" si="1"/>
        <v/>
      </c>
    </row>
    <row r="71" spans="1:26" ht="66" customHeight="1" x14ac:dyDescent="0.25">
      <c r="A71" s="443"/>
      <c r="B71" s="444"/>
      <c r="C71" s="444"/>
      <c r="D71" s="445"/>
      <c r="E71" s="434">
        <f>'MAPA RIESGOS GESTION'!Q73</f>
        <v>0</v>
      </c>
      <c r="F71" s="435"/>
      <c r="G71" s="435"/>
      <c r="H71" s="435"/>
      <c r="I71" s="436"/>
      <c r="J71" s="431"/>
      <c r="K71" s="432"/>
      <c r="L71" s="431"/>
      <c r="M71" s="432"/>
      <c r="N71" s="431"/>
      <c r="O71" s="432"/>
      <c r="P71" s="431"/>
      <c r="Q71" s="432"/>
      <c r="R71" s="431"/>
      <c r="S71" s="432"/>
      <c r="T71" s="431"/>
      <c r="U71" s="432"/>
      <c r="V71" s="431"/>
      <c r="W71" s="433"/>
      <c r="X71" s="432"/>
      <c r="Y71" s="184" t="str">
        <f t="shared" si="0"/>
        <v/>
      </c>
      <c r="Z71" s="184" t="str">
        <f t="shared" si="1"/>
        <v/>
      </c>
    </row>
    <row r="72" spans="1:26" ht="66" customHeight="1" x14ac:dyDescent="0.25">
      <c r="A72" s="437">
        <f>'MAPA RIESGOS GESTION'!E74</f>
        <v>0</v>
      </c>
      <c r="B72" s="438"/>
      <c r="C72" s="438"/>
      <c r="D72" s="439"/>
      <c r="E72" s="434">
        <f>'MAPA RIESGOS GESTION'!Q74</f>
        <v>0</v>
      </c>
      <c r="F72" s="435"/>
      <c r="G72" s="435"/>
      <c r="H72" s="435"/>
      <c r="I72" s="436"/>
      <c r="J72" s="431"/>
      <c r="K72" s="432"/>
      <c r="L72" s="431"/>
      <c r="M72" s="432"/>
      <c r="N72" s="431"/>
      <c r="O72" s="432"/>
      <c r="P72" s="431"/>
      <c r="Q72" s="432"/>
      <c r="R72" s="431"/>
      <c r="S72" s="432"/>
      <c r="T72" s="431"/>
      <c r="U72" s="432"/>
      <c r="V72" s="431"/>
      <c r="W72" s="433"/>
      <c r="X72" s="432"/>
      <c r="Y72" s="184" t="str">
        <f t="shared" si="0"/>
        <v/>
      </c>
      <c r="Z72" s="184" t="str">
        <f t="shared" si="1"/>
        <v/>
      </c>
    </row>
    <row r="73" spans="1:26" ht="66" customHeight="1" x14ac:dyDescent="0.25">
      <c r="A73" s="440"/>
      <c r="B73" s="441"/>
      <c r="C73" s="441"/>
      <c r="D73" s="442"/>
      <c r="E73" s="434">
        <f>'MAPA RIESGOS GESTION'!Q75</f>
        <v>0</v>
      </c>
      <c r="F73" s="435"/>
      <c r="G73" s="435"/>
      <c r="H73" s="435"/>
      <c r="I73" s="436"/>
      <c r="J73" s="431"/>
      <c r="K73" s="432"/>
      <c r="L73" s="431"/>
      <c r="M73" s="432"/>
      <c r="N73" s="431"/>
      <c r="O73" s="432"/>
      <c r="P73" s="431"/>
      <c r="Q73" s="432"/>
      <c r="R73" s="431"/>
      <c r="S73" s="432"/>
      <c r="T73" s="431"/>
      <c r="U73" s="432"/>
      <c r="V73" s="431"/>
      <c r="W73" s="433"/>
      <c r="X73" s="432"/>
      <c r="Y73" s="184" t="str">
        <f t="shared" si="0"/>
        <v/>
      </c>
      <c r="Z73" s="184" t="str">
        <f t="shared" si="1"/>
        <v/>
      </c>
    </row>
    <row r="74" spans="1:26" ht="66" customHeight="1" x14ac:dyDescent="0.25">
      <c r="A74" s="440"/>
      <c r="B74" s="441"/>
      <c r="C74" s="441"/>
      <c r="D74" s="442"/>
      <c r="E74" s="434">
        <f>'MAPA RIESGOS GESTION'!Q76</f>
        <v>0</v>
      </c>
      <c r="F74" s="435"/>
      <c r="G74" s="435"/>
      <c r="H74" s="435"/>
      <c r="I74" s="436"/>
      <c r="J74" s="431"/>
      <c r="K74" s="432"/>
      <c r="L74" s="431"/>
      <c r="M74" s="432"/>
      <c r="N74" s="431"/>
      <c r="O74" s="432"/>
      <c r="P74" s="431"/>
      <c r="Q74" s="432"/>
      <c r="R74" s="431"/>
      <c r="S74" s="432"/>
      <c r="T74" s="431"/>
      <c r="U74" s="432"/>
      <c r="V74" s="431"/>
      <c r="W74" s="433"/>
      <c r="X74" s="432"/>
      <c r="Y74" s="184" t="str">
        <f t="shared" si="0"/>
        <v/>
      </c>
      <c r="Z74" s="184" t="str">
        <f t="shared" si="1"/>
        <v/>
      </c>
    </row>
    <row r="75" spans="1:26" ht="66" customHeight="1" x14ac:dyDescent="0.25">
      <c r="A75" s="440"/>
      <c r="B75" s="441"/>
      <c r="C75" s="441"/>
      <c r="D75" s="442"/>
      <c r="E75" s="434">
        <f>'MAPA RIESGOS GESTION'!Q77</f>
        <v>0</v>
      </c>
      <c r="F75" s="435"/>
      <c r="G75" s="435"/>
      <c r="H75" s="435"/>
      <c r="I75" s="436"/>
      <c r="J75" s="431"/>
      <c r="K75" s="432"/>
      <c r="L75" s="431"/>
      <c r="M75" s="432"/>
      <c r="N75" s="431"/>
      <c r="O75" s="432"/>
      <c r="P75" s="431"/>
      <c r="Q75" s="432"/>
      <c r="R75" s="431"/>
      <c r="S75" s="432"/>
      <c r="T75" s="431"/>
      <c r="U75" s="432"/>
      <c r="V75" s="431"/>
      <c r="W75" s="433"/>
      <c r="X75" s="432"/>
      <c r="Y75" s="184" t="str">
        <f t="shared" si="0"/>
        <v/>
      </c>
      <c r="Z75" s="184" t="str">
        <f t="shared" si="1"/>
        <v/>
      </c>
    </row>
    <row r="76" spans="1:26" ht="66" customHeight="1" x14ac:dyDescent="0.25">
      <c r="A76" s="440"/>
      <c r="B76" s="441"/>
      <c r="C76" s="441"/>
      <c r="D76" s="442"/>
      <c r="E76" s="434">
        <f>'MAPA RIESGOS GESTION'!Q78</f>
        <v>0</v>
      </c>
      <c r="F76" s="435"/>
      <c r="G76" s="435"/>
      <c r="H76" s="435"/>
      <c r="I76" s="436"/>
      <c r="J76" s="431"/>
      <c r="K76" s="432"/>
      <c r="L76" s="431"/>
      <c r="M76" s="432"/>
      <c r="N76" s="431"/>
      <c r="O76" s="432"/>
      <c r="P76" s="431"/>
      <c r="Q76" s="432"/>
      <c r="R76" s="431"/>
      <c r="S76" s="432"/>
      <c r="T76" s="431"/>
      <c r="U76" s="432"/>
      <c r="V76" s="431"/>
      <c r="W76" s="433"/>
      <c r="X76" s="432"/>
      <c r="Y76" s="184" t="str">
        <f t="shared" si="0"/>
        <v/>
      </c>
      <c r="Z76" s="184" t="str">
        <f t="shared" si="1"/>
        <v/>
      </c>
    </row>
    <row r="77" spans="1:26" ht="66" customHeight="1" x14ac:dyDescent="0.25">
      <c r="A77" s="440"/>
      <c r="B77" s="441"/>
      <c r="C77" s="441"/>
      <c r="D77" s="442"/>
      <c r="E77" s="434">
        <f>'MAPA RIESGOS GESTION'!Q79</f>
        <v>0</v>
      </c>
      <c r="F77" s="435"/>
      <c r="G77" s="435"/>
      <c r="H77" s="435"/>
      <c r="I77" s="436"/>
      <c r="J77" s="431"/>
      <c r="K77" s="432"/>
      <c r="L77" s="431"/>
      <c r="M77" s="432"/>
      <c r="N77" s="431"/>
      <c r="O77" s="432"/>
      <c r="P77" s="431"/>
      <c r="Q77" s="432"/>
      <c r="R77" s="431"/>
      <c r="S77" s="432"/>
      <c r="T77" s="431"/>
      <c r="U77" s="432"/>
      <c r="V77" s="431"/>
      <c r="W77" s="433"/>
      <c r="X77" s="432"/>
      <c r="Y77" s="184" t="str">
        <f t="shared" ref="Y77:Y140" si="2">IF(AND(J77="",L77="",N77="",P77="",R77="",T77="",V77=""),"",SUM(J77:X77))</f>
        <v/>
      </c>
      <c r="Z77" s="184" t="str">
        <f t="shared" ref="Z77:Z140" si="3">IF(Y77="","",IF(Y77&gt;=96,"Fuerte",IF(Y77&gt;=86,"Moderado",IF(Y77&gt;=0,"Débil",""))))</f>
        <v/>
      </c>
    </row>
    <row r="78" spans="1:26" ht="66" customHeight="1" x14ac:dyDescent="0.25">
      <c r="A78" s="440"/>
      <c r="B78" s="441"/>
      <c r="C78" s="441"/>
      <c r="D78" s="442"/>
      <c r="E78" s="434">
        <f>'MAPA RIESGOS GESTION'!Q80</f>
        <v>0</v>
      </c>
      <c r="F78" s="435"/>
      <c r="G78" s="435"/>
      <c r="H78" s="435"/>
      <c r="I78" s="436"/>
      <c r="J78" s="431"/>
      <c r="K78" s="432"/>
      <c r="L78" s="431"/>
      <c r="M78" s="432"/>
      <c r="N78" s="431"/>
      <c r="O78" s="432"/>
      <c r="P78" s="431"/>
      <c r="Q78" s="432"/>
      <c r="R78" s="431"/>
      <c r="S78" s="432"/>
      <c r="T78" s="431"/>
      <c r="U78" s="432"/>
      <c r="V78" s="431"/>
      <c r="W78" s="433"/>
      <c r="X78" s="432"/>
      <c r="Y78" s="184" t="str">
        <f t="shared" si="2"/>
        <v/>
      </c>
      <c r="Z78" s="184" t="str">
        <f t="shared" si="3"/>
        <v/>
      </c>
    </row>
    <row r="79" spans="1:26" ht="66" customHeight="1" x14ac:dyDescent="0.25">
      <c r="A79" s="440"/>
      <c r="B79" s="441"/>
      <c r="C79" s="441"/>
      <c r="D79" s="442"/>
      <c r="E79" s="434">
        <f>'MAPA RIESGOS GESTION'!Q81</f>
        <v>0</v>
      </c>
      <c r="F79" s="435"/>
      <c r="G79" s="435"/>
      <c r="H79" s="435"/>
      <c r="I79" s="436"/>
      <c r="J79" s="431"/>
      <c r="K79" s="432"/>
      <c r="L79" s="431"/>
      <c r="M79" s="432"/>
      <c r="N79" s="431"/>
      <c r="O79" s="432"/>
      <c r="P79" s="431"/>
      <c r="Q79" s="432"/>
      <c r="R79" s="431"/>
      <c r="S79" s="432"/>
      <c r="T79" s="431"/>
      <c r="U79" s="432"/>
      <c r="V79" s="431"/>
      <c r="W79" s="433"/>
      <c r="X79" s="432"/>
      <c r="Y79" s="184" t="str">
        <f t="shared" si="2"/>
        <v/>
      </c>
      <c r="Z79" s="184" t="str">
        <f t="shared" si="3"/>
        <v/>
      </c>
    </row>
    <row r="80" spans="1:26" ht="66" customHeight="1" x14ac:dyDescent="0.25">
      <c r="A80" s="440"/>
      <c r="B80" s="441"/>
      <c r="C80" s="441"/>
      <c r="D80" s="442"/>
      <c r="E80" s="434">
        <f>'MAPA RIESGOS GESTION'!Q82</f>
        <v>0</v>
      </c>
      <c r="F80" s="435"/>
      <c r="G80" s="435"/>
      <c r="H80" s="435"/>
      <c r="I80" s="436"/>
      <c r="J80" s="431"/>
      <c r="K80" s="432"/>
      <c r="L80" s="431"/>
      <c r="M80" s="432"/>
      <c r="N80" s="431"/>
      <c r="O80" s="432"/>
      <c r="P80" s="431"/>
      <c r="Q80" s="432"/>
      <c r="R80" s="431"/>
      <c r="S80" s="432"/>
      <c r="T80" s="431"/>
      <c r="U80" s="432"/>
      <c r="V80" s="431"/>
      <c r="W80" s="433"/>
      <c r="X80" s="432"/>
      <c r="Y80" s="184" t="str">
        <f t="shared" si="2"/>
        <v/>
      </c>
      <c r="Z80" s="184" t="str">
        <f t="shared" si="3"/>
        <v/>
      </c>
    </row>
    <row r="81" spans="1:26" ht="66" customHeight="1" x14ac:dyDescent="0.25">
      <c r="A81" s="440"/>
      <c r="B81" s="441"/>
      <c r="C81" s="441"/>
      <c r="D81" s="442"/>
      <c r="E81" s="434">
        <f>'MAPA RIESGOS GESTION'!Q83</f>
        <v>0</v>
      </c>
      <c r="F81" s="435"/>
      <c r="G81" s="435"/>
      <c r="H81" s="435"/>
      <c r="I81" s="436"/>
      <c r="J81" s="431"/>
      <c r="K81" s="432"/>
      <c r="L81" s="431"/>
      <c r="M81" s="432"/>
      <c r="N81" s="431"/>
      <c r="O81" s="432"/>
      <c r="P81" s="431"/>
      <c r="Q81" s="432"/>
      <c r="R81" s="431"/>
      <c r="S81" s="432"/>
      <c r="T81" s="431"/>
      <c r="U81" s="432"/>
      <c r="V81" s="431"/>
      <c r="W81" s="433"/>
      <c r="X81" s="432"/>
      <c r="Y81" s="184" t="str">
        <f t="shared" si="2"/>
        <v/>
      </c>
      <c r="Z81" s="184" t="str">
        <f t="shared" si="3"/>
        <v/>
      </c>
    </row>
    <row r="82" spans="1:26" ht="66" customHeight="1" x14ac:dyDescent="0.25">
      <c r="A82" s="440"/>
      <c r="B82" s="441"/>
      <c r="C82" s="441"/>
      <c r="D82" s="442"/>
      <c r="E82" s="434">
        <f>'MAPA RIESGOS GESTION'!Q84</f>
        <v>0</v>
      </c>
      <c r="F82" s="435"/>
      <c r="G82" s="435"/>
      <c r="H82" s="435"/>
      <c r="I82" s="436"/>
      <c r="J82" s="431"/>
      <c r="K82" s="432"/>
      <c r="L82" s="431"/>
      <c r="M82" s="432"/>
      <c r="N82" s="431"/>
      <c r="O82" s="432"/>
      <c r="P82" s="431"/>
      <c r="Q82" s="432"/>
      <c r="R82" s="431"/>
      <c r="S82" s="432"/>
      <c r="T82" s="431"/>
      <c r="U82" s="432"/>
      <c r="V82" s="431"/>
      <c r="W82" s="433"/>
      <c r="X82" s="432"/>
      <c r="Y82" s="184" t="str">
        <f t="shared" si="2"/>
        <v/>
      </c>
      <c r="Z82" s="184" t="str">
        <f t="shared" si="3"/>
        <v/>
      </c>
    </row>
    <row r="83" spans="1:26" ht="66" customHeight="1" x14ac:dyDescent="0.25">
      <c r="A83" s="440"/>
      <c r="B83" s="441"/>
      <c r="C83" s="441"/>
      <c r="D83" s="442"/>
      <c r="E83" s="434">
        <f>'MAPA RIESGOS GESTION'!Q85</f>
        <v>0</v>
      </c>
      <c r="F83" s="435"/>
      <c r="G83" s="435"/>
      <c r="H83" s="435"/>
      <c r="I83" s="436"/>
      <c r="J83" s="431"/>
      <c r="K83" s="432"/>
      <c r="L83" s="431"/>
      <c r="M83" s="432"/>
      <c r="N83" s="431"/>
      <c r="O83" s="432"/>
      <c r="P83" s="431"/>
      <c r="Q83" s="432"/>
      <c r="R83" s="431"/>
      <c r="S83" s="432"/>
      <c r="T83" s="431"/>
      <c r="U83" s="432"/>
      <c r="V83" s="431"/>
      <c r="W83" s="433"/>
      <c r="X83" s="432"/>
      <c r="Y83" s="184" t="str">
        <f t="shared" si="2"/>
        <v/>
      </c>
      <c r="Z83" s="184" t="str">
        <f t="shared" si="3"/>
        <v/>
      </c>
    </row>
    <row r="84" spans="1:26" ht="66" customHeight="1" x14ac:dyDescent="0.25">
      <c r="A84" s="440"/>
      <c r="B84" s="441"/>
      <c r="C84" s="441"/>
      <c r="D84" s="442"/>
      <c r="E84" s="434">
        <f>'MAPA RIESGOS GESTION'!Q86</f>
        <v>0</v>
      </c>
      <c r="F84" s="435"/>
      <c r="G84" s="435"/>
      <c r="H84" s="435"/>
      <c r="I84" s="436"/>
      <c r="J84" s="431"/>
      <c r="K84" s="432"/>
      <c r="L84" s="431"/>
      <c r="M84" s="432"/>
      <c r="N84" s="431"/>
      <c r="O84" s="432"/>
      <c r="P84" s="431"/>
      <c r="Q84" s="432"/>
      <c r="R84" s="431"/>
      <c r="S84" s="432"/>
      <c r="T84" s="431"/>
      <c r="U84" s="432"/>
      <c r="V84" s="431"/>
      <c r="W84" s="433"/>
      <c r="X84" s="432"/>
      <c r="Y84" s="184" t="str">
        <f t="shared" si="2"/>
        <v/>
      </c>
      <c r="Z84" s="184" t="str">
        <f t="shared" si="3"/>
        <v/>
      </c>
    </row>
    <row r="85" spans="1:26" ht="66" customHeight="1" x14ac:dyDescent="0.25">
      <c r="A85" s="440"/>
      <c r="B85" s="441"/>
      <c r="C85" s="441"/>
      <c r="D85" s="442"/>
      <c r="E85" s="434">
        <f>'MAPA RIESGOS GESTION'!Q87</f>
        <v>0</v>
      </c>
      <c r="F85" s="435"/>
      <c r="G85" s="435"/>
      <c r="H85" s="435"/>
      <c r="I85" s="436"/>
      <c r="J85" s="431"/>
      <c r="K85" s="432"/>
      <c r="L85" s="431"/>
      <c r="M85" s="432"/>
      <c r="N85" s="431"/>
      <c r="O85" s="432"/>
      <c r="P85" s="431"/>
      <c r="Q85" s="432"/>
      <c r="R85" s="431"/>
      <c r="S85" s="432"/>
      <c r="T85" s="431"/>
      <c r="U85" s="432"/>
      <c r="V85" s="431"/>
      <c r="W85" s="433"/>
      <c r="X85" s="432"/>
      <c r="Y85" s="184" t="str">
        <f t="shared" si="2"/>
        <v/>
      </c>
      <c r="Z85" s="184" t="str">
        <f t="shared" si="3"/>
        <v/>
      </c>
    </row>
    <row r="86" spans="1:26" ht="66" customHeight="1" x14ac:dyDescent="0.25">
      <c r="A86" s="440"/>
      <c r="B86" s="441"/>
      <c r="C86" s="441"/>
      <c r="D86" s="442"/>
      <c r="E86" s="434">
        <f>'MAPA RIESGOS GESTION'!Q88</f>
        <v>0</v>
      </c>
      <c r="F86" s="435"/>
      <c r="G86" s="435"/>
      <c r="H86" s="435"/>
      <c r="I86" s="436"/>
      <c r="J86" s="431"/>
      <c r="K86" s="432"/>
      <c r="L86" s="431"/>
      <c r="M86" s="432"/>
      <c r="N86" s="431"/>
      <c r="O86" s="432"/>
      <c r="P86" s="431"/>
      <c r="Q86" s="432"/>
      <c r="R86" s="431"/>
      <c r="S86" s="432"/>
      <c r="T86" s="431"/>
      <c r="U86" s="432"/>
      <c r="V86" s="431"/>
      <c r="W86" s="433"/>
      <c r="X86" s="432"/>
      <c r="Y86" s="184" t="str">
        <f t="shared" si="2"/>
        <v/>
      </c>
      <c r="Z86" s="184" t="str">
        <f t="shared" si="3"/>
        <v/>
      </c>
    </row>
    <row r="87" spans="1:26" ht="66" customHeight="1" x14ac:dyDescent="0.25">
      <c r="A87" s="443"/>
      <c r="B87" s="444"/>
      <c r="C87" s="444"/>
      <c r="D87" s="445"/>
      <c r="E87" s="434">
        <f>'MAPA RIESGOS GESTION'!Q89</f>
        <v>0</v>
      </c>
      <c r="F87" s="435"/>
      <c r="G87" s="435"/>
      <c r="H87" s="435"/>
      <c r="I87" s="436"/>
      <c r="J87" s="431"/>
      <c r="K87" s="432"/>
      <c r="L87" s="431"/>
      <c r="M87" s="432"/>
      <c r="N87" s="431"/>
      <c r="O87" s="432"/>
      <c r="P87" s="431"/>
      <c r="Q87" s="432"/>
      <c r="R87" s="431"/>
      <c r="S87" s="432"/>
      <c r="T87" s="431"/>
      <c r="U87" s="432"/>
      <c r="V87" s="431"/>
      <c r="W87" s="433"/>
      <c r="X87" s="432"/>
      <c r="Y87" s="184" t="str">
        <f t="shared" si="2"/>
        <v/>
      </c>
      <c r="Z87" s="184" t="str">
        <f t="shared" si="3"/>
        <v/>
      </c>
    </row>
    <row r="88" spans="1:26" ht="66" customHeight="1" x14ac:dyDescent="0.25">
      <c r="A88" s="437">
        <f>'MAPA RIESGOS GESTION'!E90</f>
        <v>0</v>
      </c>
      <c r="B88" s="438"/>
      <c r="C88" s="438"/>
      <c r="D88" s="439"/>
      <c r="E88" s="434">
        <f>'MAPA RIESGOS GESTION'!Q90</f>
        <v>0</v>
      </c>
      <c r="F88" s="435"/>
      <c r="G88" s="435"/>
      <c r="H88" s="435"/>
      <c r="I88" s="436"/>
      <c r="J88" s="431"/>
      <c r="K88" s="432"/>
      <c r="L88" s="431"/>
      <c r="M88" s="432"/>
      <c r="N88" s="431"/>
      <c r="O88" s="432"/>
      <c r="P88" s="431"/>
      <c r="Q88" s="432"/>
      <c r="R88" s="431"/>
      <c r="S88" s="432"/>
      <c r="T88" s="431"/>
      <c r="U88" s="432"/>
      <c r="V88" s="431"/>
      <c r="W88" s="433"/>
      <c r="X88" s="432"/>
      <c r="Y88" s="184" t="str">
        <f t="shared" si="2"/>
        <v/>
      </c>
      <c r="Z88" s="184" t="str">
        <f t="shared" si="3"/>
        <v/>
      </c>
    </row>
    <row r="89" spans="1:26" ht="66" customHeight="1" x14ac:dyDescent="0.25">
      <c r="A89" s="440"/>
      <c r="B89" s="441"/>
      <c r="C89" s="441"/>
      <c r="D89" s="442"/>
      <c r="E89" s="434">
        <f>'MAPA RIESGOS GESTION'!Q91</f>
        <v>0</v>
      </c>
      <c r="F89" s="435"/>
      <c r="G89" s="435"/>
      <c r="H89" s="435"/>
      <c r="I89" s="436"/>
      <c r="J89" s="431"/>
      <c r="K89" s="432"/>
      <c r="L89" s="431"/>
      <c r="M89" s="432"/>
      <c r="N89" s="431"/>
      <c r="O89" s="432"/>
      <c r="P89" s="431"/>
      <c r="Q89" s="432"/>
      <c r="R89" s="431"/>
      <c r="S89" s="432"/>
      <c r="T89" s="431"/>
      <c r="U89" s="432"/>
      <c r="V89" s="431"/>
      <c r="W89" s="433"/>
      <c r="X89" s="432"/>
      <c r="Y89" s="184" t="str">
        <f t="shared" si="2"/>
        <v/>
      </c>
      <c r="Z89" s="184" t="str">
        <f t="shared" si="3"/>
        <v/>
      </c>
    </row>
    <row r="90" spans="1:26" ht="66" customHeight="1" x14ac:dyDescent="0.25">
      <c r="A90" s="440"/>
      <c r="B90" s="441"/>
      <c r="C90" s="441"/>
      <c r="D90" s="442"/>
      <c r="E90" s="434">
        <f>'MAPA RIESGOS GESTION'!Q92</f>
        <v>0</v>
      </c>
      <c r="F90" s="435"/>
      <c r="G90" s="435"/>
      <c r="H90" s="435"/>
      <c r="I90" s="436"/>
      <c r="J90" s="431"/>
      <c r="K90" s="432"/>
      <c r="L90" s="431"/>
      <c r="M90" s="432"/>
      <c r="N90" s="431"/>
      <c r="O90" s="432"/>
      <c r="P90" s="431"/>
      <c r="Q90" s="432"/>
      <c r="R90" s="431"/>
      <c r="S90" s="432"/>
      <c r="T90" s="431"/>
      <c r="U90" s="432"/>
      <c r="V90" s="431"/>
      <c r="W90" s="433"/>
      <c r="X90" s="432"/>
      <c r="Y90" s="184" t="str">
        <f t="shared" si="2"/>
        <v/>
      </c>
      <c r="Z90" s="184" t="str">
        <f t="shared" si="3"/>
        <v/>
      </c>
    </row>
    <row r="91" spans="1:26" ht="66" customHeight="1" x14ac:dyDescent="0.25">
      <c r="A91" s="440"/>
      <c r="B91" s="441"/>
      <c r="C91" s="441"/>
      <c r="D91" s="442"/>
      <c r="E91" s="434">
        <f>'MAPA RIESGOS GESTION'!Q93</f>
        <v>0</v>
      </c>
      <c r="F91" s="435"/>
      <c r="G91" s="435"/>
      <c r="H91" s="435"/>
      <c r="I91" s="436"/>
      <c r="J91" s="431"/>
      <c r="K91" s="432"/>
      <c r="L91" s="431"/>
      <c r="M91" s="432"/>
      <c r="N91" s="431"/>
      <c r="O91" s="432"/>
      <c r="P91" s="431"/>
      <c r="Q91" s="432"/>
      <c r="R91" s="431"/>
      <c r="S91" s="432"/>
      <c r="T91" s="431"/>
      <c r="U91" s="432"/>
      <c r="V91" s="431"/>
      <c r="W91" s="433"/>
      <c r="X91" s="432"/>
      <c r="Y91" s="184" t="str">
        <f t="shared" si="2"/>
        <v/>
      </c>
      <c r="Z91" s="184" t="str">
        <f t="shared" si="3"/>
        <v/>
      </c>
    </row>
    <row r="92" spans="1:26" ht="66" customHeight="1" x14ac:dyDescent="0.25">
      <c r="A92" s="440"/>
      <c r="B92" s="441"/>
      <c r="C92" s="441"/>
      <c r="D92" s="442"/>
      <c r="E92" s="434">
        <f>'MAPA RIESGOS GESTION'!Q94</f>
        <v>0</v>
      </c>
      <c r="F92" s="435"/>
      <c r="G92" s="435"/>
      <c r="H92" s="435"/>
      <c r="I92" s="436"/>
      <c r="J92" s="431"/>
      <c r="K92" s="432"/>
      <c r="L92" s="431"/>
      <c r="M92" s="432"/>
      <c r="N92" s="431"/>
      <c r="O92" s="432"/>
      <c r="P92" s="431"/>
      <c r="Q92" s="432"/>
      <c r="R92" s="431"/>
      <c r="S92" s="432"/>
      <c r="T92" s="431"/>
      <c r="U92" s="432"/>
      <c r="V92" s="431"/>
      <c r="W92" s="433"/>
      <c r="X92" s="432"/>
      <c r="Y92" s="184" t="str">
        <f t="shared" si="2"/>
        <v/>
      </c>
      <c r="Z92" s="184" t="str">
        <f t="shared" si="3"/>
        <v/>
      </c>
    </row>
    <row r="93" spans="1:26" ht="66" customHeight="1" x14ac:dyDescent="0.25">
      <c r="A93" s="440"/>
      <c r="B93" s="441"/>
      <c r="C93" s="441"/>
      <c r="D93" s="442"/>
      <c r="E93" s="434">
        <f>'MAPA RIESGOS GESTION'!Q95</f>
        <v>0</v>
      </c>
      <c r="F93" s="435"/>
      <c r="G93" s="435"/>
      <c r="H93" s="435"/>
      <c r="I93" s="436"/>
      <c r="J93" s="431"/>
      <c r="K93" s="432"/>
      <c r="L93" s="431"/>
      <c r="M93" s="432"/>
      <c r="N93" s="431"/>
      <c r="O93" s="432"/>
      <c r="P93" s="431"/>
      <c r="Q93" s="432"/>
      <c r="R93" s="431"/>
      <c r="S93" s="432"/>
      <c r="T93" s="431"/>
      <c r="U93" s="432"/>
      <c r="V93" s="431"/>
      <c r="W93" s="433"/>
      <c r="X93" s="432"/>
      <c r="Y93" s="184" t="str">
        <f t="shared" si="2"/>
        <v/>
      </c>
      <c r="Z93" s="184" t="str">
        <f t="shared" si="3"/>
        <v/>
      </c>
    </row>
    <row r="94" spans="1:26" ht="66" customHeight="1" x14ac:dyDescent="0.25">
      <c r="A94" s="440"/>
      <c r="B94" s="441"/>
      <c r="C94" s="441"/>
      <c r="D94" s="442"/>
      <c r="E94" s="434">
        <f>'MAPA RIESGOS GESTION'!Q96</f>
        <v>0</v>
      </c>
      <c r="F94" s="435"/>
      <c r="G94" s="435"/>
      <c r="H94" s="435"/>
      <c r="I94" s="436"/>
      <c r="J94" s="431"/>
      <c r="K94" s="432"/>
      <c r="L94" s="431"/>
      <c r="M94" s="432"/>
      <c r="N94" s="431"/>
      <c r="O94" s="432"/>
      <c r="P94" s="431"/>
      <c r="Q94" s="432"/>
      <c r="R94" s="431"/>
      <c r="S94" s="432"/>
      <c r="T94" s="431"/>
      <c r="U94" s="432"/>
      <c r="V94" s="431"/>
      <c r="W94" s="433"/>
      <c r="X94" s="432"/>
      <c r="Y94" s="184" t="str">
        <f t="shared" si="2"/>
        <v/>
      </c>
      <c r="Z94" s="184" t="str">
        <f t="shared" si="3"/>
        <v/>
      </c>
    </row>
    <row r="95" spans="1:26" ht="66" customHeight="1" x14ac:dyDescent="0.25">
      <c r="A95" s="440"/>
      <c r="B95" s="441"/>
      <c r="C95" s="441"/>
      <c r="D95" s="442"/>
      <c r="E95" s="434">
        <f>'MAPA RIESGOS GESTION'!Q97</f>
        <v>0</v>
      </c>
      <c r="F95" s="435"/>
      <c r="G95" s="435"/>
      <c r="H95" s="435"/>
      <c r="I95" s="436"/>
      <c r="J95" s="431"/>
      <c r="K95" s="432"/>
      <c r="L95" s="431"/>
      <c r="M95" s="432"/>
      <c r="N95" s="431"/>
      <c r="O95" s="432"/>
      <c r="P95" s="431"/>
      <c r="Q95" s="432"/>
      <c r="R95" s="431"/>
      <c r="S95" s="432"/>
      <c r="T95" s="431"/>
      <c r="U95" s="432"/>
      <c r="V95" s="431"/>
      <c r="W95" s="433"/>
      <c r="X95" s="432"/>
      <c r="Y95" s="184" t="str">
        <f t="shared" si="2"/>
        <v/>
      </c>
      <c r="Z95" s="184" t="str">
        <f t="shared" si="3"/>
        <v/>
      </c>
    </row>
    <row r="96" spans="1:26" ht="66" customHeight="1" x14ac:dyDescent="0.25">
      <c r="A96" s="440"/>
      <c r="B96" s="441"/>
      <c r="C96" s="441"/>
      <c r="D96" s="442"/>
      <c r="E96" s="434">
        <f>'MAPA RIESGOS GESTION'!Q98</f>
        <v>0</v>
      </c>
      <c r="F96" s="435"/>
      <c r="G96" s="435"/>
      <c r="H96" s="435"/>
      <c r="I96" s="436"/>
      <c r="J96" s="431"/>
      <c r="K96" s="432"/>
      <c r="L96" s="431"/>
      <c r="M96" s="432"/>
      <c r="N96" s="431"/>
      <c r="O96" s="432"/>
      <c r="P96" s="431"/>
      <c r="Q96" s="432"/>
      <c r="R96" s="431"/>
      <c r="S96" s="432"/>
      <c r="T96" s="431"/>
      <c r="U96" s="432"/>
      <c r="V96" s="431"/>
      <c r="W96" s="433"/>
      <c r="X96" s="432"/>
      <c r="Y96" s="184" t="str">
        <f t="shared" si="2"/>
        <v/>
      </c>
      <c r="Z96" s="184" t="str">
        <f t="shared" si="3"/>
        <v/>
      </c>
    </row>
    <row r="97" spans="1:26" ht="66" customHeight="1" x14ac:dyDescent="0.25">
      <c r="A97" s="440"/>
      <c r="B97" s="441"/>
      <c r="C97" s="441"/>
      <c r="D97" s="442"/>
      <c r="E97" s="434">
        <f>'MAPA RIESGOS GESTION'!Q99</f>
        <v>0</v>
      </c>
      <c r="F97" s="435"/>
      <c r="G97" s="435"/>
      <c r="H97" s="435"/>
      <c r="I97" s="436"/>
      <c r="J97" s="431"/>
      <c r="K97" s="432"/>
      <c r="L97" s="431"/>
      <c r="M97" s="432"/>
      <c r="N97" s="431"/>
      <c r="O97" s="432"/>
      <c r="P97" s="431"/>
      <c r="Q97" s="432"/>
      <c r="R97" s="431"/>
      <c r="S97" s="432"/>
      <c r="T97" s="431"/>
      <c r="U97" s="432"/>
      <c r="V97" s="431"/>
      <c r="W97" s="433"/>
      <c r="X97" s="432"/>
      <c r="Y97" s="184" t="str">
        <f t="shared" si="2"/>
        <v/>
      </c>
      <c r="Z97" s="184" t="str">
        <f t="shared" si="3"/>
        <v/>
      </c>
    </row>
    <row r="98" spans="1:26" ht="66" customHeight="1" x14ac:dyDescent="0.25">
      <c r="A98" s="440"/>
      <c r="B98" s="441"/>
      <c r="C98" s="441"/>
      <c r="D98" s="442"/>
      <c r="E98" s="434">
        <f>'MAPA RIESGOS GESTION'!Q100</f>
        <v>0</v>
      </c>
      <c r="F98" s="435"/>
      <c r="G98" s="435"/>
      <c r="H98" s="435"/>
      <c r="I98" s="436"/>
      <c r="J98" s="431"/>
      <c r="K98" s="432"/>
      <c r="L98" s="431"/>
      <c r="M98" s="432"/>
      <c r="N98" s="431"/>
      <c r="O98" s="432"/>
      <c r="P98" s="431"/>
      <c r="Q98" s="432"/>
      <c r="R98" s="431"/>
      <c r="S98" s="432"/>
      <c r="T98" s="431"/>
      <c r="U98" s="432"/>
      <c r="V98" s="431"/>
      <c r="W98" s="433"/>
      <c r="X98" s="432"/>
      <c r="Y98" s="184" t="str">
        <f t="shared" si="2"/>
        <v/>
      </c>
      <c r="Z98" s="184" t="str">
        <f t="shared" si="3"/>
        <v/>
      </c>
    </row>
    <row r="99" spans="1:26" ht="66" customHeight="1" x14ac:dyDescent="0.25">
      <c r="A99" s="440"/>
      <c r="B99" s="441"/>
      <c r="C99" s="441"/>
      <c r="D99" s="442"/>
      <c r="E99" s="434">
        <f>'MAPA RIESGOS GESTION'!Q101</f>
        <v>0</v>
      </c>
      <c r="F99" s="435"/>
      <c r="G99" s="435"/>
      <c r="H99" s="435"/>
      <c r="I99" s="436"/>
      <c r="J99" s="431"/>
      <c r="K99" s="432"/>
      <c r="L99" s="431"/>
      <c r="M99" s="432"/>
      <c r="N99" s="431"/>
      <c r="O99" s="432"/>
      <c r="P99" s="431"/>
      <c r="Q99" s="432"/>
      <c r="R99" s="431"/>
      <c r="S99" s="432"/>
      <c r="T99" s="431"/>
      <c r="U99" s="432"/>
      <c r="V99" s="431"/>
      <c r="W99" s="433"/>
      <c r="X99" s="432"/>
      <c r="Y99" s="184" t="str">
        <f t="shared" si="2"/>
        <v/>
      </c>
      <c r="Z99" s="184" t="str">
        <f t="shared" si="3"/>
        <v/>
      </c>
    </row>
    <row r="100" spans="1:26" ht="66" customHeight="1" x14ac:dyDescent="0.25">
      <c r="A100" s="440"/>
      <c r="B100" s="441"/>
      <c r="C100" s="441"/>
      <c r="D100" s="442"/>
      <c r="E100" s="434">
        <f>'MAPA RIESGOS GESTION'!Q102</f>
        <v>0</v>
      </c>
      <c r="F100" s="435"/>
      <c r="G100" s="435"/>
      <c r="H100" s="435"/>
      <c r="I100" s="436"/>
      <c r="J100" s="431"/>
      <c r="K100" s="432"/>
      <c r="L100" s="431"/>
      <c r="M100" s="432"/>
      <c r="N100" s="431"/>
      <c r="O100" s="432"/>
      <c r="P100" s="431"/>
      <c r="Q100" s="432"/>
      <c r="R100" s="431"/>
      <c r="S100" s="432"/>
      <c r="T100" s="431"/>
      <c r="U100" s="432"/>
      <c r="V100" s="431"/>
      <c r="W100" s="433"/>
      <c r="X100" s="432"/>
      <c r="Y100" s="184" t="str">
        <f t="shared" si="2"/>
        <v/>
      </c>
      <c r="Z100" s="184" t="str">
        <f t="shared" si="3"/>
        <v/>
      </c>
    </row>
    <row r="101" spans="1:26" ht="66" customHeight="1" x14ac:dyDescent="0.25">
      <c r="A101" s="440"/>
      <c r="B101" s="441"/>
      <c r="C101" s="441"/>
      <c r="D101" s="442"/>
      <c r="E101" s="434">
        <f>'MAPA RIESGOS GESTION'!Q103</f>
        <v>0</v>
      </c>
      <c r="F101" s="435"/>
      <c r="G101" s="435"/>
      <c r="H101" s="435"/>
      <c r="I101" s="436"/>
      <c r="J101" s="431"/>
      <c r="K101" s="432"/>
      <c r="L101" s="431"/>
      <c r="M101" s="432"/>
      <c r="N101" s="431"/>
      <c r="O101" s="432"/>
      <c r="P101" s="431"/>
      <c r="Q101" s="432"/>
      <c r="R101" s="431"/>
      <c r="S101" s="432"/>
      <c r="T101" s="431"/>
      <c r="U101" s="432"/>
      <c r="V101" s="431"/>
      <c r="W101" s="433"/>
      <c r="X101" s="432"/>
      <c r="Y101" s="184" t="str">
        <f t="shared" si="2"/>
        <v/>
      </c>
      <c r="Z101" s="184" t="str">
        <f t="shared" si="3"/>
        <v/>
      </c>
    </row>
    <row r="102" spans="1:26" ht="66" customHeight="1" x14ac:dyDescent="0.25">
      <c r="A102" s="440"/>
      <c r="B102" s="441"/>
      <c r="C102" s="441"/>
      <c r="D102" s="442"/>
      <c r="E102" s="434">
        <f>'MAPA RIESGOS GESTION'!Q104</f>
        <v>0</v>
      </c>
      <c r="F102" s="435"/>
      <c r="G102" s="435"/>
      <c r="H102" s="435"/>
      <c r="I102" s="436"/>
      <c r="J102" s="431"/>
      <c r="K102" s="432"/>
      <c r="L102" s="431"/>
      <c r="M102" s="432"/>
      <c r="N102" s="431"/>
      <c r="O102" s="432"/>
      <c r="P102" s="431"/>
      <c r="Q102" s="432"/>
      <c r="R102" s="431"/>
      <c r="S102" s="432"/>
      <c r="T102" s="431"/>
      <c r="U102" s="432"/>
      <c r="V102" s="431"/>
      <c r="W102" s="433"/>
      <c r="X102" s="432"/>
      <c r="Y102" s="184" t="str">
        <f t="shared" si="2"/>
        <v/>
      </c>
      <c r="Z102" s="184" t="str">
        <f t="shared" si="3"/>
        <v/>
      </c>
    </row>
    <row r="103" spans="1:26" ht="66" customHeight="1" x14ac:dyDescent="0.25">
      <c r="A103" s="443"/>
      <c r="B103" s="444"/>
      <c r="C103" s="444"/>
      <c r="D103" s="445"/>
      <c r="E103" s="434">
        <f>'MAPA RIESGOS GESTION'!Q105</f>
        <v>0</v>
      </c>
      <c r="F103" s="435"/>
      <c r="G103" s="435"/>
      <c r="H103" s="435"/>
      <c r="I103" s="436"/>
      <c r="J103" s="431"/>
      <c r="K103" s="432"/>
      <c r="L103" s="431"/>
      <c r="M103" s="432"/>
      <c r="N103" s="431"/>
      <c r="O103" s="432"/>
      <c r="P103" s="431"/>
      <c r="Q103" s="432"/>
      <c r="R103" s="431"/>
      <c r="S103" s="432"/>
      <c r="T103" s="431"/>
      <c r="U103" s="432"/>
      <c r="V103" s="431"/>
      <c r="W103" s="433"/>
      <c r="X103" s="432"/>
      <c r="Y103" s="184" t="str">
        <f t="shared" si="2"/>
        <v/>
      </c>
      <c r="Z103" s="184" t="str">
        <f t="shared" si="3"/>
        <v/>
      </c>
    </row>
    <row r="104" spans="1:26" ht="66" customHeight="1" x14ac:dyDescent="0.25">
      <c r="A104" s="437">
        <f>'MAPA RIESGOS GESTION'!E106</f>
        <v>0</v>
      </c>
      <c r="B104" s="438"/>
      <c r="C104" s="438"/>
      <c r="D104" s="439"/>
      <c r="E104" s="434">
        <f>'MAPA RIESGOS GESTION'!Q106</f>
        <v>0</v>
      </c>
      <c r="F104" s="435"/>
      <c r="G104" s="435"/>
      <c r="H104" s="435"/>
      <c r="I104" s="436"/>
      <c r="J104" s="431"/>
      <c r="K104" s="432"/>
      <c r="L104" s="431"/>
      <c r="M104" s="432"/>
      <c r="N104" s="431"/>
      <c r="O104" s="432"/>
      <c r="P104" s="431"/>
      <c r="Q104" s="432"/>
      <c r="R104" s="431"/>
      <c r="S104" s="432"/>
      <c r="T104" s="431"/>
      <c r="U104" s="432"/>
      <c r="V104" s="431"/>
      <c r="W104" s="433"/>
      <c r="X104" s="432"/>
      <c r="Y104" s="184" t="str">
        <f t="shared" si="2"/>
        <v/>
      </c>
      <c r="Z104" s="184" t="str">
        <f t="shared" si="3"/>
        <v/>
      </c>
    </row>
    <row r="105" spans="1:26" ht="66" customHeight="1" x14ac:dyDescent="0.25">
      <c r="A105" s="440"/>
      <c r="B105" s="441"/>
      <c r="C105" s="441"/>
      <c r="D105" s="442"/>
      <c r="E105" s="434">
        <f>'MAPA RIESGOS GESTION'!Q107</f>
        <v>0</v>
      </c>
      <c r="F105" s="435"/>
      <c r="G105" s="435"/>
      <c r="H105" s="435"/>
      <c r="I105" s="436"/>
      <c r="J105" s="431"/>
      <c r="K105" s="432"/>
      <c r="L105" s="431"/>
      <c r="M105" s="432"/>
      <c r="N105" s="431"/>
      <c r="O105" s="432"/>
      <c r="P105" s="431"/>
      <c r="Q105" s="432"/>
      <c r="R105" s="431"/>
      <c r="S105" s="432"/>
      <c r="T105" s="431"/>
      <c r="U105" s="432"/>
      <c r="V105" s="431"/>
      <c r="W105" s="433"/>
      <c r="X105" s="432"/>
      <c r="Y105" s="184" t="str">
        <f t="shared" si="2"/>
        <v/>
      </c>
      <c r="Z105" s="184" t="str">
        <f t="shared" si="3"/>
        <v/>
      </c>
    </row>
    <row r="106" spans="1:26" ht="66" customHeight="1" x14ac:dyDescent="0.25">
      <c r="A106" s="440"/>
      <c r="B106" s="441"/>
      <c r="C106" s="441"/>
      <c r="D106" s="442"/>
      <c r="E106" s="434">
        <f>'MAPA RIESGOS GESTION'!Q108</f>
        <v>0</v>
      </c>
      <c r="F106" s="435"/>
      <c r="G106" s="435"/>
      <c r="H106" s="435"/>
      <c r="I106" s="436"/>
      <c r="J106" s="431"/>
      <c r="K106" s="432"/>
      <c r="L106" s="431"/>
      <c r="M106" s="432"/>
      <c r="N106" s="431"/>
      <c r="O106" s="432"/>
      <c r="P106" s="431"/>
      <c r="Q106" s="432"/>
      <c r="R106" s="431"/>
      <c r="S106" s="432"/>
      <c r="T106" s="431"/>
      <c r="U106" s="432"/>
      <c r="V106" s="431"/>
      <c r="W106" s="433"/>
      <c r="X106" s="432"/>
      <c r="Y106" s="184" t="str">
        <f t="shared" si="2"/>
        <v/>
      </c>
      <c r="Z106" s="184" t="str">
        <f t="shared" si="3"/>
        <v/>
      </c>
    </row>
    <row r="107" spans="1:26" ht="66" customHeight="1" x14ac:dyDescent="0.25">
      <c r="A107" s="440"/>
      <c r="B107" s="441"/>
      <c r="C107" s="441"/>
      <c r="D107" s="442"/>
      <c r="E107" s="434">
        <f>'MAPA RIESGOS GESTION'!Q109</f>
        <v>0</v>
      </c>
      <c r="F107" s="435"/>
      <c r="G107" s="435"/>
      <c r="H107" s="435"/>
      <c r="I107" s="436"/>
      <c r="J107" s="431"/>
      <c r="K107" s="432"/>
      <c r="L107" s="431"/>
      <c r="M107" s="432"/>
      <c r="N107" s="431"/>
      <c r="O107" s="432"/>
      <c r="P107" s="431"/>
      <c r="Q107" s="432"/>
      <c r="R107" s="431"/>
      <c r="S107" s="432"/>
      <c r="T107" s="431"/>
      <c r="U107" s="432"/>
      <c r="V107" s="431"/>
      <c r="W107" s="433"/>
      <c r="X107" s="432"/>
      <c r="Y107" s="184" t="str">
        <f t="shared" si="2"/>
        <v/>
      </c>
      <c r="Z107" s="184" t="str">
        <f t="shared" si="3"/>
        <v/>
      </c>
    </row>
    <row r="108" spans="1:26" ht="66" customHeight="1" x14ac:dyDescent="0.25">
      <c r="A108" s="440"/>
      <c r="B108" s="441"/>
      <c r="C108" s="441"/>
      <c r="D108" s="442"/>
      <c r="E108" s="434">
        <f>'MAPA RIESGOS GESTION'!Q110</f>
        <v>0</v>
      </c>
      <c r="F108" s="435"/>
      <c r="G108" s="435"/>
      <c r="H108" s="435"/>
      <c r="I108" s="436"/>
      <c r="J108" s="431"/>
      <c r="K108" s="432"/>
      <c r="L108" s="431"/>
      <c r="M108" s="432"/>
      <c r="N108" s="431"/>
      <c r="O108" s="432"/>
      <c r="P108" s="431"/>
      <c r="Q108" s="432"/>
      <c r="R108" s="431"/>
      <c r="S108" s="432"/>
      <c r="T108" s="431"/>
      <c r="U108" s="432"/>
      <c r="V108" s="431"/>
      <c r="W108" s="433"/>
      <c r="X108" s="432"/>
      <c r="Y108" s="184" t="str">
        <f t="shared" si="2"/>
        <v/>
      </c>
      <c r="Z108" s="184" t="str">
        <f t="shared" si="3"/>
        <v/>
      </c>
    </row>
    <row r="109" spans="1:26" ht="66" customHeight="1" x14ac:dyDescent="0.25">
      <c r="A109" s="440"/>
      <c r="B109" s="441"/>
      <c r="C109" s="441"/>
      <c r="D109" s="442"/>
      <c r="E109" s="434">
        <f>'MAPA RIESGOS GESTION'!Q111</f>
        <v>0</v>
      </c>
      <c r="F109" s="435"/>
      <c r="G109" s="435"/>
      <c r="H109" s="435"/>
      <c r="I109" s="436"/>
      <c r="J109" s="431"/>
      <c r="K109" s="432"/>
      <c r="L109" s="431"/>
      <c r="M109" s="432"/>
      <c r="N109" s="431"/>
      <c r="O109" s="432"/>
      <c r="P109" s="431"/>
      <c r="Q109" s="432"/>
      <c r="R109" s="431"/>
      <c r="S109" s="432"/>
      <c r="T109" s="431"/>
      <c r="U109" s="432"/>
      <c r="V109" s="431"/>
      <c r="W109" s="433"/>
      <c r="X109" s="432"/>
      <c r="Y109" s="184" t="str">
        <f t="shared" si="2"/>
        <v/>
      </c>
      <c r="Z109" s="184" t="str">
        <f t="shared" si="3"/>
        <v/>
      </c>
    </row>
    <row r="110" spans="1:26" ht="66" customHeight="1" x14ac:dyDescent="0.25">
      <c r="A110" s="440"/>
      <c r="B110" s="441"/>
      <c r="C110" s="441"/>
      <c r="D110" s="442"/>
      <c r="E110" s="434">
        <f>'MAPA RIESGOS GESTION'!Q112</f>
        <v>0</v>
      </c>
      <c r="F110" s="435"/>
      <c r="G110" s="435"/>
      <c r="H110" s="435"/>
      <c r="I110" s="436"/>
      <c r="J110" s="431"/>
      <c r="K110" s="432"/>
      <c r="L110" s="431"/>
      <c r="M110" s="432"/>
      <c r="N110" s="431"/>
      <c r="O110" s="432"/>
      <c r="P110" s="431"/>
      <c r="Q110" s="432"/>
      <c r="R110" s="431"/>
      <c r="S110" s="432"/>
      <c r="T110" s="431"/>
      <c r="U110" s="432"/>
      <c r="V110" s="431"/>
      <c r="W110" s="433"/>
      <c r="X110" s="432"/>
      <c r="Y110" s="184" t="str">
        <f t="shared" si="2"/>
        <v/>
      </c>
      <c r="Z110" s="184" t="str">
        <f t="shared" si="3"/>
        <v/>
      </c>
    </row>
    <row r="111" spans="1:26" ht="66" customHeight="1" x14ac:dyDescent="0.25">
      <c r="A111" s="440"/>
      <c r="B111" s="441"/>
      <c r="C111" s="441"/>
      <c r="D111" s="442"/>
      <c r="E111" s="434">
        <f>'MAPA RIESGOS GESTION'!Q113</f>
        <v>0</v>
      </c>
      <c r="F111" s="435"/>
      <c r="G111" s="435"/>
      <c r="H111" s="435"/>
      <c r="I111" s="436"/>
      <c r="J111" s="431"/>
      <c r="K111" s="432"/>
      <c r="L111" s="431"/>
      <c r="M111" s="432"/>
      <c r="N111" s="431"/>
      <c r="O111" s="432"/>
      <c r="P111" s="431"/>
      <c r="Q111" s="432"/>
      <c r="R111" s="431"/>
      <c r="S111" s="432"/>
      <c r="T111" s="431"/>
      <c r="U111" s="432"/>
      <c r="V111" s="431"/>
      <c r="W111" s="433"/>
      <c r="X111" s="432"/>
      <c r="Y111" s="184" t="str">
        <f t="shared" si="2"/>
        <v/>
      </c>
      <c r="Z111" s="184" t="str">
        <f t="shared" si="3"/>
        <v/>
      </c>
    </row>
    <row r="112" spans="1:26" ht="66" customHeight="1" x14ac:dyDescent="0.25">
      <c r="A112" s="440"/>
      <c r="B112" s="441"/>
      <c r="C112" s="441"/>
      <c r="D112" s="442"/>
      <c r="E112" s="434">
        <f>'MAPA RIESGOS GESTION'!Q114</f>
        <v>0</v>
      </c>
      <c r="F112" s="435"/>
      <c r="G112" s="435"/>
      <c r="H112" s="435"/>
      <c r="I112" s="436"/>
      <c r="J112" s="431"/>
      <c r="K112" s="432"/>
      <c r="L112" s="431"/>
      <c r="M112" s="432"/>
      <c r="N112" s="431"/>
      <c r="O112" s="432"/>
      <c r="P112" s="431"/>
      <c r="Q112" s="432"/>
      <c r="R112" s="431"/>
      <c r="S112" s="432"/>
      <c r="T112" s="431"/>
      <c r="U112" s="432"/>
      <c r="V112" s="431"/>
      <c r="W112" s="433"/>
      <c r="X112" s="432"/>
      <c r="Y112" s="184" t="str">
        <f t="shared" si="2"/>
        <v/>
      </c>
      <c r="Z112" s="184" t="str">
        <f t="shared" si="3"/>
        <v/>
      </c>
    </row>
    <row r="113" spans="1:26" ht="66" customHeight="1" x14ac:dyDescent="0.25">
      <c r="A113" s="440"/>
      <c r="B113" s="441"/>
      <c r="C113" s="441"/>
      <c r="D113" s="442"/>
      <c r="E113" s="434">
        <f>'MAPA RIESGOS GESTION'!Q115</f>
        <v>0</v>
      </c>
      <c r="F113" s="435"/>
      <c r="G113" s="435"/>
      <c r="H113" s="435"/>
      <c r="I113" s="436"/>
      <c r="J113" s="431"/>
      <c r="K113" s="432"/>
      <c r="L113" s="431"/>
      <c r="M113" s="432"/>
      <c r="N113" s="431"/>
      <c r="O113" s="432"/>
      <c r="P113" s="431"/>
      <c r="Q113" s="432"/>
      <c r="R113" s="431"/>
      <c r="S113" s="432"/>
      <c r="T113" s="431"/>
      <c r="U113" s="432"/>
      <c r="V113" s="431"/>
      <c r="W113" s="433"/>
      <c r="X113" s="432"/>
      <c r="Y113" s="184" t="str">
        <f t="shared" si="2"/>
        <v/>
      </c>
      <c r="Z113" s="184" t="str">
        <f t="shared" si="3"/>
        <v/>
      </c>
    </row>
    <row r="114" spans="1:26" ht="66" customHeight="1" x14ac:dyDescent="0.25">
      <c r="A114" s="440"/>
      <c r="B114" s="441"/>
      <c r="C114" s="441"/>
      <c r="D114" s="442"/>
      <c r="E114" s="434">
        <f>'MAPA RIESGOS GESTION'!Q116</f>
        <v>0</v>
      </c>
      <c r="F114" s="435"/>
      <c r="G114" s="435"/>
      <c r="H114" s="435"/>
      <c r="I114" s="436"/>
      <c r="J114" s="431"/>
      <c r="K114" s="432"/>
      <c r="L114" s="431"/>
      <c r="M114" s="432"/>
      <c r="N114" s="431"/>
      <c r="O114" s="432"/>
      <c r="P114" s="431"/>
      <c r="Q114" s="432"/>
      <c r="R114" s="431"/>
      <c r="S114" s="432"/>
      <c r="T114" s="431"/>
      <c r="U114" s="432"/>
      <c r="V114" s="431"/>
      <c r="W114" s="433"/>
      <c r="X114" s="432"/>
      <c r="Y114" s="184" t="str">
        <f t="shared" si="2"/>
        <v/>
      </c>
      <c r="Z114" s="184" t="str">
        <f t="shared" si="3"/>
        <v/>
      </c>
    </row>
    <row r="115" spans="1:26" ht="66" customHeight="1" x14ac:dyDescent="0.25">
      <c r="A115" s="440"/>
      <c r="B115" s="441"/>
      <c r="C115" s="441"/>
      <c r="D115" s="442"/>
      <c r="E115" s="434">
        <f>'MAPA RIESGOS GESTION'!Q117</f>
        <v>0</v>
      </c>
      <c r="F115" s="435"/>
      <c r="G115" s="435"/>
      <c r="H115" s="435"/>
      <c r="I115" s="436"/>
      <c r="J115" s="431"/>
      <c r="K115" s="432"/>
      <c r="L115" s="431"/>
      <c r="M115" s="432"/>
      <c r="N115" s="431"/>
      <c r="O115" s="432"/>
      <c r="P115" s="431"/>
      <c r="Q115" s="432"/>
      <c r="R115" s="431"/>
      <c r="S115" s="432"/>
      <c r="T115" s="431"/>
      <c r="U115" s="432"/>
      <c r="V115" s="431"/>
      <c r="W115" s="433"/>
      <c r="X115" s="432"/>
      <c r="Y115" s="184" t="str">
        <f t="shared" si="2"/>
        <v/>
      </c>
      <c r="Z115" s="184" t="str">
        <f t="shared" si="3"/>
        <v/>
      </c>
    </row>
    <row r="116" spans="1:26" ht="66" customHeight="1" x14ac:dyDescent="0.25">
      <c r="A116" s="440"/>
      <c r="B116" s="441"/>
      <c r="C116" s="441"/>
      <c r="D116" s="442"/>
      <c r="E116" s="434">
        <f>'MAPA RIESGOS GESTION'!Q118</f>
        <v>0</v>
      </c>
      <c r="F116" s="435"/>
      <c r="G116" s="435"/>
      <c r="H116" s="435"/>
      <c r="I116" s="436"/>
      <c r="J116" s="431"/>
      <c r="K116" s="432"/>
      <c r="L116" s="431"/>
      <c r="M116" s="432"/>
      <c r="N116" s="431"/>
      <c r="O116" s="432"/>
      <c r="P116" s="431"/>
      <c r="Q116" s="432"/>
      <c r="R116" s="431"/>
      <c r="S116" s="432"/>
      <c r="T116" s="431"/>
      <c r="U116" s="432"/>
      <c r="V116" s="431"/>
      <c r="W116" s="433"/>
      <c r="X116" s="432"/>
      <c r="Y116" s="184" t="str">
        <f t="shared" si="2"/>
        <v/>
      </c>
      <c r="Z116" s="184" t="str">
        <f t="shared" si="3"/>
        <v/>
      </c>
    </row>
    <row r="117" spans="1:26" ht="66" customHeight="1" x14ac:dyDescent="0.25">
      <c r="A117" s="440"/>
      <c r="B117" s="441"/>
      <c r="C117" s="441"/>
      <c r="D117" s="442"/>
      <c r="E117" s="434">
        <f>'MAPA RIESGOS GESTION'!Q119</f>
        <v>0</v>
      </c>
      <c r="F117" s="435"/>
      <c r="G117" s="435"/>
      <c r="H117" s="435"/>
      <c r="I117" s="436"/>
      <c r="J117" s="431"/>
      <c r="K117" s="432"/>
      <c r="L117" s="431"/>
      <c r="M117" s="432"/>
      <c r="N117" s="431"/>
      <c r="O117" s="432"/>
      <c r="P117" s="431"/>
      <c r="Q117" s="432"/>
      <c r="R117" s="431"/>
      <c r="S117" s="432"/>
      <c r="T117" s="431"/>
      <c r="U117" s="432"/>
      <c r="V117" s="431"/>
      <c r="W117" s="433"/>
      <c r="X117" s="432"/>
      <c r="Y117" s="184" t="str">
        <f t="shared" si="2"/>
        <v/>
      </c>
      <c r="Z117" s="184" t="str">
        <f t="shared" si="3"/>
        <v/>
      </c>
    </row>
    <row r="118" spans="1:26" ht="66" customHeight="1" x14ac:dyDescent="0.25">
      <c r="A118" s="440"/>
      <c r="B118" s="441"/>
      <c r="C118" s="441"/>
      <c r="D118" s="442"/>
      <c r="E118" s="434">
        <f>'MAPA RIESGOS GESTION'!Q120</f>
        <v>0</v>
      </c>
      <c r="F118" s="435"/>
      <c r="G118" s="435"/>
      <c r="H118" s="435"/>
      <c r="I118" s="436"/>
      <c r="J118" s="431"/>
      <c r="K118" s="432"/>
      <c r="L118" s="431"/>
      <c r="M118" s="432"/>
      <c r="N118" s="431"/>
      <c r="O118" s="432"/>
      <c r="P118" s="431"/>
      <c r="Q118" s="432"/>
      <c r="R118" s="431"/>
      <c r="S118" s="432"/>
      <c r="T118" s="431"/>
      <c r="U118" s="432"/>
      <c r="V118" s="431"/>
      <c r="W118" s="433"/>
      <c r="X118" s="432"/>
      <c r="Y118" s="184" t="str">
        <f t="shared" si="2"/>
        <v/>
      </c>
      <c r="Z118" s="184" t="str">
        <f t="shared" si="3"/>
        <v/>
      </c>
    </row>
    <row r="119" spans="1:26" ht="66" customHeight="1" x14ac:dyDescent="0.25">
      <c r="A119" s="443"/>
      <c r="B119" s="444"/>
      <c r="C119" s="444"/>
      <c r="D119" s="445"/>
      <c r="E119" s="434">
        <f>'MAPA RIESGOS GESTION'!Q121</f>
        <v>0</v>
      </c>
      <c r="F119" s="435"/>
      <c r="G119" s="435"/>
      <c r="H119" s="435"/>
      <c r="I119" s="436"/>
      <c r="J119" s="431"/>
      <c r="K119" s="432"/>
      <c r="L119" s="431"/>
      <c r="M119" s="432"/>
      <c r="N119" s="431"/>
      <c r="O119" s="432"/>
      <c r="P119" s="431"/>
      <c r="Q119" s="432"/>
      <c r="R119" s="431"/>
      <c r="S119" s="432"/>
      <c r="T119" s="431"/>
      <c r="U119" s="432"/>
      <c r="V119" s="431"/>
      <c r="W119" s="433"/>
      <c r="X119" s="432"/>
      <c r="Y119" s="184" t="str">
        <f t="shared" si="2"/>
        <v/>
      </c>
      <c r="Z119" s="184" t="str">
        <f t="shared" si="3"/>
        <v/>
      </c>
    </row>
    <row r="120" spans="1:26" ht="66" customHeight="1" x14ac:dyDescent="0.25">
      <c r="A120" s="437">
        <f>'MAPA RIESGOS GESTION'!E122</f>
        <v>0</v>
      </c>
      <c r="B120" s="438"/>
      <c r="C120" s="438"/>
      <c r="D120" s="439"/>
      <c r="E120" s="434">
        <f>'MAPA RIESGOS GESTION'!Q122</f>
        <v>0</v>
      </c>
      <c r="F120" s="435"/>
      <c r="G120" s="435"/>
      <c r="H120" s="435"/>
      <c r="I120" s="436"/>
      <c r="J120" s="431"/>
      <c r="K120" s="432"/>
      <c r="L120" s="431"/>
      <c r="M120" s="432"/>
      <c r="N120" s="431"/>
      <c r="O120" s="432"/>
      <c r="P120" s="431"/>
      <c r="Q120" s="432"/>
      <c r="R120" s="431"/>
      <c r="S120" s="432"/>
      <c r="T120" s="431"/>
      <c r="U120" s="432"/>
      <c r="V120" s="431"/>
      <c r="W120" s="433"/>
      <c r="X120" s="432"/>
      <c r="Y120" s="184" t="str">
        <f t="shared" si="2"/>
        <v/>
      </c>
      <c r="Z120" s="184" t="str">
        <f t="shared" si="3"/>
        <v/>
      </c>
    </row>
    <row r="121" spans="1:26" ht="66" customHeight="1" x14ac:dyDescent="0.25">
      <c r="A121" s="440"/>
      <c r="B121" s="441"/>
      <c r="C121" s="441"/>
      <c r="D121" s="442"/>
      <c r="E121" s="434">
        <f>'MAPA RIESGOS GESTION'!Q123</f>
        <v>0</v>
      </c>
      <c r="F121" s="435"/>
      <c r="G121" s="435"/>
      <c r="H121" s="435"/>
      <c r="I121" s="436"/>
      <c r="J121" s="431"/>
      <c r="K121" s="432"/>
      <c r="L121" s="431"/>
      <c r="M121" s="432"/>
      <c r="N121" s="431"/>
      <c r="O121" s="432"/>
      <c r="P121" s="431"/>
      <c r="Q121" s="432"/>
      <c r="R121" s="431"/>
      <c r="S121" s="432"/>
      <c r="T121" s="431"/>
      <c r="U121" s="432"/>
      <c r="V121" s="431"/>
      <c r="W121" s="433"/>
      <c r="X121" s="432"/>
      <c r="Y121" s="184" t="str">
        <f t="shared" si="2"/>
        <v/>
      </c>
      <c r="Z121" s="184" t="str">
        <f t="shared" si="3"/>
        <v/>
      </c>
    </row>
    <row r="122" spans="1:26" ht="66" customHeight="1" x14ac:dyDescent="0.25">
      <c r="A122" s="440"/>
      <c r="B122" s="441"/>
      <c r="C122" s="441"/>
      <c r="D122" s="442"/>
      <c r="E122" s="434">
        <f>'MAPA RIESGOS GESTION'!Q124</f>
        <v>0</v>
      </c>
      <c r="F122" s="435"/>
      <c r="G122" s="435"/>
      <c r="H122" s="435"/>
      <c r="I122" s="436"/>
      <c r="J122" s="431"/>
      <c r="K122" s="432"/>
      <c r="L122" s="431"/>
      <c r="M122" s="432"/>
      <c r="N122" s="431"/>
      <c r="O122" s="432"/>
      <c r="P122" s="431"/>
      <c r="Q122" s="432"/>
      <c r="R122" s="431"/>
      <c r="S122" s="432"/>
      <c r="T122" s="431"/>
      <c r="U122" s="432"/>
      <c r="V122" s="431"/>
      <c r="W122" s="433"/>
      <c r="X122" s="432"/>
      <c r="Y122" s="184" t="str">
        <f t="shared" si="2"/>
        <v/>
      </c>
      <c r="Z122" s="184" t="str">
        <f t="shared" si="3"/>
        <v/>
      </c>
    </row>
    <row r="123" spans="1:26" ht="66" customHeight="1" x14ac:dyDescent="0.25">
      <c r="A123" s="440"/>
      <c r="B123" s="441"/>
      <c r="C123" s="441"/>
      <c r="D123" s="442"/>
      <c r="E123" s="434">
        <f>'MAPA RIESGOS GESTION'!Q125</f>
        <v>0</v>
      </c>
      <c r="F123" s="435"/>
      <c r="G123" s="435"/>
      <c r="H123" s="435"/>
      <c r="I123" s="436"/>
      <c r="J123" s="431"/>
      <c r="K123" s="432"/>
      <c r="L123" s="431"/>
      <c r="M123" s="432"/>
      <c r="N123" s="431"/>
      <c r="O123" s="432"/>
      <c r="P123" s="431"/>
      <c r="Q123" s="432"/>
      <c r="R123" s="431"/>
      <c r="S123" s="432"/>
      <c r="T123" s="431"/>
      <c r="U123" s="432"/>
      <c r="V123" s="431"/>
      <c r="W123" s="433"/>
      <c r="X123" s="432"/>
      <c r="Y123" s="184" t="str">
        <f t="shared" si="2"/>
        <v/>
      </c>
      <c r="Z123" s="184" t="str">
        <f t="shared" si="3"/>
        <v/>
      </c>
    </row>
    <row r="124" spans="1:26" ht="66" customHeight="1" x14ac:dyDescent="0.25">
      <c r="A124" s="440"/>
      <c r="B124" s="441"/>
      <c r="C124" s="441"/>
      <c r="D124" s="442"/>
      <c r="E124" s="434">
        <f>'MAPA RIESGOS GESTION'!Q126</f>
        <v>0</v>
      </c>
      <c r="F124" s="435"/>
      <c r="G124" s="435"/>
      <c r="H124" s="435"/>
      <c r="I124" s="436"/>
      <c r="J124" s="431"/>
      <c r="K124" s="432"/>
      <c r="L124" s="431"/>
      <c r="M124" s="432"/>
      <c r="N124" s="431"/>
      <c r="O124" s="432"/>
      <c r="P124" s="431"/>
      <c r="Q124" s="432"/>
      <c r="R124" s="431"/>
      <c r="S124" s="432"/>
      <c r="T124" s="431"/>
      <c r="U124" s="432"/>
      <c r="V124" s="431"/>
      <c r="W124" s="433"/>
      <c r="X124" s="432"/>
      <c r="Y124" s="184" t="str">
        <f t="shared" si="2"/>
        <v/>
      </c>
      <c r="Z124" s="184" t="str">
        <f t="shared" si="3"/>
        <v/>
      </c>
    </row>
    <row r="125" spans="1:26" ht="66" customHeight="1" x14ac:dyDescent="0.25">
      <c r="A125" s="440"/>
      <c r="B125" s="441"/>
      <c r="C125" s="441"/>
      <c r="D125" s="442"/>
      <c r="E125" s="434">
        <f>'MAPA RIESGOS GESTION'!Q127</f>
        <v>0</v>
      </c>
      <c r="F125" s="435"/>
      <c r="G125" s="435"/>
      <c r="H125" s="435"/>
      <c r="I125" s="436"/>
      <c r="J125" s="431"/>
      <c r="K125" s="432"/>
      <c r="L125" s="431"/>
      <c r="M125" s="432"/>
      <c r="N125" s="431"/>
      <c r="O125" s="432"/>
      <c r="P125" s="431"/>
      <c r="Q125" s="432"/>
      <c r="R125" s="431"/>
      <c r="S125" s="432"/>
      <c r="T125" s="431"/>
      <c r="U125" s="432"/>
      <c r="V125" s="431"/>
      <c r="W125" s="433"/>
      <c r="X125" s="432"/>
      <c r="Y125" s="184" t="str">
        <f t="shared" si="2"/>
        <v/>
      </c>
      <c r="Z125" s="184" t="str">
        <f t="shared" si="3"/>
        <v/>
      </c>
    </row>
    <row r="126" spans="1:26" ht="66" customHeight="1" x14ac:dyDescent="0.25">
      <c r="A126" s="440"/>
      <c r="B126" s="441"/>
      <c r="C126" s="441"/>
      <c r="D126" s="442"/>
      <c r="E126" s="434">
        <f>'MAPA RIESGOS GESTION'!Q128</f>
        <v>0</v>
      </c>
      <c r="F126" s="435"/>
      <c r="G126" s="435"/>
      <c r="H126" s="435"/>
      <c r="I126" s="436"/>
      <c r="J126" s="431"/>
      <c r="K126" s="432"/>
      <c r="L126" s="431"/>
      <c r="M126" s="432"/>
      <c r="N126" s="431"/>
      <c r="O126" s="432"/>
      <c r="P126" s="431"/>
      <c r="Q126" s="432"/>
      <c r="R126" s="431"/>
      <c r="S126" s="432"/>
      <c r="T126" s="431"/>
      <c r="U126" s="432"/>
      <c r="V126" s="431"/>
      <c r="W126" s="433"/>
      <c r="X126" s="432"/>
      <c r="Y126" s="184" t="str">
        <f t="shared" si="2"/>
        <v/>
      </c>
      <c r="Z126" s="184" t="str">
        <f t="shared" si="3"/>
        <v/>
      </c>
    </row>
    <row r="127" spans="1:26" ht="66" customHeight="1" x14ac:dyDescent="0.25">
      <c r="A127" s="440"/>
      <c r="B127" s="441"/>
      <c r="C127" s="441"/>
      <c r="D127" s="442"/>
      <c r="E127" s="434">
        <f>'MAPA RIESGOS GESTION'!Q129</f>
        <v>0</v>
      </c>
      <c r="F127" s="435"/>
      <c r="G127" s="435"/>
      <c r="H127" s="435"/>
      <c r="I127" s="436"/>
      <c r="J127" s="431"/>
      <c r="K127" s="432"/>
      <c r="L127" s="431"/>
      <c r="M127" s="432"/>
      <c r="N127" s="431"/>
      <c r="O127" s="432"/>
      <c r="P127" s="431"/>
      <c r="Q127" s="432"/>
      <c r="R127" s="431"/>
      <c r="S127" s="432"/>
      <c r="T127" s="431"/>
      <c r="U127" s="432"/>
      <c r="V127" s="431"/>
      <c r="W127" s="433"/>
      <c r="X127" s="432"/>
      <c r="Y127" s="184" t="str">
        <f t="shared" si="2"/>
        <v/>
      </c>
      <c r="Z127" s="184" t="str">
        <f t="shared" si="3"/>
        <v/>
      </c>
    </row>
    <row r="128" spans="1:26" ht="66" customHeight="1" x14ac:dyDescent="0.25">
      <c r="A128" s="440"/>
      <c r="B128" s="441"/>
      <c r="C128" s="441"/>
      <c r="D128" s="442"/>
      <c r="E128" s="434">
        <f>'MAPA RIESGOS GESTION'!Q130</f>
        <v>0</v>
      </c>
      <c r="F128" s="435"/>
      <c r="G128" s="435"/>
      <c r="H128" s="435"/>
      <c r="I128" s="436"/>
      <c r="J128" s="431"/>
      <c r="K128" s="432"/>
      <c r="L128" s="431"/>
      <c r="M128" s="432"/>
      <c r="N128" s="431"/>
      <c r="O128" s="432"/>
      <c r="P128" s="431"/>
      <c r="Q128" s="432"/>
      <c r="R128" s="431"/>
      <c r="S128" s="432"/>
      <c r="T128" s="431"/>
      <c r="U128" s="432"/>
      <c r="V128" s="431"/>
      <c r="W128" s="433"/>
      <c r="X128" s="432"/>
      <c r="Y128" s="184" t="str">
        <f t="shared" si="2"/>
        <v/>
      </c>
      <c r="Z128" s="184" t="str">
        <f t="shared" si="3"/>
        <v/>
      </c>
    </row>
    <row r="129" spans="1:26" ht="66" customHeight="1" x14ac:dyDescent="0.25">
      <c r="A129" s="440"/>
      <c r="B129" s="441"/>
      <c r="C129" s="441"/>
      <c r="D129" s="442"/>
      <c r="E129" s="434">
        <f>'MAPA RIESGOS GESTION'!Q131</f>
        <v>0</v>
      </c>
      <c r="F129" s="435"/>
      <c r="G129" s="435"/>
      <c r="H129" s="435"/>
      <c r="I129" s="436"/>
      <c r="J129" s="431"/>
      <c r="K129" s="432"/>
      <c r="L129" s="431"/>
      <c r="M129" s="432"/>
      <c r="N129" s="431"/>
      <c r="O129" s="432"/>
      <c r="P129" s="431"/>
      <c r="Q129" s="432"/>
      <c r="R129" s="431"/>
      <c r="S129" s="432"/>
      <c r="T129" s="431"/>
      <c r="U129" s="432"/>
      <c r="V129" s="431"/>
      <c r="W129" s="433"/>
      <c r="X129" s="432"/>
      <c r="Y129" s="184" t="str">
        <f t="shared" si="2"/>
        <v/>
      </c>
      <c r="Z129" s="184" t="str">
        <f t="shared" si="3"/>
        <v/>
      </c>
    </row>
    <row r="130" spans="1:26" ht="66" customHeight="1" x14ac:dyDescent="0.25">
      <c r="A130" s="440"/>
      <c r="B130" s="441"/>
      <c r="C130" s="441"/>
      <c r="D130" s="442"/>
      <c r="E130" s="434">
        <f>'MAPA RIESGOS GESTION'!Q132</f>
        <v>0</v>
      </c>
      <c r="F130" s="435"/>
      <c r="G130" s="435"/>
      <c r="H130" s="435"/>
      <c r="I130" s="436"/>
      <c r="J130" s="431"/>
      <c r="K130" s="432"/>
      <c r="L130" s="431"/>
      <c r="M130" s="432"/>
      <c r="N130" s="431"/>
      <c r="O130" s="432"/>
      <c r="P130" s="431"/>
      <c r="Q130" s="432"/>
      <c r="R130" s="431"/>
      <c r="S130" s="432"/>
      <c r="T130" s="431"/>
      <c r="U130" s="432"/>
      <c r="V130" s="431"/>
      <c r="W130" s="433"/>
      <c r="X130" s="432"/>
      <c r="Y130" s="184" t="str">
        <f t="shared" si="2"/>
        <v/>
      </c>
      <c r="Z130" s="184" t="str">
        <f t="shared" si="3"/>
        <v/>
      </c>
    </row>
    <row r="131" spans="1:26" ht="66" customHeight="1" x14ac:dyDescent="0.25">
      <c r="A131" s="440"/>
      <c r="B131" s="441"/>
      <c r="C131" s="441"/>
      <c r="D131" s="442"/>
      <c r="E131" s="434">
        <f>'MAPA RIESGOS GESTION'!Q133</f>
        <v>0</v>
      </c>
      <c r="F131" s="435"/>
      <c r="G131" s="435"/>
      <c r="H131" s="435"/>
      <c r="I131" s="436"/>
      <c r="J131" s="431"/>
      <c r="K131" s="432"/>
      <c r="L131" s="431"/>
      <c r="M131" s="432"/>
      <c r="N131" s="431"/>
      <c r="O131" s="432"/>
      <c r="P131" s="431"/>
      <c r="Q131" s="432"/>
      <c r="R131" s="431"/>
      <c r="S131" s="432"/>
      <c r="T131" s="431"/>
      <c r="U131" s="432"/>
      <c r="V131" s="431"/>
      <c r="W131" s="433"/>
      <c r="X131" s="432"/>
      <c r="Y131" s="184" t="str">
        <f t="shared" si="2"/>
        <v/>
      </c>
      <c r="Z131" s="184" t="str">
        <f t="shared" si="3"/>
        <v/>
      </c>
    </row>
    <row r="132" spans="1:26" ht="66" customHeight="1" x14ac:dyDescent="0.25">
      <c r="A132" s="440"/>
      <c r="B132" s="441"/>
      <c r="C132" s="441"/>
      <c r="D132" s="442"/>
      <c r="E132" s="434">
        <f>'MAPA RIESGOS GESTION'!Q134</f>
        <v>0</v>
      </c>
      <c r="F132" s="435"/>
      <c r="G132" s="435"/>
      <c r="H132" s="435"/>
      <c r="I132" s="436"/>
      <c r="J132" s="431"/>
      <c r="K132" s="432"/>
      <c r="L132" s="431"/>
      <c r="M132" s="432"/>
      <c r="N132" s="431"/>
      <c r="O132" s="432"/>
      <c r="P132" s="431"/>
      <c r="Q132" s="432"/>
      <c r="R132" s="431"/>
      <c r="S132" s="432"/>
      <c r="T132" s="431"/>
      <c r="U132" s="432"/>
      <c r="V132" s="431"/>
      <c r="W132" s="433"/>
      <c r="X132" s="432"/>
      <c r="Y132" s="184" t="str">
        <f t="shared" si="2"/>
        <v/>
      </c>
      <c r="Z132" s="184" t="str">
        <f t="shared" si="3"/>
        <v/>
      </c>
    </row>
    <row r="133" spans="1:26" ht="66" customHeight="1" x14ac:dyDescent="0.25">
      <c r="A133" s="440"/>
      <c r="B133" s="441"/>
      <c r="C133" s="441"/>
      <c r="D133" s="442"/>
      <c r="E133" s="434">
        <f>'MAPA RIESGOS GESTION'!Q135</f>
        <v>0</v>
      </c>
      <c r="F133" s="435"/>
      <c r="G133" s="435"/>
      <c r="H133" s="435"/>
      <c r="I133" s="436"/>
      <c r="J133" s="431"/>
      <c r="K133" s="432"/>
      <c r="L133" s="431"/>
      <c r="M133" s="432"/>
      <c r="N133" s="431"/>
      <c r="O133" s="432"/>
      <c r="P133" s="431"/>
      <c r="Q133" s="432"/>
      <c r="R133" s="431"/>
      <c r="S133" s="432"/>
      <c r="T133" s="431"/>
      <c r="U133" s="432"/>
      <c r="V133" s="431"/>
      <c r="W133" s="433"/>
      <c r="X133" s="432"/>
      <c r="Y133" s="184" t="str">
        <f t="shared" si="2"/>
        <v/>
      </c>
      <c r="Z133" s="184" t="str">
        <f t="shared" si="3"/>
        <v/>
      </c>
    </row>
    <row r="134" spans="1:26" ht="66" customHeight="1" x14ac:dyDescent="0.25">
      <c r="A134" s="440"/>
      <c r="B134" s="441"/>
      <c r="C134" s="441"/>
      <c r="D134" s="442"/>
      <c r="E134" s="434">
        <f>'MAPA RIESGOS GESTION'!Q136</f>
        <v>0</v>
      </c>
      <c r="F134" s="435"/>
      <c r="G134" s="435"/>
      <c r="H134" s="435"/>
      <c r="I134" s="436"/>
      <c r="J134" s="431"/>
      <c r="K134" s="432"/>
      <c r="L134" s="431"/>
      <c r="M134" s="432"/>
      <c r="N134" s="431"/>
      <c r="O134" s="432"/>
      <c r="P134" s="431"/>
      <c r="Q134" s="432"/>
      <c r="R134" s="431"/>
      <c r="S134" s="432"/>
      <c r="T134" s="431"/>
      <c r="U134" s="432"/>
      <c r="V134" s="431"/>
      <c r="W134" s="433"/>
      <c r="X134" s="432"/>
      <c r="Y134" s="184" t="str">
        <f t="shared" si="2"/>
        <v/>
      </c>
      <c r="Z134" s="184" t="str">
        <f t="shared" si="3"/>
        <v/>
      </c>
    </row>
    <row r="135" spans="1:26" ht="66" customHeight="1" x14ac:dyDescent="0.25">
      <c r="A135" s="443"/>
      <c r="B135" s="444"/>
      <c r="C135" s="444"/>
      <c r="D135" s="445"/>
      <c r="E135" s="434">
        <f>'MAPA RIESGOS GESTION'!Q137</f>
        <v>0</v>
      </c>
      <c r="F135" s="435"/>
      <c r="G135" s="435"/>
      <c r="H135" s="435"/>
      <c r="I135" s="436"/>
      <c r="J135" s="431"/>
      <c r="K135" s="432"/>
      <c r="L135" s="431"/>
      <c r="M135" s="432"/>
      <c r="N135" s="431"/>
      <c r="O135" s="432"/>
      <c r="P135" s="431"/>
      <c r="Q135" s="432"/>
      <c r="R135" s="431"/>
      <c r="S135" s="432"/>
      <c r="T135" s="431"/>
      <c r="U135" s="432"/>
      <c r="V135" s="431"/>
      <c r="W135" s="433"/>
      <c r="X135" s="432"/>
      <c r="Y135" s="184" t="str">
        <f t="shared" si="2"/>
        <v/>
      </c>
      <c r="Z135" s="184" t="str">
        <f t="shared" si="3"/>
        <v/>
      </c>
    </row>
    <row r="136" spans="1:26" ht="66" customHeight="1" x14ac:dyDescent="0.25">
      <c r="A136" s="437">
        <f>'MAPA RIESGOS GESTION'!E138</f>
        <v>0</v>
      </c>
      <c r="B136" s="438"/>
      <c r="C136" s="438"/>
      <c r="D136" s="439"/>
      <c r="E136" s="434">
        <f>'MAPA RIESGOS GESTION'!Q138</f>
        <v>0</v>
      </c>
      <c r="F136" s="435"/>
      <c r="G136" s="435"/>
      <c r="H136" s="435"/>
      <c r="I136" s="436"/>
      <c r="J136" s="431"/>
      <c r="K136" s="432"/>
      <c r="L136" s="431"/>
      <c r="M136" s="432"/>
      <c r="N136" s="431"/>
      <c r="O136" s="432"/>
      <c r="P136" s="431"/>
      <c r="Q136" s="432"/>
      <c r="R136" s="431"/>
      <c r="S136" s="432"/>
      <c r="T136" s="431"/>
      <c r="U136" s="432"/>
      <c r="V136" s="431"/>
      <c r="W136" s="433"/>
      <c r="X136" s="432"/>
      <c r="Y136" s="184" t="str">
        <f t="shared" si="2"/>
        <v/>
      </c>
      <c r="Z136" s="184" t="str">
        <f t="shared" si="3"/>
        <v/>
      </c>
    </row>
    <row r="137" spans="1:26" ht="66" customHeight="1" x14ac:dyDescent="0.25">
      <c r="A137" s="440"/>
      <c r="B137" s="441"/>
      <c r="C137" s="441"/>
      <c r="D137" s="442"/>
      <c r="E137" s="434">
        <f>'MAPA RIESGOS GESTION'!Q139</f>
        <v>0</v>
      </c>
      <c r="F137" s="435"/>
      <c r="G137" s="435"/>
      <c r="H137" s="435"/>
      <c r="I137" s="436"/>
      <c r="J137" s="431"/>
      <c r="K137" s="432"/>
      <c r="L137" s="431"/>
      <c r="M137" s="432"/>
      <c r="N137" s="431"/>
      <c r="O137" s="432"/>
      <c r="P137" s="431"/>
      <c r="Q137" s="432"/>
      <c r="R137" s="431"/>
      <c r="S137" s="432"/>
      <c r="T137" s="431"/>
      <c r="U137" s="432"/>
      <c r="V137" s="431"/>
      <c r="W137" s="433"/>
      <c r="X137" s="432"/>
      <c r="Y137" s="184" t="str">
        <f t="shared" si="2"/>
        <v/>
      </c>
      <c r="Z137" s="184" t="str">
        <f t="shared" si="3"/>
        <v/>
      </c>
    </row>
    <row r="138" spans="1:26" ht="66" customHeight="1" x14ac:dyDescent="0.25">
      <c r="A138" s="440"/>
      <c r="B138" s="441"/>
      <c r="C138" s="441"/>
      <c r="D138" s="442"/>
      <c r="E138" s="434">
        <f>'MAPA RIESGOS GESTION'!Q140</f>
        <v>0</v>
      </c>
      <c r="F138" s="435"/>
      <c r="G138" s="435"/>
      <c r="H138" s="435"/>
      <c r="I138" s="436"/>
      <c r="J138" s="431"/>
      <c r="K138" s="432"/>
      <c r="L138" s="431"/>
      <c r="M138" s="432"/>
      <c r="N138" s="431"/>
      <c r="O138" s="432"/>
      <c r="P138" s="431"/>
      <c r="Q138" s="432"/>
      <c r="R138" s="431"/>
      <c r="S138" s="432"/>
      <c r="T138" s="431"/>
      <c r="U138" s="432"/>
      <c r="V138" s="431"/>
      <c r="W138" s="433"/>
      <c r="X138" s="432"/>
      <c r="Y138" s="184" t="str">
        <f t="shared" si="2"/>
        <v/>
      </c>
      <c r="Z138" s="184" t="str">
        <f t="shared" si="3"/>
        <v/>
      </c>
    </row>
    <row r="139" spans="1:26" ht="66" customHeight="1" x14ac:dyDescent="0.25">
      <c r="A139" s="440"/>
      <c r="B139" s="441"/>
      <c r="C139" s="441"/>
      <c r="D139" s="442"/>
      <c r="E139" s="434">
        <f>'MAPA RIESGOS GESTION'!Q141</f>
        <v>0</v>
      </c>
      <c r="F139" s="435"/>
      <c r="G139" s="435"/>
      <c r="H139" s="435"/>
      <c r="I139" s="436"/>
      <c r="J139" s="431"/>
      <c r="K139" s="432"/>
      <c r="L139" s="431"/>
      <c r="M139" s="432"/>
      <c r="N139" s="431"/>
      <c r="O139" s="432"/>
      <c r="P139" s="431"/>
      <c r="Q139" s="432"/>
      <c r="R139" s="431"/>
      <c r="S139" s="432"/>
      <c r="T139" s="431"/>
      <c r="U139" s="432"/>
      <c r="V139" s="431"/>
      <c r="W139" s="433"/>
      <c r="X139" s="432"/>
      <c r="Y139" s="184" t="str">
        <f t="shared" si="2"/>
        <v/>
      </c>
      <c r="Z139" s="184" t="str">
        <f t="shared" si="3"/>
        <v/>
      </c>
    </row>
    <row r="140" spans="1:26" ht="66" customHeight="1" x14ac:dyDescent="0.25">
      <c r="A140" s="440"/>
      <c r="B140" s="441"/>
      <c r="C140" s="441"/>
      <c r="D140" s="442"/>
      <c r="E140" s="434">
        <f>'MAPA RIESGOS GESTION'!Q142</f>
        <v>0</v>
      </c>
      <c r="F140" s="435"/>
      <c r="G140" s="435"/>
      <c r="H140" s="435"/>
      <c r="I140" s="436"/>
      <c r="J140" s="431"/>
      <c r="K140" s="432"/>
      <c r="L140" s="431"/>
      <c r="M140" s="432"/>
      <c r="N140" s="431"/>
      <c r="O140" s="432"/>
      <c r="P140" s="431"/>
      <c r="Q140" s="432"/>
      <c r="R140" s="431"/>
      <c r="S140" s="432"/>
      <c r="T140" s="431"/>
      <c r="U140" s="432"/>
      <c r="V140" s="431"/>
      <c r="W140" s="433"/>
      <c r="X140" s="432"/>
      <c r="Y140" s="184" t="str">
        <f t="shared" si="2"/>
        <v/>
      </c>
      <c r="Z140" s="184" t="str">
        <f t="shared" si="3"/>
        <v/>
      </c>
    </row>
    <row r="141" spans="1:26" ht="66" customHeight="1" x14ac:dyDescent="0.25">
      <c r="A141" s="440"/>
      <c r="B141" s="441"/>
      <c r="C141" s="441"/>
      <c r="D141" s="442"/>
      <c r="E141" s="434">
        <f>'MAPA RIESGOS GESTION'!Q143</f>
        <v>0</v>
      </c>
      <c r="F141" s="435"/>
      <c r="G141" s="435"/>
      <c r="H141" s="435"/>
      <c r="I141" s="436"/>
      <c r="J141" s="431"/>
      <c r="K141" s="432"/>
      <c r="L141" s="431"/>
      <c r="M141" s="432"/>
      <c r="N141" s="431"/>
      <c r="O141" s="432"/>
      <c r="P141" s="431"/>
      <c r="Q141" s="432"/>
      <c r="R141" s="431"/>
      <c r="S141" s="432"/>
      <c r="T141" s="431"/>
      <c r="U141" s="432"/>
      <c r="V141" s="431"/>
      <c r="W141" s="433"/>
      <c r="X141" s="432"/>
      <c r="Y141" s="184" t="str">
        <f t="shared" ref="Y141:Y204" si="4">IF(AND(J141="",L141="",N141="",P141="",R141="",T141="",V141=""),"",SUM(J141:X141))</f>
        <v/>
      </c>
      <c r="Z141" s="184" t="str">
        <f t="shared" ref="Z141:Z204" si="5">IF(Y141="","",IF(Y141&gt;=96,"Fuerte",IF(Y141&gt;=86,"Moderado",IF(Y141&gt;=0,"Débil",""))))</f>
        <v/>
      </c>
    </row>
    <row r="142" spans="1:26" ht="66" customHeight="1" x14ac:dyDescent="0.25">
      <c r="A142" s="440"/>
      <c r="B142" s="441"/>
      <c r="C142" s="441"/>
      <c r="D142" s="442"/>
      <c r="E142" s="434">
        <f>'MAPA RIESGOS GESTION'!Q144</f>
        <v>0</v>
      </c>
      <c r="F142" s="435"/>
      <c r="G142" s="435"/>
      <c r="H142" s="435"/>
      <c r="I142" s="436"/>
      <c r="J142" s="431"/>
      <c r="K142" s="432"/>
      <c r="L142" s="431"/>
      <c r="M142" s="432"/>
      <c r="N142" s="431"/>
      <c r="O142" s="432"/>
      <c r="P142" s="431"/>
      <c r="Q142" s="432"/>
      <c r="R142" s="431"/>
      <c r="S142" s="432"/>
      <c r="T142" s="431"/>
      <c r="U142" s="432"/>
      <c r="V142" s="431"/>
      <c r="W142" s="433"/>
      <c r="X142" s="432"/>
      <c r="Y142" s="184" t="str">
        <f t="shared" si="4"/>
        <v/>
      </c>
      <c r="Z142" s="184" t="str">
        <f t="shared" si="5"/>
        <v/>
      </c>
    </row>
    <row r="143" spans="1:26" ht="66" customHeight="1" x14ac:dyDescent="0.25">
      <c r="A143" s="440"/>
      <c r="B143" s="441"/>
      <c r="C143" s="441"/>
      <c r="D143" s="442"/>
      <c r="E143" s="434">
        <f>'MAPA RIESGOS GESTION'!Q145</f>
        <v>0</v>
      </c>
      <c r="F143" s="435"/>
      <c r="G143" s="435"/>
      <c r="H143" s="435"/>
      <c r="I143" s="436"/>
      <c r="J143" s="431"/>
      <c r="K143" s="432"/>
      <c r="L143" s="431"/>
      <c r="M143" s="432"/>
      <c r="N143" s="431"/>
      <c r="O143" s="432"/>
      <c r="P143" s="431"/>
      <c r="Q143" s="432"/>
      <c r="R143" s="431"/>
      <c r="S143" s="432"/>
      <c r="T143" s="431"/>
      <c r="U143" s="432"/>
      <c r="V143" s="431"/>
      <c r="W143" s="433"/>
      <c r="X143" s="432"/>
      <c r="Y143" s="184" t="str">
        <f t="shared" si="4"/>
        <v/>
      </c>
      <c r="Z143" s="184" t="str">
        <f t="shared" si="5"/>
        <v/>
      </c>
    </row>
    <row r="144" spans="1:26" ht="66" customHeight="1" x14ac:dyDescent="0.25">
      <c r="A144" s="440"/>
      <c r="B144" s="441"/>
      <c r="C144" s="441"/>
      <c r="D144" s="442"/>
      <c r="E144" s="434">
        <f>'MAPA RIESGOS GESTION'!Q146</f>
        <v>0</v>
      </c>
      <c r="F144" s="435"/>
      <c r="G144" s="435"/>
      <c r="H144" s="435"/>
      <c r="I144" s="436"/>
      <c r="J144" s="431"/>
      <c r="K144" s="432"/>
      <c r="L144" s="431"/>
      <c r="M144" s="432"/>
      <c r="N144" s="431"/>
      <c r="O144" s="432"/>
      <c r="P144" s="431"/>
      <c r="Q144" s="432"/>
      <c r="R144" s="431"/>
      <c r="S144" s="432"/>
      <c r="T144" s="431"/>
      <c r="U144" s="432"/>
      <c r="V144" s="431"/>
      <c r="W144" s="433"/>
      <c r="X144" s="432"/>
      <c r="Y144" s="184" t="str">
        <f t="shared" si="4"/>
        <v/>
      </c>
      <c r="Z144" s="184" t="str">
        <f t="shared" si="5"/>
        <v/>
      </c>
    </row>
    <row r="145" spans="1:26" ht="66" customHeight="1" x14ac:dyDescent="0.25">
      <c r="A145" s="440"/>
      <c r="B145" s="441"/>
      <c r="C145" s="441"/>
      <c r="D145" s="442"/>
      <c r="E145" s="434">
        <f>'MAPA RIESGOS GESTION'!Q147</f>
        <v>0</v>
      </c>
      <c r="F145" s="435"/>
      <c r="G145" s="435"/>
      <c r="H145" s="435"/>
      <c r="I145" s="436"/>
      <c r="J145" s="431"/>
      <c r="K145" s="432"/>
      <c r="L145" s="431"/>
      <c r="M145" s="432"/>
      <c r="N145" s="431"/>
      <c r="O145" s="432"/>
      <c r="P145" s="431"/>
      <c r="Q145" s="432"/>
      <c r="R145" s="431"/>
      <c r="S145" s="432"/>
      <c r="T145" s="431"/>
      <c r="U145" s="432"/>
      <c r="V145" s="431"/>
      <c r="W145" s="433"/>
      <c r="X145" s="432"/>
      <c r="Y145" s="184" t="str">
        <f t="shared" si="4"/>
        <v/>
      </c>
      <c r="Z145" s="184" t="str">
        <f t="shared" si="5"/>
        <v/>
      </c>
    </row>
    <row r="146" spans="1:26" ht="66" customHeight="1" x14ac:dyDescent="0.25">
      <c r="A146" s="440"/>
      <c r="B146" s="441"/>
      <c r="C146" s="441"/>
      <c r="D146" s="442"/>
      <c r="E146" s="434">
        <f>'MAPA RIESGOS GESTION'!Q148</f>
        <v>0</v>
      </c>
      <c r="F146" s="435"/>
      <c r="G146" s="435"/>
      <c r="H146" s="435"/>
      <c r="I146" s="436"/>
      <c r="J146" s="431"/>
      <c r="K146" s="432"/>
      <c r="L146" s="431"/>
      <c r="M146" s="432"/>
      <c r="N146" s="431"/>
      <c r="O146" s="432"/>
      <c r="P146" s="431"/>
      <c r="Q146" s="432"/>
      <c r="R146" s="431"/>
      <c r="S146" s="432"/>
      <c r="T146" s="431"/>
      <c r="U146" s="432"/>
      <c r="V146" s="431"/>
      <c r="W146" s="433"/>
      <c r="X146" s="432"/>
      <c r="Y146" s="184" t="str">
        <f t="shared" si="4"/>
        <v/>
      </c>
      <c r="Z146" s="184" t="str">
        <f t="shared" si="5"/>
        <v/>
      </c>
    </row>
    <row r="147" spans="1:26" ht="66" customHeight="1" x14ac:dyDescent="0.25">
      <c r="A147" s="440"/>
      <c r="B147" s="441"/>
      <c r="C147" s="441"/>
      <c r="D147" s="442"/>
      <c r="E147" s="434">
        <f>'MAPA RIESGOS GESTION'!Q149</f>
        <v>0</v>
      </c>
      <c r="F147" s="435"/>
      <c r="G147" s="435"/>
      <c r="H147" s="435"/>
      <c r="I147" s="436"/>
      <c r="J147" s="431"/>
      <c r="K147" s="432"/>
      <c r="L147" s="431"/>
      <c r="M147" s="432"/>
      <c r="N147" s="431"/>
      <c r="O147" s="432"/>
      <c r="P147" s="431"/>
      <c r="Q147" s="432"/>
      <c r="R147" s="431"/>
      <c r="S147" s="432"/>
      <c r="T147" s="431"/>
      <c r="U147" s="432"/>
      <c r="V147" s="431"/>
      <c r="W147" s="433"/>
      <c r="X147" s="432"/>
      <c r="Y147" s="184" t="str">
        <f t="shared" si="4"/>
        <v/>
      </c>
      <c r="Z147" s="184" t="str">
        <f t="shared" si="5"/>
        <v/>
      </c>
    </row>
    <row r="148" spans="1:26" ht="66" customHeight="1" x14ac:dyDescent="0.25">
      <c r="A148" s="440"/>
      <c r="B148" s="441"/>
      <c r="C148" s="441"/>
      <c r="D148" s="442"/>
      <c r="E148" s="434">
        <f>'MAPA RIESGOS GESTION'!Q150</f>
        <v>0</v>
      </c>
      <c r="F148" s="435"/>
      <c r="G148" s="435"/>
      <c r="H148" s="435"/>
      <c r="I148" s="436"/>
      <c r="J148" s="431"/>
      <c r="K148" s="432"/>
      <c r="L148" s="431"/>
      <c r="M148" s="432"/>
      <c r="N148" s="431"/>
      <c r="O148" s="432"/>
      <c r="P148" s="431"/>
      <c r="Q148" s="432"/>
      <c r="R148" s="431"/>
      <c r="S148" s="432"/>
      <c r="T148" s="431"/>
      <c r="U148" s="432"/>
      <c r="V148" s="431"/>
      <c r="W148" s="433"/>
      <c r="X148" s="432"/>
      <c r="Y148" s="184" t="str">
        <f t="shared" si="4"/>
        <v/>
      </c>
      <c r="Z148" s="184" t="str">
        <f t="shared" si="5"/>
        <v/>
      </c>
    </row>
    <row r="149" spans="1:26" ht="66" customHeight="1" x14ac:dyDescent="0.25">
      <c r="A149" s="440"/>
      <c r="B149" s="441"/>
      <c r="C149" s="441"/>
      <c r="D149" s="442"/>
      <c r="E149" s="434">
        <f>'MAPA RIESGOS GESTION'!Q151</f>
        <v>0</v>
      </c>
      <c r="F149" s="435"/>
      <c r="G149" s="435"/>
      <c r="H149" s="435"/>
      <c r="I149" s="436"/>
      <c r="J149" s="431"/>
      <c r="K149" s="432"/>
      <c r="L149" s="431"/>
      <c r="M149" s="432"/>
      <c r="N149" s="431"/>
      <c r="O149" s="432"/>
      <c r="P149" s="431"/>
      <c r="Q149" s="432"/>
      <c r="R149" s="431"/>
      <c r="S149" s="432"/>
      <c r="T149" s="431"/>
      <c r="U149" s="432"/>
      <c r="V149" s="431"/>
      <c r="W149" s="433"/>
      <c r="X149" s="432"/>
      <c r="Y149" s="184" t="str">
        <f t="shared" si="4"/>
        <v/>
      </c>
      <c r="Z149" s="184" t="str">
        <f t="shared" si="5"/>
        <v/>
      </c>
    </row>
    <row r="150" spans="1:26" ht="66" customHeight="1" x14ac:dyDescent="0.25">
      <c r="A150" s="440"/>
      <c r="B150" s="441"/>
      <c r="C150" s="441"/>
      <c r="D150" s="442"/>
      <c r="E150" s="434">
        <f>'MAPA RIESGOS GESTION'!Q152</f>
        <v>0</v>
      </c>
      <c r="F150" s="435"/>
      <c r="G150" s="435"/>
      <c r="H150" s="435"/>
      <c r="I150" s="436"/>
      <c r="J150" s="431"/>
      <c r="K150" s="432"/>
      <c r="L150" s="431"/>
      <c r="M150" s="432"/>
      <c r="N150" s="431"/>
      <c r="O150" s="432"/>
      <c r="P150" s="431"/>
      <c r="Q150" s="432"/>
      <c r="R150" s="431"/>
      <c r="S150" s="432"/>
      <c r="T150" s="431"/>
      <c r="U150" s="432"/>
      <c r="V150" s="431"/>
      <c r="W150" s="433"/>
      <c r="X150" s="432"/>
      <c r="Y150" s="184" t="str">
        <f t="shared" si="4"/>
        <v/>
      </c>
      <c r="Z150" s="184" t="str">
        <f t="shared" si="5"/>
        <v/>
      </c>
    </row>
    <row r="151" spans="1:26" ht="66" customHeight="1" x14ac:dyDescent="0.25">
      <c r="A151" s="443"/>
      <c r="B151" s="444"/>
      <c r="C151" s="444"/>
      <c r="D151" s="445"/>
      <c r="E151" s="434">
        <f>'MAPA RIESGOS GESTION'!Q153</f>
        <v>0</v>
      </c>
      <c r="F151" s="435"/>
      <c r="G151" s="435"/>
      <c r="H151" s="435"/>
      <c r="I151" s="436"/>
      <c r="J151" s="431"/>
      <c r="K151" s="432"/>
      <c r="L151" s="431"/>
      <c r="M151" s="432"/>
      <c r="N151" s="431"/>
      <c r="O151" s="432"/>
      <c r="P151" s="431"/>
      <c r="Q151" s="432"/>
      <c r="R151" s="431"/>
      <c r="S151" s="432"/>
      <c r="T151" s="431"/>
      <c r="U151" s="432"/>
      <c r="V151" s="431"/>
      <c r="W151" s="433"/>
      <c r="X151" s="432"/>
      <c r="Y151" s="184" t="str">
        <f t="shared" si="4"/>
        <v/>
      </c>
      <c r="Z151" s="184" t="str">
        <f t="shared" si="5"/>
        <v/>
      </c>
    </row>
    <row r="152" spans="1:26" ht="66" customHeight="1" x14ac:dyDescent="0.25">
      <c r="A152" s="437">
        <f>'MAPA RIESGOS GESTION'!E154</f>
        <v>0</v>
      </c>
      <c r="B152" s="438"/>
      <c r="C152" s="438"/>
      <c r="D152" s="439"/>
      <c r="E152" s="434">
        <f>'MAPA RIESGOS GESTION'!Q154</f>
        <v>0</v>
      </c>
      <c r="F152" s="435"/>
      <c r="G152" s="435"/>
      <c r="H152" s="435"/>
      <c r="I152" s="436"/>
      <c r="J152" s="431"/>
      <c r="K152" s="432"/>
      <c r="L152" s="431"/>
      <c r="M152" s="432"/>
      <c r="N152" s="431"/>
      <c r="O152" s="432"/>
      <c r="P152" s="431"/>
      <c r="Q152" s="432"/>
      <c r="R152" s="431"/>
      <c r="S152" s="432"/>
      <c r="T152" s="431"/>
      <c r="U152" s="432"/>
      <c r="V152" s="431"/>
      <c r="W152" s="433"/>
      <c r="X152" s="432"/>
      <c r="Y152" s="184" t="str">
        <f t="shared" si="4"/>
        <v/>
      </c>
      <c r="Z152" s="184" t="str">
        <f t="shared" si="5"/>
        <v/>
      </c>
    </row>
    <row r="153" spans="1:26" ht="66" customHeight="1" x14ac:dyDescent="0.25">
      <c r="A153" s="440"/>
      <c r="B153" s="441"/>
      <c r="C153" s="441"/>
      <c r="D153" s="442"/>
      <c r="E153" s="434">
        <f>'MAPA RIESGOS GESTION'!Q155</f>
        <v>0</v>
      </c>
      <c r="F153" s="435"/>
      <c r="G153" s="435"/>
      <c r="H153" s="435"/>
      <c r="I153" s="436"/>
      <c r="J153" s="431"/>
      <c r="K153" s="432"/>
      <c r="L153" s="431"/>
      <c r="M153" s="432"/>
      <c r="N153" s="431"/>
      <c r="O153" s="432"/>
      <c r="P153" s="431"/>
      <c r="Q153" s="432"/>
      <c r="R153" s="431"/>
      <c r="S153" s="432"/>
      <c r="T153" s="431"/>
      <c r="U153" s="432"/>
      <c r="V153" s="431"/>
      <c r="W153" s="433"/>
      <c r="X153" s="432"/>
      <c r="Y153" s="184" t="str">
        <f t="shared" si="4"/>
        <v/>
      </c>
      <c r="Z153" s="184" t="str">
        <f t="shared" si="5"/>
        <v/>
      </c>
    </row>
    <row r="154" spans="1:26" ht="66" customHeight="1" x14ac:dyDescent="0.25">
      <c r="A154" s="440"/>
      <c r="B154" s="441"/>
      <c r="C154" s="441"/>
      <c r="D154" s="442"/>
      <c r="E154" s="434">
        <f>'MAPA RIESGOS GESTION'!Q156</f>
        <v>0</v>
      </c>
      <c r="F154" s="435"/>
      <c r="G154" s="435"/>
      <c r="H154" s="435"/>
      <c r="I154" s="436"/>
      <c r="J154" s="431"/>
      <c r="K154" s="432"/>
      <c r="L154" s="431"/>
      <c r="M154" s="432"/>
      <c r="N154" s="431"/>
      <c r="O154" s="432"/>
      <c r="P154" s="431"/>
      <c r="Q154" s="432"/>
      <c r="R154" s="431"/>
      <c r="S154" s="432"/>
      <c r="T154" s="431"/>
      <c r="U154" s="432"/>
      <c r="V154" s="431"/>
      <c r="W154" s="433"/>
      <c r="X154" s="432"/>
      <c r="Y154" s="184" t="str">
        <f t="shared" si="4"/>
        <v/>
      </c>
      <c r="Z154" s="184" t="str">
        <f t="shared" si="5"/>
        <v/>
      </c>
    </row>
    <row r="155" spans="1:26" ht="66" customHeight="1" x14ac:dyDescent="0.25">
      <c r="A155" s="440"/>
      <c r="B155" s="441"/>
      <c r="C155" s="441"/>
      <c r="D155" s="442"/>
      <c r="E155" s="434">
        <f>'MAPA RIESGOS GESTION'!Q157</f>
        <v>0</v>
      </c>
      <c r="F155" s="435"/>
      <c r="G155" s="435"/>
      <c r="H155" s="435"/>
      <c r="I155" s="436"/>
      <c r="J155" s="431"/>
      <c r="K155" s="432"/>
      <c r="L155" s="431"/>
      <c r="M155" s="432"/>
      <c r="N155" s="431"/>
      <c r="O155" s="432"/>
      <c r="P155" s="431"/>
      <c r="Q155" s="432"/>
      <c r="R155" s="431"/>
      <c r="S155" s="432"/>
      <c r="T155" s="431"/>
      <c r="U155" s="432"/>
      <c r="V155" s="431"/>
      <c r="W155" s="433"/>
      <c r="X155" s="432"/>
      <c r="Y155" s="184" t="str">
        <f t="shared" si="4"/>
        <v/>
      </c>
      <c r="Z155" s="184" t="str">
        <f t="shared" si="5"/>
        <v/>
      </c>
    </row>
    <row r="156" spans="1:26" ht="66" customHeight="1" x14ac:dyDescent="0.25">
      <c r="A156" s="440"/>
      <c r="B156" s="441"/>
      <c r="C156" s="441"/>
      <c r="D156" s="442"/>
      <c r="E156" s="434">
        <f>'MAPA RIESGOS GESTION'!Q158</f>
        <v>0</v>
      </c>
      <c r="F156" s="435"/>
      <c r="G156" s="435"/>
      <c r="H156" s="435"/>
      <c r="I156" s="436"/>
      <c r="J156" s="431"/>
      <c r="K156" s="432"/>
      <c r="L156" s="431"/>
      <c r="M156" s="432"/>
      <c r="N156" s="431"/>
      <c r="O156" s="432"/>
      <c r="P156" s="431"/>
      <c r="Q156" s="432"/>
      <c r="R156" s="431"/>
      <c r="S156" s="432"/>
      <c r="T156" s="431"/>
      <c r="U156" s="432"/>
      <c r="V156" s="431"/>
      <c r="W156" s="433"/>
      <c r="X156" s="432"/>
      <c r="Y156" s="184" t="str">
        <f t="shared" si="4"/>
        <v/>
      </c>
      <c r="Z156" s="184" t="str">
        <f t="shared" si="5"/>
        <v/>
      </c>
    </row>
    <row r="157" spans="1:26" ht="66" customHeight="1" x14ac:dyDescent="0.25">
      <c r="A157" s="440"/>
      <c r="B157" s="441"/>
      <c r="C157" s="441"/>
      <c r="D157" s="442"/>
      <c r="E157" s="434">
        <f>'MAPA RIESGOS GESTION'!Q159</f>
        <v>0</v>
      </c>
      <c r="F157" s="435"/>
      <c r="G157" s="435"/>
      <c r="H157" s="435"/>
      <c r="I157" s="436"/>
      <c r="J157" s="431"/>
      <c r="K157" s="432"/>
      <c r="L157" s="431"/>
      <c r="M157" s="432"/>
      <c r="N157" s="431"/>
      <c r="O157" s="432"/>
      <c r="P157" s="431"/>
      <c r="Q157" s="432"/>
      <c r="R157" s="431"/>
      <c r="S157" s="432"/>
      <c r="T157" s="431"/>
      <c r="U157" s="432"/>
      <c r="V157" s="431"/>
      <c r="W157" s="433"/>
      <c r="X157" s="432"/>
      <c r="Y157" s="184" t="str">
        <f t="shared" si="4"/>
        <v/>
      </c>
      <c r="Z157" s="184" t="str">
        <f t="shared" si="5"/>
        <v/>
      </c>
    </row>
    <row r="158" spans="1:26" ht="66" customHeight="1" x14ac:dyDescent="0.25">
      <c r="A158" s="440"/>
      <c r="B158" s="441"/>
      <c r="C158" s="441"/>
      <c r="D158" s="442"/>
      <c r="E158" s="434">
        <f>'MAPA RIESGOS GESTION'!Q160</f>
        <v>0</v>
      </c>
      <c r="F158" s="435"/>
      <c r="G158" s="435"/>
      <c r="H158" s="435"/>
      <c r="I158" s="436"/>
      <c r="J158" s="431"/>
      <c r="K158" s="432"/>
      <c r="L158" s="431"/>
      <c r="M158" s="432"/>
      <c r="N158" s="431"/>
      <c r="O158" s="432"/>
      <c r="P158" s="431"/>
      <c r="Q158" s="432"/>
      <c r="R158" s="431"/>
      <c r="S158" s="432"/>
      <c r="T158" s="431"/>
      <c r="U158" s="432"/>
      <c r="V158" s="431"/>
      <c r="W158" s="433"/>
      <c r="X158" s="432"/>
      <c r="Y158" s="184" t="str">
        <f t="shared" si="4"/>
        <v/>
      </c>
      <c r="Z158" s="184" t="str">
        <f t="shared" si="5"/>
        <v/>
      </c>
    </row>
    <row r="159" spans="1:26" ht="66" customHeight="1" x14ac:dyDescent="0.25">
      <c r="A159" s="440"/>
      <c r="B159" s="441"/>
      <c r="C159" s="441"/>
      <c r="D159" s="442"/>
      <c r="E159" s="434">
        <f>'MAPA RIESGOS GESTION'!Q161</f>
        <v>0</v>
      </c>
      <c r="F159" s="435"/>
      <c r="G159" s="435"/>
      <c r="H159" s="435"/>
      <c r="I159" s="436"/>
      <c r="J159" s="431"/>
      <c r="K159" s="432"/>
      <c r="L159" s="431"/>
      <c r="M159" s="432"/>
      <c r="N159" s="431"/>
      <c r="O159" s="432"/>
      <c r="P159" s="431"/>
      <c r="Q159" s="432"/>
      <c r="R159" s="431"/>
      <c r="S159" s="432"/>
      <c r="T159" s="431"/>
      <c r="U159" s="432"/>
      <c r="V159" s="431"/>
      <c r="W159" s="433"/>
      <c r="X159" s="432"/>
      <c r="Y159" s="184" t="str">
        <f t="shared" si="4"/>
        <v/>
      </c>
      <c r="Z159" s="184" t="str">
        <f t="shared" si="5"/>
        <v/>
      </c>
    </row>
    <row r="160" spans="1:26" ht="66" customHeight="1" x14ac:dyDescent="0.25">
      <c r="A160" s="440"/>
      <c r="B160" s="441"/>
      <c r="C160" s="441"/>
      <c r="D160" s="442"/>
      <c r="E160" s="434">
        <f>'MAPA RIESGOS GESTION'!Q162</f>
        <v>0</v>
      </c>
      <c r="F160" s="435"/>
      <c r="G160" s="435"/>
      <c r="H160" s="435"/>
      <c r="I160" s="436"/>
      <c r="J160" s="431"/>
      <c r="K160" s="432"/>
      <c r="L160" s="431"/>
      <c r="M160" s="432"/>
      <c r="N160" s="431"/>
      <c r="O160" s="432"/>
      <c r="P160" s="431"/>
      <c r="Q160" s="432"/>
      <c r="R160" s="431"/>
      <c r="S160" s="432"/>
      <c r="T160" s="431"/>
      <c r="U160" s="432"/>
      <c r="V160" s="431"/>
      <c r="W160" s="433"/>
      <c r="X160" s="432"/>
      <c r="Y160" s="184" t="str">
        <f t="shared" si="4"/>
        <v/>
      </c>
      <c r="Z160" s="184" t="str">
        <f t="shared" si="5"/>
        <v/>
      </c>
    </row>
    <row r="161" spans="1:26" ht="66" customHeight="1" x14ac:dyDescent="0.25">
      <c r="A161" s="440"/>
      <c r="B161" s="441"/>
      <c r="C161" s="441"/>
      <c r="D161" s="442"/>
      <c r="E161" s="434">
        <f>'MAPA RIESGOS GESTION'!Q163</f>
        <v>0</v>
      </c>
      <c r="F161" s="435"/>
      <c r="G161" s="435"/>
      <c r="H161" s="435"/>
      <c r="I161" s="436"/>
      <c r="J161" s="431"/>
      <c r="K161" s="432"/>
      <c r="L161" s="431"/>
      <c r="M161" s="432"/>
      <c r="N161" s="431"/>
      <c r="O161" s="432"/>
      <c r="P161" s="431"/>
      <c r="Q161" s="432"/>
      <c r="R161" s="431"/>
      <c r="S161" s="432"/>
      <c r="T161" s="431"/>
      <c r="U161" s="432"/>
      <c r="V161" s="431"/>
      <c r="W161" s="433"/>
      <c r="X161" s="432"/>
      <c r="Y161" s="184" t="str">
        <f t="shared" si="4"/>
        <v/>
      </c>
      <c r="Z161" s="184" t="str">
        <f t="shared" si="5"/>
        <v/>
      </c>
    </row>
    <row r="162" spans="1:26" ht="66" customHeight="1" x14ac:dyDescent="0.25">
      <c r="A162" s="440"/>
      <c r="B162" s="441"/>
      <c r="C162" s="441"/>
      <c r="D162" s="442"/>
      <c r="E162" s="434">
        <f>'MAPA RIESGOS GESTION'!Q164</f>
        <v>0</v>
      </c>
      <c r="F162" s="435"/>
      <c r="G162" s="435"/>
      <c r="H162" s="435"/>
      <c r="I162" s="436"/>
      <c r="J162" s="431"/>
      <c r="K162" s="432"/>
      <c r="L162" s="431"/>
      <c r="M162" s="432"/>
      <c r="N162" s="431"/>
      <c r="O162" s="432"/>
      <c r="P162" s="431"/>
      <c r="Q162" s="432"/>
      <c r="R162" s="431"/>
      <c r="S162" s="432"/>
      <c r="T162" s="431"/>
      <c r="U162" s="432"/>
      <c r="V162" s="431"/>
      <c r="W162" s="433"/>
      <c r="X162" s="432"/>
      <c r="Y162" s="184" t="str">
        <f t="shared" si="4"/>
        <v/>
      </c>
      <c r="Z162" s="184" t="str">
        <f t="shared" si="5"/>
        <v/>
      </c>
    </row>
    <row r="163" spans="1:26" ht="66" customHeight="1" x14ac:dyDescent="0.25">
      <c r="A163" s="440"/>
      <c r="B163" s="441"/>
      <c r="C163" s="441"/>
      <c r="D163" s="442"/>
      <c r="E163" s="434">
        <f>'MAPA RIESGOS GESTION'!Q165</f>
        <v>0</v>
      </c>
      <c r="F163" s="435"/>
      <c r="G163" s="435"/>
      <c r="H163" s="435"/>
      <c r="I163" s="436"/>
      <c r="J163" s="431"/>
      <c r="K163" s="432"/>
      <c r="L163" s="431"/>
      <c r="M163" s="432"/>
      <c r="N163" s="431"/>
      <c r="O163" s="432"/>
      <c r="P163" s="431"/>
      <c r="Q163" s="432"/>
      <c r="R163" s="431"/>
      <c r="S163" s="432"/>
      <c r="T163" s="431"/>
      <c r="U163" s="432"/>
      <c r="V163" s="431"/>
      <c r="W163" s="433"/>
      <c r="X163" s="432"/>
      <c r="Y163" s="184" t="str">
        <f t="shared" si="4"/>
        <v/>
      </c>
      <c r="Z163" s="184" t="str">
        <f t="shared" si="5"/>
        <v/>
      </c>
    </row>
    <row r="164" spans="1:26" ht="66" customHeight="1" x14ac:dyDescent="0.25">
      <c r="A164" s="440"/>
      <c r="B164" s="441"/>
      <c r="C164" s="441"/>
      <c r="D164" s="442"/>
      <c r="E164" s="434">
        <f>'MAPA RIESGOS GESTION'!Q166</f>
        <v>0</v>
      </c>
      <c r="F164" s="435"/>
      <c r="G164" s="435"/>
      <c r="H164" s="435"/>
      <c r="I164" s="436"/>
      <c r="J164" s="431"/>
      <c r="K164" s="432"/>
      <c r="L164" s="431"/>
      <c r="M164" s="432"/>
      <c r="N164" s="431"/>
      <c r="O164" s="432"/>
      <c r="P164" s="431"/>
      <c r="Q164" s="432"/>
      <c r="R164" s="431"/>
      <c r="S164" s="432"/>
      <c r="T164" s="431"/>
      <c r="U164" s="432"/>
      <c r="V164" s="431"/>
      <c r="W164" s="433"/>
      <c r="X164" s="432"/>
      <c r="Y164" s="184" t="str">
        <f t="shared" si="4"/>
        <v/>
      </c>
      <c r="Z164" s="184" t="str">
        <f t="shared" si="5"/>
        <v/>
      </c>
    </row>
    <row r="165" spans="1:26" ht="66" customHeight="1" x14ac:dyDescent="0.25">
      <c r="A165" s="440"/>
      <c r="B165" s="441"/>
      <c r="C165" s="441"/>
      <c r="D165" s="442"/>
      <c r="E165" s="434">
        <f>'MAPA RIESGOS GESTION'!Q167</f>
        <v>0</v>
      </c>
      <c r="F165" s="435"/>
      <c r="G165" s="435"/>
      <c r="H165" s="435"/>
      <c r="I165" s="436"/>
      <c r="J165" s="431"/>
      <c r="K165" s="432"/>
      <c r="L165" s="431"/>
      <c r="M165" s="432"/>
      <c r="N165" s="431"/>
      <c r="O165" s="432"/>
      <c r="P165" s="431"/>
      <c r="Q165" s="432"/>
      <c r="R165" s="431"/>
      <c r="S165" s="432"/>
      <c r="T165" s="431"/>
      <c r="U165" s="432"/>
      <c r="V165" s="431"/>
      <c r="W165" s="433"/>
      <c r="X165" s="432"/>
      <c r="Y165" s="184" t="str">
        <f t="shared" si="4"/>
        <v/>
      </c>
      <c r="Z165" s="184" t="str">
        <f t="shared" si="5"/>
        <v/>
      </c>
    </row>
    <row r="166" spans="1:26" ht="66" customHeight="1" x14ac:dyDescent="0.25">
      <c r="A166" s="440"/>
      <c r="B166" s="441"/>
      <c r="C166" s="441"/>
      <c r="D166" s="442"/>
      <c r="E166" s="434">
        <f>'MAPA RIESGOS GESTION'!Q168</f>
        <v>0</v>
      </c>
      <c r="F166" s="435"/>
      <c r="G166" s="435"/>
      <c r="H166" s="435"/>
      <c r="I166" s="436"/>
      <c r="J166" s="431"/>
      <c r="K166" s="432"/>
      <c r="L166" s="431"/>
      <c r="M166" s="432"/>
      <c r="N166" s="431"/>
      <c r="O166" s="432"/>
      <c r="P166" s="431"/>
      <c r="Q166" s="432"/>
      <c r="R166" s="431"/>
      <c r="S166" s="432"/>
      <c r="T166" s="431"/>
      <c r="U166" s="432"/>
      <c r="V166" s="431"/>
      <c r="W166" s="433"/>
      <c r="X166" s="432"/>
      <c r="Y166" s="184" t="str">
        <f t="shared" si="4"/>
        <v/>
      </c>
      <c r="Z166" s="184" t="str">
        <f t="shared" si="5"/>
        <v/>
      </c>
    </row>
    <row r="167" spans="1:26" ht="66" customHeight="1" x14ac:dyDescent="0.25">
      <c r="A167" s="443"/>
      <c r="B167" s="444"/>
      <c r="C167" s="444"/>
      <c r="D167" s="445"/>
      <c r="E167" s="434">
        <f>'MAPA RIESGOS GESTION'!Q169</f>
        <v>0</v>
      </c>
      <c r="F167" s="435"/>
      <c r="G167" s="435"/>
      <c r="H167" s="435"/>
      <c r="I167" s="436"/>
      <c r="J167" s="431"/>
      <c r="K167" s="432"/>
      <c r="L167" s="431"/>
      <c r="M167" s="432"/>
      <c r="N167" s="431"/>
      <c r="O167" s="432"/>
      <c r="P167" s="431"/>
      <c r="Q167" s="432"/>
      <c r="R167" s="431"/>
      <c r="S167" s="432"/>
      <c r="T167" s="431"/>
      <c r="U167" s="432"/>
      <c r="V167" s="431"/>
      <c r="W167" s="433"/>
      <c r="X167" s="432"/>
      <c r="Y167" s="184" t="str">
        <f t="shared" si="4"/>
        <v/>
      </c>
      <c r="Z167" s="184" t="str">
        <f t="shared" si="5"/>
        <v/>
      </c>
    </row>
    <row r="168" spans="1:26" ht="66" customHeight="1" x14ac:dyDescent="0.25">
      <c r="A168" s="437">
        <f>'MAPA RIESGOS GESTION'!E170</f>
        <v>0</v>
      </c>
      <c r="B168" s="438"/>
      <c r="C168" s="438"/>
      <c r="D168" s="439"/>
      <c r="E168" s="434">
        <f>'MAPA RIESGOS GESTION'!Q170</f>
        <v>0</v>
      </c>
      <c r="F168" s="435"/>
      <c r="G168" s="435"/>
      <c r="H168" s="435"/>
      <c r="I168" s="436"/>
      <c r="J168" s="431"/>
      <c r="K168" s="432"/>
      <c r="L168" s="431"/>
      <c r="M168" s="432"/>
      <c r="N168" s="431"/>
      <c r="O168" s="432"/>
      <c r="P168" s="431"/>
      <c r="Q168" s="432"/>
      <c r="R168" s="431"/>
      <c r="S168" s="432"/>
      <c r="T168" s="431"/>
      <c r="U168" s="432"/>
      <c r="V168" s="431"/>
      <c r="W168" s="433"/>
      <c r="X168" s="432"/>
      <c r="Y168" s="184" t="str">
        <f t="shared" si="4"/>
        <v/>
      </c>
      <c r="Z168" s="184" t="str">
        <f t="shared" si="5"/>
        <v/>
      </c>
    </row>
    <row r="169" spans="1:26" ht="66" customHeight="1" x14ac:dyDescent="0.25">
      <c r="A169" s="440"/>
      <c r="B169" s="441"/>
      <c r="C169" s="441"/>
      <c r="D169" s="442"/>
      <c r="E169" s="434">
        <f>'MAPA RIESGOS GESTION'!Q171</f>
        <v>0</v>
      </c>
      <c r="F169" s="435"/>
      <c r="G169" s="435"/>
      <c r="H169" s="435"/>
      <c r="I169" s="436"/>
      <c r="J169" s="431"/>
      <c r="K169" s="432"/>
      <c r="L169" s="431"/>
      <c r="M169" s="432"/>
      <c r="N169" s="431"/>
      <c r="O169" s="432"/>
      <c r="P169" s="431"/>
      <c r="Q169" s="432"/>
      <c r="R169" s="431"/>
      <c r="S169" s="432"/>
      <c r="T169" s="431"/>
      <c r="U169" s="432"/>
      <c r="V169" s="431"/>
      <c r="W169" s="433"/>
      <c r="X169" s="432"/>
      <c r="Y169" s="184" t="str">
        <f t="shared" si="4"/>
        <v/>
      </c>
      <c r="Z169" s="184" t="str">
        <f t="shared" si="5"/>
        <v/>
      </c>
    </row>
    <row r="170" spans="1:26" ht="66" customHeight="1" x14ac:dyDescent="0.25">
      <c r="A170" s="440"/>
      <c r="B170" s="441"/>
      <c r="C170" s="441"/>
      <c r="D170" s="442"/>
      <c r="E170" s="434">
        <f>'MAPA RIESGOS GESTION'!Q172</f>
        <v>0</v>
      </c>
      <c r="F170" s="435"/>
      <c r="G170" s="435"/>
      <c r="H170" s="435"/>
      <c r="I170" s="436"/>
      <c r="J170" s="431"/>
      <c r="K170" s="432"/>
      <c r="L170" s="431"/>
      <c r="M170" s="432"/>
      <c r="N170" s="431"/>
      <c r="O170" s="432"/>
      <c r="P170" s="431"/>
      <c r="Q170" s="432"/>
      <c r="R170" s="431"/>
      <c r="S170" s="432"/>
      <c r="T170" s="431"/>
      <c r="U170" s="432"/>
      <c r="V170" s="431"/>
      <c r="W170" s="433"/>
      <c r="X170" s="432"/>
      <c r="Y170" s="184" t="str">
        <f t="shared" si="4"/>
        <v/>
      </c>
      <c r="Z170" s="184" t="str">
        <f t="shared" si="5"/>
        <v/>
      </c>
    </row>
    <row r="171" spans="1:26" ht="66" customHeight="1" x14ac:dyDescent="0.25">
      <c r="A171" s="440"/>
      <c r="B171" s="441"/>
      <c r="C171" s="441"/>
      <c r="D171" s="442"/>
      <c r="E171" s="434">
        <f>'MAPA RIESGOS GESTION'!Q173</f>
        <v>0</v>
      </c>
      <c r="F171" s="435"/>
      <c r="G171" s="435"/>
      <c r="H171" s="435"/>
      <c r="I171" s="436"/>
      <c r="J171" s="431"/>
      <c r="K171" s="432"/>
      <c r="L171" s="431"/>
      <c r="M171" s="432"/>
      <c r="N171" s="431"/>
      <c r="O171" s="432"/>
      <c r="P171" s="431"/>
      <c r="Q171" s="432"/>
      <c r="R171" s="431"/>
      <c r="S171" s="432"/>
      <c r="T171" s="431"/>
      <c r="U171" s="432"/>
      <c r="V171" s="431"/>
      <c r="W171" s="433"/>
      <c r="X171" s="432"/>
      <c r="Y171" s="184" t="str">
        <f t="shared" si="4"/>
        <v/>
      </c>
      <c r="Z171" s="184" t="str">
        <f t="shared" si="5"/>
        <v/>
      </c>
    </row>
    <row r="172" spans="1:26" ht="66" customHeight="1" x14ac:dyDescent="0.25">
      <c r="A172" s="440"/>
      <c r="B172" s="441"/>
      <c r="C172" s="441"/>
      <c r="D172" s="442"/>
      <c r="E172" s="434">
        <f>'MAPA RIESGOS GESTION'!Q174</f>
        <v>0</v>
      </c>
      <c r="F172" s="435"/>
      <c r="G172" s="435"/>
      <c r="H172" s="435"/>
      <c r="I172" s="436"/>
      <c r="J172" s="431"/>
      <c r="K172" s="432"/>
      <c r="L172" s="431"/>
      <c r="M172" s="432"/>
      <c r="N172" s="431"/>
      <c r="O172" s="432"/>
      <c r="P172" s="431"/>
      <c r="Q172" s="432"/>
      <c r="R172" s="431"/>
      <c r="S172" s="432"/>
      <c r="T172" s="431"/>
      <c r="U172" s="432"/>
      <c r="V172" s="431"/>
      <c r="W172" s="433"/>
      <c r="X172" s="432"/>
      <c r="Y172" s="184" t="str">
        <f t="shared" si="4"/>
        <v/>
      </c>
      <c r="Z172" s="184" t="str">
        <f t="shared" si="5"/>
        <v/>
      </c>
    </row>
    <row r="173" spans="1:26" ht="66" customHeight="1" x14ac:dyDescent="0.25">
      <c r="A173" s="440"/>
      <c r="B173" s="441"/>
      <c r="C173" s="441"/>
      <c r="D173" s="442"/>
      <c r="E173" s="434">
        <f>'MAPA RIESGOS GESTION'!Q175</f>
        <v>0</v>
      </c>
      <c r="F173" s="435"/>
      <c r="G173" s="435"/>
      <c r="H173" s="435"/>
      <c r="I173" s="436"/>
      <c r="J173" s="431"/>
      <c r="K173" s="432"/>
      <c r="L173" s="431"/>
      <c r="M173" s="432"/>
      <c r="N173" s="431"/>
      <c r="O173" s="432"/>
      <c r="P173" s="431"/>
      <c r="Q173" s="432"/>
      <c r="R173" s="431"/>
      <c r="S173" s="432"/>
      <c r="T173" s="431"/>
      <c r="U173" s="432"/>
      <c r="V173" s="431"/>
      <c r="W173" s="433"/>
      <c r="X173" s="432"/>
      <c r="Y173" s="184" t="str">
        <f t="shared" si="4"/>
        <v/>
      </c>
      <c r="Z173" s="184" t="str">
        <f t="shared" si="5"/>
        <v/>
      </c>
    </row>
    <row r="174" spans="1:26" ht="66" customHeight="1" x14ac:dyDescent="0.25">
      <c r="A174" s="440"/>
      <c r="B174" s="441"/>
      <c r="C174" s="441"/>
      <c r="D174" s="442"/>
      <c r="E174" s="434">
        <f>'MAPA RIESGOS GESTION'!Q176</f>
        <v>0</v>
      </c>
      <c r="F174" s="435"/>
      <c r="G174" s="435"/>
      <c r="H174" s="435"/>
      <c r="I174" s="436"/>
      <c r="J174" s="431"/>
      <c r="K174" s="432"/>
      <c r="L174" s="431"/>
      <c r="M174" s="432"/>
      <c r="N174" s="431"/>
      <c r="O174" s="432"/>
      <c r="P174" s="431"/>
      <c r="Q174" s="432"/>
      <c r="R174" s="431"/>
      <c r="S174" s="432"/>
      <c r="T174" s="431"/>
      <c r="U174" s="432"/>
      <c r="V174" s="431"/>
      <c r="W174" s="433"/>
      <c r="X174" s="432"/>
      <c r="Y174" s="184" t="str">
        <f t="shared" si="4"/>
        <v/>
      </c>
      <c r="Z174" s="184" t="str">
        <f t="shared" si="5"/>
        <v/>
      </c>
    </row>
    <row r="175" spans="1:26" ht="66" customHeight="1" x14ac:dyDescent="0.25">
      <c r="A175" s="440"/>
      <c r="B175" s="441"/>
      <c r="C175" s="441"/>
      <c r="D175" s="442"/>
      <c r="E175" s="434">
        <f>'MAPA RIESGOS GESTION'!Q177</f>
        <v>0</v>
      </c>
      <c r="F175" s="435"/>
      <c r="G175" s="435"/>
      <c r="H175" s="435"/>
      <c r="I175" s="436"/>
      <c r="J175" s="431"/>
      <c r="K175" s="432"/>
      <c r="L175" s="431"/>
      <c r="M175" s="432"/>
      <c r="N175" s="431"/>
      <c r="O175" s="432"/>
      <c r="P175" s="431"/>
      <c r="Q175" s="432"/>
      <c r="R175" s="431"/>
      <c r="S175" s="432"/>
      <c r="T175" s="431"/>
      <c r="U175" s="432"/>
      <c r="V175" s="431"/>
      <c r="W175" s="433"/>
      <c r="X175" s="432"/>
      <c r="Y175" s="184" t="str">
        <f t="shared" si="4"/>
        <v/>
      </c>
      <c r="Z175" s="184" t="str">
        <f t="shared" si="5"/>
        <v/>
      </c>
    </row>
    <row r="176" spans="1:26" ht="66" customHeight="1" x14ac:dyDescent="0.25">
      <c r="A176" s="440"/>
      <c r="B176" s="441"/>
      <c r="C176" s="441"/>
      <c r="D176" s="442"/>
      <c r="E176" s="434">
        <f>'MAPA RIESGOS GESTION'!Q178</f>
        <v>0</v>
      </c>
      <c r="F176" s="435"/>
      <c r="G176" s="435"/>
      <c r="H176" s="435"/>
      <c r="I176" s="436"/>
      <c r="J176" s="431"/>
      <c r="K176" s="432"/>
      <c r="L176" s="431"/>
      <c r="M176" s="432"/>
      <c r="N176" s="431"/>
      <c r="O176" s="432"/>
      <c r="P176" s="431"/>
      <c r="Q176" s="432"/>
      <c r="R176" s="431"/>
      <c r="S176" s="432"/>
      <c r="T176" s="431"/>
      <c r="U176" s="432"/>
      <c r="V176" s="431"/>
      <c r="W176" s="433"/>
      <c r="X176" s="432"/>
      <c r="Y176" s="184" t="str">
        <f t="shared" si="4"/>
        <v/>
      </c>
      <c r="Z176" s="184" t="str">
        <f t="shared" si="5"/>
        <v/>
      </c>
    </row>
    <row r="177" spans="1:26" ht="66" customHeight="1" x14ac:dyDescent="0.25">
      <c r="A177" s="440"/>
      <c r="B177" s="441"/>
      <c r="C177" s="441"/>
      <c r="D177" s="442"/>
      <c r="E177" s="434">
        <f>'MAPA RIESGOS GESTION'!Q179</f>
        <v>0</v>
      </c>
      <c r="F177" s="435"/>
      <c r="G177" s="435"/>
      <c r="H177" s="435"/>
      <c r="I177" s="436"/>
      <c r="J177" s="431"/>
      <c r="K177" s="432"/>
      <c r="L177" s="431"/>
      <c r="M177" s="432"/>
      <c r="N177" s="431"/>
      <c r="O177" s="432"/>
      <c r="P177" s="431"/>
      <c r="Q177" s="432"/>
      <c r="R177" s="431"/>
      <c r="S177" s="432"/>
      <c r="T177" s="431"/>
      <c r="U177" s="432"/>
      <c r="V177" s="431"/>
      <c r="W177" s="433"/>
      <c r="X177" s="432"/>
      <c r="Y177" s="184" t="str">
        <f t="shared" si="4"/>
        <v/>
      </c>
      <c r="Z177" s="184" t="str">
        <f t="shared" si="5"/>
        <v/>
      </c>
    </row>
    <row r="178" spans="1:26" ht="66" customHeight="1" x14ac:dyDescent="0.25">
      <c r="A178" s="440"/>
      <c r="B178" s="441"/>
      <c r="C178" s="441"/>
      <c r="D178" s="442"/>
      <c r="E178" s="434">
        <f>'MAPA RIESGOS GESTION'!Q180</f>
        <v>0</v>
      </c>
      <c r="F178" s="435"/>
      <c r="G178" s="435"/>
      <c r="H178" s="435"/>
      <c r="I178" s="436"/>
      <c r="J178" s="431"/>
      <c r="K178" s="432"/>
      <c r="L178" s="431"/>
      <c r="M178" s="432"/>
      <c r="N178" s="431"/>
      <c r="O178" s="432"/>
      <c r="P178" s="431"/>
      <c r="Q178" s="432"/>
      <c r="R178" s="431"/>
      <c r="S178" s="432"/>
      <c r="T178" s="431"/>
      <c r="U178" s="432"/>
      <c r="V178" s="431"/>
      <c r="W178" s="433"/>
      <c r="X178" s="432"/>
      <c r="Y178" s="184" t="str">
        <f t="shared" si="4"/>
        <v/>
      </c>
      <c r="Z178" s="184" t="str">
        <f t="shared" si="5"/>
        <v/>
      </c>
    </row>
    <row r="179" spans="1:26" ht="66" customHeight="1" x14ac:dyDescent="0.25">
      <c r="A179" s="440"/>
      <c r="B179" s="441"/>
      <c r="C179" s="441"/>
      <c r="D179" s="442"/>
      <c r="E179" s="434">
        <f>'MAPA RIESGOS GESTION'!Q181</f>
        <v>0</v>
      </c>
      <c r="F179" s="435"/>
      <c r="G179" s="435"/>
      <c r="H179" s="435"/>
      <c r="I179" s="436"/>
      <c r="J179" s="431"/>
      <c r="K179" s="432"/>
      <c r="L179" s="431"/>
      <c r="M179" s="432"/>
      <c r="N179" s="431"/>
      <c r="O179" s="432"/>
      <c r="P179" s="431"/>
      <c r="Q179" s="432"/>
      <c r="R179" s="431"/>
      <c r="S179" s="432"/>
      <c r="T179" s="431"/>
      <c r="U179" s="432"/>
      <c r="V179" s="431"/>
      <c r="W179" s="433"/>
      <c r="X179" s="432"/>
      <c r="Y179" s="184" t="str">
        <f t="shared" si="4"/>
        <v/>
      </c>
      <c r="Z179" s="184" t="str">
        <f t="shared" si="5"/>
        <v/>
      </c>
    </row>
    <row r="180" spans="1:26" ht="66" customHeight="1" x14ac:dyDescent="0.25">
      <c r="A180" s="440"/>
      <c r="B180" s="441"/>
      <c r="C180" s="441"/>
      <c r="D180" s="442"/>
      <c r="E180" s="434">
        <f>'MAPA RIESGOS GESTION'!Q182</f>
        <v>0</v>
      </c>
      <c r="F180" s="435"/>
      <c r="G180" s="435"/>
      <c r="H180" s="435"/>
      <c r="I180" s="436"/>
      <c r="J180" s="431"/>
      <c r="K180" s="432"/>
      <c r="L180" s="431"/>
      <c r="M180" s="432"/>
      <c r="N180" s="431"/>
      <c r="O180" s="432"/>
      <c r="P180" s="431"/>
      <c r="Q180" s="432"/>
      <c r="R180" s="431"/>
      <c r="S180" s="432"/>
      <c r="T180" s="431"/>
      <c r="U180" s="432"/>
      <c r="V180" s="431"/>
      <c r="W180" s="433"/>
      <c r="X180" s="432"/>
      <c r="Y180" s="184" t="str">
        <f t="shared" si="4"/>
        <v/>
      </c>
      <c r="Z180" s="184" t="str">
        <f t="shared" si="5"/>
        <v/>
      </c>
    </row>
    <row r="181" spans="1:26" ht="66" customHeight="1" x14ac:dyDescent="0.25">
      <c r="A181" s="440"/>
      <c r="B181" s="441"/>
      <c r="C181" s="441"/>
      <c r="D181" s="442"/>
      <c r="E181" s="434">
        <f>'MAPA RIESGOS GESTION'!Q183</f>
        <v>0</v>
      </c>
      <c r="F181" s="435"/>
      <c r="G181" s="435"/>
      <c r="H181" s="435"/>
      <c r="I181" s="436"/>
      <c r="J181" s="431"/>
      <c r="K181" s="432"/>
      <c r="L181" s="431"/>
      <c r="M181" s="432"/>
      <c r="N181" s="431"/>
      <c r="O181" s="432"/>
      <c r="P181" s="431"/>
      <c r="Q181" s="432"/>
      <c r="R181" s="431"/>
      <c r="S181" s="432"/>
      <c r="T181" s="431"/>
      <c r="U181" s="432"/>
      <c r="V181" s="431"/>
      <c r="W181" s="433"/>
      <c r="X181" s="432"/>
      <c r="Y181" s="184" t="str">
        <f t="shared" si="4"/>
        <v/>
      </c>
      <c r="Z181" s="184" t="str">
        <f t="shared" si="5"/>
        <v/>
      </c>
    </row>
    <row r="182" spans="1:26" ht="66" customHeight="1" x14ac:dyDescent="0.25">
      <c r="A182" s="440"/>
      <c r="B182" s="441"/>
      <c r="C182" s="441"/>
      <c r="D182" s="442"/>
      <c r="E182" s="434">
        <f>'MAPA RIESGOS GESTION'!Q184</f>
        <v>0</v>
      </c>
      <c r="F182" s="435"/>
      <c r="G182" s="435"/>
      <c r="H182" s="435"/>
      <c r="I182" s="436"/>
      <c r="J182" s="431"/>
      <c r="K182" s="432"/>
      <c r="L182" s="431"/>
      <c r="M182" s="432"/>
      <c r="N182" s="431"/>
      <c r="O182" s="432"/>
      <c r="P182" s="431"/>
      <c r="Q182" s="432"/>
      <c r="R182" s="431"/>
      <c r="S182" s="432"/>
      <c r="T182" s="431"/>
      <c r="U182" s="432"/>
      <c r="V182" s="431"/>
      <c r="W182" s="433"/>
      <c r="X182" s="432"/>
      <c r="Y182" s="184" t="str">
        <f t="shared" si="4"/>
        <v/>
      </c>
      <c r="Z182" s="184" t="str">
        <f t="shared" si="5"/>
        <v/>
      </c>
    </row>
    <row r="183" spans="1:26" ht="66" customHeight="1" x14ac:dyDescent="0.25">
      <c r="A183" s="443"/>
      <c r="B183" s="444"/>
      <c r="C183" s="444"/>
      <c r="D183" s="445"/>
      <c r="E183" s="434">
        <f>'MAPA RIESGOS GESTION'!Q185</f>
        <v>0</v>
      </c>
      <c r="F183" s="435"/>
      <c r="G183" s="435"/>
      <c r="H183" s="435"/>
      <c r="I183" s="436"/>
      <c r="J183" s="431"/>
      <c r="K183" s="432"/>
      <c r="L183" s="431"/>
      <c r="M183" s="432"/>
      <c r="N183" s="431"/>
      <c r="O183" s="432"/>
      <c r="P183" s="431"/>
      <c r="Q183" s="432"/>
      <c r="R183" s="431"/>
      <c r="S183" s="432"/>
      <c r="T183" s="431"/>
      <c r="U183" s="432"/>
      <c r="V183" s="431"/>
      <c r="W183" s="433"/>
      <c r="X183" s="432"/>
      <c r="Y183" s="184" t="str">
        <f t="shared" si="4"/>
        <v/>
      </c>
      <c r="Z183" s="184" t="str">
        <f t="shared" si="5"/>
        <v/>
      </c>
    </row>
    <row r="184" spans="1:26" ht="66" customHeight="1" x14ac:dyDescent="0.25">
      <c r="A184" s="437">
        <f>'MAPA RIESGOS GESTION'!E186</f>
        <v>0</v>
      </c>
      <c r="B184" s="438"/>
      <c r="C184" s="438"/>
      <c r="D184" s="439"/>
      <c r="E184" s="434">
        <f>'MAPA RIESGOS GESTION'!Q186</f>
        <v>0</v>
      </c>
      <c r="F184" s="435"/>
      <c r="G184" s="435"/>
      <c r="H184" s="435"/>
      <c r="I184" s="436"/>
      <c r="J184" s="431"/>
      <c r="K184" s="432"/>
      <c r="L184" s="431"/>
      <c r="M184" s="432"/>
      <c r="N184" s="431"/>
      <c r="O184" s="432"/>
      <c r="P184" s="431"/>
      <c r="Q184" s="432"/>
      <c r="R184" s="431"/>
      <c r="S184" s="432"/>
      <c r="T184" s="431"/>
      <c r="U184" s="432"/>
      <c r="V184" s="431"/>
      <c r="W184" s="433"/>
      <c r="X184" s="432"/>
      <c r="Y184" s="184" t="str">
        <f t="shared" si="4"/>
        <v/>
      </c>
      <c r="Z184" s="184" t="str">
        <f t="shared" si="5"/>
        <v/>
      </c>
    </row>
    <row r="185" spans="1:26" ht="66" customHeight="1" x14ac:dyDescent="0.25">
      <c r="A185" s="440"/>
      <c r="B185" s="441"/>
      <c r="C185" s="441"/>
      <c r="D185" s="442"/>
      <c r="E185" s="434">
        <f>'MAPA RIESGOS GESTION'!Q187</f>
        <v>0</v>
      </c>
      <c r="F185" s="435"/>
      <c r="G185" s="435"/>
      <c r="H185" s="435"/>
      <c r="I185" s="436"/>
      <c r="J185" s="431"/>
      <c r="K185" s="432"/>
      <c r="L185" s="431"/>
      <c r="M185" s="432"/>
      <c r="N185" s="431"/>
      <c r="O185" s="432"/>
      <c r="P185" s="431"/>
      <c r="Q185" s="432"/>
      <c r="R185" s="431"/>
      <c r="S185" s="432"/>
      <c r="T185" s="431"/>
      <c r="U185" s="432"/>
      <c r="V185" s="431"/>
      <c r="W185" s="433"/>
      <c r="X185" s="432"/>
      <c r="Y185" s="184" t="str">
        <f t="shared" si="4"/>
        <v/>
      </c>
      <c r="Z185" s="184" t="str">
        <f t="shared" si="5"/>
        <v/>
      </c>
    </row>
    <row r="186" spans="1:26" ht="66" customHeight="1" x14ac:dyDescent="0.25">
      <c r="A186" s="440"/>
      <c r="B186" s="441"/>
      <c r="C186" s="441"/>
      <c r="D186" s="442"/>
      <c r="E186" s="434">
        <f>'MAPA RIESGOS GESTION'!Q188</f>
        <v>0</v>
      </c>
      <c r="F186" s="435"/>
      <c r="G186" s="435"/>
      <c r="H186" s="435"/>
      <c r="I186" s="436"/>
      <c r="J186" s="431"/>
      <c r="K186" s="432"/>
      <c r="L186" s="431"/>
      <c r="M186" s="432"/>
      <c r="N186" s="431"/>
      <c r="O186" s="432"/>
      <c r="P186" s="431"/>
      <c r="Q186" s="432"/>
      <c r="R186" s="431"/>
      <c r="S186" s="432"/>
      <c r="T186" s="431"/>
      <c r="U186" s="432"/>
      <c r="V186" s="431"/>
      <c r="W186" s="433"/>
      <c r="X186" s="432"/>
      <c r="Y186" s="184" t="str">
        <f t="shared" si="4"/>
        <v/>
      </c>
      <c r="Z186" s="184" t="str">
        <f t="shared" si="5"/>
        <v/>
      </c>
    </row>
    <row r="187" spans="1:26" ht="66" customHeight="1" x14ac:dyDescent="0.25">
      <c r="A187" s="440"/>
      <c r="B187" s="441"/>
      <c r="C187" s="441"/>
      <c r="D187" s="442"/>
      <c r="E187" s="434">
        <f>'MAPA RIESGOS GESTION'!Q189</f>
        <v>0</v>
      </c>
      <c r="F187" s="435"/>
      <c r="G187" s="435"/>
      <c r="H187" s="435"/>
      <c r="I187" s="436"/>
      <c r="J187" s="431"/>
      <c r="K187" s="432"/>
      <c r="L187" s="431"/>
      <c r="M187" s="432"/>
      <c r="N187" s="431"/>
      <c r="O187" s="432"/>
      <c r="P187" s="431"/>
      <c r="Q187" s="432"/>
      <c r="R187" s="431"/>
      <c r="S187" s="432"/>
      <c r="T187" s="431"/>
      <c r="U187" s="432"/>
      <c r="V187" s="431"/>
      <c r="W187" s="433"/>
      <c r="X187" s="432"/>
      <c r="Y187" s="184" t="str">
        <f t="shared" si="4"/>
        <v/>
      </c>
      <c r="Z187" s="184" t="str">
        <f t="shared" si="5"/>
        <v/>
      </c>
    </row>
    <row r="188" spans="1:26" ht="66" customHeight="1" x14ac:dyDescent="0.25">
      <c r="A188" s="440"/>
      <c r="B188" s="441"/>
      <c r="C188" s="441"/>
      <c r="D188" s="442"/>
      <c r="E188" s="434">
        <f>'MAPA RIESGOS GESTION'!Q190</f>
        <v>0</v>
      </c>
      <c r="F188" s="435"/>
      <c r="G188" s="435"/>
      <c r="H188" s="435"/>
      <c r="I188" s="436"/>
      <c r="J188" s="431"/>
      <c r="K188" s="432"/>
      <c r="L188" s="431"/>
      <c r="M188" s="432"/>
      <c r="N188" s="431"/>
      <c r="O188" s="432"/>
      <c r="P188" s="431"/>
      <c r="Q188" s="432"/>
      <c r="R188" s="431"/>
      <c r="S188" s="432"/>
      <c r="T188" s="431"/>
      <c r="U188" s="432"/>
      <c r="V188" s="431"/>
      <c r="W188" s="433"/>
      <c r="X188" s="432"/>
      <c r="Y188" s="184" t="str">
        <f t="shared" si="4"/>
        <v/>
      </c>
      <c r="Z188" s="184" t="str">
        <f t="shared" si="5"/>
        <v/>
      </c>
    </row>
    <row r="189" spans="1:26" ht="66" customHeight="1" x14ac:dyDescent="0.25">
      <c r="A189" s="440"/>
      <c r="B189" s="441"/>
      <c r="C189" s="441"/>
      <c r="D189" s="442"/>
      <c r="E189" s="434">
        <f>'MAPA RIESGOS GESTION'!Q191</f>
        <v>0</v>
      </c>
      <c r="F189" s="435"/>
      <c r="G189" s="435"/>
      <c r="H189" s="435"/>
      <c r="I189" s="436"/>
      <c r="J189" s="431"/>
      <c r="K189" s="432"/>
      <c r="L189" s="431"/>
      <c r="M189" s="432"/>
      <c r="N189" s="431"/>
      <c r="O189" s="432"/>
      <c r="P189" s="431"/>
      <c r="Q189" s="432"/>
      <c r="R189" s="431"/>
      <c r="S189" s="432"/>
      <c r="T189" s="431"/>
      <c r="U189" s="432"/>
      <c r="V189" s="431"/>
      <c r="W189" s="433"/>
      <c r="X189" s="432"/>
      <c r="Y189" s="184" t="str">
        <f t="shared" si="4"/>
        <v/>
      </c>
      <c r="Z189" s="184" t="str">
        <f t="shared" si="5"/>
        <v/>
      </c>
    </row>
    <row r="190" spans="1:26" ht="66" customHeight="1" x14ac:dyDescent="0.25">
      <c r="A190" s="440"/>
      <c r="B190" s="441"/>
      <c r="C190" s="441"/>
      <c r="D190" s="442"/>
      <c r="E190" s="434">
        <f>'MAPA RIESGOS GESTION'!Q192</f>
        <v>0</v>
      </c>
      <c r="F190" s="435"/>
      <c r="G190" s="435"/>
      <c r="H190" s="435"/>
      <c r="I190" s="436"/>
      <c r="J190" s="431"/>
      <c r="K190" s="432"/>
      <c r="L190" s="431"/>
      <c r="M190" s="432"/>
      <c r="N190" s="431"/>
      <c r="O190" s="432"/>
      <c r="P190" s="431"/>
      <c r="Q190" s="432"/>
      <c r="R190" s="431"/>
      <c r="S190" s="432"/>
      <c r="T190" s="431"/>
      <c r="U190" s="432"/>
      <c r="V190" s="431"/>
      <c r="W190" s="433"/>
      <c r="X190" s="432"/>
      <c r="Y190" s="184" t="str">
        <f t="shared" si="4"/>
        <v/>
      </c>
      <c r="Z190" s="184" t="str">
        <f t="shared" si="5"/>
        <v/>
      </c>
    </row>
    <row r="191" spans="1:26" ht="66" customHeight="1" x14ac:dyDescent="0.25">
      <c r="A191" s="440"/>
      <c r="B191" s="441"/>
      <c r="C191" s="441"/>
      <c r="D191" s="442"/>
      <c r="E191" s="434">
        <f>'MAPA RIESGOS GESTION'!Q193</f>
        <v>0</v>
      </c>
      <c r="F191" s="435"/>
      <c r="G191" s="435"/>
      <c r="H191" s="435"/>
      <c r="I191" s="436"/>
      <c r="J191" s="431"/>
      <c r="K191" s="432"/>
      <c r="L191" s="431"/>
      <c r="M191" s="432"/>
      <c r="N191" s="431"/>
      <c r="O191" s="432"/>
      <c r="P191" s="431"/>
      <c r="Q191" s="432"/>
      <c r="R191" s="431"/>
      <c r="S191" s="432"/>
      <c r="T191" s="431"/>
      <c r="U191" s="432"/>
      <c r="V191" s="431"/>
      <c r="W191" s="433"/>
      <c r="X191" s="432"/>
      <c r="Y191" s="184" t="str">
        <f t="shared" si="4"/>
        <v/>
      </c>
      <c r="Z191" s="184" t="str">
        <f t="shared" si="5"/>
        <v/>
      </c>
    </row>
    <row r="192" spans="1:26" ht="66" customHeight="1" x14ac:dyDescent="0.25">
      <c r="A192" s="440"/>
      <c r="B192" s="441"/>
      <c r="C192" s="441"/>
      <c r="D192" s="442"/>
      <c r="E192" s="434">
        <f>'MAPA RIESGOS GESTION'!Q194</f>
        <v>0</v>
      </c>
      <c r="F192" s="435"/>
      <c r="G192" s="435"/>
      <c r="H192" s="435"/>
      <c r="I192" s="436"/>
      <c r="J192" s="431"/>
      <c r="K192" s="432"/>
      <c r="L192" s="431"/>
      <c r="M192" s="432"/>
      <c r="N192" s="431"/>
      <c r="O192" s="432"/>
      <c r="P192" s="431"/>
      <c r="Q192" s="432"/>
      <c r="R192" s="431"/>
      <c r="S192" s="432"/>
      <c r="T192" s="431"/>
      <c r="U192" s="432"/>
      <c r="V192" s="431"/>
      <c r="W192" s="433"/>
      <c r="X192" s="432"/>
      <c r="Y192" s="184" t="str">
        <f t="shared" si="4"/>
        <v/>
      </c>
      <c r="Z192" s="184" t="str">
        <f t="shared" si="5"/>
        <v/>
      </c>
    </row>
    <row r="193" spans="1:26" ht="66" customHeight="1" x14ac:dyDescent="0.25">
      <c r="A193" s="440"/>
      <c r="B193" s="441"/>
      <c r="C193" s="441"/>
      <c r="D193" s="442"/>
      <c r="E193" s="434">
        <f>'MAPA RIESGOS GESTION'!Q195</f>
        <v>0</v>
      </c>
      <c r="F193" s="435"/>
      <c r="G193" s="435"/>
      <c r="H193" s="435"/>
      <c r="I193" s="436"/>
      <c r="J193" s="431"/>
      <c r="K193" s="432"/>
      <c r="L193" s="431"/>
      <c r="M193" s="432"/>
      <c r="N193" s="431"/>
      <c r="O193" s="432"/>
      <c r="P193" s="431"/>
      <c r="Q193" s="432"/>
      <c r="R193" s="431"/>
      <c r="S193" s="432"/>
      <c r="T193" s="431"/>
      <c r="U193" s="432"/>
      <c r="V193" s="431"/>
      <c r="W193" s="433"/>
      <c r="X193" s="432"/>
      <c r="Y193" s="184" t="str">
        <f t="shared" si="4"/>
        <v/>
      </c>
      <c r="Z193" s="184" t="str">
        <f t="shared" si="5"/>
        <v/>
      </c>
    </row>
    <row r="194" spans="1:26" ht="66" customHeight="1" x14ac:dyDescent="0.25">
      <c r="A194" s="440"/>
      <c r="B194" s="441"/>
      <c r="C194" s="441"/>
      <c r="D194" s="442"/>
      <c r="E194" s="434">
        <f>'MAPA RIESGOS GESTION'!Q196</f>
        <v>0</v>
      </c>
      <c r="F194" s="435"/>
      <c r="G194" s="435"/>
      <c r="H194" s="435"/>
      <c r="I194" s="436"/>
      <c r="J194" s="431"/>
      <c r="K194" s="432"/>
      <c r="L194" s="431"/>
      <c r="M194" s="432"/>
      <c r="N194" s="431"/>
      <c r="O194" s="432"/>
      <c r="P194" s="431"/>
      <c r="Q194" s="432"/>
      <c r="R194" s="431"/>
      <c r="S194" s="432"/>
      <c r="T194" s="431"/>
      <c r="U194" s="432"/>
      <c r="V194" s="431"/>
      <c r="W194" s="433"/>
      <c r="X194" s="432"/>
      <c r="Y194" s="184" t="str">
        <f t="shared" si="4"/>
        <v/>
      </c>
      <c r="Z194" s="184" t="str">
        <f t="shared" si="5"/>
        <v/>
      </c>
    </row>
    <row r="195" spans="1:26" ht="66" customHeight="1" x14ac:dyDescent="0.25">
      <c r="A195" s="440"/>
      <c r="B195" s="441"/>
      <c r="C195" s="441"/>
      <c r="D195" s="442"/>
      <c r="E195" s="434">
        <f>'MAPA RIESGOS GESTION'!Q197</f>
        <v>0</v>
      </c>
      <c r="F195" s="435"/>
      <c r="G195" s="435"/>
      <c r="H195" s="435"/>
      <c r="I195" s="436"/>
      <c r="J195" s="431"/>
      <c r="K195" s="432"/>
      <c r="L195" s="431"/>
      <c r="M195" s="432"/>
      <c r="N195" s="431"/>
      <c r="O195" s="432"/>
      <c r="P195" s="431"/>
      <c r="Q195" s="432"/>
      <c r="R195" s="431"/>
      <c r="S195" s="432"/>
      <c r="T195" s="431"/>
      <c r="U195" s="432"/>
      <c r="V195" s="431"/>
      <c r="W195" s="433"/>
      <c r="X195" s="432"/>
      <c r="Y195" s="184" t="str">
        <f t="shared" si="4"/>
        <v/>
      </c>
      <c r="Z195" s="184" t="str">
        <f t="shared" si="5"/>
        <v/>
      </c>
    </row>
    <row r="196" spans="1:26" ht="66" customHeight="1" x14ac:dyDescent="0.25">
      <c r="A196" s="440"/>
      <c r="B196" s="441"/>
      <c r="C196" s="441"/>
      <c r="D196" s="442"/>
      <c r="E196" s="434">
        <f>'MAPA RIESGOS GESTION'!Q198</f>
        <v>0</v>
      </c>
      <c r="F196" s="435"/>
      <c r="G196" s="435"/>
      <c r="H196" s="435"/>
      <c r="I196" s="436"/>
      <c r="J196" s="431"/>
      <c r="K196" s="432"/>
      <c r="L196" s="431"/>
      <c r="M196" s="432"/>
      <c r="N196" s="431"/>
      <c r="O196" s="432"/>
      <c r="P196" s="431"/>
      <c r="Q196" s="432"/>
      <c r="R196" s="431"/>
      <c r="S196" s="432"/>
      <c r="T196" s="431"/>
      <c r="U196" s="432"/>
      <c r="V196" s="431"/>
      <c r="W196" s="433"/>
      <c r="X196" s="432"/>
      <c r="Y196" s="184" t="str">
        <f t="shared" si="4"/>
        <v/>
      </c>
      <c r="Z196" s="184" t="str">
        <f t="shared" si="5"/>
        <v/>
      </c>
    </row>
    <row r="197" spans="1:26" ht="66" customHeight="1" x14ac:dyDescent="0.25">
      <c r="A197" s="440"/>
      <c r="B197" s="441"/>
      <c r="C197" s="441"/>
      <c r="D197" s="442"/>
      <c r="E197" s="434">
        <f>'MAPA RIESGOS GESTION'!Q199</f>
        <v>0</v>
      </c>
      <c r="F197" s="435"/>
      <c r="G197" s="435"/>
      <c r="H197" s="435"/>
      <c r="I197" s="436"/>
      <c r="J197" s="431"/>
      <c r="K197" s="432"/>
      <c r="L197" s="431"/>
      <c r="M197" s="432"/>
      <c r="N197" s="431"/>
      <c r="O197" s="432"/>
      <c r="P197" s="431"/>
      <c r="Q197" s="432"/>
      <c r="R197" s="431"/>
      <c r="S197" s="432"/>
      <c r="T197" s="431"/>
      <c r="U197" s="432"/>
      <c r="V197" s="431"/>
      <c r="W197" s="433"/>
      <c r="X197" s="432"/>
      <c r="Y197" s="184" t="str">
        <f t="shared" si="4"/>
        <v/>
      </c>
      <c r="Z197" s="184" t="str">
        <f t="shared" si="5"/>
        <v/>
      </c>
    </row>
    <row r="198" spans="1:26" ht="66" customHeight="1" x14ac:dyDescent="0.25">
      <c r="A198" s="440"/>
      <c r="B198" s="441"/>
      <c r="C198" s="441"/>
      <c r="D198" s="442"/>
      <c r="E198" s="434">
        <f>'MAPA RIESGOS GESTION'!Q200</f>
        <v>0</v>
      </c>
      <c r="F198" s="435"/>
      <c r="G198" s="435"/>
      <c r="H198" s="435"/>
      <c r="I198" s="436"/>
      <c r="J198" s="431"/>
      <c r="K198" s="432"/>
      <c r="L198" s="431"/>
      <c r="M198" s="432"/>
      <c r="N198" s="431"/>
      <c r="O198" s="432"/>
      <c r="P198" s="431"/>
      <c r="Q198" s="432"/>
      <c r="R198" s="431"/>
      <c r="S198" s="432"/>
      <c r="T198" s="431"/>
      <c r="U198" s="432"/>
      <c r="V198" s="431"/>
      <c r="W198" s="433"/>
      <c r="X198" s="432"/>
      <c r="Y198" s="184" t="str">
        <f t="shared" si="4"/>
        <v/>
      </c>
      <c r="Z198" s="184" t="str">
        <f t="shared" si="5"/>
        <v/>
      </c>
    </row>
    <row r="199" spans="1:26" ht="66" customHeight="1" x14ac:dyDescent="0.25">
      <c r="A199" s="443"/>
      <c r="B199" s="444"/>
      <c r="C199" s="444"/>
      <c r="D199" s="445"/>
      <c r="E199" s="434">
        <f>'MAPA RIESGOS GESTION'!Q201</f>
        <v>0</v>
      </c>
      <c r="F199" s="435"/>
      <c r="G199" s="435"/>
      <c r="H199" s="435"/>
      <c r="I199" s="436"/>
      <c r="J199" s="431"/>
      <c r="K199" s="432"/>
      <c r="L199" s="431"/>
      <c r="M199" s="432"/>
      <c r="N199" s="431"/>
      <c r="O199" s="432"/>
      <c r="P199" s="431"/>
      <c r="Q199" s="432"/>
      <c r="R199" s="431"/>
      <c r="S199" s="432"/>
      <c r="T199" s="431"/>
      <c r="U199" s="432"/>
      <c r="V199" s="431"/>
      <c r="W199" s="433"/>
      <c r="X199" s="432"/>
      <c r="Y199" s="184" t="str">
        <f t="shared" si="4"/>
        <v/>
      </c>
      <c r="Z199" s="184" t="str">
        <f t="shared" si="5"/>
        <v/>
      </c>
    </row>
    <row r="200" spans="1:26" ht="66" customHeight="1" x14ac:dyDescent="0.25">
      <c r="A200" s="437">
        <f>'MAPA RIESGOS GESTION'!E202</f>
        <v>0</v>
      </c>
      <c r="B200" s="438"/>
      <c r="C200" s="438"/>
      <c r="D200" s="439"/>
      <c r="E200" s="434">
        <f>'MAPA RIESGOS GESTION'!Q202</f>
        <v>0</v>
      </c>
      <c r="F200" s="435"/>
      <c r="G200" s="435"/>
      <c r="H200" s="435"/>
      <c r="I200" s="436"/>
      <c r="J200" s="431"/>
      <c r="K200" s="432"/>
      <c r="L200" s="431"/>
      <c r="M200" s="432"/>
      <c r="N200" s="431"/>
      <c r="O200" s="432"/>
      <c r="P200" s="431"/>
      <c r="Q200" s="432"/>
      <c r="R200" s="431"/>
      <c r="S200" s="432"/>
      <c r="T200" s="431"/>
      <c r="U200" s="432"/>
      <c r="V200" s="431"/>
      <c r="W200" s="433"/>
      <c r="X200" s="432"/>
      <c r="Y200" s="184" t="str">
        <f t="shared" si="4"/>
        <v/>
      </c>
      <c r="Z200" s="184" t="str">
        <f t="shared" si="5"/>
        <v/>
      </c>
    </row>
    <row r="201" spans="1:26" ht="66" customHeight="1" x14ac:dyDescent="0.25">
      <c r="A201" s="440"/>
      <c r="B201" s="441"/>
      <c r="C201" s="441"/>
      <c r="D201" s="442"/>
      <c r="E201" s="434">
        <f>'MAPA RIESGOS GESTION'!Q203</f>
        <v>0</v>
      </c>
      <c r="F201" s="435"/>
      <c r="G201" s="435"/>
      <c r="H201" s="435"/>
      <c r="I201" s="436"/>
      <c r="J201" s="431"/>
      <c r="K201" s="432"/>
      <c r="L201" s="431"/>
      <c r="M201" s="432"/>
      <c r="N201" s="431"/>
      <c r="O201" s="432"/>
      <c r="P201" s="431"/>
      <c r="Q201" s="432"/>
      <c r="R201" s="431"/>
      <c r="S201" s="432"/>
      <c r="T201" s="431"/>
      <c r="U201" s="432"/>
      <c r="V201" s="431"/>
      <c r="W201" s="433"/>
      <c r="X201" s="432"/>
      <c r="Y201" s="184" t="str">
        <f t="shared" si="4"/>
        <v/>
      </c>
      <c r="Z201" s="184" t="str">
        <f t="shared" si="5"/>
        <v/>
      </c>
    </row>
    <row r="202" spans="1:26" ht="66" customHeight="1" x14ac:dyDescent="0.25">
      <c r="A202" s="440"/>
      <c r="B202" s="441"/>
      <c r="C202" s="441"/>
      <c r="D202" s="442"/>
      <c r="E202" s="434">
        <f>'MAPA RIESGOS GESTION'!Q204</f>
        <v>0</v>
      </c>
      <c r="F202" s="435"/>
      <c r="G202" s="435"/>
      <c r="H202" s="435"/>
      <c r="I202" s="436"/>
      <c r="J202" s="431"/>
      <c r="K202" s="432"/>
      <c r="L202" s="431"/>
      <c r="M202" s="432"/>
      <c r="N202" s="431"/>
      <c r="O202" s="432"/>
      <c r="P202" s="431"/>
      <c r="Q202" s="432"/>
      <c r="R202" s="431"/>
      <c r="S202" s="432"/>
      <c r="T202" s="431"/>
      <c r="U202" s="432"/>
      <c r="V202" s="431"/>
      <c r="W202" s="433"/>
      <c r="X202" s="432"/>
      <c r="Y202" s="184" t="str">
        <f t="shared" si="4"/>
        <v/>
      </c>
      <c r="Z202" s="184" t="str">
        <f t="shared" si="5"/>
        <v/>
      </c>
    </row>
    <row r="203" spans="1:26" ht="66" customHeight="1" x14ac:dyDescent="0.25">
      <c r="A203" s="440"/>
      <c r="B203" s="441"/>
      <c r="C203" s="441"/>
      <c r="D203" s="442"/>
      <c r="E203" s="434">
        <f>'MAPA RIESGOS GESTION'!Q205</f>
        <v>0</v>
      </c>
      <c r="F203" s="435"/>
      <c r="G203" s="435"/>
      <c r="H203" s="435"/>
      <c r="I203" s="436"/>
      <c r="J203" s="431"/>
      <c r="K203" s="432"/>
      <c r="L203" s="431"/>
      <c r="M203" s="432"/>
      <c r="N203" s="431"/>
      <c r="O203" s="432"/>
      <c r="P203" s="431"/>
      <c r="Q203" s="432"/>
      <c r="R203" s="431"/>
      <c r="S203" s="432"/>
      <c r="T203" s="431"/>
      <c r="U203" s="432"/>
      <c r="V203" s="431"/>
      <c r="W203" s="433"/>
      <c r="X203" s="432"/>
      <c r="Y203" s="184" t="str">
        <f t="shared" si="4"/>
        <v/>
      </c>
      <c r="Z203" s="184" t="str">
        <f t="shared" si="5"/>
        <v/>
      </c>
    </row>
    <row r="204" spans="1:26" ht="66" customHeight="1" x14ac:dyDescent="0.25">
      <c r="A204" s="440"/>
      <c r="B204" s="441"/>
      <c r="C204" s="441"/>
      <c r="D204" s="442"/>
      <c r="E204" s="434">
        <f>'MAPA RIESGOS GESTION'!Q206</f>
        <v>0</v>
      </c>
      <c r="F204" s="435"/>
      <c r="G204" s="435"/>
      <c r="H204" s="435"/>
      <c r="I204" s="436"/>
      <c r="J204" s="431"/>
      <c r="K204" s="432"/>
      <c r="L204" s="431"/>
      <c r="M204" s="432"/>
      <c r="N204" s="431"/>
      <c r="O204" s="432"/>
      <c r="P204" s="431"/>
      <c r="Q204" s="432"/>
      <c r="R204" s="431"/>
      <c r="S204" s="432"/>
      <c r="T204" s="431"/>
      <c r="U204" s="432"/>
      <c r="V204" s="431"/>
      <c r="W204" s="433"/>
      <c r="X204" s="432"/>
      <c r="Y204" s="184" t="str">
        <f t="shared" si="4"/>
        <v/>
      </c>
      <c r="Z204" s="184" t="str">
        <f t="shared" si="5"/>
        <v/>
      </c>
    </row>
    <row r="205" spans="1:26" ht="66" customHeight="1" x14ac:dyDescent="0.25">
      <c r="A205" s="440"/>
      <c r="B205" s="441"/>
      <c r="C205" s="441"/>
      <c r="D205" s="442"/>
      <c r="E205" s="434">
        <f>'MAPA RIESGOS GESTION'!Q207</f>
        <v>0</v>
      </c>
      <c r="F205" s="435"/>
      <c r="G205" s="435"/>
      <c r="H205" s="435"/>
      <c r="I205" s="436"/>
      <c r="J205" s="431"/>
      <c r="K205" s="432"/>
      <c r="L205" s="431"/>
      <c r="M205" s="432"/>
      <c r="N205" s="431"/>
      <c r="O205" s="432"/>
      <c r="P205" s="431"/>
      <c r="Q205" s="432"/>
      <c r="R205" s="431"/>
      <c r="S205" s="432"/>
      <c r="T205" s="431"/>
      <c r="U205" s="432"/>
      <c r="V205" s="431"/>
      <c r="W205" s="433"/>
      <c r="X205" s="432"/>
      <c r="Y205" s="184" t="str">
        <f t="shared" ref="Y205:Y215" si="6">IF(AND(J205="",L205="",N205="",P205="",R205="",T205="",V205=""),"",SUM(J205:X205))</f>
        <v/>
      </c>
      <c r="Z205" s="184" t="str">
        <f t="shared" ref="Z205:Z231" si="7">IF(Y205="","",IF(Y205&gt;=96,"Fuerte",IF(Y205&gt;=86,"Moderado",IF(Y205&gt;=0,"Débil",""))))</f>
        <v/>
      </c>
    </row>
    <row r="206" spans="1:26" ht="66" customHeight="1" x14ac:dyDescent="0.25">
      <c r="A206" s="440"/>
      <c r="B206" s="441"/>
      <c r="C206" s="441"/>
      <c r="D206" s="442"/>
      <c r="E206" s="434">
        <f>'MAPA RIESGOS GESTION'!Q208</f>
        <v>0</v>
      </c>
      <c r="F206" s="435"/>
      <c r="G206" s="435"/>
      <c r="H206" s="435"/>
      <c r="I206" s="436"/>
      <c r="J206" s="431"/>
      <c r="K206" s="432"/>
      <c r="L206" s="431"/>
      <c r="M206" s="432"/>
      <c r="N206" s="431"/>
      <c r="O206" s="432"/>
      <c r="P206" s="431"/>
      <c r="Q206" s="432"/>
      <c r="R206" s="431"/>
      <c r="S206" s="432"/>
      <c r="T206" s="431"/>
      <c r="U206" s="432"/>
      <c r="V206" s="431"/>
      <c r="W206" s="433"/>
      <c r="X206" s="432"/>
      <c r="Y206" s="184" t="str">
        <f t="shared" si="6"/>
        <v/>
      </c>
      <c r="Z206" s="184" t="str">
        <f t="shared" si="7"/>
        <v/>
      </c>
    </row>
    <row r="207" spans="1:26" ht="66" customHeight="1" x14ac:dyDescent="0.25">
      <c r="A207" s="440"/>
      <c r="B207" s="441"/>
      <c r="C207" s="441"/>
      <c r="D207" s="442"/>
      <c r="E207" s="434">
        <f>'MAPA RIESGOS GESTION'!Q209</f>
        <v>0</v>
      </c>
      <c r="F207" s="435"/>
      <c r="G207" s="435"/>
      <c r="H207" s="435"/>
      <c r="I207" s="436"/>
      <c r="J207" s="431"/>
      <c r="K207" s="432"/>
      <c r="L207" s="431"/>
      <c r="M207" s="432"/>
      <c r="N207" s="431"/>
      <c r="O207" s="432"/>
      <c r="P207" s="431"/>
      <c r="Q207" s="432"/>
      <c r="R207" s="431"/>
      <c r="S207" s="432"/>
      <c r="T207" s="431"/>
      <c r="U207" s="432"/>
      <c r="V207" s="431"/>
      <c r="W207" s="433"/>
      <c r="X207" s="432"/>
      <c r="Y207" s="184" t="str">
        <f t="shared" si="6"/>
        <v/>
      </c>
      <c r="Z207" s="184" t="str">
        <f t="shared" si="7"/>
        <v/>
      </c>
    </row>
    <row r="208" spans="1:26" ht="66" customHeight="1" x14ac:dyDescent="0.25">
      <c r="A208" s="440"/>
      <c r="B208" s="441"/>
      <c r="C208" s="441"/>
      <c r="D208" s="442"/>
      <c r="E208" s="434">
        <f>'MAPA RIESGOS GESTION'!Q210</f>
        <v>0</v>
      </c>
      <c r="F208" s="435"/>
      <c r="G208" s="435"/>
      <c r="H208" s="435"/>
      <c r="I208" s="436"/>
      <c r="J208" s="431"/>
      <c r="K208" s="432"/>
      <c r="L208" s="431"/>
      <c r="M208" s="432"/>
      <c r="N208" s="431"/>
      <c r="O208" s="432"/>
      <c r="P208" s="431"/>
      <c r="Q208" s="432"/>
      <c r="R208" s="431"/>
      <c r="S208" s="432"/>
      <c r="T208" s="431"/>
      <c r="U208" s="432"/>
      <c r="V208" s="431"/>
      <c r="W208" s="433"/>
      <c r="X208" s="432"/>
      <c r="Y208" s="184" t="str">
        <f t="shared" si="6"/>
        <v/>
      </c>
      <c r="Z208" s="184" t="str">
        <f t="shared" si="7"/>
        <v/>
      </c>
    </row>
    <row r="209" spans="1:26" ht="66" customHeight="1" x14ac:dyDescent="0.25">
      <c r="A209" s="440"/>
      <c r="B209" s="441"/>
      <c r="C209" s="441"/>
      <c r="D209" s="442"/>
      <c r="E209" s="434">
        <f>'MAPA RIESGOS GESTION'!Q211</f>
        <v>0</v>
      </c>
      <c r="F209" s="435"/>
      <c r="G209" s="435"/>
      <c r="H209" s="435"/>
      <c r="I209" s="436"/>
      <c r="J209" s="431"/>
      <c r="K209" s="432"/>
      <c r="L209" s="431"/>
      <c r="M209" s="432"/>
      <c r="N209" s="431"/>
      <c r="O209" s="432"/>
      <c r="P209" s="431"/>
      <c r="Q209" s="432"/>
      <c r="R209" s="431"/>
      <c r="S209" s="432"/>
      <c r="T209" s="431"/>
      <c r="U209" s="432"/>
      <c r="V209" s="431"/>
      <c r="W209" s="433"/>
      <c r="X209" s="432"/>
      <c r="Y209" s="184" t="str">
        <f t="shared" si="6"/>
        <v/>
      </c>
      <c r="Z209" s="184" t="str">
        <f t="shared" si="7"/>
        <v/>
      </c>
    </row>
    <row r="210" spans="1:26" ht="66" customHeight="1" x14ac:dyDescent="0.25">
      <c r="A210" s="440"/>
      <c r="B210" s="441"/>
      <c r="C210" s="441"/>
      <c r="D210" s="442"/>
      <c r="E210" s="434">
        <f>'MAPA RIESGOS GESTION'!Q212</f>
        <v>0</v>
      </c>
      <c r="F210" s="435"/>
      <c r="G210" s="435"/>
      <c r="H210" s="435"/>
      <c r="I210" s="436"/>
      <c r="J210" s="431"/>
      <c r="K210" s="432"/>
      <c r="L210" s="431"/>
      <c r="M210" s="432"/>
      <c r="N210" s="431"/>
      <c r="O210" s="432"/>
      <c r="P210" s="431"/>
      <c r="Q210" s="432"/>
      <c r="R210" s="431"/>
      <c r="S210" s="432"/>
      <c r="T210" s="431"/>
      <c r="U210" s="432"/>
      <c r="V210" s="431"/>
      <c r="W210" s="433"/>
      <c r="X210" s="432"/>
      <c r="Y210" s="184" t="str">
        <f t="shared" si="6"/>
        <v/>
      </c>
      <c r="Z210" s="184" t="str">
        <f t="shared" si="7"/>
        <v/>
      </c>
    </row>
    <row r="211" spans="1:26" ht="66" customHeight="1" x14ac:dyDescent="0.25">
      <c r="A211" s="440"/>
      <c r="B211" s="441"/>
      <c r="C211" s="441"/>
      <c r="D211" s="442"/>
      <c r="E211" s="434">
        <f>'MAPA RIESGOS GESTION'!Q213</f>
        <v>0</v>
      </c>
      <c r="F211" s="435"/>
      <c r="G211" s="435"/>
      <c r="H211" s="435"/>
      <c r="I211" s="436"/>
      <c r="J211" s="431"/>
      <c r="K211" s="432"/>
      <c r="L211" s="431"/>
      <c r="M211" s="432"/>
      <c r="N211" s="431"/>
      <c r="O211" s="432"/>
      <c r="P211" s="431"/>
      <c r="Q211" s="432"/>
      <c r="R211" s="431"/>
      <c r="S211" s="432"/>
      <c r="T211" s="431"/>
      <c r="U211" s="432"/>
      <c r="V211" s="431"/>
      <c r="W211" s="433"/>
      <c r="X211" s="432"/>
      <c r="Y211" s="184" t="str">
        <f t="shared" si="6"/>
        <v/>
      </c>
      <c r="Z211" s="184" t="str">
        <f t="shared" si="7"/>
        <v/>
      </c>
    </row>
    <row r="212" spans="1:26" ht="66" customHeight="1" x14ac:dyDescent="0.25">
      <c r="A212" s="440"/>
      <c r="B212" s="441"/>
      <c r="C212" s="441"/>
      <c r="D212" s="442"/>
      <c r="E212" s="434">
        <f>'MAPA RIESGOS GESTION'!Q214</f>
        <v>0</v>
      </c>
      <c r="F212" s="435"/>
      <c r="G212" s="435"/>
      <c r="H212" s="435"/>
      <c r="I212" s="436"/>
      <c r="J212" s="431"/>
      <c r="K212" s="432"/>
      <c r="L212" s="431"/>
      <c r="M212" s="432"/>
      <c r="N212" s="431"/>
      <c r="O212" s="432"/>
      <c r="P212" s="431"/>
      <c r="Q212" s="432"/>
      <c r="R212" s="431"/>
      <c r="S212" s="432"/>
      <c r="T212" s="431"/>
      <c r="U212" s="432"/>
      <c r="V212" s="431"/>
      <c r="W212" s="433"/>
      <c r="X212" s="432"/>
      <c r="Y212" s="184" t="str">
        <f t="shared" si="6"/>
        <v/>
      </c>
      <c r="Z212" s="184" t="str">
        <f t="shared" si="7"/>
        <v/>
      </c>
    </row>
    <row r="213" spans="1:26" ht="66" customHeight="1" x14ac:dyDescent="0.25">
      <c r="A213" s="440"/>
      <c r="B213" s="441"/>
      <c r="C213" s="441"/>
      <c r="D213" s="442"/>
      <c r="E213" s="434">
        <f>'MAPA RIESGOS GESTION'!Q215</f>
        <v>0</v>
      </c>
      <c r="F213" s="435"/>
      <c r="G213" s="435"/>
      <c r="H213" s="435"/>
      <c r="I213" s="436"/>
      <c r="J213" s="431"/>
      <c r="K213" s="432"/>
      <c r="L213" s="431"/>
      <c r="M213" s="432"/>
      <c r="N213" s="431"/>
      <c r="O213" s="432"/>
      <c r="P213" s="431"/>
      <c r="Q213" s="432"/>
      <c r="R213" s="431"/>
      <c r="S213" s="432"/>
      <c r="T213" s="431"/>
      <c r="U213" s="432"/>
      <c r="V213" s="431"/>
      <c r="W213" s="433"/>
      <c r="X213" s="432"/>
      <c r="Y213" s="184" t="str">
        <f t="shared" si="6"/>
        <v/>
      </c>
      <c r="Z213" s="184" t="str">
        <f t="shared" si="7"/>
        <v/>
      </c>
    </row>
    <row r="214" spans="1:26" ht="66" customHeight="1" x14ac:dyDescent="0.25">
      <c r="A214" s="440"/>
      <c r="B214" s="441"/>
      <c r="C214" s="441"/>
      <c r="D214" s="442"/>
      <c r="E214" s="434">
        <f>'MAPA RIESGOS GESTION'!Q216</f>
        <v>0</v>
      </c>
      <c r="F214" s="435"/>
      <c r="G214" s="435"/>
      <c r="H214" s="435"/>
      <c r="I214" s="436"/>
      <c r="J214" s="431"/>
      <c r="K214" s="432"/>
      <c r="L214" s="431"/>
      <c r="M214" s="432"/>
      <c r="N214" s="431"/>
      <c r="O214" s="432"/>
      <c r="P214" s="431"/>
      <c r="Q214" s="432"/>
      <c r="R214" s="431"/>
      <c r="S214" s="432"/>
      <c r="T214" s="431"/>
      <c r="U214" s="432"/>
      <c r="V214" s="431"/>
      <c r="W214" s="433"/>
      <c r="X214" s="432"/>
      <c r="Y214" s="184" t="str">
        <f t="shared" si="6"/>
        <v/>
      </c>
      <c r="Z214" s="184" t="str">
        <f t="shared" si="7"/>
        <v/>
      </c>
    </row>
    <row r="215" spans="1:26" ht="66" customHeight="1" x14ac:dyDescent="0.25">
      <c r="A215" s="443"/>
      <c r="B215" s="444"/>
      <c r="C215" s="444"/>
      <c r="D215" s="445"/>
      <c r="E215" s="434">
        <f>'MAPA RIESGOS GESTION'!Q217</f>
        <v>0</v>
      </c>
      <c r="F215" s="435"/>
      <c r="G215" s="435"/>
      <c r="H215" s="435"/>
      <c r="I215" s="436"/>
      <c r="J215" s="431"/>
      <c r="K215" s="432"/>
      <c r="L215" s="431"/>
      <c r="M215" s="432"/>
      <c r="N215" s="431"/>
      <c r="O215" s="432"/>
      <c r="P215" s="431"/>
      <c r="Q215" s="432"/>
      <c r="R215" s="431"/>
      <c r="S215" s="432"/>
      <c r="T215" s="431"/>
      <c r="U215" s="432"/>
      <c r="V215" s="431"/>
      <c r="W215" s="433"/>
      <c r="X215" s="432"/>
      <c r="Y215" s="184" t="str">
        <f t="shared" si="6"/>
        <v/>
      </c>
      <c r="Z215" s="184" t="str">
        <f t="shared" si="7"/>
        <v/>
      </c>
    </row>
    <row r="216" spans="1:26" ht="66" customHeight="1" x14ac:dyDescent="0.25">
      <c r="A216" s="437">
        <f>'MAPA RIESGOS GESTION'!E218</f>
        <v>0</v>
      </c>
      <c r="B216" s="438"/>
      <c r="C216" s="438"/>
      <c r="D216" s="439"/>
      <c r="E216" s="434">
        <f>'MAPA RIESGOS GESTION'!Q218</f>
        <v>0</v>
      </c>
      <c r="F216" s="435"/>
      <c r="G216" s="435"/>
      <c r="H216" s="435"/>
      <c r="I216" s="436"/>
      <c r="J216" s="431"/>
      <c r="K216" s="432"/>
      <c r="L216" s="431"/>
      <c r="M216" s="432"/>
      <c r="N216" s="431"/>
      <c r="O216" s="432"/>
      <c r="P216" s="431"/>
      <c r="Q216" s="432"/>
      <c r="R216" s="431"/>
      <c r="S216" s="432"/>
      <c r="T216" s="431"/>
      <c r="U216" s="432"/>
      <c r="V216" s="431"/>
      <c r="W216" s="433"/>
      <c r="X216" s="432"/>
      <c r="Y216" s="184" t="str">
        <f t="shared" ref="Y216:Y231" si="8">IF(AND(J216="",L216="",N216="",P216="",R216="",T216="",V216=""),"",SUM(J216:X216))</f>
        <v/>
      </c>
      <c r="Z216" s="184" t="str">
        <f t="shared" si="7"/>
        <v/>
      </c>
    </row>
    <row r="217" spans="1:26" ht="66" customHeight="1" x14ac:dyDescent="0.25">
      <c r="A217" s="440"/>
      <c r="B217" s="441"/>
      <c r="C217" s="441"/>
      <c r="D217" s="442"/>
      <c r="E217" s="434">
        <f>'MAPA RIESGOS GESTION'!Q219</f>
        <v>0</v>
      </c>
      <c r="F217" s="435"/>
      <c r="G217" s="435"/>
      <c r="H217" s="435"/>
      <c r="I217" s="436"/>
      <c r="J217" s="431"/>
      <c r="K217" s="432"/>
      <c r="L217" s="431"/>
      <c r="M217" s="432"/>
      <c r="N217" s="431"/>
      <c r="O217" s="432"/>
      <c r="P217" s="431"/>
      <c r="Q217" s="432"/>
      <c r="R217" s="431"/>
      <c r="S217" s="432"/>
      <c r="T217" s="431"/>
      <c r="U217" s="432"/>
      <c r="V217" s="431"/>
      <c r="W217" s="433"/>
      <c r="X217" s="432"/>
      <c r="Y217" s="184" t="str">
        <f t="shared" si="8"/>
        <v/>
      </c>
      <c r="Z217" s="184" t="str">
        <f t="shared" si="7"/>
        <v/>
      </c>
    </row>
    <row r="218" spans="1:26" ht="66" customHeight="1" x14ac:dyDescent="0.25">
      <c r="A218" s="440"/>
      <c r="B218" s="441"/>
      <c r="C218" s="441"/>
      <c r="D218" s="442"/>
      <c r="E218" s="434">
        <f>'MAPA RIESGOS GESTION'!Q220</f>
        <v>0</v>
      </c>
      <c r="F218" s="435"/>
      <c r="G218" s="435"/>
      <c r="H218" s="435"/>
      <c r="I218" s="436"/>
      <c r="J218" s="431"/>
      <c r="K218" s="432"/>
      <c r="L218" s="431"/>
      <c r="M218" s="432"/>
      <c r="N218" s="431"/>
      <c r="O218" s="432"/>
      <c r="P218" s="431"/>
      <c r="Q218" s="432"/>
      <c r="R218" s="431"/>
      <c r="S218" s="432"/>
      <c r="T218" s="431"/>
      <c r="U218" s="432"/>
      <c r="V218" s="431"/>
      <c r="W218" s="433"/>
      <c r="X218" s="432"/>
      <c r="Y218" s="184" t="str">
        <f t="shared" si="8"/>
        <v/>
      </c>
      <c r="Z218" s="184" t="str">
        <f t="shared" si="7"/>
        <v/>
      </c>
    </row>
    <row r="219" spans="1:26" ht="66" customHeight="1" x14ac:dyDescent="0.25">
      <c r="A219" s="440"/>
      <c r="B219" s="441"/>
      <c r="C219" s="441"/>
      <c r="D219" s="442"/>
      <c r="E219" s="434">
        <f>'MAPA RIESGOS GESTION'!Q221</f>
        <v>0</v>
      </c>
      <c r="F219" s="435"/>
      <c r="G219" s="435"/>
      <c r="H219" s="435"/>
      <c r="I219" s="436"/>
      <c r="J219" s="431"/>
      <c r="K219" s="432"/>
      <c r="L219" s="431"/>
      <c r="M219" s="432"/>
      <c r="N219" s="431"/>
      <c r="O219" s="432"/>
      <c r="P219" s="431"/>
      <c r="Q219" s="432"/>
      <c r="R219" s="431"/>
      <c r="S219" s="432"/>
      <c r="T219" s="431"/>
      <c r="U219" s="432"/>
      <c r="V219" s="431"/>
      <c r="W219" s="433"/>
      <c r="X219" s="432"/>
      <c r="Y219" s="184" t="str">
        <f t="shared" si="8"/>
        <v/>
      </c>
      <c r="Z219" s="184" t="str">
        <f t="shared" si="7"/>
        <v/>
      </c>
    </row>
    <row r="220" spans="1:26" ht="66" customHeight="1" x14ac:dyDescent="0.25">
      <c r="A220" s="440"/>
      <c r="B220" s="441"/>
      <c r="C220" s="441"/>
      <c r="D220" s="442"/>
      <c r="E220" s="434">
        <f>'MAPA RIESGOS GESTION'!Q222</f>
        <v>0</v>
      </c>
      <c r="F220" s="435"/>
      <c r="G220" s="435"/>
      <c r="H220" s="435"/>
      <c r="I220" s="436"/>
      <c r="J220" s="431"/>
      <c r="K220" s="432"/>
      <c r="L220" s="431"/>
      <c r="M220" s="432"/>
      <c r="N220" s="431"/>
      <c r="O220" s="432"/>
      <c r="P220" s="431"/>
      <c r="Q220" s="432"/>
      <c r="R220" s="431"/>
      <c r="S220" s="432"/>
      <c r="T220" s="431"/>
      <c r="U220" s="432"/>
      <c r="V220" s="431"/>
      <c r="W220" s="433"/>
      <c r="X220" s="432"/>
      <c r="Y220" s="184" t="str">
        <f t="shared" si="8"/>
        <v/>
      </c>
      <c r="Z220" s="184" t="str">
        <f t="shared" si="7"/>
        <v/>
      </c>
    </row>
    <row r="221" spans="1:26" ht="66" customHeight="1" x14ac:dyDescent="0.25">
      <c r="A221" s="440"/>
      <c r="B221" s="441"/>
      <c r="C221" s="441"/>
      <c r="D221" s="442"/>
      <c r="E221" s="434">
        <f>'MAPA RIESGOS GESTION'!Q223</f>
        <v>0</v>
      </c>
      <c r="F221" s="435"/>
      <c r="G221" s="435"/>
      <c r="H221" s="435"/>
      <c r="I221" s="436"/>
      <c r="J221" s="431"/>
      <c r="K221" s="432"/>
      <c r="L221" s="431"/>
      <c r="M221" s="432"/>
      <c r="N221" s="431"/>
      <c r="O221" s="432"/>
      <c r="P221" s="431"/>
      <c r="Q221" s="432"/>
      <c r="R221" s="431"/>
      <c r="S221" s="432"/>
      <c r="T221" s="431"/>
      <c r="U221" s="432"/>
      <c r="V221" s="431"/>
      <c r="W221" s="433"/>
      <c r="X221" s="432"/>
      <c r="Y221" s="184" t="str">
        <f t="shared" si="8"/>
        <v/>
      </c>
      <c r="Z221" s="184" t="str">
        <f t="shared" si="7"/>
        <v/>
      </c>
    </row>
    <row r="222" spans="1:26" ht="66" customHeight="1" x14ac:dyDescent="0.25">
      <c r="A222" s="440"/>
      <c r="B222" s="441"/>
      <c r="C222" s="441"/>
      <c r="D222" s="442"/>
      <c r="E222" s="434">
        <f>'MAPA RIESGOS GESTION'!Q224</f>
        <v>0</v>
      </c>
      <c r="F222" s="435"/>
      <c r="G222" s="435"/>
      <c r="H222" s="435"/>
      <c r="I222" s="436"/>
      <c r="J222" s="431"/>
      <c r="K222" s="432"/>
      <c r="L222" s="431"/>
      <c r="M222" s="432"/>
      <c r="N222" s="431"/>
      <c r="O222" s="432"/>
      <c r="P222" s="431"/>
      <c r="Q222" s="432"/>
      <c r="R222" s="431"/>
      <c r="S222" s="432"/>
      <c r="T222" s="431"/>
      <c r="U222" s="432"/>
      <c r="V222" s="431"/>
      <c r="W222" s="433"/>
      <c r="X222" s="432"/>
      <c r="Y222" s="184" t="str">
        <f t="shared" si="8"/>
        <v/>
      </c>
      <c r="Z222" s="184" t="str">
        <f t="shared" si="7"/>
        <v/>
      </c>
    </row>
    <row r="223" spans="1:26" ht="66" customHeight="1" x14ac:dyDescent="0.25">
      <c r="A223" s="440"/>
      <c r="B223" s="441"/>
      <c r="C223" s="441"/>
      <c r="D223" s="442"/>
      <c r="E223" s="434">
        <f>'MAPA RIESGOS GESTION'!Q225</f>
        <v>0</v>
      </c>
      <c r="F223" s="435"/>
      <c r="G223" s="435"/>
      <c r="H223" s="435"/>
      <c r="I223" s="436"/>
      <c r="J223" s="431"/>
      <c r="K223" s="432"/>
      <c r="L223" s="431"/>
      <c r="M223" s="432"/>
      <c r="N223" s="431"/>
      <c r="O223" s="432"/>
      <c r="P223" s="431"/>
      <c r="Q223" s="432"/>
      <c r="R223" s="431"/>
      <c r="S223" s="432"/>
      <c r="T223" s="431"/>
      <c r="U223" s="432"/>
      <c r="V223" s="431"/>
      <c r="W223" s="433"/>
      <c r="X223" s="432"/>
      <c r="Y223" s="184" t="str">
        <f t="shared" si="8"/>
        <v/>
      </c>
      <c r="Z223" s="184" t="str">
        <f t="shared" si="7"/>
        <v/>
      </c>
    </row>
    <row r="224" spans="1:26" ht="66" customHeight="1" x14ac:dyDescent="0.25">
      <c r="A224" s="440"/>
      <c r="B224" s="441"/>
      <c r="C224" s="441"/>
      <c r="D224" s="442"/>
      <c r="E224" s="434">
        <f>'MAPA RIESGOS GESTION'!Q226</f>
        <v>0</v>
      </c>
      <c r="F224" s="435"/>
      <c r="G224" s="435"/>
      <c r="H224" s="435"/>
      <c r="I224" s="436"/>
      <c r="J224" s="431"/>
      <c r="K224" s="432"/>
      <c r="L224" s="431"/>
      <c r="M224" s="432"/>
      <c r="N224" s="431"/>
      <c r="O224" s="432"/>
      <c r="P224" s="431"/>
      <c r="Q224" s="432"/>
      <c r="R224" s="431"/>
      <c r="S224" s="432"/>
      <c r="T224" s="431"/>
      <c r="U224" s="432"/>
      <c r="V224" s="431"/>
      <c r="W224" s="433"/>
      <c r="X224" s="432"/>
      <c r="Y224" s="184" t="str">
        <f t="shared" si="8"/>
        <v/>
      </c>
      <c r="Z224" s="184" t="str">
        <f t="shared" si="7"/>
        <v/>
      </c>
    </row>
    <row r="225" spans="1:26" ht="66" customHeight="1" x14ac:dyDescent="0.25">
      <c r="A225" s="440"/>
      <c r="B225" s="441"/>
      <c r="C225" s="441"/>
      <c r="D225" s="442"/>
      <c r="E225" s="434">
        <f>'MAPA RIESGOS GESTION'!Q227</f>
        <v>0</v>
      </c>
      <c r="F225" s="435"/>
      <c r="G225" s="435"/>
      <c r="H225" s="435"/>
      <c r="I225" s="436"/>
      <c r="J225" s="431"/>
      <c r="K225" s="432"/>
      <c r="L225" s="431"/>
      <c r="M225" s="432"/>
      <c r="N225" s="431"/>
      <c r="O225" s="432"/>
      <c r="P225" s="431"/>
      <c r="Q225" s="432"/>
      <c r="R225" s="431"/>
      <c r="S225" s="432"/>
      <c r="T225" s="431"/>
      <c r="U225" s="432"/>
      <c r="V225" s="431"/>
      <c r="W225" s="433"/>
      <c r="X225" s="432"/>
      <c r="Y225" s="184" t="str">
        <f t="shared" si="8"/>
        <v/>
      </c>
      <c r="Z225" s="184" t="str">
        <f t="shared" si="7"/>
        <v/>
      </c>
    </row>
    <row r="226" spans="1:26" ht="66" customHeight="1" x14ac:dyDescent="0.25">
      <c r="A226" s="440"/>
      <c r="B226" s="441"/>
      <c r="C226" s="441"/>
      <c r="D226" s="442"/>
      <c r="E226" s="434">
        <f>'MAPA RIESGOS GESTION'!Q228</f>
        <v>0</v>
      </c>
      <c r="F226" s="435"/>
      <c r="G226" s="435"/>
      <c r="H226" s="435"/>
      <c r="I226" s="436"/>
      <c r="J226" s="431"/>
      <c r="K226" s="432"/>
      <c r="L226" s="431"/>
      <c r="M226" s="432"/>
      <c r="N226" s="431"/>
      <c r="O226" s="432"/>
      <c r="P226" s="431"/>
      <c r="Q226" s="432"/>
      <c r="R226" s="431"/>
      <c r="S226" s="432"/>
      <c r="T226" s="431"/>
      <c r="U226" s="432"/>
      <c r="V226" s="431"/>
      <c r="W226" s="433"/>
      <c r="X226" s="432"/>
      <c r="Y226" s="184" t="str">
        <f t="shared" si="8"/>
        <v/>
      </c>
      <c r="Z226" s="184" t="str">
        <f t="shared" si="7"/>
        <v/>
      </c>
    </row>
    <row r="227" spans="1:26" ht="66" customHeight="1" x14ac:dyDescent="0.25">
      <c r="A227" s="440"/>
      <c r="B227" s="441"/>
      <c r="C227" s="441"/>
      <c r="D227" s="442"/>
      <c r="E227" s="434">
        <f>'MAPA RIESGOS GESTION'!Q229</f>
        <v>0</v>
      </c>
      <c r="F227" s="435"/>
      <c r="G227" s="435"/>
      <c r="H227" s="435"/>
      <c r="I227" s="436"/>
      <c r="J227" s="431"/>
      <c r="K227" s="432"/>
      <c r="L227" s="431"/>
      <c r="M227" s="432"/>
      <c r="N227" s="431"/>
      <c r="O227" s="432"/>
      <c r="P227" s="431"/>
      <c r="Q227" s="432"/>
      <c r="R227" s="431"/>
      <c r="S227" s="432"/>
      <c r="T227" s="431"/>
      <c r="U227" s="432"/>
      <c r="V227" s="431"/>
      <c r="W227" s="433"/>
      <c r="X227" s="432"/>
      <c r="Y227" s="184" t="str">
        <f t="shared" si="8"/>
        <v/>
      </c>
      <c r="Z227" s="184" t="str">
        <f t="shared" si="7"/>
        <v/>
      </c>
    </row>
    <row r="228" spans="1:26" ht="66" customHeight="1" x14ac:dyDescent="0.25">
      <c r="A228" s="440"/>
      <c r="B228" s="441"/>
      <c r="C228" s="441"/>
      <c r="D228" s="442"/>
      <c r="E228" s="434">
        <f>'MAPA RIESGOS GESTION'!Q230</f>
        <v>0</v>
      </c>
      <c r="F228" s="435"/>
      <c r="G228" s="435"/>
      <c r="H228" s="435"/>
      <c r="I228" s="436"/>
      <c r="J228" s="431"/>
      <c r="K228" s="432"/>
      <c r="L228" s="431"/>
      <c r="M228" s="432"/>
      <c r="N228" s="431"/>
      <c r="O228" s="432"/>
      <c r="P228" s="431"/>
      <c r="Q228" s="432"/>
      <c r="R228" s="431"/>
      <c r="S228" s="432"/>
      <c r="T228" s="431"/>
      <c r="U228" s="432"/>
      <c r="V228" s="431"/>
      <c r="W228" s="433"/>
      <c r="X228" s="432"/>
      <c r="Y228" s="184" t="str">
        <f t="shared" si="8"/>
        <v/>
      </c>
      <c r="Z228" s="184" t="str">
        <f t="shared" si="7"/>
        <v/>
      </c>
    </row>
    <row r="229" spans="1:26" ht="66" customHeight="1" x14ac:dyDescent="0.25">
      <c r="A229" s="440"/>
      <c r="B229" s="441"/>
      <c r="C229" s="441"/>
      <c r="D229" s="442"/>
      <c r="E229" s="434">
        <f>'MAPA RIESGOS GESTION'!Q231</f>
        <v>0</v>
      </c>
      <c r="F229" s="435"/>
      <c r="G229" s="435"/>
      <c r="H229" s="435"/>
      <c r="I229" s="436"/>
      <c r="J229" s="431"/>
      <c r="K229" s="432"/>
      <c r="L229" s="431"/>
      <c r="M229" s="432"/>
      <c r="N229" s="431"/>
      <c r="O229" s="432"/>
      <c r="P229" s="431"/>
      <c r="Q229" s="432"/>
      <c r="R229" s="431"/>
      <c r="S229" s="432"/>
      <c r="T229" s="431"/>
      <c r="U229" s="432"/>
      <c r="V229" s="431"/>
      <c r="W229" s="433"/>
      <c r="X229" s="432"/>
      <c r="Y229" s="184" t="str">
        <f t="shared" si="8"/>
        <v/>
      </c>
      <c r="Z229" s="184" t="str">
        <f t="shared" si="7"/>
        <v/>
      </c>
    </row>
    <row r="230" spans="1:26" ht="66" customHeight="1" x14ac:dyDescent="0.25">
      <c r="A230" s="440"/>
      <c r="B230" s="441"/>
      <c r="C230" s="441"/>
      <c r="D230" s="442"/>
      <c r="E230" s="434">
        <f>'MAPA RIESGOS GESTION'!Q232</f>
        <v>0</v>
      </c>
      <c r="F230" s="435"/>
      <c r="G230" s="435"/>
      <c r="H230" s="435"/>
      <c r="I230" s="436"/>
      <c r="J230" s="431"/>
      <c r="K230" s="432"/>
      <c r="L230" s="431"/>
      <c r="M230" s="432"/>
      <c r="N230" s="431"/>
      <c r="O230" s="432"/>
      <c r="P230" s="431"/>
      <c r="Q230" s="432"/>
      <c r="R230" s="431"/>
      <c r="S230" s="432"/>
      <c r="T230" s="431"/>
      <c r="U230" s="432"/>
      <c r="V230" s="431"/>
      <c r="W230" s="433"/>
      <c r="X230" s="432"/>
      <c r="Y230" s="184" t="str">
        <f t="shared" si="8"/>
        <v/>
      </c>
      <c r="Z230" s="184" t="str">
        <f t="shared" si="7"/>
        <v/>
      </c>
    </row>
    <row r="231" spans="1:26" ht="66" customHeight="1" x14ac:dyDescent="0.25">
      <c r="A231" s="443"/>
      <c r="B231" s="444"/>
      <c r="C231" s="444"/>
      <c r="D231" s="445"/>
      <c r="E231" s="434">
        <f>'MAPA RIESGOS GESTION'!Q233</f>
        <v>0</v>
      </c>
      <c r="F231" s="435"/>
      <c r="G231" s="435"/>
      <c r="H231" s="435"/>
      <c r="I231" s="436"/>
      <c r="J231" s="431"/>
      <c r="K231" s="432"/>
      <c r="L231" s="431"/>
      <c r="M231" s="432"/>
      <c r="N231" s="431"/>
      <c r="O231" s="432"/>
      <c r="P231" s="431"/>
      <c r="Q231" s="432"/>
      <c r="R231" s="431"/>
      <c r="S231" s="432"/>
      <c r="T231" s="431"/>
      <c r="U231" s="432"/>
      <c r="V231" s="431"/>
      <c r="W231" s="433"/>
      <c r="X231" s="432"/>
      <c r="Y231" s="184" t="str">
        <f t="shared" si="8"/>
        <v/>
      </c>
      <c r="Z231" s="184" t="str">
        <f t="shared" si="7"/>
        <v/>
      </c>
    </row>
  </sheetData>
  <sheetProtection password="E9CD" sheet="1" objects="1" scenarios="1"/>
  <mergeCells count="1821">
    <mergeCell ref="L225:M225"/>
    <mergeCell ref="N225:O225"/>
    <mergeCell ref="P225:Q225"/>
    <mergeCell ref="R225:S225"/>
    <mergeCell ref="L228:M228"/>
    <mergeCell ref="N228:O228"/>
    <mergeCell ref="P228:Q228"/>
    <mergeCell ref="R228:S228"/>
    <mergeCell ref="L224:M224"/>
    <mergeCell ref="N224:O224"/>
    <mergeCell ref="P224:Q224"/>
    <mergeCell ref="R224:S224"/>
    <mergeCell ref="T230:U230"/>
    <mergeCell ref="V230:X230"/>
    <mergeCell ref="E231:I231"/>
    <mergeCell ref="J231:K231"/>
    <mergeCell ref="L231:M231"/>
    <mergeCell ref="N231:O231"/>
    <mergeCell ref="P231:Q231"/>
    <mergeCell ref="R231:S231"/>
    <mergeCell ref="T231:U231"/>
    <mergeCell ref="V231:X231"/>
    <mergeCell ref="E230:I230"/>
    <mergeCell ref="J230:K230"/>
    <mergeCell ref="L230:M230"/>
    <mergeCell ref="N230:O230"/>
    <mergeCell ref="P230:Q230"/>
    <mergeCell ref="R230:S230"/>
    <mergeCell ref="T228:U228"/>
    <mergeCell ref="V228:X228"/>
    <mergeCell ref="E229:I229"/>
    <mergeCell ref="J229:K229"/>
    <mergeCell ref="L229:M229"/>
    <mergeCell ref="N229:O229"/>
    <mergeCell ref="P229:Q229"/>
    <mergeCell ref="R229:S229"/>
    <mergeCell ref="P222:Q222"/>
    <mergeCell ref="R222:S222"/>
    <mergeCell ref="T220:U220"/>
    <mergeCell ref="V220:X220"/>
    <mergeCell ref="T229:U229"/>
    <mergeCell ref="V229:X229"/>
    <mergeCell ref="E228:I228"/>
    <mergeCell ref="J228:K228"/>
    <mergeCell ref="P221:Q221"/>
    <mergeCell ref="R221:S221"/>
    <mergeCell ref="T221:U221"/>
    <mergeCell ref="V221:X221"/>
    <mergeCell ref="T226:U226"/>
    <mergeCell ref="V226:X226"/>
    <mergeCell ref="E227:I227"/>
    <mergeCell ref="J227:K227"/>
    <mergeCell ref="L227:M227"/>
    <mergeCell ref="N227:O227"/>
    <mergeCell ref="P227:Q227"/>
    <mergeCell ref="R227:S227"/>
    <mergeCell ref="T227:U227"/>
    <mergeCell ref="V227:X227"/>
    <mergeCell ref="E226:I226"/>
    <mergeCell ref="J226:K226"/>
    <mergeCell ref="L226:M226"/>
    <mergeCell ref="N226:O226"/>
    <mergeCell ref="P226:Q226"/>
    <mergeCell ref="R226:S226"/>
    <mergeCell ref="T224:U224"/>
    <mergeCell ref="V224:X224"/>
    <mergeCell ref="E225:I225"/>
    <mergeCell ref="J225:K225"/>
    <mergeCell ref="N212:O212"/>
    <mergeCell ref="P212:Q212"/>
    <mergeCell ref="R212:S212"/>
    <mergeCell ref="R216:S216"/>
    <mergeCell ref="T216:U216"/>
    <mergeCell ref="V216:X216"/>
    <mergeCell ref="E217:I217"/>
    <mergeCell ref="J217:K217"/>
    <mergeCell ref="L217:M217"/>
    <mergeCell ref="N217:O217"/>
    <mergeCell ref="P217:Q217"/>
    <mergeCell ref="R217:S217"/>
    <mergeCell ref="T217:U217"/>
    <mergeCell ref="T225:U225"/>
    <mergeCell ref="V225:X225"/>
    <mergeCell ref="E224:I224"/>
    <mergeCell ref="J224:K224"/>
    <mergeCell ref="R220:S220"/>
    <mergeCell ref="V217:X217"/>
    <mergeCell ref="E218:I218"/>
    <mergeCell ref="J218:K218"/>
    <mergeCell ref="L218:M218"/>
    <mergeCell ref="N218:O218"/>
    <mergeCell ref="P218:Q218"/>
    <mergeCell ref="R218:S218"/>
    <mergeCell ref="T218:U218"/>
    <mergeCell ref="V218:X218"/>
    <mergeCell ref="T222:U222"/>
    <mergeCell ref="V222:X222"/>
    <mergeCell ref="E223:I223"/>
    <mergeCell ref="J223:K223"/>
    <mergeCell ref="L223:M223"/>
    <mergeCell ref="A216:D231"/>
    <mergeCell ref="E216:I216"/>
    <mergeCell ref="J216:K216"/>
    <mergeCell ref="L216:M216"/>
    <mergeCell ref="N216:O216"/>
    <mergeCell ref="P216:Q216"/>
    <mergeCell ref="E219:I219"/>
    <mergeCell ref="J219:K219"/>
    <mergeCell ref="L219:M219"/>
    <mergeCell ref="N219:O219"/>
    <mergeCell ref="P219:Q219"/>
    <mergeCell ref="R219:S219"/>
    <mergeCell ref="T219:U219"/>
    <mergeCell ref="V219:X219"/>
    <mergeCell ref="E220:I220"/>
    <mergeCell ref="J220:K220"/>
    <mergeCell ref="L220:M220"/>
    <mergeCell ref="N220:O220"/>
    <mergeCell ref="P220:Q220"/>
    <mergeCell ref="E221:I221"/>
    <mergeCell ref="J221:K221"/>
    <mergeCell ref="L221:M221"/>
    <mergeCell ref="N221:O221"/>
    <mergeCell ref="N223:O223"/>
    <mergeCell ref="P223:Q223"/>
    <mergeCell ref="R223:S223"/>
    <mergeCell ref="T223:U223"/>
    <mergeCell ref="V223:X223"/>
    <mergeCell ref="E222:I222"/>
    <mergeCell ref="J222:K222"/>
    <mergeCell ref="L222:M222"/>
    <mergeCell ref="N222:O222"/>
    <mergeCell ref="N208:O208"/>
    <mergeCell ref="P208:Q208"/>
    <mergeCell ref="R208:S208"/>
    <mergeCell ref="T214:U214"/>
    <mergeCell ref="V214:X214"/>
    <mergeCell ref="E215:I215"/>
    <mergeCell ref="J215:K215"/>
    <mergeCell ref="L215:M215"/>
    <mergeCell ref="N215:O215"/>
    <mergeCell ref="P215:Q215"/>
    <mergeCell ref="R215:S215"/>
    <mergeCell ref="T215:U215"/>
    <mergeCell ref="V215:X215"/>
    <mergeCell ref="E214:I214"/>
    <mergeCell ref="J214:K214"/>
    <mergeCell ref="L214:M214"/>
    <mergeCell ref="N214:O214"/>
    <mergeCell ref="P214:Q214"/>
    <mergeCell ref="R214:S214"/>
    <mergeCell ref="T212:U212"/>
    <mergeCell ref="V212:X212"/>
    <mergeCell ref="E213:I213"/>
    <mergeCell ref="J213:K213"/>
    <mergeCell ref="L213:M213"/>
    <mergeCell ref="N213:O213"/>
    <mergeCell ref="P213:Q213"/>
    <mergeCell ref="R213:S213"/>
    <mergeCell ref="T213:U213"/>
    <mergeCell ref="V213:X213"/>
    <mergeCell ref="E212:I212"/>
    <mergeCell ref="J212:K212"/>
    <mergeCell ref="L212:M212"/>
    <mergeCell ref="R205:S205"/>
    <mergeCell ref="T205:U205"/>
    <mergeCell ref="V205:X205"/>
    <mergeCell ref="T210:U210"/>
    <mergeCell ref="V210:X210"/>
    <mergeCell ref="E211:I211"/>
    <mergeCell ref="J211:K211"/>
    <mergeCell ref="L211:M211"/>
    <mergeCell ref="N211:O211"/>
    <mergeCell ref="P211:Q211"/>
    <mergeCell ref="R211:S211"/>
    <mergeCell ref="T211:U211"/>
    <mergeCell ref="V211:X211"/>
    <mergeCell ref="E210:I210"/>
    <mergeCell ref="J210:K210"/>
    <mergeCell ref="L210:M210"/>
    <mergeCell ref="N210:O210"/>
    <mergeCell ref="P210:Q210"/>
    <mergeCell ref="R210:S210"/>
    <mergeCell ref="T208:U208"/>
    <mergeCell ref="V208:X208"/>
    <mergeCell ref="E209:I209"/>
    <mergeCell ref="J209:K209"/>
    <mergeCell ref="L209:M209"/>
    <mergeCell ref="N209:O209"/>
    <mergeCell ref="P209:Q209"/>
    <mergeCell ref="R209:S209"/>
    <mergeCell ref="T209:U209"/>
    <mergeCell ref="V209:X209"/>
    <mergeCell ref="E208:I208"/>
    <mergeCell ref="J208:K208"/>
    <mergeCell ref="L208:M208"/>
    <mergeCell ref="V201:X201"/>
    <mergeCell ref="E202:I202"/>
    <mergeCell ref="J202:K202"/>
    <mergeCell ref="L202:M202"/>
    <mergeCell ref="N202:O202"/>
    <mergeCell ref="P202:Q202"/>
    <mergeCell ref="R202:S202"/>
    <mergeCell ref="T202:U202"/>
    <mergeCell ref="V202:X202"/>
    <mergeCell ref="T206:U206"/>
    <mergeCell ref="V206:X206"/>
    <mergeCell ref="E207:I207"/>
    <mergeCell ref="J207:K207"/>
    <mergeCell ref="L207:M207"/>
    <mergeCell ref="N207:O207"/>
    <mergeCell ref="P207:Q207"/>
    <mergeCell ref="R207:S207"/>
    <mergeCell ref="T207:U207"/>
    <mergeCell ref="V207:X207"/>
    <mergeCell ref="E206:I206"/>
    <mergeCell ref="J206:K206"/>
    <mergeCell ref="L206:M206"/>
    <mergeCell ref="N206:O206"/>
    <mergeCell ref="P206:Q206"/>
    <mergeCell ref="R206:S206"/>
    <mergeCell ref="T204:U204"/>
    <mergeCell ref="V204:X204"/>
    <mergeCell ref="E205:I205"/>
    <mergeCell ref="J205:K205"/>
    <mergeCell ref="L205:M205"/>
    <mergeCell ref="N205:O205"/>
    <mergeCell ref="P205:Q205"/>
    <mergeCell ref="P196:Q196"/>
    <mergeCell ref="R196:S196"/>
    <mergeCell ref="R200:S200"/>
    <mergeCell ref="T200:U200"/>
    <mergeCell ref="V200:X200"/>
    <mergeCell ref="E201:I201"/>
    <mergeCell ref="J201:K201"/>
    <mergeCell ref="L201:M201"/>
    <mergeCell ref="N201:O201"/>
    <mergeCell ref="P201:Q201"/>
    <mergeCell ref="R201:S201"/>
    <mergeCell ref="T201:U201"/>
    <mergeCell ref="A200:D215"/>
    <mergeCell ref="E200:I200"/>
    <mergeCell ref="J200:K200"/>
    <mergeCell ref="L200:M200"/>
    <mergeCell ref="N200:O200"/>
    <mergeCell ref="P200:Q200"/>
    <mergeCell ref="E203:I203"/>
    <mergeCell ref="J203:K203"/>
    <mergeCell ref="L203:M203"/>
    <mergeCell ref="N203:O203"/>
    <mergeCell ref="P203:Q203"/>
    <mergeCell ref="R203:S203"/>
    <mergeCell ref="T203:U203"/>
    <mergeCell ref="V203:X203"/>
    <mergeCell ref="E204:I204"/>
    <mergeCell ref="J204:K204"/>
    <mergeCell ref="L204:M204"/>
    <mergeCell ref="N204:O204"/>
    <mergeCell ref="P204:Q204"/>
    <mergeCell ref="R204:S204"/>
    <mergeCell ref="P192:Q192"/>
    <mergeCell ref="R192:S192"/>
    <mergeCell ref="T198:U198"/>
    <mergeCell ref="V198:X198"/>
    <mergeCell ref="E199:I199"/>
    <mergeCell ref="J199:K199"/>
    <mergeCell ref="L199:M199"/>
    <mergeCell ref="N199:O199"/>
    <mergeCell ref="P199:Q199"/>
    <mergeCell ref="R199:S199"/>
    <mergeCell ref="T199:U199"/>
    <mergeCell ref="V199:X199"/>
    <mergeCell ref="E198:I198"/>
    <mergeCell ref="J198:K198"/>
    <mergeCell ref="L198:M198"/>
    <mergeCell ref="N198:O198"/>
    <mergeCell ref="P198:Q198"/>
    <mergeCell ref="R198:S198"/>
    <mergeCell ref="T196:U196"/>
    <mergeCell ref="V196:X196"/>
    <mergeCell ref="E197:I197"/>
    <mergeCell ref="J197:K197"/>
    <mergeCell ref="L197:M197"/>
    <mergeCell ref="N197:O197"/>
    <mergeCell ref="P197:Q197"/>
    <mergeCell ref="R197:S197"/>
    <mergeCell ref="T197:U197"/>
    <mergeCell ref="V197:X197"/>
    <mergeCell ref="E196:I196"/>
    <mergeCell ref="J196:K196"/>
    <mergeCell ref="L196:M196"/>
    <mergeCell ref="N196:O196"/>
    <mergeCell ref="T189:U189"/>
    <mergeCell ref="V189:X189"/>
    <mergeCell ref="T194:U194"/>
    <mergeCell ref="V194:X194"/>
    <mergeCell ref="E195:I195"/>
    <mergeCell ref="J195:K195"/>
    <mergeCell ref="L195:M195"/>
    <mergeCell ref="N195:O195"/>
    <mergeCell ref="P195:Q195"/>
    <mergeCell ref="R195:S195"/>
    <mergeCell ref="T195:U195"/>
    <mergeCell ref="V195:X195"/>
    <mergeCell ref="E194:I194"/>
    <mergeCell ref="J194:K194"/>
    <mergeCell ref="L194:M194"/>
    <mergeCell ref="N194:O194"/>
    <mergeCell ref="P194:Q194"/>
    <mergeCell ref="R194:S194"/>
    <mergeCell ref="T192:U192"/>
    <mergeCell ref="V192:X192"/>
    <mergeCell ref="E193:I193"/>
    <mergeCell ref="J193:K193"/>
    <mergeCell ref="L193:M193"/>
    <mergeCell ref="N193:O193"/>
    <mergeCell ref="P193:Q193"/>
    <mergeCell ref="R193:S193"/>
    <mergeCell ref="T193:U193"/>
    <mergeCell ref="V193:X193"/>
    <mergeCell ref="E192:I192"/>
    <mergeCell ref="J192:K192"/>
    <mergeCell ref="L192:M192"/>
    <mergeCell ref="N192:O192"/>
    <mergeCell ref="E186:I186"/>
    <mergeCell ref="J186:K186"/>
    <mergeCell ref="L186:M186"/>
    <mergeCell ref="N186:O186"/>
    <mergeCell ref="P186:Q186"/>
    <mergeCell ref="R186:S186"/>
    <mergeCell ref="T186:U186"/>
    <mergeCell ref="V186:X186"/>
    <mergeCell ref="T190:U190"/>
    <mergeCell ref="V190:X190"/>
    <mergeCell ref="E191:I191"/>
    <mergeCell ref="J191:K191"/>
    <mergeCell ref="L191:M191"/>
    <mergeCell ref="N191:O191"/>
    <mergeCell ref="P191:Q191"/>
    <mergeCell ref="R191:S191"/>
    <mergeCell ref="T191:U191"/>
    <mergeCell ref="V191:X191"/>
    <mergeCell ref="E190:I190"/>
    <mergeCell ref="J190:K190"/>
    <mergeCell ref="L190:M190"/>
    <mergeCell ref="N190:O190"/>
    <mergeCell ref="P190:Q190"/>
    <mergeCell ref="R190:S190"/>
    <mergeCell ref="T188:U188"/>
    <mergeCell ref="V188:X188"/>
    <mergeCell ref="E189:I189"/>
    <mergeCell ref="J189:K189"/>
    <mergeCell ref="L189:M189"/>
    <mergeCell ref="N189:O189"/>
    <mergeCell ref="P189:Q189"/>
    <mergeCell ref="R189:S189"/>
    <mergeCell ref="R180:S180"/>
    <mergeCell ref="R184:S184"/>
    <mergeCell ref="T184:U184"/>
    <mergeCell ref="V184:X184"/>
    <mergeCell ref="E185:I185"/>
    <mergeCell ref="J185:K185"/>
    <mergeCell ref="L185:M185"/>
    <mergeCell ref="N185:O185"/>
    <mergeCell ref="P185:Q185"/>
    <mergeCell ref="R185:S185"/>
    <mergeCell ref="T185:U185"/>
    <mergeCell ref="A184:D199"/>
    <mergeCell ref="E184:I184"/>
    <mergeCell ref="J184:K184"/>
    <mergeCell ref="L184:M184"/>
    <mergeCell ref="N184:O184"/>
    <mergeCell ref="P184:Q184"/>
    <mergeCell ref="E187:I187"/>
    <mergeCell ref="J187:K187"/>
    <mergeCell ref="L187:M187"/>
    <mergeCell ref="N187:O187"/>
    <mergeCell ref="P187:Q187"/>
    <mergeCell ref="R187:S187"/>
    <mergeCell ref="T187:U187"/>
    <mergeCell ref="V187:X187"/>
    <mergeCell ref="E188:I188"/>
    <mergeCell ref="J188:K188"/>
    <mergeCell ref="L188:M188"/>
    <mergeCell ref="N188:O188"/>
    <mergeCell ref="P188:Q188"/>
    <mergeCell ref="R188:S188"/>
    <mergeCell ref="V185:X185"/>
    <mergeCell ref="R176:S176"/>
    <mergeCell ref="T182:U182"/>
    <mergeCell ref="V182:X182"/>
    <mergeCell ref="E183:I183"/>
    <mergeCell ref="J183:K183"/>
    <mergeCell ref="L183:M183"/>
    <mergeCell ref="N183:O183"/>
    <mergeCell ref="P183:Q183"/>
    <mergeCell ref="R183:S183"/>
    <mergeCell ref="T183:U183"/>
    <mergeCell ref="V183:X183"/>
    <mergeCell ref="E182:I182"/>
    <mergeCell ref="J182:K182"/>
    <mergeCell ref="L182:M182"/>
    <mergeCell ref="N182:O182"/>
    <mergeCell ref="P182:Q182"/>
    <mergeCell ref="R182:S182"/>
    <mergeCell ref="T180:U180"/>
    <mergeCell ref="V180:X180"/>
    <mergeCell ref="E181:I181"/>
    <mergeCell ref="J181:K181"/>
    <mergeCell ref="L181:M181"/>
    <mergeCell ref="N181:O181"/>
    <mergeCell ref="P181:Q181"/>
    <mergeCell ref="R181:S181"/>
    <mergeCell ref="T181:U181"/>
    <mergeCell ref="V181:X181"/>
    <mergeCell ref="E180:I180"/>
    <mergeCell ref="J180:K180"/>
    <mergeCell ref="L180:M180"/>
    <mergeCell ref="N180:O180"/>
    <mergeCell ref="P180:Q180"/>
    <mergeCell ref="V173:X173"/>
    <mergeCell ref="T178:U178"/>
    <mergeCell ref="V178:X178"/>
    <mergeCell ref="E179:I179"/>
    <mergeCell ref="J179:K179"/>
    <mergeCell ref="L179:M179"/>
    <mergeCell ref="N179:O179"/>
    <mergeCell ref="P179:Q179"/>
    <mergeCell ref="R179:S179"/>
    <mergeCell ref="T179:U179"/>
    <mergeCell ref="V179:X179"/>
    <mergeCell ref="E178:I178"/>
    <mergeCell ref="J178:K178"/>
    <mergeCell ref="L178:M178"/>
    <mergeCell ref="N178:O178"/>
    <mergeCell ref="P178:Q178"/>
    <mergeCell ref="R178:S178"/>
    <mergeCell ref="T176:U176"/>
    <mergeCell ref="V176:X176"/>
    <mergeCell ref="E177:I177"/>
    <mergeCell ref="J177:K177"/>
    <mergeCell ref="L177:M177"/>
    <mergeCell ref="N177:O177"/>
    <mergeCell ref="P177:Q177"/>
    <mergeCell ref="R177:S177"/>
    <mergeCell ref="T177:U177"/>
    <mergeCell ref="V177:X177"/>
    <mergeCell ref="E176:I176"/>
    <mergeCell ref="J176:K176"/>
    <mergeCell ref="L176:M176"/>
    <mergeCell ref="N176:O176"/>
    <mergeCell ref="P176:Q176"/>
    <mergeCell ref="J170:K170"/>
    <mergeCell ref="L170:M170"/>
    <mergeCell ref="N170:O170"/>
    <mergeCell ref="P170:Q170"/>
    <mergeCell ref="R170:S170"/>
    <mergeCell ref="T170:U170"/>
    <mergeCell ref="V170:X170"/>
    <mergeCell ref="T174:U174"/>
    <mergeCell ref="V174:X174"/>
    <mergeCell ref="E175:I175"/>
    <mergeCell ref="J175:K175"/>
    <mergeCell ref="L175:M175"/>
    <mergeCell ref="N175:O175"/>
    <mergeCell ref="P175:Q175"/>
    <mergeCell ref="R175:S175"/>
    <mergeCell ref="T175:U175"/>
    <mergeCell ref="V175:X175"/>
    <mergeCell ref="E174:I174"/>
    <mergeCell ref="J174:K174"/>
    <mergeCell ref="L174:M174"/>
    <mergeCell ref="N174:O174"/>
    <mergeCell ref="P174:Q174"/>
    <mergeCell ref="R174:S174"/>
    <mergeCell ref="T172:U172"/>
    <mergeCell ref="V172:X172"/>
    <mergeCell ref="E173:I173"/>
    <mergeCell ref="J173:K173"/>
    <mergeCell ref="L173:M173"/>
    <mergeCell ref="N173:O173"/>
    <mergeCell ref="P173:Q173"/>
    <mergeCell ref="R173:S173"/>
    <mergeCell ref="T173:U173"/>
    <mergeCell ref="R168:S168"/>
    <mergeCell ref="T168:U168"/>
    <mergeCell ref="V168:X168"/>
    <mergeCell ref="E169:I169"/>
    <mergeCell ref="J169:K169"/>
    <mergeCell ref="L169:M169"/>
    <mergeCell ref="N169:O169"/>
    <mergeCell ref="P169:Q169"/>
    <mergeCell ref="R169:S169"/>
    <mergeCell ref="T169:U169"/>
    <mergeCell ref="A168:D183"/>
    <mergeCell ref="E168:I168"/>
    <mergeCell ref="J168:K168"/>
    <mergeCell ref="L168:M168"/>
    <mergeCell ref="N168:O168"/>
    <mergeCell ref="P168:Q168"/>
    <mergeCell ref="E171:I171"/>
    <mergeCell ref="J171:K171"/>
    <mergeCell ref="L171:M171"/>
    <mergeCell ref="N171:O171"/>
    <mergeCell ref="P171:Q171"/>
    <mergeCell ref="R171:S171"/>
    <mergeCell ref="T171:U171"/>
    <mergeCell ref="V171:X171"/>
    <mergeCell ref="E172:I172"/>
    <mergeCell ref="J172:K172"/>
    <mergeCell ref="L172:M172"/>
    <mergeCell ref="N172:O172"/>
    <mergeCell ref="P172:Q172"/>
    <mergeCell ref="R172:S172"/>
    <mergeCell ref="V169:X169"/>
    <mergeCell ref="E170:I170"/>
    <mergeCell ref="T166:U166"/>
    <mergeCell ref="V166:X166"/>
    <mergeCell ref="E167:I167"/>
    <mergeCell ref="J167:K167"/>
    <mergeCell ref="L167:M167"/>
    <mergeCell ref="N167:O167"/>
    <mergeCell ref="P167:Q167"/>
    <mergeCell ref="R167:S167"/>
    <mergeCell ref="T167:U167"/>
    <mergeCell ref="V167:X167"/>
    <mergeCell ref="E166:I166"/>
    <mergeCell ref="J166:K166"/>
    <mergeCell ref="L166:M166"/>
    <mergeCell ref="N166:O166"/>
    <mergeCell ref="P166:Q166"/>
    <mergeCell ref="R166:S166"/>
    <mergeCell ref="T164:U164"/>
    <mergeCell ref="V164:X164"/>
    <mergeCell ref="E165:I165"/>
    <mergeCell ref="J165:K165"/>
    <mergeCell ref="L165:M165"/>
    <mergeCell ref="N165:O165"/>
    <mergeCell ref="P165:Q165"/>
    <mergeCell ref="R165:S165"/>
    <mergeCell ref="T165:U165"/>
    <mergeCell ref="V165:X165"/>
    <mergeCell ref="E164:I164"/>
    <mergeCell ref="J164:K164"/>
    <mergeCell ref="L164:M164"/>
    <mergeCell ref="N164:O164"/>
    <mergeCell ref="P164:Q164"/>
    <mergeCell ref="R164:S164"/>
    <mergeCell ref="T162:U162"/>
    <mergeCell ref="V162:X162"/>
    <mergeCell ref="E163:I163"/>
    <mergeCell ref="J163:K163"/>
    <mergeCell ref="L163:M163"/>
    <mergeCell ref="N163:O163"/>
    <mergeCell ref="P163:Q163"/>
    <mergeCell ref="R163:S163"/>
    <mergeCell ref="T163:U163"/>
    <mergeCell ref="V163:X163"/>
    <mergeCell ref="E162:I162"/>
    <mergeCell ref="J162:K162"/>
    <mergeCell ref="L162:M162"/>
    <mergeCell ref="N162:O162"/>
    <mergeCell ref="P162:Q162"/>
    <mergeCell ref="R162:S162"/>
    <mergeCell ref="A152:D167"/>
    <mergeCell ref="E152:I152"/>
    <mergeCell ref="J152:K152"/>
    <mergeCell ref="L152:M152"/>
    <mergeCell ref="N152:O152"/>
    <mergeCell ref="P152:Q152"/>
    <mergeCell ref="E155:I155"/>
    <mergeCell ref="J155:K155"/>
    <mergeCell ref="L155:M155"/>
    <mergeCell ref="N155:O155"/>
    <mergeCell ref="P155:Q155"/>
    <mergeCell ref="R155:S155"/>
    <mergeCell ref="T155:U155"/>
    <mergeCell ref="V155:X155"/>
    <mergeCell ref="E156:I156"/>
    <mergeCell ref="J156:K156"/>
    <mergeCell ref="T160:U160"/>
    <mergeCell ref="V160:X160"/>
    <mergeCell ref="E161:I161"/>
    <mergeCell ref="J161:K161"/>
    <mergeCell ref="L161:M161"/>
    <mergeCell ref="N161:O161"/>
    <mergeCell ref="P161:Q161"/>
    <mergeCell ref="R161:S161"/>
    <mergeCell ref="T161:U161"/>
    <mergeCell ref="V161:X161"/>
    <mergeCell ref="E160:I160"/>
    <mergeCell ref="J160:K160"/>
    <mergeCell ref="L160:M160"/>
    <mergeCell ref="N160:O160"/>
    <mergeCell ref="P160:Q160"/>
    <mergeCell ref="R160:S160"/>
    <mergeCell ref="T158:U158"/>
    <mergeCell ref="V158:X158"/>
    <mergeCell ref="E159:I159"/>
    <mergeCell ref="V149:X149"/>
    <mergeCell ref="E158:I158"/>
    <mergeCell ref="J158:K158"/>
    <mergeCell ref="L158:M158"/>
    <mergeCell ref="N158:O158"/>
    <mergeCell ref="P158:Q158"/>
    <mergeCell ref="R158:S158"/>
    <mergeCell ref="T156:U156"/>
    <mergeCell ref="V156:X156"/>
    <mergeCell ref="E157:I157"/>
    <mergeCell ref="J157:K157"/>
    <mergeCell ref="L157:M157"/>
    <mergeCell ref="N157:O157"/>
    <mergeCell ref="P157:Q157"/>
    <mergeCell ref="R157:S157"/>
    <mergeCell ref="T157:U157"/>
    <mergeCell ref="V157:X157"/>
    <mergeCell ref="J159:K159"/>
    <mergeCell ref="L159:M159"/>
    <mergeCell ref="N159:O159"/>
    <mergeCell ref="P159:Q159"/>
    <mergeCell ref="R159:S159"/>
    <mergeCell ref="T159:U159"/>
    <mergeCell ref="V159:X159"/>
    <mergeCell ref="J148:K148"/>
    <mergeCell ref="L148:M148"/>
    <mergeCell ref="N148:O148"/>
    <mergeCell ref="P148:Q148"/>
    <mergeCell ref="R148:S148"/>
    <mergeCell ref="R152:S152"/>
    <mergeCell ref="T152:U152"/>
    <mergeCell ref="V152:X152"/>
    <mergeCell ref="E153:I153"/>
    <mergeCell ref="J153:K153"/>
    <mergeCell ref="L153:M153"/>
    <mergeCell ref="N153:O153"/>
    <mergeCell ref="P153:Q153"/>
    <mergeCell ref="R153:S153"/>
    <mergeCell ref="T153:U153"/>
    <mergeCell ref="V145:X145"/>
    <mergeCell ref="L156:M156"/>
    <mergeCell ref="N156:O156"/>
    <mergeCell ref="P156:Q156"/>
    <mergeCell ref="R156:S156"/>
    <mergeCell ref="V153:X153"/>
    <mergeCell ref="E154:I154"/>
    <mergeCell ref="J154:K154"/>
    <mergeCell ref="L154:M154"/>
    <mergeCell ref="N154:O154"/>
    <mergeCell ref="P154:Q154"/>
    <mergeCell ref="R154:S154"/>
    <mergeCell ref="T154:U154"/>
    <mergeCell ref="V154:X154"/>
    <mergeCell ref="E144:I144"/>
    <mergeCell ref="J144:K144"/>
    <mergeCell ref="L144:M144"/>
    <mergeCell ref="N144:O144"/>
    <mergeCell ref="P144:Q144"/>
    <mergeCell ref="R144:S144"/>
    <mergeCell ref="T150:U150"/>
    <mergeCell ref="V150:X150"/>
    <mergeCell ref="E151:I151"/>
    <mergeCell ref="J151:K151"/>
    <mergeCell ref="L151:M151"/>
    <mergeCell ref="N151:O151"/>
    <mergeCell ref="P151:Q151"/>
    <mergeCell ref="R151:S151"/>
    <mergeCell ref="T151:U151"/>
    <mergeCell ref="V151:X151"/>
    <mergeCell ref="E150:I150"/>
    <mergeCell ref="J150:K150"/>
    <mergeCell ref="L150:M150"/>
    <mergeCell ref="N150:O150"/>
    <mergeCell ref="P150:Q150"/>
    <mergeCell ref="R150:S150"/>
    <mergeCell ref="T148:U148"/>
    <mergeCell ref="V148:X148"/>
    <mergeCell ref="E149:I149"/>
    <mergeCell ref="J149:K149"/>
    <mergeCell ref="L149:M149"/>
    <mergeCell ref="N149:O149"/>
    <mergeCell ref="P149:Q149"/>
    <mergeCell ref="R149:S149"/>
    <mergeCell ref="T149:U149"/>
    <mergeCell ref="E148:I148"/>
    <mergeCell ref="J141:K141"/>
    <mergeCell ref="L141:M141"/>
    <mergeCell ref="N141:O141"/>
    <mergeCell ref="P141:Q141"/>
    <mergeCell ref="R141:S141"/>
    <mergeCell ref="T141:U141"/>
    <mergeCell ref="V141:X141"/>
    <mergeCell ref="T146:U146"/>
    <mergeCell ref="V146:X146"/>
    <mergeCell ref="E147:I147"/>
    <mergeCell ref="J147:K147"/>
    <mergeCell ref="L147:M147"/>
    <mergeCell ref="N147:O147"/>
    <mergeCell ref="P147:Q147"/>
    <mergeCell ref="R147:S147"/>
    <mergeCell ref="T147:U147"/>
    <mergeCell ref="V147:X147"/>
    <mergeCell ref="E146:I146"/>
    <mergeCell ref="J146:K146"/>
    <mergeCell ref="L146:M146"/>
    <mergeCell ref="N146:O146"/>
    <mergeCell ref="P146:Q146"/>
    <mergeCell ref="R146:S146"/>
    <mergeCell ref="T144:U144"/>
    <mergeCell ref="V144:X144"/>
    <mergeCell ref="E145:I145"/>
    <mergeCell ref="J145:K145"/>
    <mergeCell ref="L145:M145"/>
    <mergeCell ref="N145:O145"/>
    <mergeCell ref="P145:Q145"/>
    <mergeCell ref="R145:S145"/>
    <mergeCell ref="T145:U145"/>
    <mergeCell ref="L140:M140"/>
    <mergeCell ref="N140:O140"/>
    <mergeCell ref="P140:Q140"/>
    <mergeCell ref="R140:S140"/>
    <mergeCell ref="V137:X137"/>
    <mergeCell ref="E138:I138"/>
    <mergeCell ref="J138:K138"/>
    <mergeCell ref="L138:M138"/>
    <mergeCell ref="N138:O138"/>
    <mergeCell ref="P138:Q138"/>
    <mergeCell ref="R138:S138"/>
    <mergeCell ref="T138:U138"/>
    <mergeCell ref="V138:X138"/>
    <mergeCell ref="T142:U142"/>
    <mergeCell ref="V142:X142"/>
    <mergeCell ref="E143:I143"/>
    <mergeCell ref="J143:K143"/>
    <mergeCell ref="L143:M143"/>
    <mergeCell ref="N143:O143"/>
    <mergeCell ref="P143:Q143"/>
    <mergeCell ref="R143:S143"/>
    <mergeCell ref="T143:U143"/>
    <mergeCell ref="V143:X143"/>
    <mergeCell ref="E142:I142"/>
    <mergeCell ref="J142:K142"/>
    <mergeCell ref="L142:M142"/>
    <mergeCell ref="N142:O142"/>
    <mergeCell ref="P142:Q142"/>
    <mergeCell ref="R142:S142"/>
    <mergeCell ref="T140:U140"/>
    <mergeCell ref="V140:X140"/>
    <mergeCell ref="E141:I141"/>
    <mergeCell ref="E132:I132"/>
    <mergeCell ref="J132:K132"/>
    <mergeCell ref="L132:M132"/>
    <mergeCell ref="N132:O132"/>
    <mergeCell ref="P132:Q132"/>
    <mergeCell ref="R132:S132"/>
    <mergeCell ref="R136:S136"/>
    <mergeCell ref="T136:U136"/>
    <mergeCell ref="V136:X136"/>
    <mergeCell ref="E137:I137"/>
    <mergeCell ref="J137:K137"/>
    <mergeCell ref="L137:M137"/>
    <mergeCell ref="N137:O137"/>
    <mergeCell ref="P137:Q137"/>
    <mergeCell ref="R137:S137"/>
    <mergeCell ref="T137:U137"/>
    <mergeCell ref="A136:D151"/>
    <mergeCell ref="E136:I136"/>
    <mergeCell ref="J136:K136"/>
    <mergeCell ref="L136:M136"/>
    <mergeCell ref="N136:O136"/>
    <mergeCell ref="P136:Q136"/>
    <mergeCell ref="E139:I139"/>
    <mergeCell ref="J139:K139"/>
    <mergeCell ref="L139:M139"/>
    <mergeCell ref="N139:O139"/>
    <mergeCell ref="P139:Q139"/>
    <mergeCell ref="R139:S139"/>
    <mergeCell ref="T139:U139"/>
    <mergeCell ref="V139:X139"/>
    <mergeCell ref="E140:I140"/>
    <mergeCell ref="J140:K140"/>
    <mergeCell ref="E128:I128"/>
    <mergeCell ref="J128:K128"/>
    <mergeCell ref="L128:M128"/>
    <mergeCell ref="N128:O128"/>
    <mergeCell ref="P128:Q128"/>
    <mergeCell ref="R128:S128"/>
    <mergeCell ref="T134:U134"/>
    <mergeCell ref="V134:X134"/>
    <mergeCell ref="E135:I135"/>
    <mergeCell ref="J135:K135"/>
    <mergeCell ref="L135:M135"/>
    <mergeCell ref="N135:O135"/>
    <mergeCell ref="P135:Q135"/>
    <mergeCell ref="R135:S135"/>
    <mergeCell ref="T135:U135"/>
    <mergeCell ref="V135:X135"/>
    <mergeCell ref="E134:I134"/>
    <mergeCell ref="J134:K134"/>
    <mergeCell ref="L134:M134"/>
    <mergeCell ref="N134:O134"/>
    <mergeCell ref="P134:Q134"/>
    <mergeCell ref="R134:S134"/>
    <mergeCell ref="T132:U132"/>
    <mergeCell ref="V132:X132"/>
    <mergeCell ref="E133:I133"/>
    <mergeCell ref="J133:K133"/>
    <mergeCell ref="L133:M133"/>
    <mergeCell ref="N133:O133"/>
    <mergeCell ref="P133:Q133"/>
    <mergeCell ref="R133:S133"/>
    <mergeCell ref="T133:U133"/>
    <mergeCell ref="V133:X133"/>
    <mergeCell ref="L125:M125"/>
    <mergeCell ref="N125:O125"/>
    <mergeCell ref="P125:Q125"/>
    <mergeCell ref="R125:S125"/>
    <mergeCell ref="T125:U125"/>
    <mergeCell ref="V125:X125"/>
    <mergeCell ref="T130:U130"/>
    <mergeCell ref="V130:X130"/>
    <mergeCell ref="E131:I131"/>
    <mergeCell ref="J131:K131"/>
    <mergeCell ref="L131:M131"/>
    <mergeCell ref="N131:O131"/>
    <mergeCell ref="P131:Q131"/>
    <mergeCell ref="R131:S131"/>
    <mergeCell ref="T131:U131"/>
    <mergeCell ref="V131:X131"/>
    <mergeCell ref="E130:I130"/>
    <mergeCell ref="J130:K130"/>
    <mergeCell ref="L130:M130"/>
    <mergeCell ref="N130:O130"/>
    <mergeCell ref="P130:Q130"/>
    <mergeCell ref="R130:S130"/>
    <mergeCell ref="T128:U128"/>
    <mergeCell ref="V128:X128"/>
    <mergeCell ref="E129:I129"/>
    <mergeCell ref="J129:K129"/>
    <mergeCell ref="L129:M129"/>
    <mergeCell ref="N129:O129"/>
    <mergeCell ref="P129:Q129"/>
    <mergeCell ref="R129:S129"/>
    <mergeCell ref="T129:U129"/>
    <mergeCell ref="V129:X129"/>
    <mergeCell ref="N124:O124"/>
    <mergeCell ref="P124:Q124"/>
    <mergeCell ref="R124:S124"/>
    <mergeCell ref="V121:X121"/>
    <mergeCell ref="E122:I122"/>
    <mergeCell ref="J122:K122"/>
    <mergeCell ref="L122:M122"/>
    <mergeCell ref="N122:O122"/>
    <mergeCell ref="P122:Q122"/>
    <mergeCell ref="R122:S122"/>
    <mergeCell ref="T122:U122"/>
    <mergeCell ref="V122:X122"/>
    <mergeCell ref="T126:U126"/>
    <mergeCell ref="V126:X126"/>
    <mergeCell ref="E127:I127"/>
    <mergeCell ref="J127:K127"/>
    <mergeCell ref="L127:M127"/>
    <mergeCell ref="N127:O127"/>
    <mergeCell ref="P127:Q127"/>
    <mergeCell ref="R127:S127"/>
    <mergeCell ref="T127:U127"/>
    <mergeCell ref="V127:X127"/>
    <mergeCell ref="E126:I126"/>
    <mergeCell ref="J126:K126"/>
    <mergeCell ref="L126:M126"/>
    <mergeCell ref="N126:O126"/>
    <mergeCell ref="P126:Q126"/>
    <mergeCell ref="R126:S126"/>
    <mergeCell ref="T124:U124"/>
    <mergeCell ref="V124:X124"/>
    <mergeCell ref="E125:I125"/>
    <mergeCell ref="J125:K125"/>
    <mergeCell ref="J116:K116"/>
    <mergeCell ref="L116:M116"/>
    <mergeCell ref="N116:O116"/>
    <mergeCell ref="P116:Q116"/>
    <mergeCell ref="R116:S116"/>
    <mergeCell ref="R120:S120"/>
    <mergeCell ref="T120:U120"/>
    <mergeCell ref="V120:X120"/>
    <mergeCell ref="E121:I121"/>
    <mergeCell ref="J121:K121"/>
    <mergeCell ref="L121:M121"/>
    <mergeCell ref="N121:O121"/>
    <mergeCell ref="P121:Q121"/>
    <mergeCell ref="R121:S121"/>
    <mergeCell ref="T121:U121"/>
    <mergeCell ref="A120:D135"/>
    <mergeCell ref="E120:I120"/>
    <mergeCell ref="J120:K120"/>
    <mergeCell ref="L120:M120"/>
    <mergeCell ref="N120:O120"/>
    <mergeCell ref="P120:Q120"/>
    <mergeCell ref="E123:I123"/>
    <mergeCell ref="J123:K123"/>
    <mergeCell ref="L123:M123"/>
    <mergeCell ref="N123:O123"/>
    <mergeCell ref="P123:Q123"/>
    <mergeCell ref="R123:S123"/>
    <mergeCell ref="T123:U123"/>
    <mergeCell ref="V123:X123"/>
    <mergeCell ref="E124:I124"/>
    <mergeCell ref="J124:K124"/>
    <mergeCell ref="L124:M124"/>
    <mergeCell ref="J112:K112"/>
    <mergeCell ref="L112:M112"/>
    <mergeCell ref="N112:O112"/>
    <mergeCell ref="P112:Q112"/>
    <mergeCell ref="R112:S112"/>
    <mergeCell ref="T118:U118"/>
    <mergeCell ref="V118:X118"/>
    <mergeCell ref="E119:I119"/>
    <mergeCell ref="J119:K119"/>
    <mergeCell ref="L119:M119"/>
    <mergeCell ref="N119:O119"/>
    <mergeCell ref="P119:Q119"/>
    <mergeCell ref="R119:S119"/>
    <mergeCell ref="T119:U119"/>
    <mergeCell ref="V119:X119"/>
    <mergeCell ref="E118:I118"/>
    <mergeCell ref="J118:K118"/>
    <mergeCell ref="L118:M118"/>
    <mergeCell ref="N118:O118"/>
    <mergeCell ref="P118:Q118"/>
    <mergeCell ref="R118:S118"/>
    <mergeCell ref="T116:U116"/>
    <mergeCell ref="V116:X116"/>
    <mergeCell ref="E117:I117"/>
    <mergeCell ref="J117:K117"/>
    <mergeCell ref="L117:M117"/>
    <mergeCell ref="N117:O117"/>
    <mergeCell ref="P117:Q117"/>
    <mergeCell ref="R117:S117"/>
    <mergeCell ref="T117:U117"/>
    <mergeCell ref="V117:X117"/>
    <mergeCell ref="E116:I116"/>
    <mergeCell ref="N109:O109"/>
    <mergeCell ref="P109:Q109"/>
    <mergeCell ref="R109:S109"/>
    <mergeCell ref="T109:U109"/>
    <mergeCell ref="V109:X109"/>
    <mergeCell ref="T114:U114"/>
    <mergeCell ref="V114:X114"/>
    <mergeCell ref="E115:I115"/>
    <mergeCell ref="J115:K115"/>
    <mergeCell ref="L115:M115"/>
    <mergeCell ref="N115:O115"/>
    <mergeCell ref="P115:Q115"/>
    <mergeCell ref="R115:S115"/>
    <mergeCell ref="T115:U115"/>
    <mergeCell ref="V115:X115"/>
    <mergeCell ref="E114:I114"/>
    <mergeCell ref="J114:K114"/>
    <mergeCell ref="L114:M114"/>
    <mergeCell ref="N114:O114"/>
    <mergeCell ref="P114:Q114"/>
    <mergeCell ref="R114:S114"/>
    <mergeCell ref="T112:U112"/>
    <mergeCell ref="V112:X112"/>
    <mergeCell ref="E113:I113"/>
    <mergeCell ref="J113:K113"/>
    <mergeCell ref="L113:M113"/>
    <mergeCell ref="N113:O113"/>
    <mergeCell ref="P113:Q113"/>
    <mergeCell ref="R113:S113"/>
    <mergeCell ref="T113:U113"/>
    <mergeCell ref="V113:X113"/>
    <mergeCell ref="E112:I112"/>
    <mergeCell ref="P108:Q108"/>
    <mergeCell ref="R108:S108"/>
    <mergeCell ref="V105:X105"/>
    <mergeCell ref="E106:I106"/>
    <mergeCell ref="J106:K106"/>
    <mergeCell ref="L106:M106"/>
    <mergeCell ref="N106:O106"/>
    <mergeCell ref="P106:Q106"/>
    <mergeCell ref="R106:S106"/>
    <mergeCell ref="T106:U106"/>
    <mergeCell ref="V106:X106"/>
    <mergeCell ref="T110:U110"/>
    <mergeCell ref="V110:X110"/>
    <mergeCell ref="E111:I111"/>
    <mergeCell ref="J111:K111"/>
    <mergeCell ref="L111:M111"/>
    <mergeCell ref="N111:O111"/>
    <mergeCell ref="P111:Q111"/>
    <mergeCell ref="R111:S111"/>
    <mergeCell ref="T111:U111"/>
    <mergeCell ref="V111:X111"/>
    <mergeCell ref="E110:I110"/>
    <mergeCell ref="J110:K110"/>
    <mergeCell ref="L110:M110"/>
    <mergeCell ref="N110:O110"/>
    <mergeCell ref="P110:Q110"/>
    <mergeCell ref="R110:S110"/>
    <mergeCell ref="T108:U108"/>
    <mergeCell ref="V108:X108"/>
    <mergeCell ref="E109:I109"/>
    <mergeCell ref="J109:K109"/>
    <mergeCell ref="L109:M109"/>
    <mergeCell ref="L100:M100"/>
    <mergeCell ref="N100:O100"/>
    <mergeCell ref="P100:Q100"/>
    <mergeCell ref="R100:S100"/>
    <mergeCell ref="R104:S104"/>
    <mergeCell ref="T104:U104"/>
    <mergeCell ref="V104:X104"/>
    <mergeCell ref="E105:I105"/>
    <mergeCell ref="J105:K105"/>
    <mergeCell ref="L105:M105"/>
    <mergeCell ref="N105:O105"/>
    <mergeCell ref="P105:Q105"/>
    <mergeCell ref="R105:S105"/>
    <mergeCell ref="T105:U105"/>
    <mergeCell ref="A104:D119"/>
    <mergeCell ref="E104:I104"/>
    <mergeCell ref="J104:K104"/>
    <mergeCell ref="L104:M104"/>
    <mergeCell ref="N104:O104"/>
    <mergeCell ref="P104:Q104"/>
    <mergeCell ref="E107:I107"/>
    <mergeCell ref="J107:K107"/>
    <mergeCell ref="L107:M107"/>
    <mergeCell ref="N107:O107"/>
    <mergeCell ref="P107:Q107"/>
    <mergeCell ref="R107:S107"/>
    <mergeCell ref="T107:U107"/>
    <mergeCell ref="V107:X107"/>
    <mergeCell ref="E108:I108"/>
    <mergeCell ref="J108:K108"/>
    <mergeCell ref="L108:M108"/>
    <mergeCell ref="N108:O108"/>
    <mergeCell ref="L96:M96"/>
    <mergeCell ref="N96:O96"/>
    <mergeCell ref="P96:Q96"/>
    <mergeCell ref="R96:S96"/>
    <mergeCell ref="T102:U102"/>
    <mergeCell ref="V102:X102"/>
    <mergeCell ref="E103:I103"/>
    <mergeCell ref="J103:K103"/>
    <mergeCell ref="L103:M103"/>
    <mergeCell ref="N103:O103"/>
    <mergeCell ref="P103:Q103"/>
    <mergeCell ref="R103:S103"/>
    <mergeCell ref="T103:U103"/>
    <mergeCell ref="V103:X103"/>
    <mergeCell ref="E102:I102"/>
    <mergeCell ref="J102:K102"/>
    <mergeCell ref="L102:M102"/>
    <mergeCell ref="N102:O102"/>
    <mergeCell ref="P102:Q102"/>
    <mergeCell ref="R102:S102"/>
    <mergeCell ref="T100:U100"/>
    <mergeCell ref="V100:X100"/>
    <mergeCell ref="E101:I101"/>
    <mergeCell ref="J101:K101"/>
    <mergeCell ref="L101:M101"/>
    <mergeCell ref="N101:O101"/>
    <mergeCell ref="P101:Q101"/>
    <mergeCell ref="R101:S101"/>
    <mergeCell ref="T101:U101"/>
    <mergeCell ref="V101:X101"/>
    <mergeCell ref="E100:I100"/>
    <mergeCell ref="J100:K100"/>
    <mergeCell ref="P93:Q93"/>
    <mergeCell ref="R93:S93"/>
    <mergeCell ref="T93:U93"/>
    <mergeCell ref="V93:X93"/>
    <mergeCell ref="T98:U98"/>
    <mergeCell ref="V98:X98"/>
    <mergeCell ref="E99:I99"/>
    <mergeCell ref="J99:K99"/>
    <mergeCell ref="L99:M99"/>
    <mergeCell ref="N99:O99"/>
    <mergeCell ref="P99:Q99"/>
    <mergeCell ref="R99:S99"/>
    <mergeCell ref="T99:U99"/>
    <mergeCell ref="V99:X99"/>
    <mergeCell ref="E98:I98"/>
    <mergeCell ref="J98:K98"/>
    <mergeCell ref="L98:M98"/>
    <mergeCell ref="N98:O98"/>
    <mergeCell ref="P98:Q98"/>
    <mergeCell ref="R98:S98"/>
    <mergeCell ref="T96:U96"/>
    <mergeCell ref="V96:X96"/>
    <mergeCell ref="E97:I97"/>
    <mergeCell ref="J97:K97"/>
    <mergeCell ref="L97:M97"/>
    <mergeCell ref="N97:O97"/>
    <mergeCell ref="P97:Q97"/>
    <mergeCell ref="R97:S97"/>
    <mergeCell ref="T97:U97"/>
    <mergeCell ref="V97:X97"/>
    <mergeCell ref="E96:I96"/>
    <mergeCell ref="J96:K96"/>
    <mergeCell ref="R92:S92"/>
    <mergeCell ref="V89:X89"/>
    <mergeCell ref="E90:I90"/>
    <mergeCell ref="J90:K90"/>
    <mergeCell ref="L90:M90"/>
    <mergeCell ref="N90:O90"/>
    <mergeCell ref="P90:Q90"/>
    <mergeCell ref="R90:S90"/>
    <mergeCell ref="T90:U90"/>
    <mergeCell ref="V90:X90"/>
    <mergeCell ref="T94:U94"/>
    <mergeCell ref="V94:X94"/>
    <mergeCell ref="E95:I95"/>
    <mergeCell ref="J95:K95"/>
    <mergeCell ref="L95:M95"/>
    <mergeCell ref="N95:O95"/>
    <mergeCell ref="P95:Q95"/>
    <mergeCell ref="R95:S95"/>
    <mergeCell ref="T95:U95"/>
    <mergeCell ref="V95:X95"/>
    <mergeCell ref="E94:I94"/>
    <mergeCell ref="J94:K94"/>
    <mergeCell ref="L94:M94"/>
    <mergeCell ref="N94:O94"/>
    <mergeCell ref="P94:Q94"/>
    <mergeCell ref="R94:S94"/>
    <mergeCell ref="T92:U92"/>
    <mergeCell ref="V92:X92"/>
    <mergeCell ref="E93:I93"/>
    <mergeCell ref="J93:K93"/>
    <mergeCell ref="L93:M93"/>
    <mergeCell ref="N93:O93"/>
    <mergeCell ref="N84:O84"/>
    <mergeCell ref="P84:Q84"/>
    <mergeCell ref="R84:S84"/>
    <mergeCell ref="R88:S88"/>
    <mergeCell ref="T88:U88"/>
    <mergeCell ref="V88:X88"/>
    <mergeCell ref="E89:I89"/>
    <mergeCell ref="J89:K89"/>
    <mergeCell ref="L89:M89"/>
    <mergeCell ref="N89:O89"/>
    <mergeCell ref="P89:Q89"/>
    <mergeCell ref="R89:S89"/>
    <mergeCell ref="T89:U89"/>
    <mergeCell ref="A88:D103"/>
    <mergeCell ref="E88:I88"/>
    <mergeCell ref="J88:K88"/>
    <mergeCell ref="L88:M88"/>
    <mergeCell ref="N88:O88"/>
    <mergeCell ref="P88:Q88"/>
    <mergeCell ref="E91:I91"/>
    <mergeCell ref="J91:K91"/>
    <mergeCell ref="L91:M91"/>
    <mergeCell ref="N91:O91"/>
    <mergeCell ref="P91:Q91"/>
    <mergeCell ref="R91:S91"/>
    <mergeCell ref="T91:U91"/>
    <mergeCell ref="V91:X91"/>
    <mergeCell ref="E92:I92"/>
    <mergeCell ref="J92:K92"/>
    <mergeCell ref="L92:M92"/>
    <mergeCell ref="N92:O92"/>
    <mergeCell ref="P92:Q92"/>
    <mergeCell ref="N80:O80"/>
    <mergeCell ref="P80:Q80"/>
    <mergeCell ref="R80:S80"/>
    <mergeCell ref="T86:U86"/>
    <mergeCell ref="V86:X86"/>
    <mergeCell ref="E87:I87"/>
    <mergeCell ref="J87:K87"/>
    <mergeCell ref="L87:M87"/>
    <mergeCell ref="N87:O87"/>
    <mergeCell ref="P87:Q87"/>
    <mergeCell ref="R87:S87"/>
    <mergeCell ref="T87:U87"/>
    <mergeCell ref="V87:X87"/>
    <mergeCell ref="E86:I86"/>
    <mergeCell ref="J86:K86"/>
    <mergeCell ref="L86:M86"/>
    <mergeCell ref="N86:O86"/>
    <mergeCell ref="P86:Q86"/>
    <mergeCell ref="R86:S86"/>
    <mergeCell ref="T84:U84"/>
    <mergeCell ref="V84:X84"/>
    <mergeCell ref="E85:I85"/>
    <mergeCell ref="J85:K85"/>
    <mergeCell ref="L85:M85"/>
    <mergeCell ref="N85:O85"/>
    <mergeCell ref="P85:Q85"/>
    <mergeCell ref="R85:S85"/>
    <mergeCell ref="T85:U85"/>
    <mergeCell ref="V85:X85"/>
    <mergeCell ref="E84:I84"/>
    <mergeCell ref="J84:K84"/>
    <mergeCell ref="L84:M84"/>
    <mergeCell ref="R77:S77"/>
    <mergeCell ref="T77:U77"/>
    <mergeCell ref="V77:X77"/>
    <mergeCell ref="T82:U82"/>
    <mergeCell ref="V82:X82"/>
    <mergeCell ref="E83:I83"/>
    <mergeCell ref="J83:K83"/>
    <mergeCell ref="L83:M83"/>
    <mergeCell ref="N83:O83"/>
    <mergeCell ref="P83:Q83"/>
    <mergeCell ref="R83:S83"/>
    <mergeCell ref="T83:U83"/>
    <mergeCell ref="V83:X83"/>
    <mergeCell ref="E82:I82"/>
    <mergeCell ref="J82:K82"/>
    <mergeCell ref="L82:M82"/>
    <mergeCell ref="N82:O82"/>
    <mergeCell ref="P82:Q82"/>
    <mergeCell ref="R82:S82"/>
    <mergeCell ref="T80:U80"/>
    <mergeCell ref="V80:X80"/>
    <mergeCell ref="E81:I81"/>
    <mergeCell ref="J81:K81"/>
    <mergeCell ref="L81:M81"/>
    <mergeCell ref="N81:O81"/>
    <mergeCell ref="P81:Q81"/>
    <mergeCell ref="R81:S81"/>
    <mergeCell ref="T81:U81"/>
    <mergeCell ref="V81:X81"/>
    <mergeCell ref="E80:I80"/>
    <mergeCell ref="J80:K80"/>
    <mergeCell ref="L80:M80"/>
    <mergeCell ref="V73:X73"/>
    <mergeCell ref="E74:I74"/>
    <mergeCell ref="J74:K74"/>
    <mergeCell ref="L74:M74"/>
    <mergeCell ref="N74:O74"/>
    <mergeCell ref="P74:Q74"/>
    <mergeCell ref="R74:S74"/>
    <mergeCell ref="T74:U74"/>
    <mergeCell ref="V74:X74"/>
    <mergeCell ref="T78:U78"/>
    <mergeCell ref="V78:X78"/>
    <mergeCell ref="E79:I79"/>
    <mergeCell ref="J79:K79"/>
    <mergeCell ref="L79:M79"/>
    <mergeCell ref="N79:O79"/>
    <mergeCell ref="P79:Q79"/>
    <mergeCell ref="R79:S79"/>
    <mergeCell ref="T79:U79"/>
    <mergeCell ref="V79:X79"/>
    <mergeCell ref="E78:I78"/>
    <mergeCell ref="J78:K78"/>
    <mergeCell ref="L78:M78"/>
    <mergeCell ref="N78:O78"/>
    <mergeCell ref="P78:Q78"/>
    <mergeCell ref="R78:S78"/>
    <mergeCell ref="T76:U76"/>
    <mergeCell ref="V76:X76"/>
    <mergeCell ref="E77:I77"/>
    <mergeCell ref="J77:K77"/>
    <mergeCell ref="L77:M77"/>
    <mergeCell ref="N77:O77"/>
    <mergeCell ref="P77:Q77"/>
    <mergeCell ref="P68:Q68"/>
    <mergeCell ref="R68:S68"/>
    <mergeCell ref="R72:S72"/>
    <mergeCell ref="T72:U72"/>
    <mergeCell ref="V72:X72"/>
    <mergeCell ref="E73:I73"/>
    <mergeCell ref="J73:K73"/>
    <mergeCell ref="L73:M73"/>
    <mergeCell ref="N73:O73"/>
    <mergeCell ref="P73:Q73"/>
    <mergeCell ref="R73:S73"/>
    <mergeCell ref="T73:U73"/>
    <mergeCell ref="A72:D87"/>
    <mergeCell ref="E72:I72"/>
    <mergeCell ref="J72:K72"/>
    <mergeCell ref="L72:M72"/>
    <mergeCell ref="N72:O72"/>
    <mergeCell ref="P72:Q72"/>
    <mergeCell ref="E75:I75"/>
    <mergeCell ref="J75:K75"/>
    <mergeCell ref="L75:M75"/>
    <mergeCell ref="N75:O75"/>
    <mergeCell ref="P75:Q75"/>
    <mergeCell ref="R75:S75"/>
    <mergeCell ref="T75:U75"/>
    <mergeCell ref="V75:X75"/>
    <mergeCell ref="E76:I76"/>
    <mergeCell ref="J76:K76"/>
    <mergeCell ref="L76:M76"/>
    <mergeCell ref="N76:O76"/>
    <mergeCell ref="P76:Q76"/>
    <mergeCell ref="R76:S76"/>
    <mergeCell ref="P64:Q64"/>
    <mergeCell ref="R64:S64"/>
    <mergeCell ref="T70:U70"/>
    <mergeCell ref="V70:X70"/>
    <mergeCell ref="E71:I71"/>
    <mergeCell ref="J71:K71"/>
    <mergeCell ref="L71:M71"/>
    <mergeCell ref="N71:O71"/>
    <mergeCell ref="P71:Q71"/>
    <mergeCell ref="R71:S71"/>
    <mergeCell ref="T71:U71"/>
    <mergeCell ref="V71:X71"/>
    <mergeCell ref="E70:I70"/>
    <mergeCell ref="J70:K70"/>
    <mergeCell ref="L70:M70"/>
    <mergeCell ref="N70:O70"/>
    <mergeCell ref="P70:Q70"/>
    <mergeCell ref="R70:S70"/>
    <mergeCell ref="T68:U68"/>
    <mergeCell ref="V68:X68"/>
    <mergeCell ref="E69:I69"/>
    <mergeCell ref="J69:K69"/>
    <mergeCell ref="L69:M69"/>
    <mergeCell ref="N69:O69"/>
    <mergeCell ref="P69:Q69"/>
    <mergeCell ref="R69:S69"/>
    <mergeCell ref="T69:U69"/>
    <mergeCell ref="V69:X69"/>
    <mergeCell ref="E68:I68"/>
    <mergeCell ref="J68:K68"/>
    <mergeCell ref="L68:M68"/>
    <mergeCell ref="N68:O68"/>
    <mergeCell ref="T61:U61"/>
    <mergeCell ref="V61:X61"/>
    <mergeCell ref="T66:U66"/>
    <mergeCell ref="V66:X66"/>
    <mergeCell ref="E67:I67"/>
    <mergeCell ref="J67:K67"/>
    <mergeCell ref="L67:M67"/>
    <mergeCell ref="N67:O67"/>
    <mergeCell ref="P67:Q67"/>
    <mergeCell ref="R67:S67"/>
    <mergeCell ref="T67:U67"/>
    <mergeCell ref="V67:X67"/>
    <mergeCell ref="E66:I66"/>
    <mergeCell ref="J66:K66"/>
    <mergeCell ref="L66:M66"/>
    <mergeCell ref="N66:O66"/>
    <mergeCell ref="P66:Q66"/>
    <mergeCell ref="R66:S66"/>
    <mergeCell ref="T64:U64"/>
    <mergeCell ref="V64:X64"/>
    <mergeCell ref="E65:I65"/>
    <mergeCell ref="J65:K65"/>
    <mergeCell ref="L65:M65"/>
    <mergeCell ref="N65:O65"/>
    <mergeCell ref="P65:Q65"/>
    <mergeCell ref="R65:S65"/>
    <mergeCell ref="T65:U65"/>
    <mergeCell ref="V65:X65"/>
    <mergeCell ref="E64:I64"/>
    <mergeCell ref="J64:K64"/>
    <mergeCell ref="L64:M64"/>
    <mergeCell ref="N64:O64"/>
    <mergeCell ref="E58:I58"/>
    <mergeCell ref="J58:K58"/>
    <mergeCell ref="L58:M58"/>
    <mergeCell ref="N58:O58"/>
    <mergeCell ref="P58:Q58"/>
    <mergeCell ref="R58:S58"/>
    <mergeCell ref="T58:U58"/>
    <mergeCell ref="V58:X58"/>
    <mergeCell ref="T62:U62"/>
    <mergeCell ref="V62:X62"/>
    <mergeCell ref="E63:I63"/>
    <mergeCell ref="J63:K63"/>
    <mergeCell ref="L63:M63"/>
    <mergeCell ref="N63:O63"/>
    <mergeCell ref="P63:Q63"/>
    <mergeCell ref="R63:S63"/>
    <mergeCell ref="T63:U63"/>
    <mergeCell ref="V63:X63"/>
    <mergeCell ref="E62:I62"/>
    <mergeCell ref="J62:K62"/>
    <mergeCell ref="L62:M62"/>
    <mergeCell ref="N62:O62"/>
    <mergeCell ref="P62:Q62"/>
    <mergeCell ref="R62:S62"/>
    <mergeCell ref="T60:U60"/>
    <mergeCell ref="V60:X60"/>
    <mergeCell ref="E61:I61"/>
    <mergeCell ref="J61:K61"/>
    <mergeCell ref="L61:M61"/>
    <mergeCell ref="N61:O61"/>
    <mergeCell ref="P61:Q61"/>
    <mergeCell ref="R61:S61"/>
    <mergeCell ref="R52:S52"/>
    <mergeCell ref="R56:S56"/>
    <mergeCell ref="T56:U56"/>
    <mergeCell ref="V56:X56"/>
    <mergeCell ref="E57:I57"/>
    <mergeCell ref="J57:K57"/>
    <mergeCell ref="L57:M57"/>
    <mergeCell ref="N57:O57"/>
    <mergeCell ref="P57:Q57"/>
    <mergeCell ref="R57:S57"/>
    <mergeCell ref="T57:U57"/>
    <mergeCell ref="A56:D71"/>
    <mergeCell ref="E56:I56"/>
    <mergeCell ref="J56:K56"/>
    <mergeCell ref="L56:M56"/>
    <mergeCell ref="N56:O56"/>
    <mergeCell ref="P56:Q56"/>
    <mergeCell ref="E59:I59"/>
    <mergeCell ref="J59:K59"/>
    <mergeCell ref="L59:M59"/>
    <mergeCell ref="N59:O59"/>
    <mergeCell ref="P59:Q59"/>
    <mergeCell ref="R59:S59"/>
    <mergeCell ref="T59:U59"/>
    <mergeCell ref="V59:X59"/>
    <mergeCell ref="E60:I60"/>
    <mergeCell ref="J60:K60"/>
    <mergeCell ref="L60:M60"/>
    <mergeCell ref="N60:O60"/>
    <mergeCell ref="P60:Q60"/>
    <mergeCell ref="R60:S60"/>
    <mergeCell ref="V57:X57"/>
    <mergeCell ref="R48:S48"/>
    <mergeCell ref="T54:U54"/>
    <mergeCell ref="V54:X54"/>
    <mergeCell ref="E55:I55"/>
    <mergeCell ref="J55:K55"/>
    <mergeCell ref="L55:M55"/>
    <mergeCell ref="N55:O55"/>
    <mergeCell ref="P55:Q55"/>
    <mergeCell ref="R55:S55"/>
    <mergeCell ref="T55:U55"/>
    <mergeCell ref="V55:X55"/>
    <mergeCell ref="E54:I54"/>
    <mergeCell ref="J54:K54"/>
    <mergeCell ref="L54:M54"/>
    <mergeCell ref="N54:O54"/>
    <mergeCell ref="P54:Q54"/>
    <mergeCell ref="R54:S54"/>
    <mergeCell ref="T52:U52"/>
    <mergeCell ref="V52:X52"/>
    <mergeCell ref="E53:I53"/>
    <mergeCell ref="J53:K53"/>
    <mergeCell ref="L53:M53"/>
    <mergeCell ref="N53:O53"/>
    <mergeCell ref="P53:Q53"/>
    <mergeCell ref="R53:S53"/>
    <mergeCell ref="T53:U53"/>
    <mergeCell ref="V53:X53"/>
    <mergeCell ref="E52:I52"/>
    <mergeCell ref="J52:K52"/>
    <mergeCell ref="L52:M52"/>
    <mergeCell ref="N52:O52"/>
    <mergeCell ref="P52:Q52"/>
    <mergeCell ref="V45:X45"/>
    <mergeCell ref="T50:U50"/>
    <mergeCell ref="V50:X50"/>
    <mergeCell ref="E51:I51"/>
    <mergeCell ref="J51:K51"/>
    <mergeCell ref="L51:M51"/>
    <mergeCell ref="N51:O51"/>
    <mergeCell ref="P51:Q51"/>
    <mergeCell ref="R51:S51"/>
    <mergeCell ref="T51:U51"/>
    <mergeCell ref="V51:X51"/>
    <mergeCell ref="E50:I50"/>
    <mergeCell ref="J50:K50"/>
    <mergeCell ref="L50:M50"/>
    <mergeCell ref="N50:O50"/>
    <mergeCell ref="P50:Q50"/>
    <mergeCell ref="R50:S50"/>
    <mergeCell ref="T48:U48"/>
    <mergeCell ref="V48:X48"/>
    <mergeCell ref="E49:I49"/>
    <mergeCell ref="J49:K49"/>
    <mergeCell ref="L49:M49"/>
    <mergeCell ref="N49:O49"/>
    <mergeCell ref="P49:Q49"/>
    <mergeCell ref="R49:S49"/>
    <mergeCell ref="T49:U49"/>
    <mergeCell ref="V49:X49"/>
    <mergeCell ref="E48:I48"/>
    <mergeCell ref="J48:K48"/>
    <mergeCell ref="L48:M48"/>
    <mergeCell ref="N48:O48"/>
    <mergeCell ref="P48:Q48"/>
    <mergeCell ref="J42:K42"/>
    <mergeCell ref="L42:M42"/>
    <mergeCell ref="N42:O42"/>
    <mergeCell ref="P42:Q42"/>
    <mergeCell ref="R42:S42"/>
    <mergeCell ref="T42:U42"/>
    <mergeCell ref="V42:X42"/>
    <mergeCell ref="T46:U46"/>
    <mergeCell ref="V46:X46"/>
    <mergeCell ref="E47:I47"/>
    <mergeCell ref="J47:K47"/>
    <mergeCell ref="L47:M47"/>
    <mergeCell ref="N47:O47"/>
    <mergeCell ref="P47:Q47"/>
    <mergeCell ref="R47:S47"/>
    <mergeCell ref="T47:U47"/>
    <mergeCell ref="V47:X47"/>
    <mergeCell ref="E46:I46"/>
    <mergeCell ref="J46:K46"/>
    <mergeCell ref="L46:M46"/>
    <mergeCell ref="N46:O46"/>
    <mergeCell ref="P46:Q46"/>
    <mergeCell ref="R46:S46"/>
    <mergeCell ref="T44:U44"/>
    <mergeCell ref="V44:X44"/>
    <mergeCell ref="E45:I45"/>
    <mergeCell ref="J45:K45"/>
    <mergeCell ref="L45:M45"/>
    <mergeCell ref="N45:O45"/>
    <mergeCell ref="P45:Q45"/>
    <mergeCell ref="R45:S45"/>
    <mergeCell ref="T45:U45"/>
    <mergeCell ref="R40:S40"/>
    <mergeCell ref="T40:U40"/>
    <mergeCell ref="V40:X40"/>
    <mergeCell ref="E41:I41"/>
    <mergeCell ref="J41:K41"/>
    <mergeCell ref="L41:M41"/>
    <mergeCell ref="N41:O41"/>
    <mergeCell ref="P41:Q41"/>
    <mergeCell ref="R41:S41"/>
    <mergeCell ref="T41:U41"/>
    <mergeCell ref="A40:D55"/>
    <mergeCell ref="E40:I40"/>
    <mergeCell ref="J40:K40"/>
    <mergeCell ref="L40:M40"/>
    <mergeCell ref="N40:O40"/>
    <mergeCell ref="P40:Q40"/>
    <mergeCell ref="E43:I43"/>
    <mergeCell ref="J43:K43"/>
    <mergeCell ref="L43:M43"/>
    <mergeCell ref="N43:O43"/>
    <mergeCell ref="P43:Q43"/>
    <mergeCell ref="R43:S43"/>
    <mergeCell ref="T43:U43"/>
    <mergeCell ref="V43:X43"/>
    <mergeCell ref="E44:I44"/>
    <mergeCell ref="J44:K44"/>
    <mergeCell ref="L44:M44"/>
    <mergeCell ref="N44:O44"/>
    <mergeCell ref="P44:Q44"/>
    <mergeCell ref="R44:S44"/>
    <mergeCell ref="V41:X41"/>
    <mergeCell ref="E42:I42"/>
    <mergeCell ref="T38:U38"/>
    <mergeCell ref="V38:X38"/>
    <mergeCell ref="E39:I39"/>
    <mergeCell ref="J39:K39"/>
    <mergeCell ref="L39:M39"/>
    <mergeCell ref="N39:O39"/>
    <mergeCell ref="P39:Q39"/>
    <mergeCell ref="R39:S39"/>
    <mergeCell ref="T39:U39"/>
    <mergeCell ref="V39:X39"/>
    <mergeCell ref="E38:I38"/>
    <mergeCell ref="J38:K38"/>
    <mergeCell ref="L38:M38"/>
    <mergeCell ref="N38:O38"/>
    <mergeCell ref="P38:Q38"/>
    <mergeCell ref="R38:S38"/>
    <mergeCell ref="T36:U36"/>
    <mergeCell ref="V36:X36"/>
    <mergeCell ref="E37:I37"/>
    <mergeCell ref="J37:K37"/>
    <mergeCell ref="L37:M37"/>
    <mergeCell ref="N37:O37"/>
    <mergeCell ref="P37:Q37"/>
    <mergeCell ref="R37:S37"/>
    <mergeCell ref="T37:U37"/>
    <mergeCell ref="V37:X37"/>
    <mergeCell ref="E36:I36"/>
    <mergeCell ref="J36:K36"/>
    <mergeCell ref="L36:M36"/>
    <mergeCell ref="N36:O36"/>
    <mergeCell ref="P36:Q36"/>
    <mergeCell ref="R36:S36"/>
    <mergeCell ref="T34:U34"/>
    <mergeCell ref="V34:X34"/>
    <mergeCell ref="E35:I35"/>
    <mergeCell ref="J35:K35"/>
    <mergeCell ref="L35:M35"/>
    <mergeCell ref="N35:O35"/>
    <mergeCell ref="P35:Q35"/>
    <mergeCell ref="R35:S35"/>
    <mergeCell ref="T35:U35"/>
    <mergeCell ref="V35:X35"/>
    <mergeCell ref="E34:I34"/>
    <mergeCell ref="J34:K34"/>
    <mergeCell ref="L34:M34"/>
    <mergeCell ref="N34:O34"/>
    <mergeCell ref="P34:Q34"/>
    <mergeCell ref="R34:S34"/>
    <mergeCell ref="T32:U32"/>
    <mergeCell ref="V32:X32"/>
    <mergeCell ref="E33:I33"/>
    <mergeCell ref="J33:K33"/>
    <mergeCell ref="L33:M33"/>
    <mergeCell ref="N33:O33"/>
    <mergeCell ref="P33:Q33"/>
    <mergeCell ref="R33:S33"/>
    <mergeCell ref="T33:U33"/>
    <mergeCell ref="V33:X33"/>
    <mergeCell ref="E32:I32"/>
    <mergeCell ref="J32:K32"/>
    <mergeCell ref="L32:M32"/>
    <mergeCell ref="N32:O32"/>
    <mergeCell ref="P32:Q32"/>
    <mergeCell ref="R32:S32"/>
    <mergeCell ref="T30:U30"/>
    <mergeCell ref="V30:X30"/>
    <mergeCell ref="E31:I31"/>
    <mergeCell ref="J31:K31"/>
    <mergeCell ref="L31:M31"/>
    <mergeCell ref="N31:O31"/>
    <mergeCell ref="P31:Q31"/>
    <mergeCell ref="R31:S31"/>
    <mergeCell ref="T31:U31"/>
    <mergeCell ref="V31:X31"/>
    <mergeCell ref="E30:I30"/>
    <mergeCell ref="J30:K30"/>
    <mergeCell ref="L30:M30"/>
    <mergeCell ref="N30:O30"/>
    <mergeCell ref="P30:Q30"/>
    <mergeCell ref="R30:S30"/>
    <mergeCell ref="T28:U28"/>
    <mergeCell ref="V28:X28"/>
    <mergeCell ref="E29:I29"/>
    <mergeCell ref="J29:K29"/>
    <mergeCell ref="L29:M29"/>
    <mergeCell ref="N29:O29"/>
    <mergeCell ref="P29:Q29"/>
    <mergeCell ref="R29:S29"/>
    <mergeCell ref="T29:U29"/>
    <mergeCell ref="V29:X29"/>
    <mergeCell ref="E28:I28"/>
    <mergeCell ref="J28:K28"/>
    <mergeCell ref="L28:M28"/>
    <mergeCell ref="N28:O28"/>
    <mergeCell ref="P28:Q28"/>
    <mergeCell ref="R28:S28"/>
    <mergeCell ref="T26:U26"/>
    <mergeCell ref="V26:X26"/>
    <mergeCell ref="E27:I27"/>
    <mergeCell ref="J27:K27"/>
    <mergeCell ref="L27:M27"/>
    <mergeCell ref="N27:O27"/>
    <mergeCell ref="P27:Q27"/>
    <mergeCell ref="R27:S27"/>
    <mergeCell ref="T27:U27"/>
    <mergeCell ref="V27:X27"/>
    <mergeCell ref="E26:I26"/>
    <mergeCell ref="J26:K26"/>
    <mergeCell ref="L26:M26"/>
    <mergeCell ref="N26:O26"/>
    <mergeCell ref="P26:Q26"/>
    <mergeCell ref="R26:S26"/>
    <mergeCell ref="V24:X24"/>
    <mergeCell ref="E25:I25"/>
    <mergeCell ref="J25:K25"/>
    <mergeCell ref="L25:M25"/>
    <mergeCell ref="N25:O25"/>
    <mergeCell ref="P25:Q25"/>
    <mergeCell ref="R25:S25"/>
    <mergeCell ref="T25:U25"/>
    <mergeCell ref="V25:X25"/>
    <mergeCell ref="T23:U23"/>
    <mergeCell ref="V23:X23"/>
    <mergeCell ref="A24:D39"/>
    <mergeCell ref="E24:I24"/>
    <mergeCell ref="J24:K24"/>
    <mergeCell ref="L24:M24"/>
    <mergeCell ref="N24:O24"/>
    <mergeCell ref="P24:Q24"/>
    <mergeCell ref="R24:S24"/>
    <mergeCell ref="T24:U24"/>
    <mergeCell ref="E23:I23"/>
    <mergeCell ref="J23:K23"/>
    <mergeCell ref="L23:M23"/>
    <mergeCell ref="N23:O23"/>
    <mergeCell ref="P23:Q23"/>
    <mergeCell ref="R23:S23"/>
    <mergeCell ref="T21:U21"/>
    <mergeCell ref="V21:X21"/>
    <mergeCell ref="E22:I22"/>
    <mergeCell ref="J22:K22"/>
    <mergeCell ref="L22:M22"/>
    <mergeCell ref="N22:O22"/>
    <mergeCell ref="P22:Q22"/>
    <mergeCell ref="R22:S22"/>
    <mergeCell ref="T22:U22"/>
    <mergeCell ref="V22:X22"/>
    <mergeCell ref="E21:I21"/>
    <mergeCell ref="J21:K21"/>
    <mergeCell ref="L21:M21"/>
    <mergeCell ref="N21:O21"/>
    <mergeCell ref="P21:Q21"/>
    <mergeCell ref="R21:S21"/>
    <mergeCell ref="T19:U19"/>
    <mergeCell ref="V19:X19"/>
    <mergeCell ref="E20:I20"/>
    <mergeCell ref="J20:K20"/>
    <mergeCell ref="L20:M20"/>
    <mergeCell ref="N20:O20"/>
    <mergeCell ref="P20:Q20"/>
    <mergeCell ref="R20:S20"/>
    <mergeCell ref="T20:U20"/>
    <mergeCell ref="V20:X20"/>
    <mergeCell ref="E19:I19"/>
    <mergeCell ref="J19:K19"/>
    <mergeCell ref="L19:M19"/>
    <mergeCell ref="N19:O19"/>
    <mergeCell ref="P19:Q19"/>
    <mergeCell ref="R19:S19"/>
    <mergeCell ref="T17:U17"/>
    <mergeCell ref="V17:X17"/>
    <mergeCell ref="E18:I18"/>
    <mergeCell ref="J18:K18"/>
    <mergeCell ref="L18:M18"/>
    <mergeCell ref="N18:O18"/>
    <mergeCell ref="P18:Q18"/>
    <mergeCell ref="R18:S18"/>
    <mergeCell ref="T18:U18"/>
    <mergeCell ref="V18:X18"/>
    <mergeCell ref="E17:I17"/>
    <mergeCell ref="J17:K17"/>
    <mergeCell ref="L17:M17"/>
    <mergeCell ref="N17:O17"/>
    <mergeCell ref="P17:Q17"/>
    <mergeCell ref="R17:S17"/>
    <mergeCell ref="T15:U15"/>
    <mergeCell ref="V15:X15"/>
    <mergeCell ref="E16:I16"/>
    <mergeCell ref="J16:K16"/>
    <mergeCell ref="L16:M16"/>
    <mergeCell ref="N16:O16"/>
    <mergeCell ref="P16:Q16"/>
    <mergeCell ref="R16:S16"/>
    <mergeCell ref="T16:U16"/>
    <mergeCell ref="V16:X16"/>
    <mergeCell ref="E15:I15"/>
    <mergeCell ref="J15:K15"/>
    <mergeCell ref="L15:M15"/>
    <mergeCell ref="N15:O15"/>
    <mergeCell ref="P15:Q15"/>
    <mergeCell ref="R15:S15"/>
    <mergeCell ref="T13:U13"/>
    <mergeCell ref="V13:X13"/>
    <mergeCell ref="E14:I14"/>
    <mergeCell ref="J14:K14"/>
    <mergeCell ref="L14:M14"/>
    <mergeCell ref="N14:O14"/>
    <mergeCell ref="P14:Q14"/>
    <mergeCell ref="R14:S14"/>
    <mergeCell ref="T14:U14"/>
    <mergeCell ref="V14:X14"/>
    <mergeCell ref="E13:I13"/>
    <mergeCell ref="J13:K13"/>
    <mergeCell ref="L13:M13"/>
    <mergeCell ref="N13:O13"/>
    <mergeCell ref="P13:Q13"/>
    <mergeCell ref="R13:S13"/>
    <mergeCell ref="E12:I12"/>
    <mergeCell ref="J12:K12"/>
    <mergeCell ref="L12:M12"/>
    <mergeCell ref="N12:O12"/>
    <mergeCell ref="P12:Q12"/>
    <mergeCell ref="R12:S12"/>
    <mergeCell ref="T12:U12"/>
    <mergeCell ref="V12:X12"/>
    <mergeCell ref="E11:I11"/>
    <mergeCell ref="J11:K11"/>
    <mergeCell ref="L11:M11"/>
    <mergeCell ref="N11:O11"/>
    <mergeCell ref="P11:Q11"/>
    <mergeCell ref="R11:S11"/>
    <mergeCell ref="T9:U9"/>
    <mergeCell ref="V9:X9"/>
    <mergeCell ref="E10:I10"/>
    <mergeCell ref="J10:K10"/>
    <mergeCell ref="L10:M10"/>
    <mergeCell ref="N10:O10"/>
    <mergeCell ref="P10:Q10"/>
    <mergeCell ref="R10:S10"/>
    <mergeCell ref="T10:U10"/>
    <mergeCell ref="V10:X10"/>
    <mergeCell ref="A1:B1"/>
    <mergeCell ref="C1:Z1"/>
    <mergeCell ref="A3:Z3"/>
    <mergeCell ref="A4:D7"/>
    <mergeCell ref="E4:I7"/>
    <mergeCell ref="J4:X4"/>
    <mergeCell ref="Y4:Y7"/>
    <mergeCell ref="Z4:Z7"/>
    <mergeCell ref="J5:K5"/>
    <mergeCell ref="L5:M5"/>
    <mergeCell ref="P8:Q8"/>
    <mergeCell ref="R8:S8"/>
    <mergeCell ref="T8:U8"/>
    <mergeCell ref="V8:X8"/>
    <mergeCell ref="E9:I9"/>
    <mergeCell ref="J9:K9"/>
    <mergeCell ref="L9:M9"/>
    <mergeCell ref="N9:O9"/>
    <mergeCell ref="P9:Q9"/>
    <mergeCell ref="R9:S9"/>
    <mergeCell ref="N5:O5"/>
    <mergeCell ref="P5:Q5"/>
    <mergeCell ref="R5:S5"/>
    <mergeCell ref="T5:U5"/>
    <mergeCell ref="V5:X5"/>
    <mergeCell ref="A8:D23"/>
    <mergeCell ref="E8:I8"/>
    <mergeCell ref="J8:K8"/>
    <mergeCell ref="L8:M8"/>
    <mergeCell ref="N8:O8"/>
    <mergeCell ref="T11:U11"/>
    <mergeCell ref="V11:X1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itle="ATENCIÓN" prompt="Si no hay controles, NO ASIGNE CALIFICACIONES">
          <x14:formula1>
            <xm:f>DATOS!$P$10:$P$12</xm:f>
          </x14:formula1>
          <xm:sqref>P8:Q231</xm:sqref>
        </x14:dataValidation>
        <x14:dataValidation type="list" allowBlank="1" showInputMessage="1" showErrorMessage="1" promptTitle="ATENCIÓN" prompt="Si no hay controles, NO ASIGNE CALIFICACIONES">
          <x14:formula1>
            <xm:f>DATOS!$P$3:$P$4</xm:f>
          </x14:formula1>
          <xm:sqref>J8:O231 R8:U231</xm:sqref>
        </x14:dataValidation>
        <x14:dataValidation type="list" allowBlank="1" showInputMessage="1" showErrorMessage="1" promptTitle="ATENCIÓN" prompt="Si no hay controles, NO ASIGNE CALIFICACIONES">
          <x14:formula1>
            <xm:f>DATOS!$P$6:$P$8</xm:f>
          </x14:formula1>
          <xm:sqref>V8:X231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229"/>
  <sheetViews>
    <sheetView showGridLines="0" showRowColHeaders="0" zoomScaleNormal="100" workbookViewId="0">
      <selection sqref="A1:B1"/>
    </sheetView>
  </sheetViews>
  <sheetFormatPr baseColWidth="10" defaultColWidth="0" defaultRowHeight="16.5" customHeight="1" zeroHeight="1" x14ac:dyDescent="0.25"/>
  <cols>
    <col min="1" max="4" width="11.7109375" style="6" customWidth="1"/>
    <col min="5" max="9" width="26.5703125" style="6" customWidth="1"/>
    <col min="10" max="12" width="24.140625" style="6" customWidth="1"/>
    <col min="13" max="16384" width="11.42578125" style="6" hidden="1"/>
  </cols>
  <sheetData>
    <row r="1" spans="1:26" ht="49.5" customHeight="1" x14ac:dyDescent="0.25">
      <c r="A1" s="245"/>
      <c r="B1" s="245"/>
      <c r="C1" s="357" t="s">
        <v>241</v>
      </c>
      <c r="D1" s="357"/>
      <c r="E1" s="357"/>
      <c r="F1" s="357"/>
      <c r="G1" s="357"/>
      <c r="H1" s="357"/>
      <c r="I1" s="357"/>
      <c r="J1" s="357"/>
      <c r="K1" s="357"/>
      <c r="L1" s="357"/>
      <c r="M1" s="357"/>
      <c r="N1" s="357"/>
      <c r="O1" s="357"/>
      <c r="P1" s="357"/>
      <c r="Q1" s="357"/>
      <c r="R1" s="357"/>
      <c r="S1" s="357"/>
      <c r="T1" s="357"/>
      <c r="U1" s="357"/>
      <c r="V1" s="357"/>
      <c r="W1" s="357"/>
      <c r="X1" s="357"/>
      <c r="Y1" s="357"/>
      <c r="Z1" s="357"/>
    </row>
    <row r="2" spans="1:26" x14ac:dyDescent="0.35">
      <c r="A2" s="28"/>
      <c r="B2" s="28"/>
      <c r="C2" s="28"/>
      <c r="D2" s="28"/>
      <c r="E2" s="28"/>
      <c r="F2" s="28"/>
      <c r="G2" s="28"/>
      <c r="H2" s="28"/>
      <c r="I2" s="28"/>
      <c r="J2" s="28"/>
      <c r="K2" s="28"/>
      <c r="L2" s="28"/>
      <c r="M2" s="4"/>
      <c r="N2" s="4"/>
      <c r="O2" s="4"/>
      <c r="P2" s="4"/>
      <c r="Q2" s="4"/>
      <c r="R2" s="4"/>
      <c r="S2" s="4"/>
      <c r="T2" s="4"/>
      <c r="U2" s="4"/>
      <c r="V2" s="4"/>
      <c r="W2" s="4"/>
      <c r="X2" s="4"/>
      <c r="Y2" s="4"/>
      <c r="Z2" s="4"/>
    </row>
    <row r="3" spans="1:26" ht="87.75" customHeight="1" x14ac:dyDescent="0.25">
      <c r="A3" s="446" t="s">
        <v>395</v>
      </c>
      <c r="B3" s="447"/>
      <c r="C3" s="447"/>
      <c r="D3" s="447"/>
      <c r="E3" s="447"/>
      <c r="F3" s="447"/>
      <c r="G3" s="73"/>
      <c r="H3" s="73"/>
      <c r="I3" s="73"/>
      <c r="J3" s="73"/>
      <c r="K3" s="73"/>
      <c r="L3" s="74"/>
      <c r="M3" s="4"/>
      <c r="N3" s="4"/>
      <c r="O3" s="4"/>
      <c r="P3" s="4"/>
      <c r="Q3" s="4"/>
      <c r="R3" s="4"/>
      <c r="S3" s="4"/>
      <c r="T3" s="4"/>
      <c r="U3" s="4"/>
      <c r="V3" s="4"/>
      <c r="W3" s="4"/>
      <c r="X3" s="4"/>
      <c r="Y3" s="4"/>
      <c r="Z3" s="4"/>
    </row>
    <row r="4" spans="1:26" ht="52.5" customHeight="1" x14ac:dyDescent="0.25">
      <c r="A4" s="448" t="s">
        <v>8</v>
      </c>
      <c r="B4" s="448"/>
      <c r="C4" s="448"/>
      <c r="D4" s="448"/>
      <c r="E4" s="449" t="s">
        <v>98</v>
      </c>
      <c r="F4" s="449"/>
      <c r="G4" s="449"/>
      <c r="H4" s="449"/>
      <c r="I4" s="449"/>
      <c r="J4" s="450" t="s">
        <v>112</v>
      </c>
      <c r="K4" s="450"/>
      <c r="L4" s="450"/>
    </row>
    <row r="5" spans="1:26" ht="99" customHeight="1" x14ac:dyDescent="0.25">
      <c r="A5" s="448"/>
      <c r="B5" s="448"/>
      <c r="C5" s="448"/>
      <c r="D5" s="448"/>
      <c r="E5" s="449"/>
      <c r="F5" s="449"/>
      <c r="G5" s="449"/>
      <c r="H5" s="449"/>
      <c r="I5" s="449"/>
      <c r="J5" s="78" t="s">
        <v>242</v>
      </c>
      <c r="K5" s="78" t="s">
        <v>243</v>
      </c>
      <c r="L5" s="78" t="s">
        <v>244</v>
      </c>
    </row>
    <row r="6" spans="1:26" ht="54.95" customHeight="1" x14ac:dyDescent="0.25">
      <c r="A6" s="451" t="str">
        <f>'MAPA RIESGOS GESTION'!E10</f>
        <v>Lineamientos, documentación técnica, normas, estándares y correlativas estadísticas adoptadas, adaptadas, elaboradas o actualizadas que no respondan a las necesidades del SEN y a los estándares internacionales</v>
      </c>
      <c r="B6" s="451"/>
      <c r="C6" s="451"/>
      <c r="D6" s="451"/>
      <c r="E6" s="451" t="str">
        <f>'MAPA RIESGOS GESTION'!Q10</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6" s="451"/>
      <c r="G6" s="451"/>
      <c r="H6" s="451"/>
      <c r="I6" s="451"/>
      <c r="J6" s="452" t="s">
        <v>32</v>
      </c>
      <c r="K6" s="452"/>
      <c r="L6" s="452"/>
    </row>
    <row r="7" spans="1:26" ht="54.95" customHeight="1" x14ac:dyDescent="0.25">
      <c r="A7" s="451"/>
      <c r="B7" s="451"/>
      <c r="C7" s="451"/>
      <c r="D7" s="451"/>
      <c r="E7" s="451">
        <f>'MAPA RIESGOS GESTION'!Q11</f>
        <v>0</v>
      </c>
      <c r="F7" s="451"/>
      <c r="G7" s="451"/>
      <c r="H7" s="451"/>
      <c r="I7" s="451"/>
      <c r="J7" s="452"/>
      <c r="K7" s="452"/>
      <c r="L7" s="452"/>
    </row>
    <row r="8" spans="1:26" ht="54.95" customHeight="1" x14ac:dyDescent="0.25">
      <c r="A8" s="451"/>
      <c r="B8" s="451"/>
      <c r="C8" s="451"/>
      <c r="D8" s="451"/>
      <c r="E8" s="451" t="str">
        <f>'MAPA RIESGOS GESTION'!Q12</f>
        <v>Revisar los avances en las adaptaciones corroborando la adecuada asociación con la normatividad vigente nacional</v>
      </c>
      <c r="F8" s="451"/>
      <c r="G8" s="451"/>
      <c r="H8" s="451"/>
      <c r="I8" s="451"/>
      <c r="J8" s="452" t="s">
        <v>32</v>
      </c>
      <c r="K8" s="452"/>
      <c r="L8" s="452"/>
    </row>
    <row r="9" spans="1:26" ht="54.95" customHeight="1" x14ac:dyDescent="0.25">
      <c r="A9" s="451"/>
      <c r="B9" s="451"/>
      <c r="C9" s="451"/>
      <c r="D9" s="451"/>
      <c r="E9" s="451" t="str">
        <f>'MAPA RIESGOS GESTION'!Q13</f>
        <v>Someter a consideración los avances en las adaptaciones de estándares a pares temáticos expertos para su revisión, discusión, comentarios o ajustes</v>
      </c>
      <c r="F9" s="451"/>
      <c r="G9" s="451"/>
      <c r="H9" s="451"/>
      <c r="I9" s="451"/>
      <c r="J9" s="452" t="s">
        <v>32</v>
      </c>
      <c r="K9" s="452"/>
      <c r="L9" s="452"/>
    </row>
    <row r="10" spans="1:26" ht="54.95" customHeight="1" x14ac:dyDescent="0.25">
      <c r="A10" s="451"/>
      <c r="B10" s="451"/>
      <c r="C10" s="451"/>
      <c r="D10" s="451"/>
      <c r="E10" s="451" t="str">
        <f>'MAPA RIESGOS GESTION'!Q14</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10" s="451"/>
      <c r="G10" s="451"/>
      <c r="H10" s="451"/>
      <c r="I10" s="451"/>
      <c r="J10" s="452" t="s">
        <v>32</v>
      </c>
      <c r="K10" s="452"/>
      <c r="L10" s="452"/>
    </row>
    <row r="11" spans="1:26" ht="54.95" customHeight="1" x14ac:dyDescent="0.25">
      <c r="A11" s="451"/>
      <c r="B11" s="451"/>
      <c r="C11" s="451"/>
      <c r="D11" s="451"/>
      <c r="E11" s="451" t="str">
        <f>'MAPA RIESGOS GESTION'!Q15</f>
        <v>Someter a consideración los avances en las adaptaciones de estándares a pares temáticos expertos para su revisión, discusión, comentarios o ajustes</v>
      </c>
      <c r="F11" s="451"/>
      <c r="G11" s="451"/>
      <c r="H11" s="451"/>
      <c r="I11" s="451"/>
      <c r="J11" s="452" t="s">
        <v>32</v>
      </c>
      <c r="K11" s="452"/>
      <c r="L11" s="452"/>
    </row>
    <row r="12" spans="1:26" ht="54.95" customHeight="1" x14ac:dyDescent="0.25">
      <c r="A12" s="451"/>
      <c r="B12" s="451"/>
      <c r="C12" s="451"/>
      <c r="D12" s="451"/>
      <c r="E12" s="451" t="str">
        <f>'MAPA RIESGOS GESTION'!Q16</f>
        <v>Revisar los avances en las adaptaciones corroborando la adecuada asociación con la normatividad vigente nacional</v>
      </c>
      <c r="F12" s="451"/>
      <c r="G12" s="451"/>
      <c r="H12" s="451"/>
      <c r="I12" s="451"/>
      <c r="J12" s="452" t="s">
        <v>32</v>
      </c>
      <c r="K12" s="452"/>
      <c r="L12" s="452"/>
    </row>
    <row r="13" spans="1:26" ht="54.95" customHeight="1" x14ac:dyDescent="0.25">
      <c r="A13" s="451"/>
      <c r="B13" s="451"/>
      <c r="C13" s="451"/>
      <c r="D13" s="451"/>
      <c r="E13" s="451" t="str">
        <f>'MAPA RIESGOS GESTION'!Q17</f>
        <v>Someter a consideración los avances en las adaptaciones de estándares a pares temáticos expertos para su revisión, discusión, comentarios o ajustes</v>
      </c>
      <c r="F13" s="451"/>
      <c r="G13" s="451"/>
      <c r="H13" s="451"/>
      <c r="I13" s="451"/>
      <c r="J13" s="452" t="s">
        <v>32</v>
      </c>
      <c r="K13" s="452"/>
      <c r="L13" s="452"/>
    </row>
    <row r="14" spans="1:26" ht="54.95" customHeight="1" x14ac:dyDescent="0.25">
      <c r="A14" s="451"/>
      <c r="B14" s="451"/>
      <c r="C14" s="451"/>
      <c r="D14" s="451"/>
      <c r="E14" s="451" t="str">
        <f>'MAPA RIESGOS GESTION'!Q18</f>
        <v>Realizar seguimiento al avance en la implementación del plan anual de regulación</v>
      </c>
      <c r="F14" s="451"/>
      <c r="G14" s="451"/>
      <c r="H14" s="451"/>
      <c r="I14" s="451"/>
      <c r="J14" s="452" t="s">
        <v>32</v>
      </c>
      <c r="K14" s="452"/>
      <c r="L14" s="452"/>
    </row>
    <row r="15" spans="1:26" ht="54.95" customHeight="1" x14ac:dyDescent="0.25">
      <c r="A15" s="451"/>
      <c r="B15" s="451"/>
      <c r="C15" s="451"/>
      <c r="D15" s="451"/>
      <c r="E15" s="451" t="str">
        <f>'MAPA RIESGOS GESTION'!Q19</f>
        <v>Elaborar, seguir o evaluar compromisos con los profesionales responsables de la adopción, adaptación, actualización o elaboración de lineamientos, documentación técnica, normas, estándares y correlativas estadísticas</v>
      </c>
      <c r="F15" s="451"/>
      <c r="G15" s="451"/>
      <c r="H15" s="451"/>
      <c r="I15" s="451"/>
      <c r="J15" s="452" t="s">
        <v>32</v>
      </c>
      <c r="K15" s="452"/>
      <c r="L15" s="452"/>
    </row>
    <row r="16" spans="1:26" ht="54.95" customHeight="1" x14ac:dyDescent="0.25">
      <c r="A16" s="451"/>
      <c r="B16" s="451"/>
      <c r="C16" s="451"/>
      <c r="D16" s="451"/>
      <c r="E16" s="451" t="str">
        <f>'MAPA RIESGOS GESTION'!Q20</f>
        <v>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v>
      </c>
      <c r="F16" s="451"/>
      <c r="G16" s="451"/>
      <c r="H16" s="451"/>
      <c r="I16" s="451"/>
      <c r="J16" s="452" t="s">
        <v>32</v>
      </c>
      <c r="K16" s="452"/>
      <c r="L16" s="452"/>
    </row>
    <row r="17" spans="1:12" ht="54.95" customHeight="1" x14ac:dyDescent="0.25">
      <c r="A17" s="451"/>
      <c r="B17" s="451"/>
      <c r="C17" s="451"/>
      <c r="D17" s="451"/>
      <c r="E17" s="451">
        <f>'MAPA RIESGOS GESTION'!Q21</f>
        <v>0</v>
      </c>
      <c r="F17" s="451"/>
      <c r="G17" s="451"/>
      <c r="H17" s="451"/>
      <c r="I17" s="451"/>
      <c r="J17" s="452"/>
      <c r="K17" s="452"/>
      <c r="L17" s="452"/>
    </row>
    <row r="18" spans="1:12" ht="54.95" customHeight="1" x14ac:dyDescent="0.25">
      <c r="A18" s="451"/>
      <c r="B18" s="451"/>
      <c r="C18" s="451"/>
      <c r="D18" s="451"/>
      <c r="E18" s="451">
        <f>'MAPA RIESGOS GESTION'!Q22</f>
        <v>0</v>
      </c>
      <c r="F18" s="451"/>
      <c r="G18" s="451"/>
      <c r="H18" s="451"/>
      <c r="I18" s="451"/>
      <c r="J18" s="452"/>
      <c r="K18" s="452"/>
      <c r="L18" s="452"/>
    </row>
    <row r="19" spans="1:12" ht="54.95" customHeight="1" x14ac:dyDescent="0.25">
      <c r="A19" s="451"/>
      <c r="B19" s="451"/>
      <c r="C19" s="451"/>
      <c r="D19" s="451"/>
      <c r="E19" s="451">
        <f>'MAPA RIESGOS GESTION'!Q23</f>
        <v>0</v>
      </c>
      <c r="F19" s="451"/>
      <c r="G19" s="451"/>
      <c r="H19" s="451"/>
      <c r="I19" s="451"/>
      <c r="J19" s="452"/>
      <c r="K19" s="452"/>
      <c r="L19" s="452"/>
    </row>
    <row r="20" spans="1:12" ht="54.95" customHeight="1" x14ac:dyDescent="0.25">
      <c r="A20" s="451"/>
      <c r="B20" s="451"/>
      <c r="C20" s="451"/>
      <c r="D20" s="451"/>
      <c r="E20" s="451">
        <f>'MAPA RIESGOS GESTION'!Q24</f>
        <v>0</v>
      </c>
      <c r="F20" s="451"/>
      <c r="G20" s="451"/>
      <c r="H20" s="451"/>
      <c r="I20" s="451"/>
      <c r="J20" s="452"/>
      <c r="K20" s="452"/>
      <c r="L20" s="452"/>
    </row>
    <row r="21" spans="1:12" ht="54.95" customHeight="1" x14ac:dyDescent="0.25">
      <c r="A21" s="451"/>
      <c r="B21" s="451"/>
      <c r="C21" s="451"/>
      <c r="D21" s="451"/>
      <c r="E21" s="451">
        <f>'MAPA RIESGOS GESTION'!Q25</f>
        <v>0</v>
      </c>
      <c r="F21" s="451"/>
      <c r="G21" s="451"/>
      <c r="H21" s="451"/>
      <c r="I21" s="451"/>
      <c r="J21" s="452"/>
      <c r="K21" s="452"/>
      <c r="L21" s="452"/>
    </row>
    <row r="22" spans="1:12" ht="54.95" customHeight="1" x14ac:dyDescent="0.25">
      <c r="A22" s="451" t="str">
        <f>'MAPA RIESGOS GESTION'!E26</f>
        <v>Desconocimiento de lineamientos, documentación técnica, normas, estándares y correlativas estadísticas por parte de las entidades del SEN</v>
      </c>
      <c r="B22" s="451"/>
      <c r="C22" s="451"/>
      <c r="D22" s="451"/>
      <c r="E22" s="451" t="str">
        <f>'MAPA RIESGOS GESTION'!Q26</f>
        <v>Monitorear la implementación de los estándares estadísticos en las entidades sujetas a transferencia de conocimiento</v>
      </c>
      <c r="F22" s="451"/>
      <c r="G22" s="451"/>
      <c r="H22" s="451"/>
      <c r="I22" s="451"/>
      <c r="J22" s="452" t="s">
        <v>32</v>
      </c>
      <c r="K22" s="452"/>
      <c r="L22" s="452"/>
    </row>
    <row r="23" spans="1:12" ht="54.95" customHeight="1" x14ac:dyDescent="0.25">
      <c r="A23" s="451"/>
      <c r="B23" s="451"/>
      <c r="C23" s="451"/>
      <c r="D23" s="451"/>
      <c r="E23" s="451" t="str">
        <f>'MAPA RIESGOS GESTION'!Q27</f>
        <v>Evaluar las actividades de transferencia de conocimiento</v>
      </c>
      <c r="F23" s="451"/>
      <c r="G23" s="451"/>
      <c r="H23" s="451"/>
      <c r="I23" s="451"/>
      <c r="J23" s="452" t="s">
        <v>32</v>
      </c>
      <c r="K23" s="452"/>
      <c r="L23" s="452"/>
    </row>
    <row r="24" spans="1:12" ht="54.95" customHeight="1" x14ac:dyDescent="0.25">
      <c r="A24" s="451"/>
      <c r="B24" s="451"/>
      <c r="C24" s="451"/>
      <c r="D24" s="451"/>
      <c r="E24" s="451" t="str">
        <f>'MAPA RIESGOS GESTION'!Q28</f>
        <v>Evaluar la eficacia de las estrategias para convocar y articular las entidades del SEN en torno a la regulación estadística</v>
      </c>
      <c r="F24" s="451"/>
      <c r="G24" s="451"/>
      <c r="H24" s="451"/>
      <c r="I24" s="451"/>
      <c r="J24" s="452" t="s">
        <v>32</v>
      </c>
      <c r="K24" s="452"/>
      <c r="L24" s="452"/>
    </row>
    <row r="25" spans="1:12" ht="54.95" customHeight="1" x14ac:dyDescent="0.25">
      <c r="A25" s="451"/>
      <c r="B25" s="451"/>
      <c r="C25" s="451"/>
      <c r="D25" s="451"/>
      <c r="E25" s="451">
        <f>'MAPA RIESGOS GESTION'!Q29</f>
        <v>0</v>
      </c>
      <c r="F25" s="451"/>
      <c r="G25" s="451"/>
      <c r="H25" s="451"/>
      <c r="I25" s="451"/>
      <c r="J25" s="452"/>
      <c r="K25" s="452"/>
      <c r="L25" s="452"/>
    </row>
    <row r="26" spans="1:12" ht="54.95" customHeight="1" x14ac:dyDescent="0.25">
      <c r="A26" s="451"/>
      <c r="B26" s="451"/>
      <c r="C26" s="451"/>
      <c r="D26" s="451"/>
      <c r="E26" s="451" t="str">
        <f>'MAPA RIESGOS GESTION'!Q30</f>
        <v>Evaluar la pertinencia de los recursos pedagógicos para la explicación y aprendizaje de los estándares estadísticos</v>
      </c>
      <c r="F26" s="451"/>
      <c r="G26" s="451"/>
      <c r="H26" s="451"/>
      <c r="I26" s="451"/>
      <c r="J26" s="452" t="s">
        <v>32</v>
      </c>
      <c r="K26" s="452"/>
      <c r="L26" s="452"/>
    </row>
    <row r="27" spans="1:12" ht="54.95" customHeight="1" x14ac:dyDescent="0.25">
      <c r="A27" s="451"/>
      <c r="B27" s="451"/>
      <c r="C27" s="451"/>
      <c r="D27" s="451"/>
      <c r="E27" s="451">
        <f>'MAPA RIESGOS GESTION'!Q31</f>
        <v>0</v>
      </c>
      <c r="F27" s="451"/>
      <c r="G27" s="451"/>
      <c r="H27" s="451"/>
      <c r="I27" s="451"/>
      <c r="J27" s="452"/>
      <c r="K27" s="452"/>
      <c r="L27" s="452"/>
    </row>
    <row r="28" spans="1:12" ht="54.95" customHeight="1" x14ac:dyDescent="0.25">
      <c r="A28" s="451"/>
      <c r="B28" s="451"/>
      <c r="C28" s="451"/>
      <c r="D28" s="451"/>
      <c r="E28" s="451">
        <f>'MAPA RIESGOS GESTION'!Q32</f>
        <v>0</v>
      </c>
      <c r="F28" s="451"/>
      <c r="G28" s="451"/>
      <c r="H28" s="451"/>
      <c r="I28" s="451"/>
      <c r="J28" s="452"/>
      <c r="K28" s="452"/>
      <c r="L28" s="452"/>
    </row>
    <row r="29" spans="1:12" ht="54.95" customHeight="1" x14ac:dyDescent="0.25">
      <c r="A29" s="451"/>
      <c r="B29" s="451"/>
      <c r="C29" s="451"/>
      <c r="D29" s="451"/>
      <c r="E29" s="451">
        <f>'MAPA RIESGOS GESTION'!Q33</f>
        <v>0</v>
      </c>
      <c r="F29" s="451"/>
      <c r="G29" s="451"/>
      <c r="H29" s="451"/>
      <c r="I29" s="451"/>
      <c r="J29" s="452"/>
      <c r="K29" s="452"/>
      <c r="L29" s="452"/>
    </row>
    <row r="30" spans="1:12" ht="54.95" customHeight="1" x14ac:dyDescent="0.25">
      <c r="A30" s="451"/>
      <c r="B30" s="451"/>
      <c r="C30" s="451"/>
      <c r="D30" s="451"/>
      <c r="E30" s="451">
        <f>'MAPA RIESGOS GESTION'!Q34</f>
        <v>0</v>
      </c>
      <c r="F30" s="451"/>
      <c r="G30" s="451"/>
      <c r="H30" s="451"/>
      <c r="I30" s="451"/>
      <c r="J30" s="452"/>
      <c r="K30" s="452"/>
      <c r="L30" s="452"/>
    </row>
    <row r="31" spans="1:12" ht="54.95" customHeight="1" x14ac:dyDescent="0.25">
      <c r="A31" s="451"/>
      <c r="B31" s="451"/>
      <c r="C31" s="451"/>
      <c r="D31" s="451"/>
      <c r="E31" s="451">
        <f>'MAPA RIESGOS GESTION'!Q35</f>
        <v>0</v>
      </c>
      <c r="F31" s="451"/>
      <c r="G31" s="451"/>
      <c r="H31" s="451"/>
      <c r="I31" s="451"/>
      <c r="J31" s="452"/>
      <c r="K31" s="452"/>
      <c r="L31" s="452"/>
    </row>
    <row r="32" spans="1:12" ht="54.95" customHeight="1" x14ac:dyDescent="0.25">
      <c r="A32" s="451"/>
      <c r="B32" s="451"/>
      <c r="C32" s="451"/>
      <c r="D32" s="451"/>
      <c r="E32" s="451">
        <f>'MAPA RIESGOS GESTION'!Q36</f>
        <v>0</v>
      </c>
      <c r="F32" s="451"/>
      <c r="G32" s="451"/>
      <c r="H32" s="451"/>
      <c r="I32" s="451"/>
      <c r="J32" s="452"/>
      <c r="K32" s="452"/>
      <c r="L32" s="452"/>
    </row>
    <row r="33" spans="1:12" ht="54.95" customHeight="1" x14ac:dyDescent="0.25">
      <c r="A33" s="451"/>
      <c r="B33" s="451"/>
      <c r="C33" s="451"/>
      <c r="D33" s="451"/>
      <c r="E33" s="451">
        <f>'MAPA RIESGOS GESTION'!Q37</f>
        <v>0</v>
      </c>
      <c r="F33" s="451"/>
      <c r="G33" s="451"/>
      <c r="H33" s="451"/>
      <c r="I33" s="451"/>
      <c r="J33" s="452"/>
      <c r="K33" s="452"/>
      <c r="L33" s="452"/>
    </row>
    <row r="34" spans="1:12" ht="54.95" customHeight="1" x14ac:dyDescent="0.25">
      <c r="A34" s="451"/>
      <c r="B34" s="451"/>
      <c r="C34" s="451"/>
      <c r="D34" s="451"/>
      <c r="E34" s="451">
        <f>'MAPA RIESGOS GESTION'!Q38</f>
        <v>0</v>
      </c>
      <c r="F34" s="451"/>
      <c r="G34" s="451"/>
      <c r="H34" s="451"/>
      <c r="I34" s="451"/>
      <c r="J34" s="452"/>
      <c r="K34" s="452"/>
      <c r="L34" s="452"/>
    </row>
    <row r="35" spans="1:12" ht="54.95" customHeight="1" x14ac:dyDescent="0.25">
      <c r="A35" s="451"/>
      <c r="B35" s="451"/>
      <c r="C35" s="451"/>
      <c r="D35" s="451"/>
      <c r="E35" s="451">
        <f>'MAPA RIESGOS GESTION'!Q39</f>
        <v>0</v>
      </c>
      <c r="F35" s="451"/>
      <c r="G35" s="451"/>
      <c r="H35" s="451"/>
      <c r="I35" s="451"/>
      <c r="J35" s="452"/>
      <c r="K35" s="452"/>
      <c r="L35" s="452"/>
    </row>
    <row r="36" spans="1:12" ht="54.95" customHeight="1" x14ac:dyDescent="0.25">
      <c r="A36" s="451"/>
      <c r="B36" s="451"/>
      <c r="C36" s="451"/>
      <c r="D36" s="451"/>
      <c r="E36" s="451">
        <f>'MAPA RIESGOS GESTION'!Q40</f>
        <v>0</v>
      </c>
      <c r="F36" s="451"/>
      <c r="G36" s="451"/>
      <c r="H36" s="451"/>
      <c r="I36" s="451"/>
      <c r="J36" s="452"/>
      <c r="K36" s="452"/>
      <c r="L36" s="452"/>
    </row>
    <row r="37" spans="1:12" ht="54.95" customHeight="1" x14ac:dyDescent="0.25">
      <c r="A37" s="451"/>
      <c r="B37" s="451"/>
      <c r="C37" s="451"/>
      <c r="D37" s="451"/>
      <c r="E37" s="451">
        <f>'MAPA RIESGOS GESTION'!Q41</f>
        <v>0</v>
      </c>
      <c r="F37" s="451"/>
      <c r="G37" s="451"/>
      <c r="H37" s="451"/>
      <c r="I37" s="451"/>
      <c r="J37" s="452"/>
      <c r="K37" s="452"/>
      <c r="L37" s="452"/>
    </row>
    <row r="38" spans="1:12" ht="54.95" customHeight="1" x14ac:dyDescent="0.25">
      <c r="A38" s="451" t="str">
        <f>'MAPA RIESGOS GESTION'!E42</f>
        <v>Generación de estratificación que no corresponde a la realidad del municipio</v>
      </c>
      <c r="B38" s="451"/>
      <c r="C38" s="451"/>
      <c r="D38" s="451"/>
      <c r="E38" s="451" t="str">
        <f>'MAPA RIESGOS GESTION'!Q42</f>
        <v>Verificar el cumplimiento de los criterios necesarios para garantizar que la información real catastral y alfanumérica corresponda a la requerida para revisión</v>
      </c>
      <c r="F38" s="451"/>
      <c r="G38" s="451"/>
      <c r="H38" s="451"/>
      <c r="I38" s="451"/>
      <c r="J38" s="452" t="s">
        <v>32</v>
      </c>
      <c r="K38" s="452"/>
      <c r="L38" s="452"/>
    </row>
    <row r="39" spans="1:12" ht="54.95" customHeight="1" x14ac:dyDescent="0.25">
      <c r="A39" s="451"/>
      <c r="B39" s="451"/>
      <c r="C39" s="451"/>
      <c r="D39" s="451"/>
      <c r="E39" s="451">
        <f>'MAPA RIESGOS GESTION'!Q43</f>
        <v>0</v>
      </c>
      <c r="F39" s="451"/>
      <c r="G39" s="451"/>
      <c r="H39" s="451"/>
      <c r="I39" s="451"/>
      <c r="J39" s="452"/>
      <c r="K39" s="452"/>
      <c r="L39" s="452"/>
    </row>
    <row r="40" spans="1:12" ht="54.95" customHeight="1" x14ac:dyDescent="0.25">
      <c r="A40" s="451"/>
      <c r="B40" s="451"/>
      <c r="C40" s="451"/>
      <c r="D40" s="451"/>
      <c r="E40" s="451">
        <f>'MAPA RIESGOS GESTION'!Q44</f>
        <v>0</v>
      </c>
      <c r="F40" s="451"/>
      <c r="G40" s="451"/>
      <c r="H40" s="451"/>
      <c r="I40" s="451"/>
      <c r="J40" s="452"/>
      <c r="K40" s="452"/>
      <c r="L40" s="452"/>
    </row>
    <row r="41" spans="1:12" ht="54.95" customHeight="1" x14ac:dyDescent="0.25">
      <c r="A41" s="451"/>
      <c r="B41" s="451"/>
      <c r="C41" s="451"/>
      <c r="D41" s="451"/>
      <c r="E41" s="451">
        <f>'MAPA RIESGOS GESTION'!Q45</f>
        <v>0</v>
      </c>
      <c r="F41" s="451"/>
      <c r="G41" s="451"/>
      <c r="H41" s="451"/>
      <c r="I41" s="451"/>
      <c r="J41" s="452"/>
      <c r="K41" s="452"/>
      <c r="L41" s="452"/>
    </row>
    <row r="42" spans="1:12" ht="54.95" customHeight="1" x14ac:dyDescent="0.25">
      <c r="A42" s="451"/>
      <c r="B42" s="451"/>
      <c r="C42" s="451"/>
      <c r="D42" s="451"/>
      <c r="E42" s="451">
        <f>'MAPA RIESGOS GESTION'!Q46</f>
        <v>0</v>
      </c>
      <c r="F42" s="451"/>
      <c r="G42" s="451"/>
      <c r="H42" s="451"/>
      <c r="I42" s="451"/>
      <c r="J42" s="452"/>
      <c r="K42" s="452"/>
      <c r="L42" s="452"/>
    </row>
    <row r="43" spans="1:12" ht="54.95" customHeight="1" x14ac:dyDescent="0.25">
      <c r="A43" s="451"/>
      <c r="B43" s="451"/>
      <c r="C43" s="451"/>
      <c r="D43" s="451"/>
      <c r="E43" s="451">
        <f>'MAPA RIESGOS GESTION'!Q47</f>
        <v>0</v>
      </c>
      <c r="F43" s="451"/>
      <c r="G43" s="451"/>
      <c r="H43" s="451"/>
      <c r="I43" s="451"/>
      <c r="J43" s="452"/>
      <c r="K43" s="452"/>
      <c r="L43" s="452"/>
    </row>
    <row r="44" spans="1:12" ht="54.95" customHeight="1" x14ac:dyDescent="0.25">
      <c r="A44" s="451"/>
      <c r="B44" s="451"/>
      <c r="C44" s="451"/>
      <c r="D44" s="451"/>
      <c r="E44" s="451">
        <f>'MAPA RIESGOS GESTION'!Q48</f>
        <v>0</v>
      </c>
      <c r="F44" s="451"/>
      <c r="G44" s="451"/>
      <c r="H44" s="451"/>
      <c r="I44" s="451"/>
      <c r="J44" s="452"/>
      <c r="K44" s="452"/>
      <c r="L44" s="452"/>
    </row>
    <row r="45" spans="1:12" ht="54.95" customHeight="1" x14ac:dyDescent="0.25">
      <c r="A45" s="451"/>
      <c r="B45" s="451"/>
      <c r="C45" s="451"/>
      <c r="D45" s="451"/>
      <c r="E45" s="451">
        <f>'MAPA RIESGOS GESTION'!Q49</f>
        <v>0</v>
      </c>
      <c r="F45" s="451"/>
      <c r="G45" s="451"/>
      <c r="H45" s="451"/>
      <c r="I45" s="451"/>
      <c r="J45" s="452"/>
      <c r="K45" s="452"/>
      <c r="L45" s="452"/>
    </row>
    <row r="46" spans="1:12" ht="54.95" customHeight="1" x14ac:dyDescent="0.25">
      <c r="A46" s="451"/>
      <c r="B46" s="451"/>
      <c r="C46" s="451"/>
      <c r="D46" s="451"/>
      <c r="E46" s="451">
        <f>'MAPA RIESGOS GESTION'!Q50</f>
        <v>0</v>
      </c>
      <c r="F46" s="451"/>
      <c r="G46" s="451"/>
      <c r="H46" s="451"/>
      <c r="I46" s="451"/>
      <c r="J46" s="452"/>
      <c r="K46" s="452"/>
      <c r="L46" s="452"/>
    </row>
    <row r="47" spans="1:12" ht="54.95" customHeight="1" x14ac:dyDescent="0.25">
      <c r="A47" s="451"/>
      <c r="B47" s="451"/>
      <c r="C47" s="451"/>
      <c r="D47" s="451"/>
      <c r="E47" s="451">
        <f>'MAPA RIESGOS GESTION'!Q51</f>
        <v>0</v>
      </c>
      <c r="F47" s="451"/>
      <c r="G47" s="451"/>
      <c r="H47" s="451"/>
      <c r="I47" s="451"/>
      <c r="J47" s="452"/>
      <c r="K47" s="452"/>
      <c r="L47" s="452"/>
    </row>
    <row r="48" spans="1:12" ht="54.95" customHeight="1" x14ac:dyDescent="0.25">
      <c r="A48" s="451"/>
      <c r="B48" s="451"/>
      <c r="C48" s="451"/>
      <c r="D48" s="451"/>
      <c r="E48" s="451">
        <f>'MAPA RIESGOS GESTION'!Q52</f>
        <v>0</v>
      </c>
      <c r="F48" s="451"/>
      <c r="G48" s="451"/>
      <c r="H48" s="451"/>
      <c r="I48" s="451"/>
      <c r="J48" s="452"/>
      <c r="K48" s="452"/>
      <c r="L48" s="452"/>
    </row>
    <row r="49" spans="1:12" ht="54.95" customHeight="1" x14ac:dyDescent="0.25">
      <c r="A49" s="451"/>
      <c r="B49" s="451"/>
      <c r="C49" s="451"/>
      <c r="D49" s="451"/>
      <c r="E49" s="451">
        <f>'MAPA RIESGOS GESTION'!Q53</f>
        <v>0</v>
      </c>
      <c r="F49" s="451"/>
      <c r="G49" s="451"/>
      <c r="H49" s="451"/>
      <c r="I49" s="451"/>
      <c r="J49" s="452"/>
      <c r="K49" s="452"/>
      <c r="L49" s="452"/>
    </row>
    <row r="50" spans="1:12" ht="54.95" customHeight="1" x14ac:dyDescent="0.25">
      <c r="A50" s="451"/>
      <c r="B50" s="451"/>
      <c r="C50" s="451"/>
      <c r="D50" s="451"/>
      <c r="E50" s="451">
        <f>'MAPA RIESGOS GESTION'!Q54</f>
        <v>0</v>
      </c>
      <c r="F50" s="451"/>
      <c r="G50" s="451"/>
      <c r="H50" s="451"/>
      <c r="I50" s="451"/>
      <c r="J50" s="452"/>
      <c r="K50" s="452"/>
      <c r="L50" s="452"/>
    </row>
    <row r="51" spans="1:12" ht="54.95" customHeight="1" x14ac:dyDescent="0.25">
      <c r="A51" s="451"/>
      <c r="B51" s="451"/>
      <c r="C51" s="451"/>
      <c r="D51" s="451"/>
      <c r="E51" s="451">
        <f>'MAPA RIESGOS GESTION'!Q55</f>
        <v>0</v>
      </c>
      <c r="F51" s="451"/>
      <c r="G51" s="451"/>
      <c r="H51" s="451"/>
      <c r="I51" s="451"/>
      <c r="J51" s="452"/>
      <c r="K51" s="452"/>
      <c r="L51" s="452"/>
    </row>
    <row r="52" spans="1:12" ht="54.95" customHeight="1" x14ac:dyDescent="0.25">
      <c r="A52" s="451"/>
      <c r="B52" s="451"/>
      <c r="C52" s="451"/>
      <c r="D52" s="451"/>
      <c r="E52" s="451">
        <f>'MAPA RIESGOS GESTION'!Q56</f>
        <v>0</v>
      </c>
      <c r="F52" s="451"/>
      <c r="G52" s="451"/>
      <c r="H52" s="451"/>
      <c r="I52" s="451"/>
      <c r="J52" s="452"/>
      <c r="K52" s="452"/>
      <c r="L52" s="452"/>
    </row>
    <row r="53" spans="1:12" ht="54.95" customHeight="1" x14ac:dyDescent="0.25">
      <c r="A53" s="451"/>
      <c r="B53" s="451"/>
      <c r="C53" s="451"/>
      <c r="D53" s="451"/>
      <c r="E53" s="451">
        <f>'MAPA RIESGOS GESTION'!Q57</f>
        <v>0</v>
      </c>
      <c r="F53" s="451"/>
      <c r="G53" s="451"/>
      <c r="H53" s="451"/>
      <c r="I53" s="451"/>
      <c r="J53" s="452"/>
      <c r="K53" s="452"/>
      <c r="L53" s="452"/>
    </row>
    <row r="54" spans="1:12" ht="54.95" customHeight="1" x14ac:dyDescent="0.25">
      <c r="A54" s="451">
        <f>'MAPA RIESGOS GESTION'!E58</f>
        <v>0</v>
      </c>
      <c r="B54" s="451"/>
      <c r="C54" s="451"/>
      <c r="D54" s="451"/>
      <c r="E54" s="451">
        <f>'MAPA RIESGOS GESTION'!Q58</f>
        <v>0</v>
      </c>
      <c r="F54" s="451"/>
      <c r="G54" s="451"/>
      <c r="H54" s="451"/>
      <c r="I54" s="451"/>
      <c r="J54" s="452"/>
      <c r="K54" s="452"/>
      <c r="L54" s="452"/>
    </row>
    <row r="55" spans="1:12" ht="54.95" customHeight="1" x14ac:dyDescent="0.25">
      <c r="A55" s="451"/>
      <c r="B55" s="451"/>
      <c r="C55" s="451"/>
      <c r="D55" s="451"/>
      <c r="E55" s="451">
        <f>'MAPA RIESGOS GESTION'!Q59</f>
        <v>0</v>
      </c>
      <c r="F55" s="451"/>
      <c r="G55" s="451"/>
      <c r="H55" s="451"/>
      <c r="I55" s="451"/>
      <c r="J55" s="452"/>
      <c r="K55" s="452"/>
      <c r="L55" s="452"/>
    </row>
    <row r="56" spans="1:12" ht="54.95" customHeight="1" x14ac:dyDescent="0.25">
      <c r="A56" s="451"/>
      <c r="B56" s="451"/>
      <c r="C56" s="451"/>
      <c r="D56" s="451"/>
      <c r="E56" s="451">
        <f>'MAPA RIESGOS GESTION'!Q60</f>
        <v>0</v>
      </c>
      <c r="F56" s="451"/>
      <c r="G56" s="451"/>
      <c r="H56" s="451"/>
      <c r="I56" s="451"/>
      <c r="J56" s="452"/>
      <c r="K56" s="452"/>
      <c r="L56" s="452"/>
    </row>
    <row r="57" spans="1:12" ht="54.95" customHeight="1" x14ac:dyDescent="0.25">
      <c r="A57" s="451"/>
      <c r="B57" s="451"/>
      <c r="C57" s="451"/>
      <c r="D57" s="451"/>
      <c r="E57" s="451">
        <f>'MAPA RIESGOS GESTION'!Q61</f>
        <v>0</v>
      </c>
      <c r="F57" s="451"/>
      <c r="G57" s="451"/>
      <c r="H57" s="451"/>
      <c r="I57" s="451"/>
      <c r="J57" s="452"/>
      <c r="K57" s="452"/>
      <c r="L57" s="452"/>
    </row>
    <row r="58" spans="1:12" ht="54.95" customHeight="1" x14ac:dyDescent="0.25">
      <c r="A58" s="451"/>
      <c r="B58" s="451"/>
      <c r="C58" s="451"/>
      <c r="D58" s="451"/>
      <c r="E58" s="451">
        <f>'MAPA RIESGOS GESTION'!Q62</f>
        <v>0</v>
      </c>
      <c r="F58" s="451"/>
      <c r="G58" s="451"/>
      <c r="H58" s="451"/>
      <c r="I58" s="451"/>
      <c r="J58" s="452"/>
      <c r="K58" s="452"/>
      <c r="L58" s="452"/>
    </row>
    <row r="59" spans="1:12" ht="54.95" customHeight="1" x14ac:dyDescent="0.25">
      <c r="A59" s="451"/>
      <c r="B59" s="451"/>
      <c r="C59" s="451"/>
      <c r="D59" s="451"/>
      <c r="E59" s="451">
        <f>'MAPA RIESGOS GESTION'!Q63</f>
        <v>0</v>
      </c>
      <c r="F59" s="451"/>
      <c r="G59" s="451"/>
      <c r="H59" s="451"/>
      <c r="I59" s="451"/>
      <c r="J59" s="452"/>
      <c r="K59" s="452"/>
      <c r="L59" s="452"/>
    </row>
    <row r="60" spans="1:12" ht="54.95" customHeight="1" x14ac:dyDescent="0.25">
      <c r="A60" s="451"/>
      <c r="B60" s="451"/>
      <c r="C60" s="451"/>
      <c r="D60" s="451"/>
      <c r="E60" s="451">
        <f>'MAPA RIESGOS GESTION'!Q64</f>
        <v>0</v>
      </c>
      <c r="F60" s="451"/>
      <c r="G60" s="451"/>
      <c r="H60" s="451"/>
      <c r="I60" s="451"/>
      <c r="J60" s="452"/>
      <c r="K60" s="452"/>
      <c r="L60" s="452"/>
    </row>
    <row r="61" spans="1:12" ht="54.95" customHeight="1" x14ac:dyDescent="0.25">
      <c r="A61" s="451"/>
      <c r="B61" s="451"/>
      <c r="C61" s="451"/>
      <c r="D61" s="451"/>
      <c r="E61" s="451">
        <f>'MAPA RIESGOS GESTION'!Q65</f>
        <v>0</v>
      </c>
      <c r="F61" s="451"/>
      <c r="G61" s="451"/>
      <c r="H61" s="451"/>
      <c r="I61" s="451"/>
      <c r="J61" s="452"/>
      <c r="K61" s="452"/>
      <c r="L61" s="452"/>
    </row>
    <row r="62" spans="1:12" ht="54.95" customHeight="1" x14ac:dyDescent="0.25">
      <c r="A62" s="451"/>
      <c r="B62" s="451"/>
      <c r="C62" s="451"/>
      <c r="D62" s="451"/>
      <c r="E62" s="451">
        <f>'MAPA RIESGOS GESTION'!Q66</f>
        <v>0</v>
      </c>
      <c r="F62" s="451"/>
      <c r="G62" s="451"/>
      <c r="H62" s="451"/>
      <c r="I62" s="451"/>
      <c r="J62" s="452"/>
      <c r="K62" s="452"/>
      <c r="L62" s="452"/>
    </row>
    <row r="63" spans="1:12" ht="54.95" customHeight="1" x14ac:dyDescent="0.25">
      <c r="A63" s="451"/>
      <c r="B63" s="451"/>
      <c r="C63" s="451"/>
      <c r="D63" s="451"/>
      <c r="E63" s="451">
        <f>'MAPA RIESGOS GESTION'!Q67</f>
        <v>0</v>
      </c>
      <c r="F63" s="451"/>
      <c r="G63" s="451"/>
      <c r="H63" s="451"/>
      <c r="I63" s="451"/>
      <c r="J63" s="452"/>
      <c r="K63" s="452"/>
      <c r="L63" s="452"/>
    </row>
    <row r="64" spans="1:12" ht="54.95" customHeight="1" x14ac:dyDescent="0.25">
      <c r="A64" s="451"/>
      <c r="B64" s="451"/>
      <c r="C64" s="451"/>
      <c r="D64" s="451"/>
      <c r="E64" s="451">
        <f>'MAPA RIESGOS GESTION'!Q68</f>
        <v>0</v>
      </c>
      <c r="F64" s="451"/>
      <c r="G64" s="451"/>
      <c r="H64" s="451"/>
      <c r="I64" s="451"/>
      <c r="J64" s="452"/>
      <c r="K64" s="452"/>
      <c r="L64" s="452"/>
    </row>
    <row r="65" spans="1:12" ht="54.95" customHeight="1" x14ac:dyDescent="0.25">
      <c r="A65" s="451"/>
      <c r="B65" s="451"/>
      <c r="C65" s="451"/>
      <c r="D65" s="451"/>
      <c r="E65" s="451">
        <f>'MAPA RIESGOS GESTION'!Q69</f>
        <v>0</v>
      </c>
      <c r="F65" s="451"/>
      <c r="G65" s="451"/>
      <c r="H65" s="451"/>
      <c r="I65" s="451"/>
      <c r="J65" s="452"/>
      <c r="K65" s="452"/>
      <c r="L65" s="452"/>
    </row>
    <row r="66" spans="1:12" ht="54.95" customHeight="1" x14ac:dyDescent="0.25">
      <c r="A66" s="451"/>
      <c r="B66" s="451"/>
      <c r="C66" s="451"/>
      <c r="D66" s="451"/>
      <c r="E66" s="451">
        <f>'MAPA RIESGOS GESTION'!Q70</f>
        <v>0</v>
      </c>
      <c r="F66" s="451"/>
      <c r="G66" s="451"/>
      <c r="H66" s="451"/>
      <c r="I66" s="451"/>
      <c r="J66" s="452"/>
      <c r="K66" s="452"/>
      <c r="L66" s="452"/>
    </row>
    <row r="67" spans="1:12" ht="54.95" customHeight="1" x14ac:dyDescent="0.25">
      <c r="A67" s="451"/>
      <c r="B67" s="451"/>
      <c r="C67" s="451"/>
      <c r="D67" s="451"/>
      <c r="E67" s="451">
        <f>'MAPA RIESGOS GESTION'!Q71</f>
        <v>0</v>
      </c>
      <c r="F67" s="451"/>
      <c r="G67" s="451"/>
      <c r="H67" s="451"/>
      <c r="I67" s="451"/>
      <c r="J67" s="452"/>
      <c r="K67" s="452"/>
      <c r="L67" s="452"/>
    </row>
    <row r="68" spans="1:12" ht="54.95" customHeight="1" x14ac:dyDescent="0.25">
      <c r="A68" s="451"/>
      <c r="B68" s="451"/>
      <c r="C68" s="451"/>
      <c r="D68" s="451"/>
      <c r="E68" s="451">
        <f>'MAPA RIESGOS GESTION'!Q72</f>
        <v>0</v>
      </c>
      <c r="F68" s="451"/>
      <c r="G68" s="451"/>
      <c r="H68" s="451"/>
      <c r="I68" s="451"/>
      <c r="J68" s="452"/>
      <c r="K68" s="452"/>
      <c r="L68" s="452"/>
    </row>
    <row r="69" spans="1:12" ht="54.95" customHeight="1" x14ac:dyDescent="0.25">
      <c r="A69" s="451"/>
      <c r="B69" s="451"/>
      <c r="C69" s="451"/>
      <c r="D69" s="451"/>
      <c r="E69" s="451">
        <f>'MAPA RIESGOS GESTION'!Q73</f>
        <v>0</v>
      </c>
      <c r="F69" s="451"/>
      <c r="G69" s="451"/>
      <c r="H69" s="451"/>
      <c r="I69" s="451"/>
      <c r="J69" s="452"/>
      <c r="K69" s="452"/>
      <c r="L69" s="452"/>
    </row>
    <row r="70" spans="1:12" ht="54.95" customHeight="1" x14ac:dyDescent="0.25">
      <c r="A70" s="451">
        <f>'MAPA RIESGOS GESTION'!E74</f>
        <v>0</v>
      </c>
      <c r="B70" s="451"/>
      <c r="C70" s="451"/>
      <c r="D70" s="451"/>
      <c r="E70" s="451">
        <f>'MAPA RIESGOS GESTION'!Q74</f>
        <v>0</v>
      </c>
      <c r="F70" s="451"/>
      <c r="G70" s="451"/>
      <c r="H70" s="451"/>
      <c r="I70" s="451"/>
      <c r="J70" s="452"/>
      <c r="K70" s="452"/>
      <c r="L70" s="452"/>
    </row>
    <row r="71" spans="1:12" ht="54.95" customHeight="1" x14ac:dyDescent="0.25">
      <c r="A71" s="451"/>
      <c r="B71" s="451"/>
      <c r="C71" s="451"/>
      <c r="D71" s="451"/>
      <c r="E71" s="451">
        <f>'MAPA RIESGOS GESTION'!Q75</f>
        <v>0</v>
      </c>
      <c r="F71" s="451"/>
      <c r="G71" s="451"/>
      <c r="H71" s="451"/>
      <c r="I71" s="451"/>
      <c r="J71" s="452"/>
      <c r="K71" s="452"/>
      <c r="L71" s="452"/>
    </row>
    <row r="72" spans="1:12" ht="54.95" customHeight="1" x14ac:dyDescent="0.25">
      <c r="A72" s="451"/>
      <c r="B72" s="451"/>
      <c r="C72" s="451"/>
      <c r="D72" s="451"/>
      <c r="E72" s="451">
        <f>'MAPA RIESGOS GESTION'!Q76</f>
        <v>0</v>
      </c>
      <c r="F72" s="451"/>
      <c r="G72" s="451"/>
      <c r="H72" s="451"/>
      <c r="I72" s="451"/>
      <c r="J72" s="452"/>
      <c r="K72" s="452"/>
      <c r="L72" s="452"/>
    </row>
    <row r="73" spans="1:12" ht="54.95" customHeight="1" x14ac:dyDescent="0.25">
      <c r="A73" s="451"/>
      <c r="B73" s="451"/>
      <c r="C73" s="451"/>
      <c r="D73" s="451"/>
      <c r="E73" s="451">
        <f>'MAPA RIESGOS GESTION'!Q77</f>
        <v>0</v>
      </c>
      <c r="F73" s="451"/>
      <c r="G73" s="451"/>
      <c r="H73" s="451"/>
      <c r="I73" s="451"/>
      <c r="J73" s="452"/>
      <c r="K73" s="452"/>
      <c r="L73" s="452"/>
    </row>
    <row r="74" spans="1:12" ht="54.95" customHeight="1" x14ac:dyDescent="0.25">
      <c r="A74" s="451"/>
      <c r="B74" s="451"/>
      <c r="C74" s="451"/>
      <c r="D74" s="451"/>
      <c r="E74" s="451">
        <f>'MAPA RIESGOS GESTION'!Q78</f>
        <v>0</v>
      </c>
      <c r="F74" s="451"/>
      <c r="G74" s="451"/>
      <c r="H74" s="451"/>
      <c r="I74" s="451"/>
      <c r="J74" s="452"/>
      <c r="K74" s="452"/>
      <c r="L74" s="452"/>
    </row>
    <row r="75" spans="1:12" ht="54.95" customHeight="1" x14ac:dyDescent="0.25">
      <c r="A75" s="451"/>
      <c r="B75" s="451"/>
      <c r="C75" s="451"/>
      <c r="D75" s="451"/>
      <c r="E75" s="451">
        <f>'MAPA RIESGOS GESTION'!Q79</f>
        <v>0</v>
      </c>
      <c r="F75" s="451"/>
      <c r="G75" s="451"/>
      <c r="H75" s="451"/>
      <c r="I75" s="451"/>
      <c r="J75" s="452"/>
      <c r="K75" s="452"/>
      <c r="L75" s="452"/>
    </row>
    <row r="76" spans="1:12" ht="54.95" customHeight="1" x14ac:dyDescent="0.25">
      <c r="A76" s="451"/>
      <c r="B76" s="451"/>
      <c r="C76" s="451"/>
      <c r="D76" s="451"/>
      <c r="E76" s="451">
        <f>'MAPA RIESGOS GESTION'!Q80</f>
        <v>0</v>
      </c>
      <c r="F76" s="451"/>
      <c r="G76" s="451"/>
      <c r="H76" s="451"/>
      <c r="I76" s="451"/>
      <c r="J76" s="452"/>
      <c r="K76" s="452"/>
      <c r="L76" s="452"/>
    </row>
    <row r="77" spans="1:12" ht="54.95" customHeight="1" x14ac:dyDescent="0.25">
      <c r="A77" s="451"/>
      <c r="B77" s="451"/>
      <c r="C77" s="451"/>
      <c r="D77" s="451"/>
      <c r="E77" s="451">
        <f>'MAPA RIESGOS GESTION'!Q81</f>
        <v>0</v>
      </c>
      <c r="F77" s="451"/>
      <c r="G77" s="451"/>
      <c r="H77" s="451"/>
      <c r="I77" s="451"/>
      <c r="J77" s="452"/>
      <c r="K77" s="452"/>
      <c r="L77" s="452"/>
    </row>
    <row r="78" spans="1:12" ht="54.95" customHeight="1" x14ac:dyDescent="0.25">
      <c r="A78" s="451"/>
      <c r="B78" s="451"/>
      <c r="C78" s="451"/>
      <c r="D78" s="451"/>
      <c r="E78" s="451">
        <f>'MAPA RIESGOS GESTION'!Q82</f>
        <v>0</v>
      </c>
      <c r="F78" s="451"/>
      <c r="G78" s="451"/>
      <c r="H78" s="451"/>
      <c r="I78" s="451"/>
      <c r="J78" s="452"/>
      <c r="K78" s="452"/>
      <c r="L78" s="452"/>
    </row>
    <row r="79" spans="1:12" ht="54.95" customHeight="1" x14ac:dyDescent="0.25">
      <c r="A79" s="451"/>
      <c r="B79" s="451"/>
      <c r="C79" s="451"/>
      <c r="D79" s="451"/>
      <c r="E79" s="451">
        <f>'MAPA RIESGOS GESTION'!Q83</f>
        <v>0</v>
      </c>
      <c r="F79" s="451"/>
      <c r="G79" s="451"/>
      <c r="H79" s="451"/>
      <c r="I79" s="451"/>
      <c r="J79" s="452"/>
      <c r="K79" s="452"/>
      <c r="L79" s="452"/>
    </row>
    <row r="80" spans="1:12" ht="54.95" customHeight="1" x14ac:dyDescent="0.25">
      <c r="A80" s="451"/>
      <c r="B80" s="451"/>
      <c r="C80" s="451"/>
      <c r="D80" s="451"/>
      <c r="E80" s="451">
        <f>'MAPA RIESGOS GESTION'!Q84</f>
        <v>0</v>
      </c>
      <c r="F80" s="451"/>
      <c r="G80" s="451"/>
      <c r="H80" s="451"/>
      <c r="I80" s="451"/>
      <c r="J80" s="452"/>
      <c r="K80" s="452"/>
      <c r="L80" s="452"/>
    </row>
    <row r="81" spans="1:12" ht="54.95" customHeight="1" x14ac:dyDescent="0.25">
      <c r="A81" s="451"/>
      <c r="B81" s="451"/>
      <c r="C81" s="451"/>
      <c r="D81" s="451"/>
      <c r="E81" s="451">
        <f>'MAPA RIESGOS GESTION'!Q85</f>
        <v>0</v>
      </c>
      <c r="F81" s="451"/>
      <c r="G81" s="451"/>
      <c r="H81" s="451"/>
      <c r="I81" s="451"/>
      <c r="J81" s="452"/>
      <c r="K81" s="452"/>
      <c r="L81" s="452"/>
    </row>
    <row r="82" spans="1:12" ht="54.95" customHeight="1" x14ac:dyDescent="0.25">
      <c r="A82" s="451"/>
      <c r="B82" s="451"/>
      <c r="C82" s="451"/>
      <c r="D82" s="451"/>
      <c r="E82" s="451">
        <f>'MAPA RIESGOS GESTION'!Q86</f>
        <v>0</v>
      </c>
      <c r="F82" s="451"/>
      <c r="G82" s="451"/>
      <c r="H82" s="451"/>
      <c r="I82" s="451"/>
      <c r="J82" s="452"/>
      <c r="K82" s="452"/>
      <c r="L82" s="452"/>
    </row>
    <row r="83" spans="1:12" ht="54.95" customHeight="1" x14ac:dyDescent="0.25">
      <c r="A83" s="451"/>
      <c r="B83" s="451"/>
      <c r="C83" s="451"/>
      <c r="D83" s="451"/>
      <c r="E83" s="451">
        <f>'MAPA RIESGOS GESTION'!Q87</f>
        <v>0</v>
      </c>
      <c r="F83" s="451"/>
      <c r="G83" s="451"/>
      <c r="H83" s="451"/>
      <c r="I83" s="451"/>
      <c r="J83" s="452"/>
      <c r="K83" s="452"/>
      <c r="L83" s="452"/>
    </row>
    <row r="84" spans="1:12" ht="54.95" customHeight="1" x14ac:dyDescent="0.25">
      <c r="A84" s="451"/>
      <c r="B84" s="451"/>
      <c r="C84" s="451"/>
      <c r="D84" s="451"/>
      <c r="E84" s="451">
        <f>'MAPA RIESGOS GESTION'!Q88</f>
        <v>0</v>
      </c>
      <c r="F84" s="451"/>
      <c r="G84" s="451"/>
      <c r="H84" s="451"/>
      <c r="I84" s="451"/>
      <c r="J84" s="452"/>
      <c r="K84" s="452"/>
      <c r="L84" s="452"/>
    </row>
    <row r="85" spans="1:12" ht="54.95" customHeight="1" x14ac:dyDescent="0.25">
      <c r="A85" s="451"/>
      <c r="B85" s="451"/>
      <c r="C85" s="451"/>
      <c r="D85" s="451"/>
      <c r="E85" s="451">
        <f>'MAPA RIESGOS GESTION'!Q89</f>
        <v>0</v>
      </c>
      <c r="F85" s="451"/>
      <c r="G85" s="451"/>
      <c r="H85" s="451"/>
      <c r="I85" s="451"/>
      <c r="J85" s="452"/>
      <c r="K85" s="452"/>
      <c r="L85" s="452"/>
    </row>
    <row r="86" spans="1:12" ht="54.95" customHeight="1" x14ac:dyDescent="0.25">
      <c r="A86" s="451">
        <f>'MAPA RIESGOS GESTION'!E90</f>
        <v>0</v>
      </c>
      <c r="B86" s="451"/>
      <c r="C86" s="451"/>
      <c r="D86" s="451"/>
      <c r="E86" s="451">
        <f>'MAPA RIESGOS GESTION'!Q90</f>
        <v>0</v>
      </c>
      <c r="F86" s="451"/>
      <c r="G86" s="451"/>
      <c r="H86" s="451"/>
      <c r="I86" s="451"/>
      <c r="J86" s="452"/>
      <c r="K86" s="452"/>
      <c r="L86" s="452"/>
    </row>
    <row r="87" spans="1:12" ht="54.95" customHeight="1" x14ac:dyDescent="0.25">
      <c r="A87" s="451"/>
      <c r="B87" s="451"/>
      <c r="C87" s="451"/>
      <c r="D87" s="451"/>
      <c r="E87" s="451">
        <f>'MAPA RIESGOS GESTION'!Q91</f>
        <v>0</v>
      </c>
      <c r="F87" s="451"/>
      <c r="G87" s="451"/>
      <c r="H87" s="451"/>
      <c r="I87" s="451"/>
      <c r="J87" s="452"/>
      <c r="K87" s="452"/>
      <c r="L87" s="452"/>
    </row>
    <row r="88" spans="1:12" ht="54.95" customHeight="1" x14ac:dyDescent="0.25">
      <c r="A88" s="451"/>
      <c r="B88" s="451"/>
      <c r="C88" s="451"/>
      <c r="D88" s="451"/>
      <c r="E88" s="451">
        <f>'MAPA RIESGOS GESTION'!Q92</f>
        <v>0</v>
      </c>
      <c r="F88" s="451"/>
      <c r="G88" s="451"/>
      <c r="H88" s="451"/>
      <c r="I88" s="451"/>
      <c r="J88" s="452"/>
      <c r="K88" s="452"/>
      <c r="L88" s="452"/>
    </row>
    <row r="89" spans="1:12" ht="54.95" customHeight="1" x14ac:dyDescent="0.25">
      <c r="A89" s="451"/>
      <c r="B89" s="451"/>
      <c r="C89" s="451"/>
      <c r="D89" s="451"/>
      <c r="E89" s="451">
        <f>'MAPA RIESGOS GESTION'!Q93</f>
        <v>0</v>
      </c>
      <c r="F89" s="451"/>
      <c r="G89" s="451"/>
      <c r="H89" s="451"/>
      <c r="I89" s="451"/>
      <c r="J89" s="452"/>
      <c r="K89" s="452"/>
      <c r="L89" s="452"/>
    </row>
    <row r="90" spans="1:12" ht="54.95" customHeight="1" x14ac:dyDescent="0.25">
      <c r="A90" s="451"/>
      <c r="B90" s="451"/>
      <c r="C90" s="451"/>
      <c r="D90" s="451"/>
      <c r="E90" s="451">
        <f>'MAPA RIESGOS GESTION'!Q94</f>
        <v>0</v>
      </c>
      <c r="F90" s="451"/>
      <c r="G90" s="451"/>
      <c r="H90" s="451"/>
      <c r="I90" s="451"/>
      <c r="J90" s="452"/>
      <c r="K90" s="452"/>
      <c r="L90" s="452"/>
    </row>
    <row r="91" spans="1:12" ht="54.95" customHeight="1" x14ac:dyDescent="0.25">
      <c r="A91" s="451"/>
      <c r="B91" s="451"/>
      <c r="C91" s="451"/>
      <c r="D91" s="451"/>
      <c r="E91" s="451">
        <f>'MAPA RIESGOS GESTION'!Q95</f>
        <v>0</v>
      </c>
      <c r="F91" s="451"/>
      <c r="G91" s="451"/>
      <c r="H91" s="451"/>
      <c r="I91" s="451"/>
      <c r="J91" s="452"/>
      <c r="K91" s="452"/>
      <c r="L91" s="452"/>
    </row>
    <row r="92" spans="1:12" ht="54.95" customHeight="1" x14ac:dyDescent="0.25">
      <c r="A92" s="451"/>
      <c r="B92" s="451"/>
      <c r="C92" s="451"/>
      <c r="D92" s="451"/>
      <c r="E92" s="451">
        <f>'MAPA RIESGOS GESTION'!Q96</f>
        <v>0</v>
      </c>
      <c r="F92" s="451"/>
      <c r="G92" s="451"/>
      <c r="H92" s="451"/>
      <c r="I92" s="451"/>
      <c r="J92" s="452"/>
      <c r="K92" s="452"/>
      <c r="L92" s="452"/>
    </row>
    <row r="93" spans="1:12" ht="54.95" customHeight="1" x14ac:dyDescent="0.25">
      <c r="A93" s="451"/>
      <c r="B93" s="451"/>
      <c r="C93" s="451"/>
      <c r="D93" s="451"/>
      <c r="E93" s="451">
        <f>'MAPA RIESGOS GESTION'!Q97</f>
        <v>0</v>
      </c>
      <c r="F93" s="451"/>
      <c r="G93" s="451"/>
      <c r="H93" s="451"/>
      <c r="I93" s="451"/>
      <c r="J93" s="452"/>
      <c r="K93" s="452"/>
      <c r="L93" s="452"/>
    </row>
    <row r="94" spans="1:12" ht="54.95" customHeight="1" x14ac:dyDescent="0.25">
      <c r="A94" s="451"/>
      <c r="B94" s="451"/>
      <c r="C94" s="451"/>
      <c r="D94" s="451"/>
      <c r="E94" s="451">
        <f>'MAPA RIESGOS GESTION'!Q98</f>
        <v>0</v>
      </c>
      <c r="F94" s="451"/>
      <c r="G94" s="451"/>
      <c r="H94" s="451"/>
      <c r="I94" s="451"/>
      <c r="J94" s="452"/>
      <c r="K94" s="452"/>
      <c r="L94" s="452"/>
    </row>
    <row r="95" spans="1:12" ht="54.95" customHeight="1" x14ac:dyDescent="0.25">
      <c r="A95" s="451"/>
      <c r="B95" s="451"/>
      <c r="C95" s="451"/>
      <c r="D95" s="451"/>
      <c r="E95" s="451">
        <f>'MAPA RIESGOS GESTION'!Q99</f>
        <v>0</v>
      </c>
      <c r="F95" s="451"/>
      <c r="G95" s="451"/>
      <c r="H95" s="451"/>
      <c r="I95" s="451"/>
      <c r="J95" s="452"/>
      <c r="K95" s="452"/>
      <c r="L95" s="452"/>
    </row>
    <row r="96" spans="1:12" ht="54.95" customHeight="1" x14ac:dyDescent="0.25">
      <c r="A96" s="451"/>
      <c r="B96" s="451"/>
      <c r="C96" s="451"/>
      <c r="D96" s="451"/>
      <c r="E96" s="451">
        <f>'MAPA RIESGOS GESTION'!Q100</f>
        <v>0</v>
      </c>
      <c r="F96" s="451"/>
      <c r="G96" s="451"/>
      <c r="H96" s="451"/>
      <c r="I96" s="451"/>
      <c r="J96" s="452"/>
      <c r="K96" s="452"/>
      <c r="L96" s="452"/>
    </row>
    <row r="97" spans="1:12" ht="54.95" customHeight="1" x14ac:dyDescent="0.25">
      <c r="A97" s="451"/>
      <c r="B97" s="451"/>
      <c r="C97" s="451"/>
      <c r="D97" s="451"/>
      <c r="E97" s="451">
        <f>'MAPA RIESGOS GESTION'!Q101</f>
        <v>0</v>
      </c>
      <c r="F97" s="451"/>
      <c r="G97" s="451"/>
      <c r="H97" s="451"/>
      <c r="I97" s="451"/>
      <c r="J97" s="452"/>
      <c r="K97" s="452"/>
      <c r="L97" s="452"/>
    </row>
    <row r="98" spans="1:12" ht="54.95" customHeight="1" x14ac:dyDescent="0.25">
      <c r="A98" s="451"/>
      <c r="B98" s="451"/>
      <c r="C98" s="451"/>
      <c r="D98" s="451"/>
      <c r="E98" s="451">
        <f>'MAPA RIESGOS GESTION'!Q102</f>
        <v>0</v>
      </c>
      <c r="F98" s="451"/>
      <c r="G98" s="451"/>
      <c r="H98" s="451"/>
      <c r="I98" s="451"/>
      <c r="J98" s="452"/>
      <c r="K98" s="452"/>
      <c r="L98" s="452"/>
    </row>
    <row r="99" spans="1:12" ht="54.95" customHeight="1" x14ac:dyDescent="0.25">
      <c r="A99" s="451"/>
      <c r="B99" s="451"/>
      <c r="C99" s="451"/>
      <c r="D99" s="451"/>
      <c r="E99" s="451">
        <f>'MAPA RIESGOS GESTION'!Q103</f>
        <v>0</v>
      </c>
      <c r="F99" s="451"/>
      <c r="G99" s="451"/>
      <c r="H99" s="451"/>
      <c r="I99" s="451"/>
      <c r="J99" s="452"/>
      <c r="K99" s="452"/>
      <c r="L99" s="452"/>
    </row>
    <row r="100" spans="1:12" ht="54.95" customHeight="1" x14ac:dyDescent="0.25">
      <c r="A100" s="451"/>
      <c r="B100" s="451"/>
      <c r="C100" s="451"/>
      <c r="D100" s="451"/>
      <c r="E100" s="451">
        <f>'MAPA RIESGOS GESTION'!Q104</f>
        <v>0</v>
      </c>
      <c r="F100" s="451"/>
      <c r="G100" s="451"/>
      <c r="H100" s="451"/>
      <c r="I100" s="451"/>
      <c r="J100" s="452"/>
      <c r="K100" s="452"/>
      <c r="L100" s="452"/>
    </row>
    <row r="101" spans="1:12" ht="54.95" customHeight="1" x14ac:dyDescent="0.25">
      <c r="A101" s="451"/>
      <c r="B101" s="451"/>
      <c r="C101" s="451"/>
      <c r="D101" s="451"/>
      <c r="E101" s="451">
        <f>'MAPA RIESGOS GESTION'!Q105</f>
        <v>0</v>
      </c>
      <c r="F101" s="451"/>
      <c r="G101" s="451"/>
      <c r="H101" s="451"/>
      <c r="I101" s="451"/>
      <c r="J101" s="452"/>
      <c r="K101" s="452"/>
      <c r="L101" s="452"/>
    </row>
    <row r="102" spans="1:12" ht="54.95" customHeight="1" x14ac:dyDescent="0.25">
      <c r="A102" s="451">
        <f>'MAPA RIESGOS GESTION'!E106</f>
        <v>0</v>
      </c>
      <c r="B102" s="451"/>
      <c r="C102" s="451"/>
      <c r="D102" s="451"/>
      <c r="E102" s="451">
        <f>'MAPA RIESGOS GESTION'!Q106</f>
        <v>0</v>
      </c>
      <c r="F102" s="451"/>
      <c r="G102" s="451"/>
      <c r="H102" s="451"/>
      <c r="I102" s="451"/>
      <c r="J102" s="452"/>
      <c r="K102" s="452"/>
      <c r="L102" s="452"/>
    </row>
    <row r="103" spans="1:12" ht="54.95" customHeight="1" x14ac:dyDescent="0.25">
      <c r="A103" s="451"/>
      <c r="B103" s="451"/>
      <c r="C103" s="451"/>
      <c r="D103" s="451"/>
      <c r="E103" s="451">
        <f>'MAPA RIESGOS GESTION'!Q107</f>
        <v>0</v>
      </c>
      <c r="F103" s="451"/>
      <c r="G103" s="451"/>
      <c r="H103" s="451"/>
      <c r="I103" s="451"/>
      <c r="J103" s="452"/>
      <c r="K103" s="452"/>
      <c r="L103" s="452"/>
    </row>
    <row r="104" spans="1:12" ht="54.95" customHeight="1" x14ac:dyDescent="0.25">
      <c r="A104" s="451"/>
      <c r="B104" s="451"/>
      <c r="C104" s="451"/>
      <c r="D104" s="451"/>
      <c r="E104" s="451">
        <f>'MAPA RIESGOS GESTION'!Q108</f>
        <v>0</v>
      </c>
      <c r="F104" s="451"/>
      <c r="G104" s="451"/>
      <c r="H104" s="451"/>
      <c r="I104" s="451"/>
      <c r="J104" s="452"/>
      <c r="K104" s="452"/>
      <c r="L104" s="452"/>
    </row>
    <row r="105" spans="1:12" ht="54.95" customHeight="1" x14ac:dyDescent="0.25">
      <c r="A105" s="451"/>
      <c r="B105" s="451"/>
      <c r="C105" s="451"/>
      <c r="D105" s="451"/>
      <c r="E105" s="451">
        <f>'MAPA RIESGOS GESTION'!Q109</f>
        <v>0</v>
      </c>
      <c r="F105" s="451"/>
      <c r="G105" s="451"/>
      <c r="H105" s="451"/>
      <c r="I105" s="451"/>
      <c r="J105" s="452"/>
      <c r="K105" s="452"/>
      <c r="L105" s="452"/>
    </row>
    <row r="106" spans="1:12" ht="54.95" customHeight="1" x14ac:dyDescent="0.25">
      <c r="A106" s="451"/>
      <c r="B106" s="451"/>
      <c r="C106" s="451"/>
      <c r="D106" s="451"/>
      <c r="E106" s="451">
        <f>'MAPA RIESGOS GESTION'!Q110</f>
        <v>0</v>
      </c>
      <c r="F106" s="451"/>
      <c r="G106" s="451"/>
      <c r="H106" s="451"/>
      <c r="I106" s="451"/>
      <c r="J106" s="452"/>
      <c r="K106" s="452"/>
      <c r="L106" s="452"/>
    </row>
    <row r="107" spans="1:12" ht="54.95" customHeight="1" x14ac:dyDescent="0.25">
      <c r="A107" s="451"/>
      <c r="B107" s="451"/>
      <c r="C107" s="451"/>
      <c r="D107" s="451"/>
      <c r="E107" s="451">
        <f>'MAPA RIESGOS GESTION'!Q111</f>
        <v>0</v>
      </c>
      <c r="F107" s="451"/>
      <c r="G107" s="451"/>
      <c r="H107" s="451"/>
      <c r="I107" s="451"/>
      <c r="J107" s="452"/>
      <c r="K107" s="452"/>
      <c r="L107" s="452"/>
    </row>
    <row r="108" spans="1:12" ht="54.95" customHeight="1" x14ac:dyDescent="0.25">
      <c r="A108" s="451"/>
      <c r="B108" s="451"/>
      <c r="C108" s="451"/>
      <c r="D108" s="451"/>
      <c r="E108" s="451">
        <f>'MAPA RIESGOS GESTION'!Q112</f>
        <v>0</v>
      </c>
      <c r="F108" s="451"/>
      <c r="G108" s="451"/>
      <c r="H108" s="451"/>
      <c r="I108" s="451"/>
      <c r="J108" s="452"/>
      <c r="K108" s="452"/>
      <c r="L108" s="452"/>
    </row>
    <row r="109" spans="1:12" ht="54.95" customHeight="1" x14ac:dyDescent="0.25">
      <c r="A109" s="451"/>
      <c r="B109" s="451"/>
      <c r="C109" s="451"/>
      <c r="D109" s="451"/>
      <c r="E109" s="451">
        <f>'MAPA RIESGOS GESTION'!Q113</f>
        <v>0</v>
      </c>
      <c r="F109" s="451"/>
      <c r="G109" s="451"/>
      <c r="H109" s="451"/>
      <c r="I109" s="451"/>
      <c r="J109" s="452"/>
      <c r="K109" s="452"/>
      <c r="L109" s="452"/>
    </row>
    <row r="110" spans="1:12" ht="54.95" customHeight="1" x14ac:dyDescent="0.25">
      <c r="A110" s="451"/>
      <c r="B110" s="451"/>
      <c r="C110" s="451"/>
      <c r="D110" s="451"/>
      <c r="E110" s="451">
        <f>'MAPA RIESGOS GESTION'!Q114</f>
        <v>0</v>
      </c>
      <c r="F110" s="451"/>
      <c r="G110" s="451"/>
      <c r="H110" s="451"/>
      <c r="I110" s="451"/>
      <c r="J110" s="452"/>
      <c r="K110" s="452"/>
      <c r="L110" s="452"/>
    </row>
    <row r="111" spans="1:12" ht="54.95" customHeight="1" x14ac:dyDescent="0.25">
      <c r="A111" s="451"/>
      <c r="B111" s="451"/>
      <c r="C111" s="451"/>
      <c r="D111" s="451"/>
      <c r="E111" s="451">
        <f>'MAPA RIESGOS GESTION'!Q115</f>
        <v>0</v>
      </c>
      <c r="F111" s="451"/>
      <c r="G111" s="451"/>
      <c r="H111" s="451"/>
      <c r="I111" s="451"/>
      <c r="J111" s="452"/>
      <c r="K111" s="452"/>
      <c r="L111" s="452"/>
    </row>
    <row r="112" spans="1:12" ht="54.95" customHeight="1" x14ac:dyDescent="0.25">
      <c r="A112" s="451"/>
      <c r="B112" s="451"/>
      <c r="C112" s="451"/>
      <c r="D112" s="451"/>
      <c r="E112" s="451">
        <f>'MAPA RIESGOS GESTION'!Q116</f>
        <v>0</v>
      </c>
      <c r="F112" s="451"/>
      <c r="G112" s="451"/>
      <c r="H112" s="451"/>
      <c r="I112" s="451"/>
      <c r="J112" s="452"/>
      <c r="K112" s="452"/>
      <c r="L112" s="452"/>
    </row>
    <row r="113" spans="1:12" ht="54.95" customHeight="1" x14ac:dyDescent="0.25">
      <c r="A113" s="451"/>
      <c r="B113" s="451"/>
      <c r="C113" s="451"/>
      <c r="D113" s="451"/>
      <c r="E113" s="451">
        <f>'MAPA RIESGOS GESTION'!Q117</f>
        <v>0</v>
      </c>
      <c r="F113" s="451"/>
      <c r="G113" s="451"/>
      <c r="H113" s="451"/>
      <c r="I113" s="451"/>
      <c r="J113" s="452"/>
      <c r="K113" s="452"/>
      <c r="L113" s="452"/>
    </row>
    <row r="114" spans="1:12" ht="54.95" customHeight="1" x14ac:dyDescent="0.25">
      <c r="A114" s="451"/>
      <c r="B114" s="451"/>
      <c r="C114" s="451"/>
      <c r="D114" s="451"/>
      <c r="E114" s="451">
        <f>'MAPA RIESGOS GESTION'!Q118</f>
        <v>0</v>
      </c>
      <c r="F114" s="451"/>
      <c r="G114" s="451"/>
      <c r="H114" s="451"/>
      <c r="I114" s="451"/>
      <c r="J114" s="452"/>
      <c r="K114" s="452"/>
      <c r="L114" s="452"/>
    </row>
    <row r="115" spans="1:12" ht="54.95" customHeight="1" x14ac:dyDescent="0.25">
      <c r="A115" s="451"/>
      <c r="B115" s="451"/>
      <c r="C115" s="451"/>
      <c r="D115" s="451"/>
      <c r="E115" s="451">
        <f>'MAPA RIESGOS GESTION'!Q119</f>
        <v>0</v>
      </c>
      <c r="F115" s="451"/>
      <c r="G115" s="451"/>
      <c r="H115" s="451"/>
      <c r="I115" s="451"/>
      <c r="J115" s="452"/>
      <c r="K115" s="452"/>
      <c r="L115" s="452"/>
    </row>
    <row r="116" spans="1:12" ht="54.95" customHeight="1" x14ac:dyDescent="0.25">
      <c r="A116" s="451"/>
      <c r="B116" s="451"/>
      <c r="C116" s="451"/>
      <c r="D116" s="451"/>
      <c r="E116" s="451">
        <f>'MAPA RIESGOS GESTION'!Q120</f>
        <v>0</v>
      </c>
      <c r="F116" s="451"/>
      <c r="G116" s="451"/>
      <c r="H116" s="451"/>
      <c r="I116" s="451"/>
      <c r="J116" s="452"/>
      <c r="K116" s="452"/>
      <c r="L116" s="452"/>
    </row>
    <row r="117" spans="1:12" ht="54.95" customHeight="1" x14ac:dyDescent="0.25">
      <c r="A117" s="451"/>
      <c r="B117" s="451"/>
      <c r="C117" s="451"/>
      <c r="D117" s="451"/>
      <c r="E117" s="451">
        <f>'MAPA RIESGOS GESTION'!Q121</f>
        <v>0</v>
      </c>
      <c r="F117" s="451"/>
      <c r="G117" s="451"/>
      <c r="H117" s="451"/>
      <c r="I117" s="451"/>
      <c r="J117" s="452"/>
      <c r="K117" s="452"/>
      <c r="L117" s="452"/>
    </row>
    <row r="118" spans="1:12" ht="54.95" customHeight="1" x14ac:dyDescent="0.25">
      <c r="A118" s="451">
        <f>'MAPA RIESGOS GESTION'!E122</f>
        <v>0</v>
      </c>
      <c r="B118" s="451"/>
      <c r="C118" s="451"/>
      <c r="D118" s="451"/>
      <c r="E118" s="451">
        <f>'MAPA RIESGOS GESTION'!Q122</f>
        <v>0</v>
      </c>
      <c r="F118" s="451"/>
      <c r="G118" s="451"/>
      <c r="H118" s="451"/>
      <c r="I118" s="451"/>
      <c r="J118" s="452"/>
      <c r="K118" s="452"/>
      <c r="L118" s="452"/>
    </row>
    <row r="119" spans="1:12" ht="54.95" customHeight="1" x14ac:dyDescent="0.25">
      <c r="A119" s="451"/>
      <c r="B119" s="451"/>
      <c r="C119" s="451"/>
      <c r="D119" s="451"/>
      <c r="E119" s="451">
        <f>'MAPA RIESGOS GESTION'!Q123</f>
        <v>0</v>
      </c>
      <c r="F119" s="451"/>
      <c r="G119" s="451"/>
      <c r="H119" s="451"/>
      <c r="I119" s="451"/>
      <c r="J119" s="452"/>
      <c r="K119" s="452"/>
      <c r="L119" s="452"/>
    </row>
    <row r="120" spans="1:12" ht="54.95" customHeight="1" x14ac:dyDescent="0.25">
      <c r="A120" s="451"/>
      <c r="B120" s="451"/>
      <c r="C120" s="451"/>
      <c r="D120" s="451"/>
      <c r="E120" s="451">
        <f>'MAPA RIESGOS GESTION'!Q124</f>
        <v>0</v>
      </c>
      <c r="F120" s="451"/>
      <c r="G120" s="451"/>
      <c r="H120" s="451"/>
      <c r="I120" s="451"/>
      <c r="J120" s="452"/>
      <c r="K120" s="452"/>
      <c r="L120" s="452"/>
    </row>
    <row r="121" spans="1:12" ht="54.95" customHeight="1" x14ac:dyDescent="0.25">
      <c r="A121" s="451"/>
      <c r="B121" s="451"/>
      <c r="C121" s="451"/>
      <c r="D121" s="451"/>
      <c r="E121" s="451">
        <f>'MAPA RIESGOS GESTION'!Q125</f>
        <v>0</v>
      </c>
      <c r="F121" s="451"/>
      <c r="G121" s="451"/>
      <c r="H121" s="451"/>
      <c r="I121" s="451"/>
      <c r="J121" s="452"/>
      <c r="K121" s="452"/>
      <c r="L121" s="452"/>
    </row>
    <row r="122" spans="1:12" ht="54.95" customHeight="1" x14ac:dyDescent="0.25">
      <c r="A122" s="451"/>
      <c r="B122" s="451"/>
      <c r="C122" s="451"/>
      <c r="D122" s="451"/>
      <c r="E122" s="451">
        <f>'MAPA RIESGOS GESTION'!Q126</f>
        <v>0</v>
      </c>
      <c r="F122" s="451"/>
      <c r="G122" s="451"/>
      <c r="H122" s="451"/>
      <c r="I122" s="451"/>
      <c r="J122" s="452"/>
      <c r="K122" s="452"/>
      <c r="L122" s="452"/>
    </row>
    <row r="123" spans="1:12" ht="54.95" customHeight="1" x14ac:dyDescent="0.25">
      <c r="A123" s="451"/>
      <c r="B123" s="451"/>
      <c r="C123" s="451"/>
      <c r="D123" s="451"/>
      <c r="E123" s="451">
        <f>'MAPA RIESGOS GESTION'!Q127</f>
        <v>0</v>
      </c>
      <c r="F123" s="451"/>
      <c r="G123" s="451"/>
      <c r="H123" s="451"/>
      <c r="I123" s="451"/>
      <c r="J123" s="452"/>
      <c r="K123" s="452"/>
      <c r="L123" s="452"/>
    </row>
    <row r="124" spans="1:12" ht="54.95" customHeight="1" x14ac:dyDescent="0.25">
      <c r="A124" s="451"/>
      <c r="B124" s="451"/>
      <c r="C124" s="451"/>
      <c r="D124" s="451"/>
      <c r="E124" s="451">
        <f>'MAPA RIESGOS GESTION'!Q128</f>
        <v>0</v>
      </c>
      <c r="F124" s="451"/>
      <c r="G124" s="451"/>
      <c r="H124" s="451"/>
      <c r="I124" s="451"/>
      <c r="J124" s="452"/>
      <c r="K124" s="452"/>
      <c r="L124" s="452"/>
    </row>
    <row r="125" spans="1:12" ht="54.95" customHeight="1" x14ac:dyDescent="0.25">
      <c r="A125" s="451"/>
      <c r="B125" s="451"/>
      <c r="C125" s="451"/>
      <c r="D125" s="451"/>
      <c r="E125" s="451">
        <f>'MAPA RIESGOS GESTION'!Q129</f>
        <v>0</v>
      </c>
      <c r="F125" s="451"/>
      <c r="G125" s="451"/>
      <c r="H125" s="451"/>
      <c r="I125" s="451"/>
      <c r="J125" s="452"/>
      <c r="K125" s="452"/>
      <c r="L125" s="452"/>
    </row>
    <row r="126" spans="1:12" ht="54.95" customHeight="1" x14ac:dyDescent="0.25">
      <c r="A126" s="451"/>
      <c r="B126" s="451"/>
      <c r="C126" s="451"/>
      <c r="D126" s="451"/>
      <c r="E126" s="451">
        <f>'MAPA RIESGOS GESTION'!Q130</f>
        <v>0</v>
      </c>
      <c r="F126" s="451"/>
      <c r="G126" s="451"/>
      <c r="H126" s="451"/>
      <c r="I126" s="451"/>
      <c r="J126" s="452"/>
      <c r="K126" s="452"/>
      <c r="L126" s="452"/>
    </row>
    <row r="127" spans="1:12" ht="54.95" customHeight="1" x14ac:dyDescent="0.25">
      <c r="A127" s="451"/>
      <c r="B127" s="451"/>
      <c r="C127" s="451"/>
      <c r="D127" s="451"/>
      <c r="E127" s="451">
        <f>'MAPA RIESGOS GESTION'!Q131</f>
        <v>0</v>
      </c>
      <c r="F127" s="451"/>
      <c r="G127" s="451"/>
      <c r="H127" s="451"/>
      <c r="I127" s="451"/>
      <c r="J127" s="452"/>
      <c r="K127" s="452"/>
      <c r="L127" s="452"/>
    </row>
    <row r="128" spans="1:12" ht="54.95" customHeight="1" x14ac:dyDescent="0.25">
      <c r="A128" s="451"/>
      <c r="B128" s="451"/>
      <c r="C128" s="451"/>
      <c r="D128" s="451"/>
      <c r="E128" s="451">
        <f>'MAPA RIESGOS GESTION'!Q132</f>
        <v>0</v>
      </c>
      <c r="F128" s="451"/>
      <c r="G128" s="451"/>
      <c r="H128" s="451"/>
      <c r="I128" s="451"/>
      <c r="J128" s="452"/>
      <c r="K128" s="452"/>
      <c r="L128" s="452"/>
    </row>
    <row r="129" spans="1:12" ht="54.95" customHeight="1" x14ac:dyDescent="0.25">
      <c r="A129" s="451"/>
      <c r="B129" s="451"/>
      <c r="C129" s="451"/>
      <c r="D129" s="451"/>
      <c r="E129" s="451">
        <f>'MAPA RIESGOS GESTION'!Q133</f>
        <v>0</v>
      </c>
      <c r="F129" s="451"/>
      <c r="G129" s="451"/>
      <c r="H129" s="451"/>
      <c r="I129" s="451"/>
      <c r="J129" s="452"/>
      <c r="K129" s="452"/>
      <c r="L129" s="452"/>
    </row>
    <row r="130" spans="1:12" ht="54.95" customHeight="1" x14ac:dyDescent="0.25">
      <c r="A130" s="451"/>
      <c r="B130" s="451"/>
      <c r="C130" s="451"/>
      <c r="D130" s="451"/>
      <c r="E130" s="451">
        <f>'MAPA RIESGOS GESTION'!Q134</f>
        <v>0</v>
      </c>
      <c r="F130" s="451"/>
      <c r="G130" s="451"/>
      <c r="H130" s="451"/>
      <c r="I130" s="451"/>
      <c r="J130" s="452"/>
      <c r="K130" s="452"/>
      <c r="L130" s="452"/>
    </row>
    <row r="131" spans="1:12" ht="54.95" customHeight="1" x14ac:dyDescent="0.25">
      <c r="A131" s="451"/>
      <c r="B131" s="451"/>
      <c r="C131" s="451"/>
      <c r="D131" s="451"/>
      <c r="E131" s="451">
        <f>'MAPA RIESGOS GESTION'!Q135</f>
        <v>0</v>
      </c>
      <c r="F131" s="451"/>
      <c r="G131" s="451"/>
      <c r="H131" s="451"/>
      <c r="I131" s="451"/>
      <c r="J131" s="452"/>
      <c r="K131" s="452"/>
      <c r="L131" s="452"/>
    </row>
    <row r="132" spans="1:12" ht="54.95" customHeight="1" x14ac:dyDescent="0.25">
      <c r="A132" s="451"/>
      <c r="B132" s="451"/>
      <c r="C132" s="451"/>
      <c r="D132" s="451"/>
      <c r="E132" s="451">
        <f>'MAPA RIESGOS GESTION'!Q136</f>
        <v>0</v>
      </c>
      <c r="F132" s="451"/>
      <c r="G132" s="451"/>
      <c r="H132" s="451"/>
      <c r="I132" s="451"/>
      <c r="J132" s="452"/>
      <c r="K132" s="452"/>
      <c r="L132" s="452"/>
    </row>
    <row r="133" spans="1:12" ht="54.95" customHeight="1" x14ac:dyDescent="0.25">
      <c r="A133" s="451"/>
      <c r="B133" s="451"/>
      <c r="C133" s="451"/>
      <c r="D133" s="451"/>
      <c r="E133" s="451">
        <f>'MAPA RIESGOS GESTION'!Q137</f>
        <v>0</v>
      </c>
      <c r="F133" s="451"/>
      <c r="G133" s="451"/>
      <c r="H133" s="451"/>
      <c r="I133" s="451"/>
      <c r="J133" s="452"/>
      <c r="K133" s="452"/>
      <c r="L133" s="452"/>
    </row>
    <row r="134" spans="1:12" ht="54.95" customHeight="1" x14ac:dyDescent="0.25">
      <c r="A134" s="451">
        <f>'MAPA RIESGOS GESTION'!E138</f>
        <v>0</v>
      </c>
      <c r="B134" s="451"/>
      <c r="C134" s="451"/>
      <c r="D134" s="451"/>
      <c r="E134" s="451">
        <f>'MAPA RIESGOS GESTION'!Q138</f>
        <v>0</v>
      </c>
      <c r="F134" s="451"/>
      <c r="G134" s="451"/>
      <c r="H134" s="451"/>
      <c r="I134" s="451"/>
      <c r="J134" s="452"/>
      <c r="K134" s="452"/>
      <c r="L134" s="452"/>
    </row>
    <row r="135" spans="1:12" ht="54.95" customHeight="1" x14ac:dyDescent="0.25">
      <c r="A135" s="451"/>
      <c r="B135" s="451"/>
      <c r="C135" s="451"/>
      <c r="D135" s="451"/>
      <c r="E135" s="451">
        <f>'MAPA RIESGOS GESTION'!Q139</f>
        <v>0</v>
      </c>
      <c r="F135" s="451"/>
      <c r="G135" s="451"/>
      <c r="H135" s="451"/>
      <c r="I135" s="451"/>
      <c r="J135" s="452"/>
      <c r="K135" s="452"/>
      <c r="L135" s="452"/>
    </row>
    <row r="136" spans="1:12" ht="54.95" customHeight="1" x14ac:dyDescent="0.25">
      <c r="A136" s="451"/>
      <c r="B136" s="451"/>
      <c r="C136" s="451"/>
      <c r="D136" s="451"/>
      <c r="E136" s="451">
        <f>'MAPA RIESGOS GESTION'!Q140</f>
        <v>0</v>
      </c>
      <c r="F136" s="451"/>
      <c r="G136" s="451"/>
      <c r="H136" s="451"/>
      <c r="I136" s="451"/>
      <c r="J136" s="452"/>
      <c r="K136" s="452"/>
      <c r="L136" s="452"/>
    </row>
    <row r="137" spans="1:12" ht="54.95" customHeight="1" x14ac:dyDescent="0.25">
      <c r="A137" s="451"/>
      <c r="B137" s="451"/>
      <c r="C137" s="451"/>
      <c r="D137" s="451"/>
      <c r="E137" s="451">
        <f>'MAPA RIESGOS GESTION'!Q141</f>
        <v>0</v>
      </c>
      <c r="F137" s="451"/>
      <c r="G137" s="451"/>
      <c r="H137" s="451"/>
      <c r="I137" s="451"/>
      <c r="J137" s="452"/>
      <c r="K137" s="452"/>
      <c r="L137" s="452"/>
    </row>
    <row r="138" spans="1:12" ht="54.95" customHeight="1" x14ac:dyDescent="0.25">
      <c r="A138" s="451"/>
      <c r="B138" s="451"/>
      <c r="C138" s="451"/>
      <c r="D138" s="451"/>
      <c r="E138" s="451">
        <f>'MAPA RIESGOS GESTION'!Q142</f>
        <v>0</v>
      </c>
      <c r="F138" s="451"/>
      <c r="G138" s="451"/>
      <c r="H138" s="451"/>
      <c r="I138" s="451"/>
      <c r="J138" s="452"/>
      <c r="K138" s="452"/>
      <c r="L138" s="452"/>
    </row>
    <row r="139" spans="1:12" ht="54.95" customHeight="1" x14ac:dyDescent="0.25">
      <c r="A139" s="451"/>
      <c r="B139" s="451"/>
      <c r="C139" s="451"/>
      <c r="D139" s="451"/>
      <c r="E139" s="451">
        <f>'MAPA RIESGOS GESTION'!Q143</f>
        <v>0</v>
      </c>
      <c r="F139" s="451"/>
      <c r="G139" s="451"/>
      <c r="H139" s="451"/>
      <c r="I139" s="451"/>
      <c r="J139" s="452"/>
      <c r="K139" s="452"/>
      <c r="L139" s="452"/>
    </row>
    <row r="140" spans="1:12" ht="54.95" customHeight="1" x14ac:dyDescent="0.25">
      <c r="A140" s="451"/>
      <c r="B140" s="451"/>
      <c r="C140" s="451"/>
      <c r="D140" s="451"/>
      <c r="E140" s="451">
        <f>'MAPA RIESGOS GESTION'!Q144</f>
        <v>0</v>
      </c>
      <c r="F140" s="451"/>
      <c r="G140" s="451"/>
      <c r="H140" s="451"/>
      <c r="I140" s="451"/>
      <c r="J140" s="452"/>
      <c r="K140" s="452"/>
      <c r="L140" s="452"/>
    </row>
    <row r="141" spans="1:12" ht="54.95" customHeight="1" x14ac:dyDescent="0.25">
      <c r="A141" s="451"/>
      <c r="B141" s="451"/>
      <c r="C141" s="451"/>
      <c r="D141" s="451"/>
      <c r="E141" s="451">
        <f>'MAPA RIESGOS GESTION'!Q145</f>
        <v>0</v>
      </c>
      <c r="F141" s="451"/>
      <c r="G141" s="451"/>
      <c r="H141" s="451"/>
      <c r="I141" s="451"/>
      <c r="J141" s="452"/>
      <c r="K141" s="452"/>
      <c r="L141" s="452"/>
    </row>
    <row r="142" spans="1:12" ht="54.95" customHeight="1" x14ac:dyDescent="0.25">
      <c r="A142" s="451"/>
      <c r="B142" s="451"/>
      <c r="C142" s="451"/>
      <c r="D142" s="451"/>
      <c r="E142" s="451">
        <f>'MAPA RIESGOS GESTION'!Q146</f>
        <v>0</v>
      </c>
      <c r="F142" s="451"/>
      <c r="G142" s="451"/>
      <c r="H142" s="451"/>
      <c r="I142" s="451"/>
      <c r="J142" s="452"/>
      <c r="K142" s="452"/>
      <c r="L142" s="452"/>
    </row>
    <row r="143" spans="1:12" ht="54.95" customHeight="1" x14ac:dyDescent="0.25">
      <c r="A143" s="451"/>
      <c r="B143" s="451"/>
      <c r="C143" s="451"/>
      <c r="D143" s="451"/>
      <c r="E143" s="451">
        <f>'MAPA RIESGOS GESTION'!Q147</f>
        <v>0</v>
      </c>
      <c r="F143" s="451"/>
      <c r="G143" s="451"/>
      <c r="H143" s="451"/>
      <c r="I143" s="451"/>
      <c r="J143" s="452"/>
      <c r="K143" s="452"/>
      <c r="L143" s="452"/>
    </row>
    <row r="144" spans="1:12" ht="54.95" customHeight="1" x14ac:dyDescent="0.25">
      <c r="A144" s="451"/>
      <c r="B144" s="451"/>
      <c r="C144" s="451"/>
      <c r="D144" s="451"/>
      <c r="E144" s="451">
        <f>'MAPA RIESGOS GESTION'!Q148</f>
        <v>0</v>
      </c>
      <c r="F144" s="451"/>
      <c r="G144" s="451"/>
      <c r="H144" s="451"/>
      <c r="I144" s="451"/>
      <c r="J144" s="452"/>
      <c r="K144" s="452"/>
      <c r="L144" s="452"/>
    </row>
    <row r="145" spans="1:12" ht="54.95" customHeight="1" x14ac:dyDescent="0.25">
      <c r="A145" s="451"/>
      <c r="B145" s="451"/>
      <c r="C145" s="451"/>
      <c r="D145" s="451"/>
      <c r="E145" s="451">
        <f>'MAPA RIESGOS GESTION'!Q149</f>
        <v>0</v>
      </c>
      <c r="F145" s="451"/>
      <c r="G145" s="451"/>
      <c r="H145" s="451"/>
      <c r="I145" s="451"/>
      <c r="J145" s="452"/>
      <c r="K145" s="452"/>
      <c r="L145" s="452"/>
    </row>
    <row r="146" spans="1:12" ht="54.95" customHeight="1" x14ac:dyDescent="0.25">
      <c r="A146" s="451"/>
      <c r="B146" s="451"/>
      <c r="C146" s="451"/>
      <c r="D146" s="451"/>
      <c r="E146" s="451">
        <f>'MAPA RIESGOS GESTION'!Q150</f>
        <v>0</v>
      </c>
      <c r="F146" s="451"/>
      <c r="G146" s="451"/>
      <c r="H146" s="451"/>
      <c r="I146" s="451"/>
      <c r="J146" s="452"/>
      <c r="K146" s="452"/>
      <c r="L146" s="452"/>
    </row>
    <row r="147" spans="1:12" ht="54.95" customHeight="1" x14ac:dyDescent="0.25">
      <c r="A147" s="451"/>
      <c r="B147" s="451"/>
      <c r="C147" s="451"/>
      <c r="D147" s="451"/>
      <c r="E147" s="451">
        <f>'MAPA RIESGOS GESTION'!Q151</f>
        <v>0</v>
      </c>
      <c r="F147" s="451"/>
      <c r="G147" s="451"/>
      <c r="H147" s="451"/>
      <c r="I147" s="451"/>
      <c r="J147" s="452"/>
      <c r="K147" s="452"/>
      <c r="L147" s="452"/>
    </row>
    <row r="148" spans="1:12" ht="54.95" customHeight="1" x14ac:dyDescent="0.25">
      <c r="A148" s="451"/>
      <c r="B148" s="451"/>
      <c r="C148" s="451"/>
      <c r="D148" s="451"/>
      <c r="E148" s="451">
        <f>'MAPA RIESGOS GESTION'!Q152</f>
        <v>0</v>
      </c>
      <c r="F148" s="451"/>
      <c r="G148" s="451"/>
      <c r="H148" s="451"/>
      <c r="I148" s="451"/>
      <c r="J148" s="452"/>
      <c r="K148" s="452"/>
      <c r="L148" s="452"/>
    </row>
    <row r="149" spans="1:12" ht="54.95" customHeight="1" x14ac:dyDescent="0.25">
      <c r="A149" s="451"/>
      <c r="B149" s="451"/>
      <c r="C149" s="451"/>
      <c r="D149" s="451"/>
      <c r="E149" s="451">
        <f>'MAPA RIESGOS GESTION'!Q153</f>
        <v>0</v>
      </c>
      <c r="F149" s="451"/>
      <c r="G149" s="451"/>
      <c r="H149" s="451"/>
      <c r="I149" s="451"/>
      <c r="J149" s="452"/>
      <c r="K149" s="452"/>
      <c r="L149" s="452"/>
    </row>
    <row r="150" spans="1:12" ht="54.95" customHeight="1" x14ac:dyDescent="0.25">
      <c r="A150" s="451">
        <f>'MAPA RIESGOS GESTION'!E154</f>
        <v>0</v>
      </c>
      <c r="B150" s="451"/>
      <c r="C150" s="451"/>
      <c r="D150" s="451"/>
      <c r="E150" s="451">
        <f>'MAPA RIESGOS GESTION'!Q154</f>
        <v>0</v>
      </c>
      <c r="F150" s="451"/>
      <c r="G150" s="451"/>
      <c r="H150" s="451"/>
      <c r="I150" s="451"/>
      <c r="J150" s="452"/>
      <c r="K150" s="452"/>
      <c r="L150" s="452"/>
    </row>
    <row r="151" spans="1:12" ht="54.95" customHeight="1" x14ac:dyDescent="0.25">
      <c r="A151" s="451"/>
      <c r="B151" s="451"/>
      <c r="C151" s="451"/>
      <c r="D151" s="451"/>
      <c r="E151" s="451">
        <f>'MAPA RIESGOS GESTION'!Q155</f>
        <v>0</v>
      </c>
      <c r="F151" s="451"/>
      <c r="G151" s="451"/>
      <c r="H151" s="451"/>
      <c r="I151" s="451"/>
      <c r="J151" s="452"/>
      <c r="K151" s="452"/>
      <c r="L151" s="452"/>
    </row>
    <row r="152" spans="1:12" ht="54.95" customHeight="1" x14ac:dyDescent="0.25">
      <c r="A152" s="451"/>
      <c r="B152" s="451"/>
      <c r="C152" s="451"/>
      <c r="D152" s="451"/>
      <c r="E152" s="451">
        <f>'MAPA RIESGOS GESTION'!Q156</f>
        <v>0</v>
      </c>
      <c r="F152" s="451"/>
      <c r="G152" s="451"/>
      <c r="H152" s="451"/>
      <c r="I152" s="451"/>
      <c r="J152" s="452"/>
      <c r="K152" s="452"/>
      <c r="L152" s="452"/>
    </row>
    <row r="153" spans="1:12" ht="54.95" customHeight="1" x14ac:dyDescent="0.25">
      <c r="A153" s="451"/>
      <c r="B153" s="451"/>
      <c r="C153" s="451"/>
      <c r="D153" s="451"/>
      <c r="E153" s="451">
        <f>'MAPA RIESGOS GESTION'!Q157</f>
        <v>0</v>
      </c>
      <c r="F153" s="451"/>
      <c r="G153" s="451"/>
      <c r="H153" s="451"/>
      <c r="I153" s="451"/>
      <c r="J153" s="452"/>
      <c r="K153" s="452"/>
      <c r="L153" s="452"/>
    </row>
    <row r="154" spans="1:12" ht="54.95" customHeight="1" x14ac:dyDescent="0.25">
      <c r="A154" s="451"/>
      <c r="B154" s="451"/>
      <c r="C154" s="451"/>
      <c r="D154" s="451"/>
      <c r="E154" s="451">
        <f>'MAPA RIESGOS GESTION'!Q158</f>
        <v>0</v>
      </c>
      <c r="F154" s="451"/>
      <c r="G154" s="451"/>
      <c r="H154" s="451"/>
      <c r="I154" s="451"/>
      <c r="J154" s="452"/>
      <c r="K154" s="452"/>
      <c r="L154" s="452"/>
    </row>
    <row r="155" spans="1:12" ht="54.95" customHeight="1" x14ac:dyDescent="0.25">
      <c r="A155" s="451"/>
      <c r="B155" s="451"/>
      <c r="C155" s="451"/>
      <c r="D155" s="451"/>
      <c r="E155" s="451">
        <f>'MAPA RIESGOS GESTION'!Q159</f>
        <v>0</v>
      </c>
      <c r="F155" s="451"/>
      <c r="G155" s="451"/>
      <c r="H155" s="451"/>
      <c r="I155" s="451"/>
      <c r="J155" s="452"/>
      <c r="K155" s="452"/>
      <c r="L155" s="452"/>
    </row>
    <row r="156" spans="1:12" ht="54.95" customHeight="1" x14ac:dyDescent="0.25">
      <c r="A156" s="451"/>
      <c r="B156" s="451"/>
      <c r="C156" s="451"/>
      <c r="D156" s="451"/>
      <c r="E156" s="451">
        <f>'MAPA RIESGOS GESTION'!Q160</f>
        <v>0</v>
      </c>
      <c r="F156" s="451"/>
      <c r="G156" s="451"/>
      <c r="H156" s="451"/>
      <c r="I156" s="451"/>
      <c r="J156" s="452"/>
      <c r="K156" s="452"/>
      <c r="L156" s="452"/>
    </row>
    <row r="157" spans="1:12" ht="54.95" customHeight="1" x14ac:dyDescent="0.25">
      <c r="A157" s="451"/>
      <c r="B157" s="451"/>
      <c r="C157" s="451"/>
      <c r="D157" s="451"/>
      <c r="E157" s="451">
        <f>'MAPA RIESGOS GESTION'!Q161</f>
        <v>0</v>
      </c>
      <c r="F157" s="451"/>
      <c r="G157" s="451"/>
      <c r="H157" s="451"/>
      <c r="I157" s="451"/>
      <c r="J157" s="452"/>
      <c r="K157" s="452"/>
      <c r="L157" s="452"/>
    </row>
    <row r="158" spans="1:12" ht="54.95" customHeight="1" x14ac:dyDescent="0.25">
      <c r="A158" s="451"/>
      <c r="B158" s="451"/>
      <c r="C158" s="451"/>
      <c r="D158" s="451"/>
      <c r="E158" s="451">
        <f>'MAPA RIESGOS GESTION'!Q162</f>
        <v>0</v>
      </c>
      <c r="F158" s="451"/>
      <c r="G158" s="451"/>
      <c r="H158" s="451"/>
      <c r="I158" s="451"/>
      <c r="J158" s="452"/>
      <c r="K158" s="452"/>
      <c r="L158" s="452"/>
    </row>
    <row r="159" spans="1:12" ht="54.95" customHeight="1" x14ac:dyDescent="0.25">
      <c r="A159" s="451"/>
      <c r="B159" s="451"/>
      <c r="C159" s="451"/>
      <c r="D159" s="451"/>
      <c r="E159" s="451">
        <f>'MAPA RIESGOS GESTION'!Q163</f>
        <v>0</v>
      </c>
      <c r="F159" s="451"/>
      <c r="G159" s="451"/>
      <c r="H159" s="451"/>
      <c r="I159" s="451"/>
      <c r="J159" s="452"/>
      <c r="K159" s="452"/>
      <c r="L159" s="452"/>
    </row>
    <row r="160" spans="1:12" ht="54.95" customHeight="1" x14ac:dyDescent="0.25">
      <c r="A160" s="451"/>
      <c r="B160" s="451"/>
      <c r="C160" s="451"/>
      <c r="D160" s="451"/>
      <c r="E160" s="451">
        <f>'MAPA RIESGOS GESTION'!Q164</f>
        <v>0</v>
      </c>
      <c r="F160" s="451"/>
      <c r="G160" s="451"/>
      <c r="H160" s="451"/>
      <c r="I160" s="451"/>
      <c r="J160" s="452"/>
      <c r="K160" s="452"/>
      <c r="L160" s="452"/>
    </row>
    <row r="161" spans="1:12" ht="54.95" customHeight="1" x14ac:dyDescent="0.25">
      <c r="A161" s="451"/>
      <c r="B161" s="451"/>
      <c r="C161" s="451"/>
      <c r="D161" s="451"/>
      <c r="E161" s="451">
        <f>'MAPA RIESGOS GESTION'!Q165</f>
        <v>0</v>
      </c>
      <c r="F161" s="451"/>
      <c r="G161" s="451"/>
      <c r="H161" s="451"/>
      <c r="I161" s="451"/>
      <c r="J161" s="452"/>
      <c r="K161" s="452"/>
      <c r="L161" s="452"/>
    </row>
    <row r="162" spans="1:12" ht="54.95" customHeight="1" x14ac:dyDescent="0.25">
      <c r="A162" s="451"/>
      <c r="B162" s="451"/>
      <c r="C162" s="451"/>
      <c r="D162" s="451"/>
      <c r="E162" s="451">
        <f>'MAPA RIESGOS GESTION'!Q166</f>
        <v>0</v>
      </c>
      <c r="F162" s="451"/>
      <c r="G162" s="451"/>
      <c r="H162" s="451"/>
      <c r="I162" s="451"/>
      <c r="J162" s="452"/>
      <c r="K162" s="452"/>
      <c r="L162" s="452"/>
    </row>
    <row r="163" spans="1:12" ht="54.95" customHeight="1" x14ac:dyDescent="0.25">
      <c r="A163" s="451"/>
      <c r="B163" s="451"/>
      <c r="C163" s="451"/>
      <c r="D163" s="451"/>
      <c r="E163" s="451">
        <f>'MAPA RIESGOS GESTION'!Q167</f>
        <v>0</v>
      </c>
      <c r="F163" s="451"/>
      <c r="G163" s="451"/>
      <c r="H163" s="451"/>
      <c r="I163" s="451"/>
      <c r="J163" s="452"/>
      <c r="K163" s="452"/>
      <c r="L163" s="452"/>
    </row>
    <row r="164" spans="1:12" ht="54.95" customHeight="1" x14ac:dyDescent="0.25">
      <c r="A164" s="451"/>
      <c r="B164" s="451"/>
      <c r="C164" s="451"/>
      <c r="D164" s="451"/>
      <c r="E164" s="451">
        <f>'MAPA RIESGOS GESTION'!Q168</f>
        <v>0</v>
      </c>
      <c r="F164" s="451"/>
      <c r="G164" s="451"/>
      <c r="H164" s="451"/>
      <c r="I164" s="451"/>
      <c r="J164" s="452"/>
      <c r="K164" s="452"/>
      <c r="L164" s="452"/>
    </row>
    <row r="165" spans="1:12" ht="54.95" customHeight="1" x14ac:dyDescent="0.25">
      <c r="A165" s="451"/>
      <c r="B165" s="451"/>
      <c r="C165" s="451"/>
      <c r="D165" s="451"/>
      <c r="E165" s="451">
        <f>'MAPA RIESGOS GESTION'!Q169</f>
        <v>0</v>
      </c>
      <c r="F165" s="451"/>
      <c r="G165" s="451"/>
      <c r="H165" s="451"/>
      <c r="I165" s="451"/>
      <c r="J165" s="452"/>
      <c r="K165" s="452"/>
      <c r="L165" s="452"/>
    </row>
    <row r="166" spans="1:12" ht="54.95" customHeight="1" x14ac:dyDescent="0.25">
      <c r="A166" s="451">
        <f>'MAPA RIESGOS GESTION'!E170</f>
        <v>0</v>
      </c>
      <c r="B166" s="451"/>
      <c r="C166" s="451"/>
      <c r="D166" s="451"/>
      <c r="E166" s="451">
        <f>'MAPA RIESGOS GESTION'!Q170</f>
        <v>0</v>
      </c>
      <c r="F166" s="451"/>
      <c r="G166" s="451"/>
      <c r="H166" s="451"/>
      <c r="I166" s="451"/>
      <c r="J166" s="452"/>
      <c r="K166" s="452"/>
      <c r="L166" s="452"/>
    </row>
    <row r="167" spans="1:12" ht="54.95" customHeight="1" x14ac:dyDescent="0.25">
      <c r="A167" s="451"/>
      <c r="B167" s="451"/>
      <c r="C167" s="451"/>
      <c r="D167" s="451"/>
      <c r="E167" s="451">
        <f>'MAPA RIESGOS GESTION'!Q171</f>
        <v>0</v>
      </c>
      <c r="F167" s="451"/>
      <c r="G167" s="451"/>
      <c r="H167" s="451"/>
      <c r="I167" s="451"/>
      <c r="J167" s="452"/>
      <c r="K167" s="452"/>
      <c r="L167" s="452"/>
    </row>
    <row r="168" spans="1:12" ht="54.95" customHeight="1" x14ac:dyDescent="0.25">
      <c r="A168" s="451"/>
      <c r="B168" s="451"/>
      <c r="C168" s="451"/>
      <c r="D168" s="451"/>
      <c r="E168" s="451">
        <f>'MAPA RIESGOS GESTION'!Q172</f>
        <v>0</v>
      </c>
      <c r="F168" s="451"/>
      <c r="G168" s="451"/>
      <c r="H168" s="451"/>
      <c r="I168" s="451"/>
      <c r="J168" s="452"/>
      <c r="K168" s="452"/>
      <c r="L168" s="452"/>
    </row>
    <row r="169" spans="1:12" ht="54.95" customHeight="1" x14ac:dyDescent="0.25">
      <c r="A169" s="451"/>
      <c r="B169" s="451"/>
      <c r="C169" s="451"/>
      <c r="D169" s="451"/>
      <c r="E169" s="451">
        <f>'MAPA RIESGOS GESTION'!Q173</f>
        <v>0</v>
      </c>
      <c r="F169" s="451"/>
      <c r="G169" s="451"/>
      <c r="H169" s="451"/>
      <c r="I169" s="451"/>
      <c r="J169" s="452"/>
      <c r="K169" s="452"/>
      <c r="L169" s="452"/>
    </row>
    <row r="170" spans="1:12" ht="54.95" customHeight="1" x14ac:dyDescent="0.25">
      <c r="A170" s="451"/>
      <c r="B170" s="451"/>
      <c r="C170" s="451"/>
      <c r="D170" s="451"/>
      <c r="E170" s="451">
        <f>'MAPA RIESGOS GESTION'!Q174</f>
        <v>0</v>
      </c>
      <c r="F170" s="451"/>
      <c r="G170" s="451"/>
      <c r="H170" s="451"/>
      <c r="I170" s="451"/>
      <c r="J170" s="452"/>
      <c r="K170" s="452"/>
      <c r="L170" s="452"/>
    </row>
    <row r="171" spans="1:12" ht="54.95" customHeight="1" x14ac:dyDescent="0.25">
      <c r="A171" s="451"/>
      <c r="B171" s="451"/>
      <c r="C171" s="451"/>
      <c r="D171" s="451"/>
      <c r="E171" s="451">
        <f>'MAPA RIESGOS GESTION'!Q175</f>
        <v>0</v>
      </c>
      <c r="F171" s="451"/>
      <c r="G171" s="451"/>
      <c r="H171" s="451"/>
      <c r="I171" s="451"/>
      <c r="J171" s="452"/>
      <c r="K171" s="452"/>
      <c r="L171" s="452"/>
    </row>
    <row r="172" spans="1:12" ht="54.95" customHeight="1" x14ac:dyDescent="0.25">
      <c r="A172" s="451"/>
      <c r="B172" s="451"/>
      <c r="C172" s="451"/>
      <c r="D172" s="451"/>
      <c r="E172" s="451">
        <f>'MAPA RIESGOS GESTION'!Q176</f>
        <v>0</v>
      </c>
      <c r="F172" s="451"/>
      <c r="G172" s="451"/>
      <c r="H172" s="451"/>
      <c r="I172" s="451"/>
      <c r="J172" s="452"/>
      <c r="K172" s="452"/>
      <c r="L172" s="452"/>
    </row>
    <row r="173" spans="1:12" ht="54.95" customHeight="1" x14ac:dyDescent="0.25">
      <c r="A173" s="451"/>
      <c r="B173" s="451"/>
      <c r="C173" s="451"/>
      <c r="D173" s="451"/>
      <c r="E173" s="451">
        <f>'MAPA RIESGOS GESTION'!Q177</f>
        <v>0</v>
      </c>
      <c r="F173" s="451"/>
      <c r="G173" s="451"/>
      <c r="H173" s="451"/>
      <c r="I173" s="451"/>
      <c r="J173" s="452"/>
      <c r="K173" s="452"/>
      <c r="L173" s="452"/>
    </row>
    <row r="174" spans="1:12" ht="54.95" customHeight="1" x14ac:dyDescent="0.25">
      <c r="A174" s="451"/>
      <c r="B174" s="451"/>
      <c r="C174" s="451"/>
      <c r="D174" s="451"/>
      <c r="E174" s="451">
        <f>'MAPA RIESGOS GESTION'!Q178</f>
        <v>0</v>
      </c>
      <c r="F174" s="451"/>
      <c r="G174" s="451"/>
      <c r="H174" s="451"/>
      <c r="I174" s="451"/>
      <c r="J174" s="452"/>
      <c r="K174" s="452"/>
      <c r="L174" s="452"/>
    </row>
    <row r="175" spans="1:12" ht="54.95" customHeight="1" x14ac:dyDescent="0.25">
      <c r="A175" s="451"/>
      <c r="B175" s="451"/>
      <c r="C175" s="451"/>
      <c r="D175" s="451"/>
      <c r="E175" s="451">
        <f>'MAPA RIESGOS GESTION'!Q179</f>
        <v>0</v>
      </c>
      <c r="F175" s="451"/>
      <c r="G175" s="451"/>
      <c r="H175" s="451"/>
      <c r="I175" s="451"/>
      <c r="J175" s="452"/>
      <c r="K175" s="452"/>
      <c r="L175" s="452"/>
    </row>
    <row r="176" spans="1:12" ht="54.95" customHeight="1" x14ac:dyDescent="0.25">
      <c r="A176" s="451"/>
      <c r="B176" s="451"/>
      <c r="C176" s="451"/>
      <c r="D176" s="451"/>
      <c r="E176" s="451">
        <f>'MAPA RIESGOS GESTION'!Q180</f>
        <v>0</v>
      </c>
      <c r="F176" s="451"/>
      <c r="G176" s="451"/>
      <c r="H176" s="451"/>
      <c r="I176" s="451"/>
      <c r="J176" s="452"/>
      <c r="K176" s="452"/>
      <c r="L176" s="452"/>
    </row>
    <row r="177" spans="1:12" ht="54.95" customHeight="1" x14ac:dyDescent="0.25">
      <c r="A177" s="451"/>
      <c r="B177" s="451"/>
      <c r="C177" s="451"/>
      <c r="D177" s="451"/>
      <c r="E177" s="451">
        <f>'MAPA RIESGOS GESTION'!Q181</f>
        <v>0</v>
      </c>
      <c r="F177" s="451"/>
      <c r="G177" s="451"/>
      <c r="H177" s="451"/>
      <c r="I177" s="451"/>
      <c r="J177" s="452"/>
      <c r="K177" s="452"/>
      <c r="L177" s="452"/>
    </row>
    <row r="178" spans="1:12" ht="54.95" customHeight="1" x14ac:dyDescent="0.25">
      <c r="A178" s="451"/>
      <c r="B178" s="451"/>
      <c r="C178" s="451"/>
      <c r="D178" s="451"/>
      <c r="E178" s="451">
        <f>'MAPA RIESGOS GESTION'!Q182</f>
        <v>0</v>
      </c>
      <c r="F178" s="451"/>
      <c r="G178" s="451"/>
      <c r="H178" s="451"/>
      <c r="I178" s="451"/>
      <c r="J178" s="452"/>
      <c r="K178" s="452"/>
      <c r="L178" s="452"/>
    </row>
    <row r="179" spans="1:12" ht="54.95" customHeight="1" x14ac:dyDescent="0.25">
      <c r="A179" s="451"/>
      <c r="B179" s="451"/>
      <c r="C179" s="451"/>
      <c r="D179" s="451"/>
      <c r="E179" s="451">
        <f>'MAPA RIESGOS GESTION'!Q183</f>
        <v>0</v>
      </c>
      <c r="F179" s="451"/>
      <c r="G179" s="451"/>
      <c r="H179" s="451"/>
      <c r="I179" s="451"/>
      <c r="J179" s="452"/>
      <c r="K179" s="452"/>
      <c r="L179" s="452"/>
    </row>
    <row r="180" spans="1:12" ht="54.95" customHeight="1" x14ac:dyDescent="0.25">
      <c r="A180" s="451"/>
      <c r="B180" s="451"/>
      <c r="C180" s="451"/>
      <c r="D180" s="451"/>
      <c r="E180" s="451">
        <f>'MAPA RIESGOS GESTION'!Q184</f>
        <v>0</v>
      </c>
      <c r="F180" s="451"/>
      <c r="G180" s="451"/>
      <c r="H180" s="451"/>
      <c r="I180" s="451"/>
      <c r="J180" s="452"/>
      <c r="K180" s="452"/>
      <c r="L180" s="452"/>
    </row>
    <row r="181" spans="1:12" ht="54.95" customHeight="1" x14ac:dyDescent="0.25">
      <c r="A181" s="451"/>
      <c r="B181" s="451"/>
      <c r="C181" s="451"/>
      <c r="D181" s="451"/>
      <c r="E181" s="451">
        <f>'MAPA RIESGOS GESTION'!Q185</f>
        <v>0</v>
      </c>
      <c r="F181" s="451"/>
      <c r="G181" s="451"/>
      <c r="H181" s="451"/>
      <c r="I181" s="451"/>
      <c r="J181" s="452"/>
      <c r="K181" s="452"/>
      <c r="L181" s="452"/>
    </row>
    <row r="182" spans="1:12" ht="54.95" customHeight="1" x14ac:dyDescent="0.25">
      <c r="A182" s="451">
        <f>'MAPA RIESGOS GESTION'!E186</f>
        <v>0</v>
      </c>
      <c r="B182" s="451"/>
      <c r="C182" s="451"/>
      <c r="D182" s="451"/>
      <c r="E182" s="451">
        <f>'MAPA RIESGOS GESTION'!Q186</f>
        <v>0</v>
      </c>
      <c r="F182" s="451"/>
      <c r="G182" s="451"/>
      <c r="H182" s="451"/>
      <c r="I182" s="451"/>
      <c r="J182" s="452"/>
      <c r="K182" s="452"/>
      <c r="L182" s="452"/>
    </row>
    <row r="183" spans="1:12" ht="54.95" customHeight="1" x14ac:dyDescent="0.25">
      <c r="A183" s="451"/>
      <c r="B183" s="451"/>
      <c r="C183" s="451"/>
      <c r="D183" s="451"/>
      <c r="E183" s="451">
        <f>'MAPA RIESGOS GESTION'!Q187</f>
        <v>0</v>
      </c>
      <c r="F183" s="451"/>
      <c r="G183" s="451"/>
      <c r="H183" s="451"/>
      <c r="I183" s="451"/>
      <c r="J183" s="452"/>
      <c r="K183" s="452"/>
      <c r="L183" s="452"/>
    </row>
    <row r="184" spans="1:12" ht="54.95" customHeight="1" x14ac:dyDescent="0.25">
      <c r="A184" s="451"/>
      <c r="B184" s="451"/>
      <c r="C184" s="451"/>
      <c r="D184" s="451"/>
      <c r="E184" s="451">
        <f>'MAPA RIESGOS GESTION'!Q188</f>
        <v>0</v>
      </c>
      <c r="F184" s="451"/>
      <c r="G184" s="451"/>
      <c r="H184" s="451"/>
      <c r="I184" s="451"/>
      <c r="J184" s="452"/>
      <c r="K184" s="452"/>
      <c r="L184" s="452"/>
    </row>
    <row r="185" spans="1:12" ht="54.95" customHeight="1" x14ac:dyDescent="0.25">
      <c r="A185" s="451"/>
      <c r="B185" s="451"/>
      <c r="C185" s="451"/>
      <c r="D185" s="451"/>
      <c r="E185" s="451">
        <f>'MAPA RIESGOS GESTION'!Q189</f>
        <v>0</v>
      </c>
      <c r="F185" s="451"/>
      <c r="G185" s="451"/>
      <c r="H185" s="451"/>
      <c r="I185" s="451"/>
      <c r="J185" s="452"/>
      <c r="K185" s="452"/>
      <c r="L185" s="452"/>
    </row>
    <row r="186" spans="1:12" ht="54.95" customHeight="1" x14ac:dyDescent="0.25">
      <c r="A186" s="451"/>
      <c r="B186" s="451"/>
      <c r="C186" s="451"/>
      <c r="D186" s="451"/>
      <c r="E186" s="451">
        <f>'MAPA RIESGOS GESTION'!Q190</f>
        <v>0</v>
      </c>
      <c r="F186" s="451"/>
      <c r="G186" s="451"/>
      <c r="H186" s="451"/>
      <c r="I186" s="451"/>
      <c r="J186" s="452"/>
      <c r="K186" s="452"/>
      <c r="L186" s="452"/>
    </row>
    <row r="187" spans="1:12" ht="54.95" customHeight="1" x14ac:dyDescent="0.25">
      <c r="A187" s="451"/>
      <c r="B187" s="451"/>
      <c r="C187" s="451"/>
      <c r="D187" s="451"/>
      <c r="E187" s="451">
        <f>'MAPA RIESGOS GESTION'!Q191</f>
        <v>0</v>
      </c>
      <c r="F187" s="451"/>
      <c r="G187" s="451"/>
      <c r="H187" s="451"/>
      <c r="I187" s="451"/>
      <c r="J187" s="452"/>
      <c r="K187" s="452"/>
      <c r="L187" s="452"/>
    </row>
    <row r="188" spans="1:12" ht="54.95" customHeight="1" x14ac:dyDescent="0.25">
      <c r="A188" s="451"/>
      <c r="B188" s="451"/>
      <c r="C188" s="451"/>
      <c r="D188" s="451"/>
      <c r="E188" s="451">
        <f>'MAPA RIESGOS GESTION'!Q192</f>
        <v>0</v>
      </c>
      <c r="F188" s="451"/>
      <c r="G188" s="451"/>
      <c r="H188" s="451"/>
      <c r="I188" s="451"/>
      <c r="J188" s="452"/>
      <c r="K188" s="452"/>
      <c r="L188" s="452"/>
    </row>
    <row r="189" spans="1:12" ht="54.95" customHeight="1" x14ac:dyDescent="0.25">
      <c r="A189" s="451"/>
      <c r="B189" s="451"/>
      <c r="C189" s="451"/>
      <c r="D189" s="451"/>
      <c r="E189" s="451">
        <f>'MAPA RIESGOS GESTION'!Q193</f>
        <v>0</v>
      </c>
      <c r="F189" s="451"/>
      <c r="G189" s="451"/>
      <c r="H189" s="451"/>
      <c r="I189" s="451"/>
      <c r="J189" s="452"/>
      <c r="K189" s="452"/>
      <c r="L189" s="452"/>
    </row>
    <row r="190" spans="1:12" ht="54.95" customHeight="1" x14ac:dyDescent="0.25">
      <c r="A190" s="451"/>
      <c r="B190" s="451"/>
      <c r="C190" s="451"/>
      <c r="D190" s="451"/>
      <c r="E190" s="451">
        <f>'MAPA RIESGOS GESTION'!Q194</f>
        <v>0</v>
      </c>
      <c r="F190" s="451"/>
      <c r="G190" s="451"/>
      <c r="H190" s="451"/>
      <c r="I190" s="451"/>
      <c r="J190" s="452"/>
      <c r="K190" s="452"/>
      <c r="L190" s="452"/>
    </row>
    <row r="191" spans="1:12" ht="54.95" customHeight="1" x14ac:dyDescent="0.25">
      <c r="A191" s="451"/>
      <c r="B191" s="451"/>
      <c r="C191" s="451"/>
      <c r="D191" s="451"/>
      <c r="E191" s="451">
        <f>'MAPA RIESGOS GESTION'!Q195</f>
        <v>0</v>
      </c>
      <c r="F191" s="451"/>
      <c r="G191" s="451"/>
      <c r="H191" s="451"/>
      <c r="I191" s="451"/>
      <c r="J191" s="452"/>
      <c r="K191" s="452"/>
      <c r="L191" s="452"/>
    </row>
    <row r="192" spans="1:12" ht="54.95" customHeight="1" x14ac:dyDescent="0.25">
      <c r="A192" s="451"/>
      <c r="B192" s="451"/>
      <c r="C192" s="451"/>
      <c r="D192" s="451"/>
      <c r="E192" s="451">
        <f>'MAPA RIESGOS GESTION'!Q196</f>
        <v>0</v>
      </c>
      <c r="F192" s="451"/>
      <c r="G192" s="451"/>
      <c r="H192" s="451"/>
      <c r="I192" s="451"/>
      <c r="J192" s="452"/>
      <c r="K192" s="452"/>
      <c r="L192" s="452"/>
    </row>
    <row r="193" spans="1:12" ht="54.95" customHeight="1" x14ac:dyDescent="0.25">
      <c r="A193" s="451"/>
      <c r="B193" s="451"/>
      <c r="C193" s="451"/>
      <c r="D193" s="451"/>
      <c r="E193" s="451">
        <f>'MAPA RIESGOS GESTION'!Q197</f>
        <v>0</v>
      </c>
      <c r="F193" s="451"/>
      <c r="G193" s="451"/>
      <c r="H193" s="451"/>
      <c r="I193" s="451"/>
      <c r="J193" s="452"/>
      <c r="K193" s="452"/>
      <c r="L193" s="452"/>
    </row>
    <row r="194" spans="1:12" ht="54.95" customHeight="1" x14ac:dyDescent="0.25">
      <c r="A194" s="451"/>
      <c r="B194" s="451"/>
      <c r="C194" s="451"/>
      <c r="D194" s="451"/>
      <c r="E194" s="451">
        <f>'MAPA RIESGOS GESTION'!Q198</f>
        <v>0</v>
      </c>
      <c r="F194" s="451"/>
      <c r="G194" s="451"/>
      <c r="H194" s="451"/>
      <c r="I194" s="451"/>
      <c r="J194" s="452"/>
      <c r="K194" s="452"/>
      <c r="L194" s="452"/>
    </row>
    <row r="195" spans="1:12" ht="54.95" customHeight="1" x14ac:dyDescent="0.25">
      <c r="A195" s="451"/>
      <c r="B195" s="451"/>
      <c r="C195" s="451"/>
      <c r="D195" s="451"/>
      <c r="E195" s="451">
        <f>'MAPA RIESGOS GESTION'!Q199</f>
        <v>0</v>
      </c>
      <c r="F195" s="451"/>
      <c r="G195" s="451"/>
      <c r="H195" s="451"/>
      <c r="I195" s="451"/>
      <c r="J195" s="452"/>
      <c r="K195" s="452"/>
      <c r="L195" s="452"/>
    </row>
    <row r="196" spans="1:12" ht="54.95" customHeight="1" x14ac:dyDescent="0.25">
      <c r="A196" s="451"/>
      <c r="B196" s="451"/>
      <c r="C196" s="451"/>
      <c r="D196" s="451"/>
      <c r="E196" s="451">
        <f>'MAPA RIESGOS GESTION'!Q200</f>
        <v>0</v>
      </c>
      <c r="F196" s="451"/>
      <c r="G196" s="451"/>
      <c r="H196" s="451"/>
      <c r="I196" s="451"/>
      <c r="J196" s="452"/>
      <c r="K196" s="452"/>
      <c r="L196" s="452"/>
    </row>
    <row r="197" spans="1:12" ht="54.95" customHeight="1" x14ac:dyDescent="0.25">
      <c r="A197" s="451"/>
      <c r="B197" s="451"/>
      <c r="C197" s="451"/>
      <c r="D197" s="451"/>
      <c r="E197" s="451">
        <f>'MAPA RIESGOS GESTION'!Q201</f>
        <v>0</v>
      </c>
      <c r="F197" s="451"/>
      <c r="G197" s="451"/>
      <c r="H197" s="451"/>
      <c r="I197" s="451"/>
      <c r="J197" s="452"/>
      <c r="K197" s="452"/>
      <c r="L197" s="452"/>
    </row>
    <row r="198" spans="1:12" ht="54.95" customHeight="1" x14ac:dyDescent="0.25">
      <c r="A198" s="451">
        <f>'MAPA RIESGOS GESTION'!E202</f>
        <v>0</v>
      </c>
      <c r="B198" s="451"/>
      <c r="C198" s="451"/>
      <c r="D198" s="451"/>
      <c r="E198" s="451">
        <f>'MAPA RIESGOS GESTION'!Q202</f>
        <v>0</v>
      </c>
      <c r="F198" s="451"/>
      <c r="G198" s="451"/>
      <c r="H198" s="451"/>
      <c r="I198" s="451"/>
      <c r="J198" s="452"/>
      <c r="K198" s="452"/>
      <c r="L198" s="452"/>
    </row>
    <row r="199" spans="1:12" ht="54.95" customHeight="1" x14ac:dyDescent="0.25">
      <c r="A199" s="451"/>
      <c r="B199" s="451"/>
      <c r="C199" s="451"/>
      <c r="D199" s="451"/>
      <c r="E199" s="451">
        <f>'MAPA RIESGOS GESTION'!Q203</f>
        <v>0</v>
      </c>
      <c r="F199" s="451"/>
      <c r="G199" s="451"/>
      <c r="H199" s="451"/>
      <c r="I199" s="451"/>
      <c r="J199" s="452"/>
      <c r="K199" s="452"/>
      <c r="L199" s="452"/>
    </row>
    <row r="200" spans="1:12" ht="54.95" customHeight="1" x14ac:dyDescent="0.25">
      <c r="A200" s="451"/>
      <c r="B200" s="451"/>
      <c r="C200" s="451"/>
      <c r="D200" s="451"/>
      <c r="E200" s="451">
        <f>'MAPA RIESGOS GESTION'!Q204</f>
        <v>0</v>
      </c>
      <c r="F200" s="451"/>
      <c r="G200" s="451"/>
      <c r="H200" s="451"/>
      <c r="I200" s="451"/>
      <c r="J200" s="452"/>
      <c r="K200" s="452"/>
      <c r="L200" s="452"/>
    </row>
    <row r="201" spans="1:12" ht="54.95" customHeight="1" x14ac:dyDescent="0.25">
      <c r="A201" s="451"/>
      <c r="B201" s="451"/>
      <c r="C201" s="451"/>
      <c r="D201" s="451"/>
      <c r="E201" s="451">
        <f>'MAPA RIESGOS GESTION'!Q205</f>
        <v>0</v>
      </c>
      <c r="F201" s="451"/>
      <c r="G201" s="451"/>
      <c r="H201" s="451"/>
      <c r="I201" s="451"/>
      <c r="J201" s="452"/>
      <c r="K201" s="452"/>
      <c r="L201" s="452"/>
    </row>
    <row r="202" spans="1:12" ht="54.95" customHeight="1" x14ac:dyDescent="0.25">
      <c r="A202" s="451"/>
      <c r="B202" s="451"/>
      <c r="C202" s="451"/>
      <c r="D202" s="451"/>
      <c r="E202" s="451">
        <f>'MAPA RIESGOS GESTION'!Q206</f>
        <v>0</v>
      </c>
      <c r="F202" s="451"/>
      <c r="G202" s="451"/>
      <c r="H202" s="451"/>
      <c r="I202" s="451"/>
      <c r="J202" s="452"/>
      <c r="K202" s="452"/>
      <c r="L202" s="452"/>
    </row>
    <row r="203" spans="1:12" ht="54.95" customHeight="1" x14ac:dyDescent="0.25">
      <c r="A203" s="451"/>
      <c r="B203" s="451"/>
      <c r="C203" s="451"/>
      <c r="D203" s="451"/>
      <c r="E203" s="451">
        <f>'MAPA RIESGOS GESTION'!Q207</f>
        <v>0</v>
      </c>
      <c r="F203" s="451"/>
      <c r="G203" s="451"/>
      <c r="H203" s="451"/>
      <c r="I203" s="451"/>
      <c r="J203" s="452"/>
      <c r="K203" s="452"/>
      <c r="L203" s="452"/>
    </row>
    <row r="204" spans="1:12" ht="54.95" customHeight="1" x14ac:dyDescent="0.25">
      <c r="A204" s="451"/>
      <c r="B204" s="451"/>
      <c r="C204" s="451"/>
      <c r="D204" s="451"/>
      <c r="E204" s="451">
        <f>'MAPA RIESGOS GESTION'!Q208</f>
        <v>0</v>
      </c>
      <c r="F204" s="451"/>
      <c r="G204" s="451"/>
      <c r="H204" s="451"/>
      <c r="I204" s="451"/>
      <c r="J204" s="452"/>
      <c r="K204" s="452"/>
      <c r="L204" s="452"/>
    </row>
    <row r="205" spans="1:12" ht="54.95" customHeight="1" x14ac:dyDescent="0.25">
      <c r="A205" s="451"/>
      <c r="B205" s="451"/>
      <c r="C205" s="451"/>
      <c r="D205" s="451"/>
      <c r="E205" s="451">
        <f>'MAPA RIESGOS GESTION'!Q209</f>
        <v>0</v>
      </c>
      <c r="F205" s="451"/>
      <c r="G205" s="451"/>
      <c r="H205" s="451"/>
      <c r="I205" s="451"/>
      <c r="J205" s="452"/>
      <c r="K205" s="452"/>
      <c r="L205" s="452"/>
    </row>
    <row r="206" spans="1:12" ht="54.95" customHeight="1" x14ac:dyDescent="0.25">
      <c r="A206" s="451"/>
      <c r="B206" s="451"/>
      <c r="C206" s="451"/>
      <c r="D206" s="451"/>
      <c r="E206" s="451">
        <f>'MAPA RIESGOS GESTION'!Q210</f>
        <v>0</v>
      </c>
      <c r="F206" s="451"/>
      <c r="G206" s="451"/>
      <c r="H206" s="451"/>
      <c r="I206" s="451"/>
      <c r="J206" s="452"/>
      <c r="K206" s="452"/>
      <c r="L206" s="452"/>
    </row>
    <row r="207" spans="1:12" ht="54.95" customHeight="1" x14ac:dyDescent="0.25">
      <c r="A207" s="451"/>
      <c r="B207" s="451"/>
      <c r="C207" s="451"/>
      <c r="D207" s="451"/>
      <c r="E207" s="451">
        <f>'MAPA RIESGOS GESTION'!Q211</f>
        <v>0</v>
      </c>
      <c r="F207" s="451"/>
      <c r="G207" s="451"/>
      <c r="H207" s="451"/>
      <c r="I207" s="451"/>
      <c r="J207" s="452"/>
      <c r="K207" s="452"/>
      <c r="L207" s="452"/>
    </row>
    <row r="208" spans="1:12" ht="54.95" customHeight="1" x14ac:dyDescent="0.25">
      <c r="A208" s="451"/>
      <c r="B208" s="451"/>
      <c r="C208" s="451"/>
      <c r="D208" s="451"/>
      <c r="E208" s="451">
        <f>'MAPA RIESGOS GESTION'!Q212</f>
        <v>0</v>
      </c>
      <c r="F208" s="451"/>
      <c r="G208" s="451"/>
      <c r="H208" s="451"/>
      <c r="I208" s="451"/>
      <c r="J208" s="452"/>
      <c r="K208" s="452"/>
      <c r="L208" s="452"/>
    </row>
    <row r="209" spans="1:12" ht="54.95" customHeight="1" x14ac:dyDescent="0.25">
      <c r="A209" s="451"/>
      <c r="B209" s="451"/>
      <c r="C209" s="451"/>
      <c r="D209" s="451"/>
      <c r="E209" s="451">
        <f>'MAPA RIESGOS GESTION'!Q213</f>
        <v>0</v>
      </c>
      <c r="F209" s="451"/>
      <c r="G209" s="451"/>
      <c r="H209" s="451"/>
      <c r="I209" s="451"/>
      <c r="J209" s="452"/>
      <c r="K209" s="452"/>
      <c r="L209" s="452"/>
    </row>
    <row r="210" spans="1:12" ht="54.95" customHeight="1" x14ac:dyDescent="0.25">
      <c r="A210" s="451"/>
      <c r="B210" s="451"/>
      <c r="C210" s="451"/>
      <c r="D210" s="451"/>
      <c r="E210" s="451">
        <f>'MAPA RIESGOS GESTION'!Q214</f>
        <v>0</v>
      </c>
      <c r="F210" s="451"/>
      <c r="G210" s="451"/>
      <c r="H210" s="451"/>
      <c r="I210" s="451"/>
      <c r="J210" s="452"/>
      <c r="K210" s="452"/>
      <c r="L210" s="452"/>
    </row>
    <row r="211" spans="1:12" ht="54.95" customHeight="1" x14ac:dyDescent="0.25">
      <c r="A211" s="451"/>
      <c r="B211" s="451"/>
      <c r="C211" s="451"/>
      <c r="D211" s="451"/>
      <c r="E211" s="451">
        <f>'MAPA RIESGOS GESTION'!Q215</f>
        <v>0</v>
      </c>
      <c r="F211" s="451"/>
      <c r="G211" s="451"/>
      <c r="H211" s="451"/>
      <c r="I211" s="451"/>
      <c r="J211" s="452"/>
      <c r="K211" s="452"/>
      <c r="L211" s="452"/>
    </row>
    <row r="212" spans="1:12" ht="54.95" customHeight="1" x14ac:dyDescent="0.25">
      <c r="A212" s="451"/>
      <c r="B212" s="451"/>
      <c r="C212" s="451"/>
      <c r="D212" s="451"/>
      <c r="E212" s="451">
        <f>'MAPA RIESGOS GESTION'!Q216</f>
        <v>0</v>
      </c>
      <c r="F212" s="451"/>
      <c r="G212" s="451"/>
      <c r="H212" s="451"/>
      <c r="I212" s="451"/>
      <c r="J212" s="452"/>
      <c r="K212" s="452"/>
      <c r="L212" s="452"/>
    </row>
    <row r="213" spans="1:12" ht="54.95" customHeight="1" x14ac:dyDescent="0.25">
      <c r="A213" s="451"/>
      <c r="B213" s="451"/>
      <c r="C213" s="451"/>
      <c r="D213" s="451"/>
      <c r="E213" s="451">
        <f>'MAPA RIESGOS GESTION'!Q217</f>
        <v>0</v>
      </c>
      <c r="F213" s="451"/>
      <c r="G213" s="451"/>
      <c r="H213" s="451"/>
      <c r="I213" s="451"/>
      <c r="J213" s="452"/>
      <c r="K213" s="452"/>
      <c r="L213" s="452"/>
    </row>
    <row r="214" spans="1:12" ht="54.95" customHeight="1" x14ac:dyDescent="0.25">
      <c r="A214" s="451">
        <f>'MAPA RIESGOS GESTION'!E218</f>
        <v>0</v>
      </c>
      <c r="B214" s="451"/>
      <c r="C214" s="451"/>
      <c r="D214" s="451"/>
      <c r="E214" s="451">
        <f>'MAPA RIESGOS GESTION'!Q218</f>
        <v>0</v>
      </c>
      <c r="F214" s="451"/>
      <c r="G214" s="451"/>
      <c r="H214" s="451"/>
      <c r="I214" s="451"/>
      <c r="J214" s="452"/>
      <c r="K214" s="452"/>
      <c r="L214" s="452"/>
    </row>
    <row r="215" spans="1:12" ht="54.95" customHeight="1" x14ac:dyDescent="0.25">
      <c r="A215" s="451"/>
      <c r="B215" s="451"/>
      <c r="C215" s="451"/>
      <c r="D215" s="451"/>
      <c r="E215" s="451">
        <f>'MAPA RIESGOS GESTION'!Q219</f>
        <v>0</v>
      </c>
      <c r="F215" s="451"/>
      <c r="G215" s="451"/>
      <c r="H215" s="451"/>
      <c r="I215" s="451"/>
      <c r="J215" s="452"/>
      <c r="K215" s="452"/>
      <c r="L215" s="452"/>
    </row>
    <row r="216" spans="1:12" ht="54.95" customHeight="1" x14ac:dyDescent="0.25">
      <c r="A216" s="451"/>
      <c r="B216" s="451"/>
      <c r="C216" s="451"/>
      <c r="D216" s="451"/>
      <c r="E216" s="451">
        <f>'MAPA RIESGOS GESTION'!Q220</f>
        <v>0</v>
      </c>
      <c r="F216" s="451"/>
      <c r="G216" s="451"/>
      <c r="H216" s="451"/>
      <c r="I216" s="451"/>
      <c r="J216" s="452"/>
      <c r="K216" s="452"/>
      <c r="L216" s="452"/>
    </row>
    <row r="217" spans="1:12" ht="54.95" customHeight="1" x14ac:dyDescent="0.25">
      <c r="A217" s="451"/>
      <c r="B217" s="451"/>
      <c r="C217" s="451"/>
      <c r="D217" s="451"/>
      <c r="E217" s="451">
        <f>'MAPA RIESGOS GESTION'!Q221</f>
        <v>0</v>
      </c>
      <c r="F217" s="451"/>
      <c r="G217" s="451"/>
      <c r="H217" s="451"/>
      <c r="I217" s="451"/>
      <c r="J217" s="452"/>
      <c r="K217" s="452"/>
      <c r="L217" s="452"/>
    </row>
    <row r="218" spans="1:12" ht="54.95" customHeight="1" x14ac:dyDescent="0.25">
      <c r="A218" s="451"/>
      <c r="B218" s="451"/>
      <c r="C218" s="451"/>
      <c r="D218" s="451"/>
      <c r="E218" s="451">
        <f>'MAPA RIESGOS GESTION'!Q222</f>
        <v>0</v>
      </c>
      <c r="F218" s="451"/>
      <c r="G218" s="451"/>
      <c r="H218" s="451"/>
      <c r="I218" s="451"/>
      <c r="J218" s="452"/>
      <c r="K218" s="452"/>
      <c r="L218" s="452"/>
    </row>
    <row r="219" spans="1:12" ht="54.95" customHeight="1" x14ac:dyDescent="0.25">
      <c r="A219" s="451"/>
      <c r="B219" s="451"/>
      <c r="C219" s="451"/>
      <c r="D219" s="451"/>
      <c r="E219" s="451">
        <f>'MAPA RIESGOS GESTION'!Q223</f>
        <v>0</v>
      </c>
      <c r="F219" s="451"/>
      <c r="G219" s="451"/>
      <c r="H219" s="451"/>
      <c r="I219" s="451"/>
      <c r="J219" s="452"/>
      <c r="K219" s="452"/>
      <c r="L219" s="452"/>
    </row>
    <row r="220" spans="1:12" ht="54.95" customHeight="1" x14ac:dyDescent="0.25">
      <c r="A220" s="451"/>
      <c r="B220" s="451"/>
      <c r="C220" s="451"/>
      <c r="D220" s="451"/>
      <c r="E220" s="451">
        <f>'MAPA RIESGOS GESTION'!Q224</f>
        <v>0</v>
      </c>
      <c r="F220" s="451"/>
      <c r="G220" s="451"/>
      <c r="H220" s="451"/>
      <c r="I220" s="451"/>
      <c r="J220" s="452"/>
      <c r="K220" s="452"/>
      <c r="L220" s="452"/>
    </row>
    <row r="221" spans="1:12" ht="54.95" customHeight="1" x14ac:dyDescent="0.25">
      <c r="A221" s="451"/>
      <c r="B221" s="451"/>
      <c r="C221" s="451"/>
      <c r="D221" s="451"/>
      <c r="E221" s="451">
        <f>'MAPA RIESGOS GESTION'!Q225</f>
        <v>0</v>
      </c>
      <c r="F221" s="451"/>
      <c r="G221" s="451"/>
      <c r="H221" s="451"/>
      <c r="I221" s="451"/>
      <c r="J221" s="452"/>
      <c r="K221" s="452"/>
      <c r="L221" s="452"/>
    </row>
    <row r="222" spans="1:12" ht="54.95" customHeight="1" x14ac:dyDescent="0.25">
      <c r="A222" s="451"/>
      <c r="B222" s="451"/>
      <c r="C222" s="451"/>
      <c r="D222" s="451"/>
      <c r="E222" s="451">
        <f>'MAPA RIESGOS GESTION'!Q226</f>
        <v>0</v>
      </c>
      <c r="F222" s="451"/>
      <c r="G222" s="451"/>
      <c r="H222" s="451"/>
      <c r="I222" s="451"/>
      <c r="J222" s="452"/>
      <c r="K222" s="452"/>
      <c r="L222" s="452"/>
    </row>
    <row r="223" spans="1:12" ht="54.95" customHeight="1" x14ac:dyDescent="0.25">
      <c r="A223" s="451"/>
      <c r="B223" s="451"/>
      <c r="C223" s="451"/>
      <c r="D223" s="451"/>
      <c r="E223" s="451">
        <f>'MAPA RIESGOS GESTION'!Q227</f>
        <v>0</v>
      </c>
      <c r="F223" s="451"/>
      <c r="G223" s="451"/>
      <c r="H223" s="451"/>
      <c r="I223" s="451"/>
      <c r="J223" s="452"/>
      <c r="K223" s="452"/>
      <c r="L223" s="452"/>
    </row>
    <row r="224" spans="1:12" ht="54.95" customHeight="1" x14ac:dyDescent="0.25">
      <c r="A224" s="451"/>
      <c r="B224" s="451"/>
      <c r="C224" s="451"/>
      <c r="D224" s="451"/>
      <c r="E224" s="451">
        <f>'MAPA RIESGOS GESTION'!Q228</f>
        <v>0</v>
      </c>
      <c r="F224" s="451"/>
      <c r="G224" s="451"/>
      <c r="H224" s="451"/>
      <c r="I224" s="451"/>
      <c r="J224" s="452"/>
      <c r="K224" s="452"/>
      <c r="L224" s="452"/>
    </row>
    <row r="225" spans="1:12" ht="54.95" customHeight="1" x14ac:dyDescent="0.25">
      <c r="A225" s="451"/>
      <c r="B225" s="451"/>
      <c r="C225" s="451"/>
      <c r="D225" s="451"/>
      <c r="E225" s="451">
        <f>'MAPA RIESGOS GESTION'!Q229</f>
        <v>0</v>
      </c>
      <c r="F225" s="451"/>
      <c r="G225" s="451"/>
      <c r="H225" s="451"/>
      <c r="I225" s="451"/>
      <c r="J225" s="452"/>
      <c r="K225" s="452"/>
      <c r="L225" s="452"/>
    </row>
    <row r="226" spans="1:12" ht="54.95" customHeight="1" x14ac:dyDescent="0.25">
      <c r="A226" s="451"/>
      <c r="B226" s="451"/>
      <c r="C226" s="451"/>
      <c r="D226" s="451"/>
      <c r="E226" s="451">
        <f>'MAPA RIESGOS GESTION'!Q230</f>
        <v>0</v>
      </c>
      <c r="F226" s="451"/>
      <c r="G226" s="451"/>
      <c r="H226" s="451"/>
      <c r="I226" s="451"/>
      <c r="J226" s="452"/>
      <c r="K226" s="452"/>
      <c r="L226" s="452"/>
    </row>
    <row r="227" spans="1:12" ht="54.95" customHeight="1" x14ac:dyDescent="0.25">
      <c r="A227" s="451"/>
      <c r="B227" s="451"/>
      <c r="C227" s="451"/>
      <c r="D227" s="451"/>
      <c r="E227" s="451">
        <f>'MAPA RIESGOS GESTION'!Q231</f>
        <v>0</v>
      </c>
      <c r="F227" s="451"/>
      <c r="G227" s="451"/>
      <c r="H227" s="451"/>
      <c r="I227" s="451"/>
      <c r="J227" s="452"/>
      <c r="K227" s="452"/>
      <c r="L227" s="452"/>
    </row>
    <row r="228" spans="1:12" ht="54.95" customHeight="1" x14ac:dyDescent="0.25">
      <c r="A228" s="451"/>
      <c r="B228" s="451"/>
      <c r="C228" s="451"/>
      <c r="D228" s="451"/>
      <c r="E228" s="451">
        <f>'MAPA RIESGOS GESTION'!Q232</f>
        <v>0</v>
      </c>
      <c r="F228" s="451"/>
      <c r="G228" s="451"/>
      <c r="H228" s="451"/>
      <c r="I228" s="451"/>
      <c r="J228" s="452"/>
      <c r="K228" s="452"/>
      <c r="L228" s="452"/>
    </row>
    <row r="229" spans="1:12" ht="54.95" customHeight="1" x14ac:dyDescent="0.25">
      <c r="A229" s="451"/>
      <c r="B229" s="451"/>
      <c r="C229" s="451"/>
      <c r="D229" s="451"/>
      <c r="E229" s="451">
        <f>'MAPA RIESGOS GESTION'!Q233</f>
        <v>0</v>
      </c>
      <c r="F229" s="451"/>
      <c r="G229" s="451"/>
      <c r="H229" s="451"/>
      <c r="I229" s="451"/>
      <c r="J229" s="452"/>
      <c r="K229" s="452"/>
      <c r="L229" s="452"/>
    </row>
  </sheetData>
  <sheetProtection password="E9CD" sheet="1" objects="1" scenarios="1"/>
  <dataConsolidate/>
  <mergeCells count="468">
    <mergeCell ref="J225:L225"/>
    <mergeCell ref="E226:I226"/>
    <mergeCell ref="J226:L226"/>
    <mergeCell ref="E227:I227"/>
    <mergeCell ref="J227:L227"/>
    <mergeCell ref="E228:I228"/>
    <mergeCell ref="J228:L228"/>
    <mergeCell ref="E229:I229"/>
    <mergeCell ref="J229:L229"/>
    <mergeCell ref="A214:D229"/>
    <mergeCell ref="E214:I214"/>
    <mergeCell ref="J214:L214"/>
    <mergeCell ref="E215:I215"/>
    <mergeCell ref="J215:L215"/>
    <mergeCell ref="E216:I216"/>
    <mergeCell ref="J216:L216"/>
    <mergeCell ref="E217:I217"/>
    <mergeCell ref="J217:L217"/>
    <mergeCell ref="E218:I218"/>
    <mergeCell ref="J218:L218"/>
    <mergeCell ref="E219:I219"/>
    <mergeCell ref="J219:L219"/>
    <mergeCell ref="E220:I220"/>
    <mergeCell ref="J220:L220"/>
    <mergeCell ref="E221:I221"/>
    <mergeCell ref="J221:L221"/>
    <mergeCell ref="E222:I222"/>
    <mergeCell ref="J222:L222"/>
    <mergeCell ref="E223:I223"/>
    <mergeCell ref="J223:L223"/>
    <mergeCell ref="E224:I224"/>
    <mergeCell ref="J224:L224"/>
    <mergeCell ref="E225:I225"/>
    <mergeCell ref="J209:L209"/>
    <mergeCell ref="E210:I210"/>
    <mergeCell ref="J210:L210"/>
    <mergeCell ref="E211:I211"/>
    <mergeCell ref="J211:L211"/>
    <mergeCell ref="E212:I212"/>
    <mergeCell ref="J212:L212"/>
    <mergeCell ref="E213:I213"/>
    <mergeCell ref="J213:L213"/>
    <mergeCell ref="A198:D213"/>
    <mergeCell ref="E198:I198"/>
    <mergeCell ref="J198:L198"/>
    <mergeCell ref="E199:I199"/>
    <mergeCell ref="J199:L199"/>
    <mergeCell ref="E200:I200"/>
    <mergeCell ref="J200:L200"/>
    <mergeCell ref="E201:I201"/>
    <mergeCell ref="J201:L201"/>
    <mergeCell ref="E202:I202"/>
    <mergeCell ref="J202:L202"/>
    <mergeCell ref="E203:I203"/>
    <mergeCell ref="J203:L203"/>
    <mergeCell ref="E204:I204"/>
    <mergeCell ref="J204:L204"/>
    <mergeCell ref="E205:I205"/>
    <mergeCell ref="J205:L205"/>
    <mergeCell ref="E206:I206"/>
    <mergeCell ref="J206:L206"/>
    <mergeCell ref="E207:I207"/>
    <mergeCell ref="J207:L207"/>
    <mergeCell ref="E208:I208"/>
    <mergeCell ref="J208:L208"/>
    <mergeCell ref="E209:I209"/>
    <mergeCell ref="J193:L193"/>
    <mergeCell ref="E194:I194"/>
    <mergeCell ref="J194:L194"/>
    <mergeCell ref="E195:I195"/>
    <mergeCell ref="J195:L195"/>
    <mergeCell ref="E196:I196"/>
    <mergeCell ref="J196:L196"/>
    <mergeCell ref="E197:I197"/>
    <mergeCell ref="J197:L197"/>
    <mergeCell ref="A182:D197"/>
    <mergeCell ref="E182:I182"/>
    <mergeCell ref="J182:L182"/>
    <mergeCell ref="E183:I183"/>
    <mergeCell ref="J183:L183"/>
    <mergeCell ref="E184:I184"/>
    <mergeCell ref="J184:L184"/>
    <mergeCell ref="E185:I185"/>
    <mergeCell ref="J185:L185"/>
    <mergeCell ref="E186:I186"/>
    <mergeCell ref="J186:L186"/>
    <mergeCell ref="E187:I187"/>
    <mergeCell ref="J187:L187"/>
    <mergeCell ref="E188:I188"/>
    <mergeCell ref="J188:L188"/>
    <mergeCell ref="E189:I189"/>
    <mergeCell ref="J189:L189"/>
    <mergeCell ref="E190:I190"/>
    <mergeCell ref="J190:L190"/>
    <mergeCell ref="E191:I191"/>
    <mergeCell ref="J191:L191"/>
    <mergeCell ref="E192:I192"/>
    <mergeCell ref="J192:L192"/>
    <mergeCell ref="E193:I193"/>
    <mergeCell ref="J177:L177"/>
    <mergeCell ref="E178:I178"/>
    <mergeCell ref="J178:L178"/>
    <mergeCell ref="E179:I179"/>
    <mergeCell ref="J179:L179"/>
    <mergeCell ref="E180:I180"/>
    <mergeCell ref="J180:L180"/>
    <mergeCell ref="E181:I181"/>
    <mergeCell ref="J181:L181"/>
    <mergeCell ref="A166:D181"/>
    <mergeCell ref="E166:I166"/>
    <mergeCell ref="J166:L166"/>
    <mergeCell ref="E167:I167"/>
    <mergeCell ref="J167:L167"/>
    <mergeCell ref="E168:I168"/>
    <mergeCell ref="J168:L168"/>
    <mergeCell ref="E169:I169"/>
    <mergeCell ref="J169:L169"/>
    <mergeCell ref="E170:I170"/>
    <mergeCell ref="J170:L170"/>
    <mergeCell ref="E171:I171"/>
    <mergeCell ref="J171:L171"/>
    <mergeCell ref="E172:I172"/>
    <mergeCell ref="J172:L172"/>
    <mergeCell ref="E173:I173"/>
    <mergeCell ref="J173:L173"/>
    <mergeCell ref="E174:I174"/>
    <mergeCell ref="J174:L174"/>
    <mergeCell ref="E175:I175"/>
    <mergeCell ref="J175:L175"/>
    <mergeCell ref="E176:I176"/>
    <mergeCell ref="J176:L176"/>
    <mergeCell ref="E177:I177"/>
    <mergeCell ref="J161:L161"/>
    <mergeCell ref="E162:I162"/>
    <mergeCell ref="J162:L162"/>
    <mergeCell ref="E163:I163"/>
    <mergeCell ref="J163:L163"/>
    <mergeCell ref="E164:I164"/>
    <mergeCell ref="J164:L164"/>
    <mergeCell ref="E165:I165"/>
    <mergeCell ref="J165:L165"/>
    <mergeCell ref="A150:D165"/>
    <mergeCell ref="E150:I150"/>
    <mergeCell ref="J150:L150"/>
    <mergeCell ref="E151:I151"/>
    <mergeCell ref="J151:L151"/>
    <mergeCell ref="E152:I152"/>
    <mergeCell ref="J152:L152"/>
    <mergeCell ref="E153:I153"/>
    <mergeCell ref="J153:L153"/>
    <mergeCell ref="E154:I154"/>
    <mergeCell ref="J154:L154"/>
    <mergeCell ref="E155:I155"/>
    <mergeCell ref="J155:L155"/>
    <mergeCell ref="E156:I156"/>
    <mergeCell ref="J156:L156"/>
    <mergeCell ref="E157:I157"/>
    <mergeCell ref="J157:L157"/>
    <mergeCell ref="E158:I158"/>
    <mergeCell ref="J158:L158"/>
    <mergeCell ref="E159:I159"/>
    <mergeCell ref="J159:L159"/>
    <mergeCell ref="E160:I160"/>
    <mergeCell ref="J160:L160"/>
    <mergeCell ref="E161:I161"/>
    <mergeCell ref="J145:L145"/>
    <mergeCell ref="E146:I146"/>
    <mergeCell ref="J146:L146"/>
    <mergeCell ref="E147:I147"/>
    <mergeCell ref="J147:L147"/>
    <mergeCell ref="E148:I148"/>
    <mergeCell ref="J148:L148"/>
    <mergeCell ref="E149:I149"/>
    <mergeCell ref="J149:L149"/>
    <mergeCell ref="A134:D149"/>
    <mergeCell ref="E134:I134"/>
    <mergeCell ref="J134:L134"/>
    <mergeCell ref="E135:I135"/>
    <mergeCell ref="J135:L135"/>
    <mergeCell ref="E136:I136"/>
    <mergeCell ref="J136:L136"/>
    <mergeCell ref="E137:I137"/>
    <mergeCell ref="J137:L137"/>
    <mergeCell ref="E138:I138"/>
    <mergeCell ref="J138:L138"/>
    <mergeCell ref="E139:I139"/>
    <mergeCell ref="J139:L139"/>
    <mergeCell ref="E140:I140"/>
    <mergeCell ref="J140:L140"/>
    <mergeCell ref="E141:I141"/>
    <mergeCell ref="J141:L141"/>
    <mergeCell ref="E142:I142"/>
    <mergeCell ref="J142:L142"/>
    <mergeCell ref="E143:I143"/>
    <mergeCell ref="J143:L143"/>
    <mergeCell ref="E144:I144"/>
    <mergeCell ref="J144:L144"/>
    <mergeCell ref="E145:I145"/>
    <mergeCell ref="J129:L129"/>
    <mergeCell ref="E130:I130"/>
    <mergeCell ref="J130:L130"/>
    <mergeCell ref="E131:I131"/>
    <mergeCell ref="J131:L131"/>
    <mergeCell ref="E132:I132"/>
    <mergeCell ref="J132:L132"/>
    <mergeCell ref="E133:I133"/>
    <mergeCell ref="J133:L133"/>
    <mergeCell ref="A118:D133"/>
    <mergeCell ref="E118:I118"/>
    <mergeCell ref="J118:L118"/>
    <mergeCell ref="E119:I119"/>
    <mergeCell ref="J119:L119"/>
    <mergeCell ref="E120:I120"/>
    <mergeCell ref="J120:L120"/>
    <mergeCell ref="E121:I121"/>
    <mergeCell ref="J121:L121"/>
    <mergeCell ref="E122:I122"/>
    <mergeCell ref="J122:L122"/>
    <mergeCell ref="E123:I123"/>
    <mergeCell ref="J123:L123"/>
    <mergeCell ref="E124:I124"/>
    <mergeCell ref="J124:L124"/>
    <mergeCell ref="E125:I125"/>
    <mergeCell ref="J125:L125"/>
    <mergeCell ref="E126:I126"/>
    <mergeCell ref="J126:L126"/>
    <mergeCell ref="E127:I127"/>
    <mergeCell ref="J127:L127"/>
    <mergeCell ref="E128:I128"/>
    <mergeCell ref="J128:L128"/>
    <mergeCell ref="E129:I129"/>
    <mergeCell ref="J79:L79"/>
    <mergeCell ref="J80:L80"/>
    <mergeCell ref="J93:L93"/>
    <mergeCell ref="J94:L94"/>
    <mergeCell ref="J95:L95"/>
    <mergeCell ref="J96:L96"/>
    <mergeCell ref="J106:L106"/>
    <mergeCell ref="J107:L107"/>
    <mergeCell ref="J58:L58"/>
    <mergeCell ref="J59:L59"/>
    <mergeCell ref="J60:L60"/>
    <mergeCell ref="J61:L61"/>
    <mergeCell ref="J62:L62"/>
    <mergeCell ref="J63:L63"/>
    <mergeCell ref="J73:L73"/>
    <mergeCell ref="J74:L74"/>
    <mergeCell ref="J75:L75"/>
    <mergeCell ref="J41:L41"/>
    <mergeCell ref="J42:L42"/>
    <mergeCell ref="J43:L43"/>
    <mergeCell ref="J45:L45"/>
    <mergeCell ref="J46:L46"/>
    <mergeCell ref="J47:L47"/>
    <mergeCell ref="J48:L48"/>
    <mergeCell ref="J56:L56"/>
    <mergeCell ref="J57:L57"/>
    <mergeCell ref="J9:L9"/>
    <mergeCell ref="J10:L10"/>
    <mergeCell ref="J11:L11"/>
    <mergeCell ref="J12:L12"/>
    <mergeCell ref="J15:L15"/>
    <mergeCell ref="J16:L16"/>
    <mergeCell ref="J17:L17"/>
    <mergeCell ref="J18:L18"/>
    <mergeCell ref="J25:L25"/>
    <mergeCell ref="E63:I63"/>
    <mergeCell ref="E93:I93"/>
    <mergeCell ref="E108:I108"/>
    <mergeCell ref="E109:I109"/>
    <mergeCell ref="E110:I110"/>
    <mergeCell ref="E111:I111"/>
    <mergeCell ref="E75:I75"/>
    <mergeCell ref="E76:I76"/>
    <mergeCell ref="E77:I77"/>
    <mergeCell ref="E78:I78"/>
    <mergeCell ref="E10:I10"/>
    <mergeCell ref="E11:I11"/>
    <mergeCell ref="E12:I12"/>
    <mergeCell ref="E25:I25"/>
    <mergeCell ref="E30:I30"/>
    <mergeCell ref="E31:I31"/>
    <mergeCell ref="E32:I32"/>
    <mergeCell ref="E40:I40"/>
    <mergeCell ref="E41:I41"/>
    <mergeCell ref="E15:I15"/>
    <mergeCell ref="E16:I16"/>
    <mergeCell ref="E17:I17"/>
    <mergeCell ref="E18:I18"/>
    <mergeCell ref="E26:I26"/>
    <mergeCell ref="E27:I27"/>
    <mergeCell ref="E28:I28"/>
    <mergeCell ref="E29:I29"/>
    <mergeCell ref="A70:D85"/>
    <mergeCell ref="E70:I70"/>
    <mergeCell ref="J70:L70"/>
    <mergeCell ref="E71:I71"/>
    <mergeCell ref="J71:L71"/>
    <mergeCell ref="E72:I72"/>
    <mergeCell ref="J72:L72"/>
    <mergeCell ref="E81:I81"/>
    <mergeCell ref="J81:L81"/>
    <mergeCell ref="E82:I82"/>
    <mergeCell ref="J82:L82"/>
    <mergeCell ref="E83:I83"/>
    <mergeCell ref="J83:L83"/>
    <mergeCell ref="E84:I84"/>
    <mergeCell ref="J84:L84"/>
    <mergeCell ref="E85:I85"/>
    <mergeCell ref="J85:L85"/>
    <mergeCell ref="E73:I73"/>
    <mergeCell ref="E74:I74"/>
    <mergeCell ref="E79:I79"/>
    <mergeCell ref="E80:I80"/>
    <mergeCell ref="J76:L76"/>
    <mergeCell ref="J77:L77"/>
    <mergeCell ref="J78:L78"/>
    <mergeCell ref="A54:D69"/>
    <mergeCell ref="E54:I54"/>
    <mergeCell ref="J54:L54"/>
    <mergeCell ref="E55:I55"/>
    <mergeCell ref="J55:L55"/>
    <mergeCell ref="E64:I64"/>
    <mergeCell ref="J64:L64"/>
    <mergeCell ref="E65:I65"/>
    <mergeCell ref="J65:L65"/>
    <mergeCell ref="E66:I66"/>
    <mergeCell ref="J66:L66"/>
    <mergeCell ref="E67:I67"/>
    <mergeCell ref="J67:L67"/>
    <mergeCell ref="E68:I68"/>
    <mergeCell ref="J68:L68"/>
    <mergeCell ref="E69:I69"/>
    <mergeCell ref="J69:L69"/>
    <mergeCell ref="E56:I56"/>
    <mergeCell ref="E57:I57"/>
    <mergeCell ref="E58:I58"/>
    <mergeCell ref="E59:I59"/>
    <mergeCell ref="E60:I60"/>
    <mergeCell ref="E61:I61"/>
    <mergeCell ref="E62:I62"/>
    <mergeCell ref="A102:D117"/>
    <mergeCell ref="E102:I102"/>
    <mergeCell ref="J102:L102"/>
    <mergeCell ref="E103:I103"/>
    <mergeCell ref="J103:L103"/>
    <mergeCell ref="E104:I104"/>
    <mergeCell ref="J104:L104"/>
    <mergeCell ref="E105:I105"/>
    <mergeCell ref="J105:L105"/>
    <mergeCell ref="E114:I114"/>
    <mergeCell ref="J114:L114"/>
    <mergeCell ref="E115:I115"/>
    <mergeCell ref="J115:L115"/>
    <mergeCell ref="E116:I116"/>
    <mergeCell ref="J116:L116"/>
    <mergeCell ref="E117:I117"/>
    <mergeCell ref="J117:L117"/>
    <mergeCell ref="E106:I106"/>
    <mergeCell ref="E107:I107"/>
    <mergeCell ref="E112:I112"/>
    <mergeCell ref="E113:I113"/>
    <mergeCell ref="J108:L108"/>
    <mergeCell ref="J109:L109"/>
    <mergeCell ref="J110:L110"/>
    <mergeCell ref="A86:D101"/>
    <mergeCell ref="E86:I86"/>
    <mergeCell ref="J86:L86"/>
    <mergeCell ref="E87:I87"/>
    <mergeCell ref="J87:L87"/>
    <mergeCell ref="E88:I88"/>
    <mergeCell ref="J88:L88"/>
    <mergeCell ref="E89:I89"/>
    <mergeCell ref="J89:L89"/>
    <mergeCell ref="E98:I98"/>
    <mergeCell ref="J98:L98"/>
    <mergeCell ref="E99:I99"/>
    <mergeCell ref="J99:L99"/>
    <mergeCell ref="E100:I100"/>
    <mergeCell ref="J100:L100"/>
    <mergeCell ref="E101:I101"/>
    <mergeCell ref="J101:L101"/>
    <mergeCell ref="E90:I90"/>
    <mergeCell ref="E91:I91"/>
    <mergeCell ref="E92:I92"/>
    <mergeCell ref="E97:I97"/>
    <mergeCell ref="J111:L111"/>
    <mergeCell ref="J112:L112"/>
    <mergeCell ref="J113:L113"/>
    <mergeCell ref="E94:I94"/>
    <mergeCell ref="J90:L90"/>
    <mergeCell ref="E95:I95"/>
    <mergeCell ref="J91:L91"/>
    <mergeCell ref="E96:I96"/>
    <mergeCell ref="J92:L92"/>
    <mergeCell ref="J97:L97"/>
    <mergeCell ref="A38:D53"/>
    <mergeCell ref="E38:I38"/>
    <mergeCell ref="J38:L38"/>
    <mergeCell ref="E39:I39"/>
    <mergeCell ref="J39:L39"/>
    <mergeCell ref="E44:I44"/>
    <mergeCell ref="J44:L44"/>
    <mergeCell ref="E49:I49"/>
    <mergeCell ref="J49:L49"/>
    <mergeCell ref="E50:I50"/>
    <mergeCell ref="J50:L50"/>
    <mergeCell ref="E51:I51"/>
    <mergeCell ref="J51:L51"/>
    <mergeCell ref="E52:I52"/>
    <mergeCell ref="J52:L52"/>
    <mergeCell ref="E53:I53"/>
    <mergeCell ref="J53:L53"/>
    <mergeCell ref="E42:I42"/>
    <mergeCell ref="E43:I43"/>
    <mergeCell ref="E45:I45"/>
    <mergeCell ref="E46:I46"/>
    <mergeCell ref="E47:I47"/>
    <mergeCell ref="E48:I48"/>
    <mergeCell ref="J40:L40"/>
    <mergeCell ref="A22:D37"/>
    <mergeCell ref="E22:I22"/>
    <mergeCell ref="J22:L22"/>
    <mergeCell ref="E23:I23"/>
    <mergeCell ref="J23:L23"/>
    <mergeCell ref="E24:I24"/>
    <mergeCell ref="J24:L24"/>
    <mergeCell ref="E33:I33"/>
    <mergeCell ref="J33:L33"/>
    <mergeCell ref="E34:I34"/>
    <mergeCell ref="J34:L34"/>
    <mergeCell ref="E35:I35"/>
    <mergeCell ref="J35:L35"/>
    <mergeCell ref="E36:I36"/>
    <mergeCell ref="J36:L36"/>
    <mergeCell ref="E37:I37"/>
    <mergeCell ref="J37:L37"/>
    <mergeCell ref="J26:L26"/>
    <mergeCell ref="J27:L27"/>
    <mergeCell ref="J28:L28"/>
    <mergeCell ref="J29:L29"/>
    <mergeCell ref="J30:L30"/>
    <mergeCell ref="J31:L31"/>
    <mergeCell ref="J32:L32"/>
    <mergeCell ref="A1:B1"/>
    <mergeCell ref="C1:Z1"/>
    <mergeCell ref="A3:F3"/>
    <mergeCell ref="A4:D5"/>
    <mergeCell ref="E4:I5"/>
    <mergeCell ref="J4:L4"/>
    <mergeCell ref="A6:D21"/>
    <mergeCell ref="E6:I6"/>
    <mergeCell ref="J6:L6"/>
    <mergeCell ref="E7:I7"/>
    <mergeCell ref="J7:L7"/>
    <mergeCell ref="E8:I8"/>
    <mergeCell ref="J8:L8"/>
    <mergeCell ref="E13:I13"/>
    <mergeCell ref="J13:L13"/>
    <mergeCell ref="E14:I14"/>
    <mergeCell ref="J14:L14"/>
    <mergeCell ref="E19:I19"/>
    <mergeCell ref="J19:L19"/>
    <mergeCell ref="E20:I20"/>
    <mergeCell ref="J20:L20"/>
    <mergeCell ref="E21:I21"/>
    <mergeCell ref="J21:L21"/>
    <mergeCell ref="E9:I9"/>
  </mergeCells>
  <conditionalFormatting sqref="J6:L6">
    <cfRule type="cellIs" dxfId="142" priority="14" operator="equal">
      <formula>"Débil"</formula>
    </cfRule>
  </conditionalFormatting>
  <conditionalFormatting sqref="J31:L117">
    <cfRule type="cellIs" dxfId="141" priority="9" operator="equal">
      <formula>"Débil"</formula>
    </cfRule>
  </conditionalFormatting>
  <conditionalFormatting sqref="J7:L30">
    <cfRule type="cellIs" dxfId="140" priority="8" operator="equal">
      <formula>"Débil"</formula>
    </cfRule>
  </conditionalFormatting>
  <conditionalFormatting sqref="J118:L133">
    <cfRule type="cellIs" dxfId="139" priority="7" operator="equal">
      <formula>"Débil"</formula>
    </cfRule>
  </conditionalFormatting>
  <conditionalFormatting sqref="J134:L149">
    <cfRule type="cellIs" dxfId="138" priority="6" operator="equal">
      <formula>"Débil"</formula>
    </cfRule>
  </conditionalFormatting>
  <conditionalFormatting sqref="J150:L165">
    <cfRule type="cellIs" dxfId="137" priority="5" operator="equal">
      <formula>"Débil"</formula>
    </cfRule>
  </conditionalFormatting>
  <conditionalFormatting sqref="J166:L181">
    <cfRule type="cellIs" dxfId="136" priority="4" operator="equal">
      <formula>"Débil"</formula>
    </cfRule>
  </conditionalFormatting>
  <conditionalFormatting sqref="J182:L197">
    <cfRule type="cellIs" dxfId="135" priority="3" operator="equal">
      <formula>"Débil"</formula>
    </cfRule>
  </conditionalFormatting>
  <conditionalFormatting sqref="J198:L213">
    <cfRule type="cellIs" dxfId="134" priority="2" operator="equal">
      <formula>"Débil"</formula>
    </cfRule>
  </conditionalFormatting>
  <conditionalFormatting sqref="J214:L229">
    <cfRule type="cellIs" dxfId="133" priority="1" operator="equal">
      <formula>"Débil"</formula>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TENCIÓN" prompt="Si no hay control, NO ASIGNE CALIFICACIONES">
          <x14:formula1>
            <xm:f>DATOS!$Q$3:$Q$6</xm:f>
          </x14:formula1>
          <xm:sqref>J6:L229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31"/>
  <sheetViews>
    <sheetView showGridLines="0" showRowColHeaders="0" zoomScaleNormal="100" workbookViewId="0">
      <selection sqref="A1:B1"/>
    </sheetView>
  </sheetViews>
  <sheetFormatPr baseColWidth="10" defaultColWidth="0" defaultRowHeight="16.5" customHeight="1" zeroHeight="1" x14ac:dyDescent="0.25"/>
  <cols>
    <col min="1" max="1" width="11.140625" style="4" customWidth="1"/>
    <col min="2" max="7" width="14.28515625" style="4" customWidth="1"/>
    <col min="8" max="8" width="6.5703125" style="4" customWidth="1"/>
    <col min="9" max="11" width="11.140625" style="4" customWidth="1"/>
    <col min="12" max="14" width="14.140625" style="4" customWidth="1"/>
    <col min="15" max="15" width="11.42578125" style="4" customWidth="1"/>
    <col min="16" max="16384" width="11.42578125" style="4" hidden="1"/>
  </cols>
  <sheetData>
    <row r="1" spans="1:15" s="75" customFormat="1" ht="48.75" customHeight="1" x14ac:dyDescent="0.35">
      <c r="A1" s="366"/>
      <c r="B1" s="367"/>
      <c r="C1" s="368" t="s">
        <v>267</v>
      </c>
      <c r="D1" s="368"/>
      <c r="E1" s="368"/>
      <c r="F1" s="368"/>
      <c r="G1" s="368"/>
      <c r="H1" s="368"/>
      <c r="I1" s="368"/>
      <c r="J1" s="368"/>
      <c r="K1" s="368"/>
      <c r="L1" s="368"/>
      <c r="M1" s="368"/>
      <c r="N1" s="368"/>
      <c r="O1" s="368"/>
    </row>
    <row r="2" spans="1:15" s="75" customFormat="1" ht="9" customHeight="1" x14ac:dyDescent="0.35"/>
    <row r="3" spans="1:15" ht="29.45" customHeight="1" x14ac:dyDescent="0.25">
      <c r="A3" s="456" t="s">
        <v>268</v>
      </c>
      <c r="B3" s="456"/>
      <c r="C3" s="456"/>
      <c r="D3" s="456"/>
      <c r="E3" s="456"/>
      <c r="F3" s="456"/>
      <c r="G3" s="456"/>
      <c r="H3" s="456"/>
      <c r="I3" s="456"/>
      <c r="J3" s="456"/>
      <c r="K3" s="456"/>
      <c r="L3" s="456"/>
      <c r="M3" s="456"/>
      <c r="N3" s="456"/>
      <c r="O3" s="456"/>
    </row>
    <row r="4" spans="1:15" ht="21.75" customHeight="1" thickBot="1" x14ac:dyDescent="0.4">
      <c r="A4" s="75"/>
      <c r="B4" s="75"/>
      <c r="C4" s="86"/>
      <c r="D4" s="86"/>
      <c r="E4" s="86"/>
      <c r="F4" s="86"/>
      <c r="G4" s="86"/>
      <c r="H4" s="30"/>
      <c r="I4" s="30"/>
      <c r="J4" s="30"/>
      <c r="K4" s="30"/>
      <c r="L4" s="30"/>
      <c r="M4" s="30"/>
      <c r="N4" s="30"/>
    </row>
    <row r="5" spans="1:15" ht="21.75" customHeight="1" x14ac:dyDescent="0.25">
      <c r="A5" s="75"/>
      <c r="B5" s="457" t="s">
        <v>9</v>
      </c>
      <c r="C5" s="459" t="s">
        <v>10</v>
      </c>
      <c r="D5" s="459"/>
      <c r="E5" s="459"/>
      <c r="F5" s="459"/>
      <c r="G5" s="460"/>
      <c r="H5" s="30"/>
      <c r="I5" s="342" t="s">
        <v>173</v>
      </c>
      <c r="J5" s="342"/>
      <c r="K5" s="342"/>
      <c r="L5" s="342" t="s">
        <v>177</v>
      </c>
      <c r="M5" s="342"/>
      <c r="N5" s="342"/>
    </row>
    <row r="6" spans="1:15" ht="21.75" customHeight="1" x14ac:dyDescent="0.25">
      <c r="A6" s="75"/>
      <c r="B6" s="458"/>
      <c r="C6" s="87" t="s">
        <v>66</v>
      </c>
      <c r="D6" s="88" t="s">
        <v>67</v>
      </c>
      <c r="E6" s="88" t="s">
        <v>68</v>
      </c>
      <c r="F6" s="88" t="s">
        <v>69</v>
      </c>
      <c r="G6" s="89" t="s">
        <v>70</v>
      </c>
      <c r="H6" s="30"/>
      <c r="I6" s="342"/>
      <c r="J6" s="342"/>
      <c r="K6" s="342"/>
      <c r="L6" s="342"/>
      <c r="M6" s="342"/>
      <c r="N6" s="342"/>
    </row>
    <row r="7" spans="1:15" ht="35.1" customHeight="1" x14ac:dyDescent="0.35">
      <c r="A7" s="86"/>
      <c r="B7" s="90" t="s">
        <v>71</v>
      </c>
      <c r="C7" s="91"/>
      <c r="D7" s="91"/>
      <c r="E7" s="92"/>
      <c r="F7" s="92"/>
      <c r="G7" s="93"/>
      <c r="H7" s="30"/>
      <c r="I7" s="94"/>
      <c r="J7" s="396" t="s">
        <v>159</v>
      </c>
      <c r="K7" s="396"/>
      <c r="L7" s="453" t="s">
        <v>174</v>
      </c>
      <c r="M7" s="453"/>
      <c r="N7" s="453"/>
    </row>
    <row r="8" spans="1:15" ht="35.1" customHeight="1" x14ac:dyDescent="0.35">
      <c r="A8" s="86"/>
      <c r="B8" s="95" t="s">
        <v>72</v>
      </c>
      <c r="C8" s="96"/>
      <c r="D8" s="91"/>
      <c r="E8" s="91"/>
      <c r="F8" s="92"/>
      <c r="G8" s="93"/>
      <c r="H8" s="30"/>
      <c r="I8" s="97"/>
      <c r="J8" s="396" t="s">
        <v>156</v>
      </c>
      <c r="K8" s="396"/>
      <c r="L8" s="453" t="s">
        <v>174</v>
      </c>
      <c r="M8" s="453"/>
      <c r="N8" s="453"/>
    </row>
    <row r="9" spans="1:15" ht="35.1" customHeight="1" x14ac:dyDescent="0.35">
      <c r="A9" s="86"/>
      <c r="B9" s="95" t="s">
        <v>73</v>
      </c>
      <c r="C9" s="98"/>
      <c r="D9" s="99"/>
      <c r="E9" s="91"/>
      <c r="F9" s="92"/>
      <c r="G9" s="93"/>
      <c r="H9" s="30"/>
      <c r="I9" s="100"/>
      <c r="J9" s="396" t="s">
        <v>157</v>
      </c>
      <c r="K9" s="396"/>
      <c r="L9" s="453" t="s">
        <v>175</v>
      </c>
      <c r="M9" s="453"/>
      <c r="N9" s="453"/>
    </row>
    <row r="10" spans="1:15" ht="35.1" customHeight="1" x14ac:dyDescent="0.35">
      <c r="A10" s="86"/>
      <c r="B10" s="95" t="s">
        <v>74</v>
      </c>
      <c r="C10" s="101"/>
      <c r="D10" s="98"/>
      <c r="E10" s="102"/>
      <c r="F10" s="91"/>
      <c r="G10" s="93"/>
      <c r="H10" s="30"/>
      <c r="I10" s="103"/>
      <c r="J10" s="396" t="s">
        <v>158</v>
      </c>
      <c r="K10" s="396"/>
      <c r="L10" s="453" t="s">
        <v>176</v>
      </c>
      <c r="M10" s="453"/>
      <c r="N10" s="453"/>
    </row>
    <row r="11" spans="1:15" ht="35.1" customHeight="1" thickBot="1" x14ac:dyDescent="0.3">
      <c r="A11" s="86"/>
      <c r="B11" s="104" t="s">
        <v>75</v>
      </c>
      <c r="C11" s="105"/>
      <c r="D11" s="106"/>
      <c r="E11" s="107"/>
      <c r="F11" s="108"/>
      <c r="G11" s="109"/>
      <c r="H11" s="30"/>
      <c r="I11" s="110"/>
      <c r="J11" s="110"/>
      <c r="K11" s="110"/>
      <c r="L11" s="110"/>
      <c r="M11" s="110"/>
      <c r="N11" s="110"/>
    </row>
    <row r="12" spans="1:15" ht="13.5" customHeight="1" x14ac:dyDescent="0.25">
      <c r="A12" s="75"/>
      <c r="H12" s="70"/>
      <c r="I12" s="110"/>
      <c r="J12" s="110"/>
      <c r="K12" s="28"/>
      <c r="L12" s="28"/>
      <c r="M12" s="28"/>
      <c r="N12" s="28"/>
    </row>
    <row r="13" spans="1:15" ht="69.75" customHeight="1" x14ac:dyDescent="0.25">
      <c r="A13" s="75"/>
      <c r="B13" s="454" t="s">
        <v>433</v>
      </c>
      <c r="C13" s="454"/>
      <c r="D13" s="454"/>
      <c r="E13" s="454"/>
      <c r="F13" s="454"/>
      <c r="G13" s="454"/>
      <c r="H13" s="454"/>
      <c r="I13" s="454"/>
      <c r="J13" s="454"/>
      <c r="K13" s="454"/>
      <c r="L13" s="454"/>
      <c r="M13" s="454"/>
      <c r="N13" s="454"/>
    </row>
    <row r="14" spans="1:15" ht="13.5" customHeight="1" x14ac:dyDescent="0.25">
      <c r="A14" s="75"/>
      <c r="H14" s="70"/>
      <c r="I14" s="110"/>
      <c r="J14" s="110"/>
      <c r="K14" s="28"/>
      <c r="L14" s="28"/>
      <c r="M14" s="28"/>
      <c r="N14" s="28"/>
    </row>
    <row r="15" spans="1:15" ht="35.25" customHeight="1" x14ac:dyDescent="0.35">
      <c r="A15" s="75"/>
      <c r="H15" s="70"/>
      <c r="I15" s="110"/>
      <c r="J15" s="110"/>
      <c r="K15" s="28"/>
      <c r="L15" s="28"/>
      <c r="M15" s="28"/>
      <c r="N15" s="28"/>
    </row>
    <row r="16" spans="1:15" ht="35.25" customHeight="1" x14ac:dyDescent="0.35">
      <c r="H16" s="70"/>
      <c r="I16" s="110"/>
      <c r="J16" s="110"/>
      <c r="K16" s="28"/>
      <c r="L16" s="28"/>
      <c r="M16" s="28"/>
      <c r="N16" s="28"/>
    </row>
    <row r="17" spans="1:14" ht="35.25" customHeight="1" x14ac:dyDescent="0.25">
      <c r="H17" s="70"/>
      <c r="I17" s="110"/>
      <c r="J17" s="110"/>
      <c r="K17" s="28"/>
      <c r="L17" s="28"/>
      <c r="M17" s="28"/>
      <c r="N17" s="28"/>
    </row>
    <row r="18" spans="1:14" ht="24" customHeight="1" x14ac:dyDescent="0.25">
      <c r="A18" s="27"/>
      <c r="H18" s="28"/>
      <c r="I18" s="28"/>
      <c r="J18" s="28"/>
      <c r="K18" s="28"/>
      <c r="L18" s="28"/>
      <c r="M18" s="70"/>
      <c r="N18" s="70"/>
    </row>
    <row r="19" spans="1:14" ht="24" customHeight="1" x14ac:dyDescent="0.25">
      <c r="A19" s="27"/>
      <c r="H19" s="455"/>
      <c r="I19" s="455"/>
      <c r="J19" s="455"/>
      <c r="K19" s="455"/>
      <c r="L19" s="455"/>
      <c r="M19" s="70"/>
      <c r="N19" s="70"/>
    </row>
    <row r="20" spans="1:14" ht="15.75" customHeight="1" x14ac:dyDescent="0.25"/>
    <row r="21" spans="1:14" x14ac:dyDescent="0.25"/>
    <row r="22" spans="1:14" ht="15.75" customHeight="1" x14ac:dyDescent="0.25"/>
    <row r="23" spans="1:14" ht="16.5" customHeight="1" x14ac:dyDescent="0.25"/>
    <row r="24" spans="1:14" ht="16.5" customHeight="1" x14ac:dyDescent="0.25"/>
    <row r="25" spans="1:14" ht="16.5" customHeight="1" x14ac:dyDescent="0.25"/>
    <row r="26" spans="1:14" ht="16.5" customHeight="1" x14ac:dyDescent="0.25"/>
    <row r="27" spans="1:14" ht="16.5" customHeight="1" x14ac:dyDescent="0.25"/>
    <row r="28" spans="1:14" ht="16.5" customHeight="1" x14ac:dyDescent="0.25"/>
    <row r="29" spans="1:14" ht="16.5" customHeight="1" x14ac:dyDescent="0.25"/>
    <row r="30" spans="1:14" ht="16.5" customHeight="1" x14ac:dyDescent="0.25"/>
    <row r="31" spans="1:14" hidden="1" x14ac:dyDescent="0.35"/>
  </sheetData>
  <sheetProtection password="E9CD" sheet="1" objects="1" scenarios="1"/>
  <mergeCells count="17">
    <mergeCell ref="J7:K7"/>
    <mergeCell ref="L7:N7"/>
    <mergeCell ref="J8:K8"/>
    <mergeCell ref="L8:N8"/>
    <mergeCell ref="J9:K9"/>
    <mergeCell ref="A1:B1"/>
    <mergeCell ref="C1:O1"/>
    <mergeCell ref="A3:O3"/>
    <mergeCell ref="B5:B6"/>
    <mergeCell ref="C5:G5"/>
    <mergeCell ref="I5:K6"/>
    <mergeCell ref="L5:N6"/>
    <mergeCell ref="L9:N9"/>
    <mergeCell ref="B13:N13"/>
    <mergeCell ref="J10:K10"/>
    <mergeCell ref="L10:N10"/>
    <mergeCell ref="H19:L19"/>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5"/>
  <sheetViews>
    <sheetView showGridLines="0" showRowColHeaders="0" zoomScaleNormal="100" workbookViewId="0">
      <selection activeCell="H15" sqref="H15:N21"/>
    </sheetView>
  </sheetViews>
  <sheetFormatPr baseColWidth="10" defaultColWidth="0" defaultRowHeight="16.5" customHeight="1" zeroHeight="1" x14ac:dyDescent="0.25"/>
  <cols>
    <col min="1" max="14" width="11.42578125" style="4" customWidth="1"/>
    <col min="15" max="16384" width="10.85546875" style="4" hidden="1"/>
  </cols>
  <sheetData>
    <row r="1" spans="1:14" s="75" customFormat="1" ht="48.75" customHeight="1" x14ac:dyDescent="0.35">
      <c r="A1" s="366"/>
      <c r="B1" s="367"/>
      <c r="C1" s="461" t="s">
        <v>269</v>
      </c>
      <c r="D1" s="462"/>
      <c r="E1" s="462"/>
      <c r="F1" s="462"/>
      <c r="G1" s="462"/>
      <c r="H1" s="462"/>
      <c r="I1" s="462"/>
      <c r="J1" s="462"/>
      <c r="K1" s="462"/>
      <c r="L1" s="462"/>
      <c r="M1" s="462"/>
      <c r="N1" s="463"/>
    </row>
    <row r="2" spans="1:14" ht="15.75" customHeight="1" x14ac:dyDescent="0.35">
      <c r="A2" s="27"/>
      <c r="B2" s="27"/>
      <c r="C2" s="27"/>
      <c r="D2" s="27"/>
      <c r="E2" s="27"/>
      <c r="F2" s="27"/>
      <c r="G2" s="27"/>
      <c r="H2" s="27"/>
      <c r="I2" s="27"/>
      <c r="J2" s="27"/>
      <c r="K2" s="27"/>
      <c r="L2" s="27"/>
      <c r="M2" s="27"/>
      <c r="N2" s="27"/>
    </row>
    <row r="3" spans="1:14" ht="15.75" customHeight="1" x14ac:dyDescent="0.35">
      <c r="A3" s="27"/>
      <c r="B3" s="27"/>
      <c r="C3" s="27"/>
      <c r="D3" s="27"/>
      <c r="E3" s="27"/>
      <c r="F3" s="27"/>
      <c r="G3" s="27"/>
      <c r="H3" s="27"/>
      <c r="I3" s="27"/>
      <c r="J3" s="27"/>
      <c r="K3" s="27"/>
      <c r="L3" s="27"/>
      <c r="M3" s="27"/>
      <c r="N3" s="27"/>
    </row>
    <row r="4" spans="1:14" ht="15.75" customHeight="1" x14ac:dyDescent="0.35">
      <c r="A4" s="27"/>
      <c r="B4" s="27"/>
      <c r="C4" s="27"/>
      <c r="D4" s="27"/>
      <c r="E4" s="27"/>
      <c r="F4" s="27"/>
      <c r="G4" s="27"/>
      <c r="H4" s="27"/>
      <c r="I4" s="27"/>
      <c r="J4" s="27"/>
      <c r="K4" s="27"/>
      <c r="L4" s="27"/>
      <c r="M4" s="27"/>
      <c r="N4" s="27"/>
    </row>
    <row r="5" spans="1:14" ht="15.75" customHeight="1" x14ac:dyDescent="0.35">
      <c r="A5" s="27"/>
      <c r="B5" s="27"/>
      <c r="C5" s="27"/>
      <c r="D5" s="27"/>
      <c r="E5" s="27"/>
      <c r="F5" s="27"/>
      <c r="G5" s="27"/>
      <c r="H5" s="27"/>
      <c r="I5" s="27"/>
      <c r="J5" s="27"/>
      <c r="K5" s="27"/>
      <c r="L5" s="27"/>
      <c r="M5" s="27"/>
      <c r="N5" s="27"/>
    </row>
    <row r="6" spans="1:14" ht="15.75" customHeight="1" x14ac:dyDescent="0.35">
      <c r="A6" s="27"/>
      <c r="B6" s="27"/>
      <c r="C6" s="27"/>
      <c r="D6" s="27"/>
      <c r="E6" s="27"/>
      <c r="F6" s="27"/>
      <c r="G6" s="27"/>
      <c r="H6" s="27"/>
      <c r="I6" s="27"/>
      <c r="J6" s="27"/>
      <c r="K6" s="27"/>
      <c r="L6" s="27"/>
      <c r="M6" s="27"/>
      <c r="N6" s="27"/>
    </row>
    <row r="7" spans="1:14" ht="15.75" customHeight="1" x14ac:dyDescent="0.35">
      <c r="A7" s="27"/>
      <c r="B7" s="27"/>
      <c r="C7" s="27"/>
      <c r="D7" s="27"/>
      <c r="E7" s="27"/>
      <c r="F7" s="27"/>
      <c r="G7" s="27"/>
      <c r="H7" s="27"/>
      <c r="I7" s="27"/>
      <c r="J7" s="27"/>
      <c r="K7" s="27"/>
      <c r="L7" s="27"/>
      <c r="M7" s="27"/>
      <c r="N7" s="27"/>
    </row>
    <row r="8" spans="1:14" ht="15.75" customHeight="1" x14ac:dyDescent="0.35">
      <c r="A8" s="27"/>
      <c r="B8" s="27"/>
      <c r="C8" s="27"/>
      <c r="D8" s="27"/>
      <c r="E8" s="27"/>
      <c r="F8" s="27"/>
      <c r="G8" s="27"/>
      <c r="H8" s="27"/>
      <c r="I8" s="27"/>
      <c r="J8" s="27"/>
      <c r="K8" s="27"/>
      <c r="L8" s="27"/>
      <c r="M8" s="27"/>
      <c r="N8" s="27"/>
    </row>
    <row r="9" spans="1:14" ht="15.75" customHeight="1" x14ac:dyDescent="0.35">
      <c r="A9" s="27"/>
      <c r="B9" s="27"/>
      <c r="C9" s="27"/>
      <c r="D9" s="27"/>
      <c r="E9" s="27"/>
      <c r="F9" s="27"/>
      <c r="G9" s="27"/>
      <c r="H9" s="27"/>
      <c r="I9" s="27"/>
      <c r="J9" s="27"/>
      <c r="K9" s="27"/>
      <c r="L9" s="27"/>
      <c r="M9" s="27"/>
      <c r="N9" s="27"/>
    </row>
    <row r="10" spans="1:14" ht="15.75" customHeight="1" x14ac:dyDescent="0.35">
      <c r="A10" s="27"/>
      <c r="B10" s="27"/>
      <c r="C10" s="27"/>
      <c r="D10" s="27"/>
      <c r="E10" s="27"/>
      <c r="F10" s="27"/>
      <c r="G10" s="27"/>
      <c r="H10" s="27"/>
      <c r="I10" s="27"/>
      <c r="J10" s="27"/>
      <c r="K10" s="27"/>
      <c r="L10" s="27"/>
      <c r="M10" s="27"/>
      <c r="N10" s="27"/>
    </row>
    <row r="11" spans="1:14" ht="15.75" customHeight="1" x14ac:dyDescent="0.35">
      <c r="A11" s="27"/>
      <c r="B11" s="27"/>
      <c r="C11" s="27"/>
      <c r="D11" s="27"/>
      <c r="E11" s="27"/>
      <c r="F11" s="27"/>
      <c r="G11" s="27"/>
      <c r="H11" s="27"/>
      <c r="I11" s="27"/>
      <c r="J11" s="27"/>
      <c r="K11" s="27"/>
      <c r="L11" s="27"/>
      <c r="M11" s="27"/>
      <c r="N11" s="27"/>
    </row>
    <row r="12" spans="1:14" ht="15.75" customHeight="1" x14ac:dyDescent="0.35">
      <c r="A12" s="27"/>
      <c r="B12" s="27"/>
      <c r="C12" s="27"/>
      <c r="D12" s="27"/>
      <c r="E12" s="27"/>
      <c r="F12" s="27"/>
      <c r="G12" s="27"/>
      <c r="H12" s="27"/>
      <c r="I12" s="27"/>
      <c r="J12" s="27"/>
      <c r="K12" s="27"/>
      <c r="L12" s="27"/>
      <c r="M12" s="27"/>
      <c r="N12" s="27"/>
    </row>
    <row r="13" spans="1:14" ht="15.75" customHeight="1" x14ac:dyDescent="0.35">
      <c r="A13" s="27"/>
      <c r="B13" s="27"/>
      <c r="C13" s="27"/>
      <c r="D13" s="27"/>
      <c r="E13" s="27"/>
      <c r="F13" s="27"/>
      <c r="G13" s="27"/>
      <c r="H13" s="27"/>
      <c r="I13" s="27"/>
      <c r="J13" s="27"/>
      <c r="K13" s="27"/>
      <c r="L13" s="27"/>
      <c r="M13" s="27"/>
      <c r="N13" s="27"/>
    </row>
    <row r="14" spans="1:14" ht="30" customHeight="1" x14ac:dyDescent="0.35">
      <c r="A14" s="464" t="s">
        <v>154</v>
      </c>
      <c r="B14" s="464"/>
      <c r="C14" s="464"/>
      <c r="D14" s="464"/>
      <c r="E14" s="464"/>
      <c r="F14" s="464"/>
      <c r="G14" s="464"/>
      <c r="H14" s="464" t="s">
        <v>155</v>
      </c>
      <c r="I14" s="464"/>
      <c r="J14" s="464"/>
      <c r="K14" s="464"/>
      <c r="L14" s="464"/>
      <c r="M14" s="464"/>
      <c r="N14" s="464"/>
    </row>
    <row r="15" spans="1:14" ht="39" customHeight="1" x14ac:dyDescent="0.25">
      <c r="A15" s="465" t="s">
        <v>672</v>
      </c>
      <c r="B15" s="465"/>
      <c r="C15" s="465"/>
      <c r="D15" s="465"/>
      <c r="E15" s="465"/>
      <c r="F15" s="465"/>
      <c r="G15" s="465"/>
      <c r="H15" s="465" t="s">
        <v>312</v>
      </c>
      <c r="I15" s="465"/>
      <c r="J15" s="465"/>
      <c r="K15" s="465"/>
      <c r="L15" s="465"/>
      <c r="M15" s="465"/>
      <c r="N15" s="465"/>
    </row>
    <row r="16" spans="1:14" ht="39" customHeight="1" x14ac:dyDescent="0.25">
      <c r="A16" s="465"/>
      <c r="B16" s="465"/>
      <c r="C16" s="465"/>
      <c r="D16" s="465"/>
      <c r="E16" s="465"/>
      <c r="F16" s="465"/>
      <c r="G16" s="465"/>
      <c r="H16" s="465"/>
      <c r="I16" s="465"/>
      <c r="J16" s="465"/>
      <c r="K16" s="465"/>
      <c r="L16" s="465"/>
      <c r="M16" s="465"/>
      <c r="N16" s="465"/>
    </row>
    <row r="17" spans="1:14" ht="39" customHeight="1" x14ac:dyDescent="0.25">
      <c r="A17" s="465"/>
      <c r="B17" s="465"/>
      <c r="C17" s="465"/>
      <c r="D17" s="465"/>
      <c r="E17" s="465"/>
      <c r="F17" s="465"/>
      <c r="G17" s="465"/>
      <c r="H17" s="465"/>
      <c r="I17" s="465"/>
      <c r="J17" s="465"/>
      <c r="K17" s="465"/>
      <c r="L17" s="465"/>
      <c r="M17" s="465"/>
      <c r="N17" s="465"/>
    </row>
    <row r="18" spans="1:14" ht="39" customHeight="1" x14ac:dyDescent="0.25">
      <c r="A18" s="465"/>
      <c r="B18" s="465"/>
      <c r="C18" s="465"/>
      <c r="D18" s="465"/>
      <c r="E18" s="465"/>
      <c r="F18" s="465"/>
      <c r="G18" s="465"/>
      <c r="H18" s="465"/>
      <c r="I18" s="465"/>
      <c r="J18" s="465"/>
      <c r="K18" s="465"/>
      <c r="L18" s="465"/>
      <c r="M18" s="465"/>
      <c r="N18" s="465"/>
    </row>
    <row r="19" spans="1:14" ht="39" customHeight="1" x14ac:dyDescent="0.25">
      <c r="A19" s="465"/>
      <c r="B19" s="465"/>
      <c r="C19" s="465"/>
      <c r="D19" s="465"/>
      <c r="E19" s="465"/>
      <c r="F19" s="465"/>
      <c r="G19" s="465"/>
      <c r="H19" s="465"/>
      <c r="I19" s="465"/>
      <c r="J19" s="465"/>
      <c r="K19" s="465"/>
      <c r="L19" s="465"/>
      <c r="M19" s="465"/>
      <c r="N19" s="465"/>
    </row>
    <row r="20" spans="1:14" ht="39" customHeight="1" x14ac:dyDescent="0.25">
      <c r="A20" s="465"/>
      <c r="B20" s="465"/>
      <c r="C20" s="465"/>
      <c r="D20" s="465"/>
      <c r="E20" s="465"/>
      <c r="F20" s="465"/>
      <c r="G20" s="465"/>
      <c r="H20" s="465"/>
      <c r="I20" s="465"/>
      <c r="J20" s="465"/>
      <c r="K20" s="465"/>
      <c r="L20" s="465"/>
      <c r="M20" s="465"/>
      <c r="N20" s="465"/>
    </row>
    <row r="21" spans="1:14" ht="39" customHeight="1" x14ac:dyDescent="0.25">
      <c r="A21" s="465"/>
      <c r="B21" s="465"/>
      <c r="C21" s="465"/>
      <c r="D21" s="465"/>
      <c r="E21" s="465"/>
      <c r="F21" s="465"/>
      <c r="G21" s="465"/>
      <c r="H21" s="465"/>
      <c r="I21" s="465"/>
      <c r="J21" s="465"/>
      <c r="K21" s="465"/>
      <c r="L21" s="465"/>
      <c r="M21" s="465"/>
      <c r="N21" s="465"/>
    </row>
    <row r="22" spans="1:14" ht="27.75" hidden="1" customHeight="1" x14ac:dyDescent="0.35">
      <c r="A22" s="139"/>
      <c r="B22" s="139"/>
      <c r="C22" s="139"/>
      <c r="D22" s="139"/>
      <c r="E22" s="31"/>
      <c r="F22" s="139"/>
      <c r="G22" s="139"/>
      <c r="H22" s="139"/>
      <c r="I22" s="139"/>
      <c r="J22" s="31"/>
      <c r="K22" s="139"/>
      <c r="L22" s="139"/>
      <c r="M22" s="139"/>
      <c r="N22" s="139"/>
    </row>
    <row r="23" spans="1:14" ht="27.75" hidden="1" customHeight="1" x14ac:dyDescent="0.35">
      <c r="A23" s="139"/>
      <c r="B23" s="139"/>
      <c r="C23" s="139"/>
      <c r="D23" s="139"/>
      <c r="E23" s="31"/>
      <c r="F23" s="139"/>
      <c r="G23" s="139"/>
      <c r="H23" s="139"/>
      <c r="I23" s="139"/>
      <c r="J23" s="31"/>
      <c r="K23" s="139"/>
      <c r="L23" s="139"/>
      <c r="M23" s="139"/>
      <c r="N23" s="139"/>
    </row>
    <row r="24" spans="1:14" ht="27.75" hidden="1" customHeight="1" x14ac:dyDescent="0.35">
      <c r="A24" s="139"/>
      <c r="B24" s="139"/>
      <c r="C24" s="139"/>
      <c r="D24" s="139"/>
      <c r="E24" s="31"/>
      <c r="F24" s="139"/>
      <c r="G24" s="139"/>
      <c r="H24" s="139"/>
      <c r="I24" s="139"/>
      <c r="J24" s="31"/>
      <c r="K24" s="139"/>
      <c r="L24" s="139"/>
      <c r="M24" s="139"/>
      <c r="N24" s="139"/>
    </row>
    <row r="25" spans="1:14" ht="27.75" hidden="1" customHeight="1" x14ac:dyDescent="0.35">
      <c r="A25" s="139"/>
      <c r="B25" s="139"/>
      <c r="C25" s="139"/>
      <c r="D25" s="139"/>
      <c r="E25" s="31"/>
      <c r="F25" s="139"/>
      <c r="G25" s="139"/>
      <c r="H25" s="139"/>
      <c r="I25" s="139"/>
      <c r="J25" s="31"/>
      <c r="K25" s="139"/>
      <c r="L25" s="139"/>
      <c r="M25" s="139"/>
      <c r="N25" s="139"/>
    </row>
    <row r="26" spans="1:14" ht="27.75" hidden="1" customHeight="1" x14ac:dyDescent="0.35">
      <c r="A26" s="139"/>
      <c r="B26" s="139"/>
      <c r="C26" s="139"/>
      <c r="D26" s="139"/>
      <c r="E26" s="31"/>
      <c r="F26" s="139"/>
      <c r="G26" s="139"/>
      <c r="H26" s="139"/>
      <c r="I26" s="139"/>
      <c r="J26" s="31"/>
      <c r="K26" s="139"/>
      <c r="L26" s="139"/>
      <c r="M26" s="139"/>
      <c r="N26" s="139"/>
    </row>
    <row r="27" spans="1:14" ht="27.75" hidden="1" customHeight="1" x14ac:dyDescent="0.35">
      <c r="A27" s="139"/>
      <c r="B27" s="139"/>
      <c r="C27" s="139"/>
      <c r="D27" s="139"/>
      <c r="E27" s="31"/>
      <c r="F27" s="139"/>
      <c r="G27" s="139"/>
      <c r="H27" s="139"/>
      <c r="I27" s="139"/>
      <c r="J27" s="31"/>
      <c r="K27" s="139"/>
      <c r="L27" s="139"/>
      <c r="M27" s="139"/>
      <c r="N27" s="139"/>
    </row>
    <row r="28" spans="1:14" ht="27.75" hidden="1" customHeight="1" x14ac:dyDescent="0.35">
      <c r="A28" s="139"/>
      <c r="B28" s="139"/>
      <c r="C28" s="139"/>
      <c r="D28" s="139"/>
      <c r="E28" s="31"/>
      <c r="F28" s="139"/>
      <c r="G28" s="139"/>
      <c r="H28" s="139"/>
      <c r="I28" s="139"/>
      <c r="J28" s="31"/>
      <c r="K28" s="139"/>
      <c r="L28" s="139"/>
      <c r="M28" s="139"/>
      <c r="N28" s="139"/>
    </row>
    <row r="29" spans="1:14" ht="27.75" hidden="1" customHeight="1" x14ac:dyDescent="0.35">
      <c r="A29" s="139"/>
      <c r="B29" s="139"/>
      <c r="C29" s="139"/>
      <c r="D29" s="139"/>
      <c r="E29" s="31"/>
      <c r="F29" s="139"/>
      <c r="G29" s="139"/>
      <c r="H29" s="139"/>
      <c r="I29" s="139"/>
      <c r="J29" s="31"/>
      <c r="K29" s="139"/>
      <c r="L29" s="139"/>
      <c r="M29" s="139"/>
      <c r="N29" s="139"/>
    </row>
    <row r="30" spans="1:14" ht="27.75" hidden="1" customHeight="1" x14ac:dyDescent="0.35">
      <c r="A30" s="139"/>
      <c r="B30" s="139"/>
      <c r="C30" s="139"/>
      <c r="D30" s="139"/>
      <c r="E30" s="31"/>
      <c r="F30" s="139"/>
      <c r="G30" s="139"/>
      <c r="H30" s="139"/>
      <c r="I30" s="139"/>
      <c r="J30" s="31"/>
      <c r="K30" s="139"/>
      <c r="L30" s="139"/>
      <c r="M30" s="139"/>
      <c r="N30" s="139"/>
    </row>
    <row r="31" spans="1:14" ht="27.75" hidden="1" customHeight="1" x14ac:dyDescent="0.35">
      <c r="A31" s="139"/>
      <c r="B31" s="139"/>
      <c r="C31" s="139"/>
      <c r="D31" s="139"/>
      <c r="E31" s="31"/>
      <c r="F31" s="139"/>
      <c r="G31" s="139"/>
      <c r="H31" s="139"/>
      <c r="I31" s="139"/>
      <c r="J31" s="31"/>
      <c r="K31" s="139"/>
      <c r="L31" s="139"/>
      <c r="M31" s="139"/>
      <c r="N31" s="139"/>
    </row>
    <row r="32" spans="1:14" ht="27.75" hidden="1" customHeight="1" x14ac:dyDescent="0.35">
      <c r="A32" s="139"/>
      <c r="B32" s="139"/>
      <c r="C32" s="139"/>
      <c r="D32" s="139"/>
      <c r="E32" s="31"/>
      <c r="F32" s="139"/>
      <c r="G32" s="139"/>
      <c r="H32" s="139"/>
      <c r="I32" s="139"/>
      <c r="J32" s="31"/>
      <c r="K32" s="139"/>
      <c r="L32" s="139"/>
      <c r="M32" s="139"/>
      <c r="N32" s="139"/>
    </row>
    <row r="33" spans="1:14" ht="27.75" hidden="1" customHeight="1" x14ac:dyDescent="0.35">
      <c r="A33" s="139"/>
      <c r="B33" s="139"/>
      <c r="C33" s="139"/>
      <c r="D33" s="139"/>
      <c r="E33" s="31"/>
      <c r="F33" s="139"/>
      <c r="G33" s="139"/>
      <c r="H33" s="139"/>
      <c r="I33" s="139"/>
      <c r="J33" s="31"/>
      <c r="K33" s="139"/>
      <c r="L33" s="139"/>
      <c r="M33" s="139"/>
      <c r="N33" s="139"/>
    </row>
    <row r="34" spans="1:14" ht="27.75" hidden="1" customHeight="1" x14ac:dyDescent="0.35">
      <c r="A34" s="139"/>
      <c r="B34" s="139"/>
      <c r="C34" s="139"/>
      <c r="D34" s="139"/>
      <c r="E34" s="31"/>
      <c r="F34" s="139"/>
      <c r="G34" s="139"/>
      <c r="H34" s="139"/>
      <c r="I34" s="139"/>
      <c r="J34" s="31"/>
      <c r="K34" s="139"/>
      <c r="L34" s="139"/>
      <c r="M34" s="139"/>
      <c r="N34" s="139"/>
    </row>
    <row r="35" spans="1:14" hidden="1" x14ac:dyDescent="0.35">
      <c r="B35" s="32"/>
    </row>
    <row r="36" spans="1:14" hidden="1" x14ac:dyDescent="0.35"/>
    <row r="37" spans="1:14" hidden="1" x14ac:dyDescent="0.35"/>
    <row r="38" spans="1:14" ht="16.5" hidden="1" customHeight="1" x14ac:dyDescent="0.35"/>
    <row r="39" spans="1:14" ht="16.5" hidden="1" customHeight="1" x14ac:dyDescent="0.35"/>
    <row r="40" spans="1:14" ht="16.5" hidden="1" customHeight="1" x14ac:dyDescent="0.35"/>
    <row r="41" spans="1:14" ht="16.5" hidden="1" customHeight="1" x14ac:dyDescent="0.35"/>
    <row r="42" spans="1:14" ht="16.5" hidden="1" customHeight="1" x14ac:dyDescent="0.35"/>
    <row r="43" spans="1:14" ht="16.5" hidden="1" customHeight="1" x14ac:dyDescent="0.35"/>
    <row r="44" spans="1:14" ht="16.5" hidden="1" customHeight="1" x14ac:dyDescent="0.35"/>
    <row r="45" spans="1:14" ht="16.5" hidden="1" customHeight="1" x14ac:dyDescent="0.35"/>
  </sheetData>
  <sheetProtection password="E9CD" sheet="1" objects="1" scenarios="1"/>
  <mergeCells count="6">
    <mergeCell ref="A1:B1"/>
    <mergeCell ref="C1:N1"/>
    <mergeCell ref="A14:G14"/>
    <mergeCell ref="H14:N14"/>
    <mergeCell ref="A15:G21"/>
    <mergeCell ref="H15:N21"/>
  </mergeCells>
  <printOptions horizontalCentered="1"/>
  <pageMargins left="0.70866141732283472" right="0.70866141732283472" top="0.74803149606299213" bottom="0.74803149606299213" header="0.31496062992125984" footer="0.31496062992125984"/>
  <pageSetup scale="65" orientation="landscape"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103"/>
  <sheetViews>
    <sheetView showGridLines="0" showRowColHeaders="0" zoomScaleNormal="100" workbookViewId="0">
      <selection activeCell="L60" sqref="L60"/>
    </sheetView>
  </sheetViews>
  <sheetFormatPr baseColWidth="10" defaultColWidth="0" defaultRowHeight="28.5" customHeight="1" zeroHeight="1" x14ac:dyDescent="0.25"/>
  <cols>
    <col min="1" max="1" width="11.42578125" style="8" customWidth="1"/>
    <col min="2" max="2" width="6.42578125" style="8" customWidth="1"/>
    <col min="3" max="7" width="33.85546875" style="8" customWidth="1"/>
    <col min="8" max="8" width="5.5703125" style="8" customWidth="1"/>
    <col min="9" max="9" width="11.42578125" style="8" customWidth="1"/>
    <col min="10" max="10" width="6.42578125" style="8" customWidth="1"/>
    <col min="11" max="15" width="33.85546875" style="8" customWidth="1"/>
    <col min="16" max="16384" width="11.42578125" style="8" hidden="1"/>
  </cols>
  <sheetData>
    <row r="1" spans="1:15" s="75" customFormat="1" ht="48.75" customHeight="1" x14ac:dyDescent="0.35">
      <c r="A1" s="366"/>
      <c r="B1" s="472"/>
      <c r="C1" s="367"/>
      <c r="D1" s="461" t="s">
        <v>286</v>
      </c>
      <c r="E1" s="462"/>
      <c r="F1" s="462"/>
      <c r="G1" s="462"/>
      <c r="H1" s="462"/>
      <c r="I1" s="462"/>
      <c r="J1" s="462"/>
      <c r="K1" s="462"/>
      <c r="L1" s="462"/>
      <c r="M1" s="462"/>
      <c r="N1" s="462"/>
      <c r="O1" s="463"/>
    </row>
    <row r="2" spans="1:15" s="119" customFormat="1" ht="7.5" customHeight="1" x14ac:dyDescent="0.35">
      <c r="A2" s="115"/>
      <c r="B2" s="116"/>
      <c r="C2" s="117"/>
      <c r="D2" s="117"/>
      <c r="E2" s="117"/>
      <c r="F2" s="117"/>
      <c r="G2" s="117"/>
      <c r="H2" s="117"/>
      <c r="I2" s="117"/>
      <c r="J2" s="117"/>
      <c r="K2" s="117"/>
      <c r="L2" s="117"/>
      <c r="M2" s="117"/>
      <c r="N2" s="118"/>
    </row>
    <row r="3" spans="1:15" s="4" customFormat="1" ht="27" customHeight="1" thickBot="1" x14ac:dyDescent="0.3">
      <c r="A3" s="473" t="s">
        <v>287</v>
      </c>
      <c r="B3" s="473"/>
      <c r="C3" s="473"/>
      <c r="D3" s="473"/>
      <c r="E3" s="473"/>
      <c r="F3" s="473"/>
      <c r="G3" s="473"/>
      <c r="H3" s="473"/>
      <c r="I3" s="473"/>
      <c r="J3" s="473"/>
      <c r="K3" s="473"/>
      <c r="L3" s="473"/>
      <c r="M3" s="473"/>
      <c r="N3" s="473"/>
      <c r="O3" s="473"/>
    </row>
    <row r="4" spans="1:15" ht="28.5" customHeight="1" thickBot="1" x14ac:dyDescent="0.3">
      <c r="A4" s="481" t="s">
        <v>81</v>
      </c>
      <c r="B4" s="482"/>
      <c r="C4" s="482"/>
      <c r="D4" s="482"/>
      <c r="E4" s="482"/>
      <c r="F4" s="482"/>
      <c r="G4" s="483"/>
      <c r="H4" s="9"/>
      <c r="I4" s="481" t="s">
        <v>82</v>
      </c>
      <c r="J4" s="482"/>
      <c r="K4" s="482"/>
      <c r="L4" s="482"/>
      <c r="M4" s="482"/>
      <c r="N4" s="482"/>
      <c r="O4" s="483"/>
    </row>
    <row r="5" spans="1:15" ht="28.5" customHeight="1" x14ac:dyDescent="0.35">
      <c r="A5" s="176"/>
      <c r="B5" s="177"/>
      <c r="C5" s="477" t="s">
        <v>60</v>
      </c>
      <c r="D5" s="477"/>
      <c r="E5" s="477"/>
      <c r="F5" s="477"/>
      <c r="G5" s="478"/>
      <c r="H5" s="9"/>
      <c r="I5" s="176"/>
      <c r="J5" s="177"/>
      <c r="K5" s="477" t="s">
        <v>60</v>
      </c>
      <c r="L5" s="477"/>
      <c r="M5" s="477"/>
      <c r="N5" s="477"/>
      <c r="O5" s="478"/>
    </row>
    <row r="6" spans="1:15" ht="28.5" customHeight="1" x14ac:dyDescent="0.35">
      <c r="A6" s="11"/>
      <c r="B6" s="12"/>
      <c r="C6" s="13" t="s">
        <v>61</v>
      </c>
      <c r="D6" s="13" t="s">
        <v>62</v>
      </c>
      <c r="E6" s="13" t="s">
        <v>63</v>
      </c>
      <c r="F6" s="13" t="s">
        <v>64</v>
      </c>
      <c r="G6" s="14" t="s">
        <v>65</v>
      </c>
      <c r="H6" s="10"/>
      <c r="I6" s="11"/>
      <c r="J6" s="15"/>
      <c r="K6" s="16" t="s">
        <v>61</v>
      </c>
      <c r="L6" s="16" t="s">
        <v>62</v>
      </c>
      <c r="M6" s="16" t="s">
        <v>63</v>
      </c>
      <c r="N6" s="16" t="s">
        <v>64</v>
      </c>
      <c r="O6" s="17" t="s">
        <v>65</v>
      </c>
    </row>
    <row r="7" spans="1:15" ht="14.1" customHeight="1" x14ac:dyDescent="0.25">
      <c r="A7" s="479" t="s">
        <v>58</v>
      </c>
      <c r="B7" s="469" t="s">
        <v>59</v>
      </c>
      <c r="C7" s="40" t="str">
        <f>IFERROR(IF(AND('MAPA RIESGOS GESTION'!$K$10="Casi seguro",'MAPA RIESGOS GESTION'!$L$10="Insignificante"),'MAPA RIESGOS GESTION'!$I$10,""),0)</f>
        <v/>
      </c>
      <c r="D7" s="41" t="str">
        <f>IFERROR(IF(AND('MAPA RIESGOS GESTION'!K10="Casi seguro",'MAPA RIESGOS GESTION'!$L$10="Menor"),'MAPA RIESGOS GESTION'!$I$10,""),0)</f>
        <v/>
      </c>
      <c r="E7" s="34" t="str">
        <f>IFERROR(IF(AND('MAPA RIESGOS GESTION'!K10="Casi seguro",'MAPA RIESGOS GESTION'!$L$10="Moderado"),'MAPA RIESGOS GESTION'!$I$10,""),0)</f>
        <v/>
      </c>
      <c r="F7" s="34" t="str">
        <f>IFERROR(IF(AND('MAPA RIESGOS GESTION'!K10="Casi seguro",'MAPA RIESGOS GESTION'!$L$10="Mayor"),'MAPA RIESGOS GESTION'!$I$10,""),0)</f>
        <v/>
      </c>
      <c r="G7" s="35" t="str">
        <f>IFERROR(IF(AND('MAPA RIESGOS GESTION'!K10="Casi seguro",'MAPA RIESGOS GESTION'!$L$10="Catastrófico"),'MAPA RIESGOS GESTION'!$I$10,""),0)</f>
        <v/>
      </c>
      <c r="H7" s="19"/>
      <c r="I7" s="479" t="s">
        <v>58</v>
      </c>
      <c r="J7" s="469" t="s">
        <v>59</v>
      </c>
      <c r="K7" s="40" t="str">
        <f>IFERROR(IF(AND('MAPA RIESGOS GESTION'!$AL$10="Casi seguro",'MAPA RIESGOS GESTION'!$AM$10="Insignificante"),'MAPA RIESGOS GESTION'!$I$10,""),0)</f>
        <v/>
      </c>
      <c r="L7" s="41" t="str">
        <f>IFERROR(IF(AND('MAPA RIESGOS GESTION'!$AL$10="Casi seguro",'MAPA RIESGOS GESTION'!$AM$10="Menor"),'MAPA RIESGOS GESTION'!$I$10,""),0)</f>
        <v/>
      </c>
      <c r="M7" s="34" t="str">
        <f>IFERROR(IF(AND('MAPA RIESGOS GESTION'!$AL$10="Casi seguro",'MAPA RIESGOS GESTION'!$AM$10="Moderado"),'MAPA RIESGOS GESTION'!$I$10,""),0)</f>
        <v/>
      </c>
      <c r="N7" s="34" t="str">
        <f>IFERROR(IF(AND('MAPA RIESGOS GESTION'!$AL$10="Casi seguro",'MAPA RIESGOS GESTION'!$AM$10="Mayor"),'MAPA RIESGOS GESTION'!$I$10,""),0)</f>
        <v/>
      </c>
      <c r="O7" s="35" t="str">
        <f>IFERROR(IF(AND('MAPA RIESGOS GESTION'!$AL$10="Casi seguro",'MAPA RIESGOS GESTION'!$AM$10="Catastrófico"),'MAPA RIESGOS GESTION'!$I$10,""),0)</f>
        <v/>
      </c>
    </row>
    <row r="8" spans="1:15" ht="14.1" customHeight="1" x14ac:dyDescent="0.25">
      <c r="A8" s="480"/>
      <c r="B8" s="470"/>
      <c r="C8" s="40" t="str">
        <f>IFERROR(IF(AND('MAPA RIESGOS GESTION'!$K$26="Casi seguro",'MAPA RIESGOS GESTION'!$L$26="Insignificante"),'MAPA RIESGOS GESTION'!$I$26,""),0)</f>
        <v/>
      </c>
      <c r="D8" s="41" t="str">
        <f>IFERROR(IF(AND('MAPA RIESGOS GESTION'!$K$26="Casi seguro",'MAPA RIESGOS GESTION'!$L$26="Menor"),'MAPA RIESGOS GESTION'!$I$26,""),0)</f>
        <v/>
      </c>
      <c r="E8" s="34" t="str">
        <f>IFERROR(IF(AND('MAPA RIESGOS GESTION'!$K$26="Casi seguro",'MAPA RIESGOS GESTION'!$L$26="Moderado"),'MAPA RIESGOS GESTION'!$I$26,""),0)</f>
        <v/>
      </c>
      <c r="F8" s="34" t="str">
        <f>IFERROR(IF(AND('MAPA RIESGOS GESTION'!$K$26="Casi seguro",'MAPA RIESGOS GESTION'!$L$26="Mayor"),'MAPA RIESGOS GESTION'!$I$26,""),0)</f>
        <v/>
      </c>
      <c r="G8" s="35" t="str">
        <f>IFERROR(IF(AND('MAPA RIESGOS GESTION'!$K$26="Casi seguro",'MAPA RIESGOS GESTION'!$L$26="Catastrófico"),'MAPA RIESGOS GESTION'!$I$26,""),0)</f>
        <v/>
      </c>
      <c r="H8" s="19"/>
      <c r="I8" s="480"/>
      <c r="J8" s="470"/>
      <c r="K8" s="40" t="str">
        <f>IFERROR(IF(AND('MAPA RIESGOS GESTION'!$AL$26="Casi seguro",'MAPA RIESGOS GESTION'!$AM$26="Insignificante"),'MAPA RIESGOS GESTION'!$I$26,""),0)</f>
        <v/>
      </c>
      <c r="L8" s="41" t="str">
        <f>IFERROR(IF(AND('MAPA RIESGOS GESTION'!$AL$26="Casi seguro",'MAPA RIESGOS GESTION'!$AM$26="Menor"),'MAPA RIESGOS GESTION'!$I$26,""),0)</f>
        <v/>
      </c>
      <c r="M8" s="34" t="str">
        <f>IFERROR(IF(AND('MAPA RIESGOS GESTION'!$AL$26="Casi seguro",'MAPA RIESGOS GESTION'!$AM$26="Moderado"),'MAPA RIESGOS GESTION'!$I$26,""),0)</f>
        <v/>
      </c>
      <c r="N8" s="34" t="str">
        <f>IFERROR(IF(AND('MAPA RIESGOS GESTION'!$AL$26="Casi seguro",'MAPA RIESGOS GESTION'!$AM$26="Mayor"),'MAPA RIESGOS GESTION'!$I$26,""),0)</f>
        <v/>
      </c>
      <c r="O8" s="35" t="str">
        <f>IFERROR(IF(AND('MAPA RIESGOS GESTION'!$AL$26="Casi seguro",'MAPA RIESGOS GESTION'!$AM$26="Catastrófico"),'MAPA RIESGOS GESTION'!$I$26,""),0)</f>
        <v/>
      </c>
    </row>
    <row r="9" spans="1:15" ht="14.1" customHeight="1" x14ac:dyDescent="0.25">
      <c r="A9" s="480"/>
      <c r="B9" s="470"/>
      <c r="C9" s="40" t="str">
        <f>IFERROR(IF(AND('MAPA RIESGOS GESTION'!$K$42="Casi seguro",'MAPA RIESGOS GESTION'!$L$42="Insignificante"),'MAPA RIESGOS GESTION'!$I$42,""),0)</f>
        <v/>
      </c>
      <c r="D9" s="41" t="str">
        <f>IFERROR(IF(AND('MAPA RIESGOS GESTION'!$K$42="Casi seguro",'MAPA RIESGOS GESTION'!$L$42="Menor"),'MAPA RIESGOS GESTION'!$I$42,""),0)</f>
        <v/>
      </c>
      <c r="E9" s="34" t="str">
        <f>IFERROR(IF(AND('MAPA RIESGOS GESTION'!$K$42="Casi seguro",'MAPA RIESGOS GESTION'!$L$42="Moderado"),'MAPA RIESGOS GESTION'!$I$42,""),0)</f>
        <v/>
      </c>
      <c r="F9" s="34" t="str">
        <f>IFERROR(IF(AND('MAPA RIESGOS GESTION'!$K$42="Casi seguro",'MAPA RIESGOS GESTION'!$L$42="Mayor"),'MAPA RIESGOS GESTION'!$I$42,""),0)</f>
        <v/>
      </c>
      <c r="G9" s="35" t="str">
        <f>IFERROR(IF(AND('MAPA RIESGOS GESTION'!$K$42="Casi seguro",'MAPA RIESGOS GESTION'!$L$42="Catastrófico"),'MAPA RIESGOS GESTION'!$I$42,""),0)</f>
        <v/>
      </c>
      <c r="H9" s="19"/>
      <c r="I9" s="480"/>
      <c r="J9" s="470"/>
      <c r="K9" s="40" t="str">
        <f>IFERROR(IF(AND('MAPA RIESGOS GESTION'!$AL$42="Casi seguro",'MAPA RIESGOS GESTION'!$AM$42="Insignificante"),'MAPA RIESGOS GESTION'!$I$42,""),0)</f>
        <v/>
      </c>
      <c r="L9" s="41" t="str">
        <f>IFERROR(IF(AND('MAPA RIESGOS GESTION'!$AL$42="Casi seguro",'MAPA RIESGOS GESTION'!$AM$42="Menor"),'MAPA RIESGOS GESTION'!$I$42,""),0)</f>
        <v/>
      </c>
      <c r="M9" s="34" t="str">
        <f>IFERROR(IF(AND('MAPA RIESGOS GESTION'!$AL$42="Casi seguro",'MAPA RIESGOS GESTION'!$AM$42="Moderado"),'MAPA RIESGOS GESTION'!$I$42,""),0)</f>
        <v/>
      </c>
      <c r="N9" s="34" t="str">
        <f>IFERROR(IF(AND('MAPA RIESGOS GESTION'!$AL$42="Casi seguro",'MAPA RIESGOS GESTION'!$AM$42="Mayor"),'MAPA RIESGOS GESTION'!$I$42,""),0)</f>
        <v/>
      </c>
      <c r="O9" s="35" t="str">
        <f>IFERROR(IF(AND('MAPA RIESGOS GESTION'!$AL$42="Casi seguro",'MAPA RIESGOS GESTION'!$AM$42="Catastrófico"),'MAPA RIESGOS GESTION'!$I$42,""),0)</f>
        <v/>
      </c>
    </row>
    <row r="10" spans="1:15" ht="14.1" customHeight="1" x14ac:dyDescent="0.25">
      <c r="A10" s="480"/>
      <c r="B10" s="470"/>
      <c r="C10" s="40" t="str">
        <f>IFERROR(IF(AND('MAPA RIESGOS GESTION'!$K$58="Casi seguro",'MAPA RIESGOS GESTION'!$L$58="Insignificante"),'MAPA RIESGOS GESTION'!$I$58,""),0)</f>
        <v/>
      </c>
      <c r="D10" s="41" t="str">
        <f>IFERROR(IF(AND('MAPA RIESGOS GESTION'!$K$58="Casi seguro",'MAPA RIESGOS GESTION'!$L$58="Menor"),'MAPA RIESGOS GESTION'!$I$58,""),0)</f>
        <v/>
      </c>
      <c r="E10" s="34" t="str">
        <f>IFERROR(IF(AND('MAPA RIESGOS GESTION'!$K$58="Casi seguro",'MAPA RIESGOS GESTION'!$L$58="Moderado"),'MAPA RIESGOS GESTION'!$I$58,""),0)</f>
        <v/>
      </c>
      <c r="F10" s="34" t="str">
        <f>IFERROR(IF(AND('MAPA RIESGOS GESTION'!$K$58="Casi seguro",'MAPA RIESGOS GESTION'!$L$58="Mayor"),'MAPA RIESGOS GESTION'!$I$58,""),0)</f>
        <v/>
      </c>
      <c r="G10" s="35" t="str">
        <f>IFERROR(IF(AND('MAPA RIESGOS GESTION'!$K$58="Casi seguro",'MAPA RIESGOS GESTION'!$L$58="Catastrófico"),'MAPA RIESGOS GESTION'!$I$58,""),0)</f>
        <v/>
      </c>
      <c r="H10" s="19"/>
      <c r="I10" s="480"/>
      <c r="J10" s="470"/>
      <c r="K10" s="40" t="str">
        <f>IFERROR(IF(AND('MAPA RIESGOS GESTION'!$AL$58="Casi seguro",'MAPA RIESGOS GESTION'!$AM$58="Insignificante"),'MAPA RIESGOS GESTION'!$I$58,""),0)</f>
        <v/>
      </c>
      <c r="L10" s="41" t="str">
        <f>IFERROR(IF(AND('MAPA RIESGOS GESTION'!$AL$58="Casi seguro",'MAPA RIESGOS GESTION'!$AM$58="Menor"),'MAPA RIESGOS GESTION'!$I$58,""),0)</f>
        <v/>
      </c>
      <c r="M10" s="34" t="str">
        <f>IFERROR(IF(AND('MAPA RIESGOS GESTION'!$AL$58="Casi seguro",'MAPA RIESGOS GESTION'!$AM$58="Moderado"),'MAPA RIESGOS GESTION'!$I$58,""),0)</f>
        <v/>
      </c>
      <c r="N10" s="34" t="str">
        <f>IFERROR(IF(AND('MAPA RIESGOS GESTION'!$AL$58="Casi seguro",'MAPA RIESGOS GESTION'!$AM$58="Mayor"),'MAPA RIESGOS GESTION'!$I$58,""),0)</f>
        <v/>
      </c>
      <c r="O10" s="35" t="str">
        <f>IFERROR(IF(AND('MAPA RIESGOS GESTION'!$AL$58="Casi seguro",'MAPA RIESGOS GESTION'!$AM$58="Catastrófico"),'MAPA RIESGOS GESTION'!$I$58,""),0)</f>
        <v/>
      </c>
    </row>
    <row r="11" spans="1:15" ht="14.1" customHeight="1" x14ac:dyDescent="0.25">
      <c r="A11" s="480"/>
      <c r="B11" s="470"/>
      <c r="C11" s="40" t="str">
        <f>IFERROR(IF(AND('MAPA RIESGOS GESTION'!$K$74="Casi seguro",'MAPA RIESGOS GESTION'!$L$74="Insignificante"),'MAPA RIESGOS GESTION'!$I$74,""),0)</f>
        <v/>
      </c>
      <c r="D11" s="41" t="str">
        <f>IFERROR(IF(AND('MAPA RIESGOS GESTION'!$K$74="Casi seguro",'MAPA RIESGOS GESTION'!$L$74="Menor"),'MAPA RIESGOS GESTION'!$I$74,""),0)</f>
        <v/>
      </c>
      <c r="E11" s="34" t="str">
        <f>IFERROR(IF(AND('MAPA RIESGOS GESTION'!$K$74="Casi seguro",'MAPA RIESGOS GESTION'!$L$74="Moderado"),'MAPA RIESGOS GESTION'!$I$74,""),0)</f>
        <v/>
      </c>
      <c r="F11" s="34" t="str">
        <f>IFERROR(IF(AND('MAPA RIESGOS GESTION'!$K$74="Casi seguro",'MAPA RIESGOS GESTION'!$L$74="Mayor"),'MAPA RIESGOS GESTION'!$I$74,""),0)</f>
        <v/>
      </c>
      <c r="G11" s="35" t="str">
        <f>IFERROR(IF(AND('MAPA RIESGOS GESTION'!$K$74="Casi seguro",'MAPA RIESGOS GESTION'!$L$74="Catastrófico"),'MAPA RIESGOS GESTION'!$I$74,""),0)</f>
        <v/>
      </c>
      <c r="H11" s="19"/>
      <c r="I11" s="480"/>
      <c r="J11" s="470"/>
      <c r="K11" s="40" t="str">
        <f>IFERROR(IF(AND('MAPA RIESGOS GESTION'!$AL$74="Casi seguro",'MAPA RIESGOS GESTION'!$AM$74="Insignificante"),'MAPA RIESGOS GESTION'!$I$74,""),0)</f>
        <v/>
      </c>
      <c r="L11" s="41" t="str">
        <f>IFERROR(IF(AND('MAPA RIESGOS GESTION'!$AL$74="Casi seguro",'MAPA RIESGOS GESTION'!$AM$74="Menor"),'MAPA RIESGOS GESTION'!$I$74,""),0)</f>
        <v/>
      </c>
      <c r="M11" s="34" t="str">
        <f>IFERROR(IF(AND('MAPA RIESGOS GESTION'!$AL$74="Casi seguro",'MAPA RIESGOS GESTION'!$AM$74="Moderado"),'MAPA RIESGOS GESTION'!$I$74,""),0)</f>
        <v/>
      </c>
      <c r="N11" s="34" t="str">
        <f>IFERROR(IF(AND('MAPA RIESGOS GESTION'!$AL$74="Casi seguro",'MAPA RIESGOS GESTION'!$AM$74="Mayor"),'MAPA RIESGOS GESTION'!$I$74,""),0)</f>
        <v/>
      </c>
      <c r="O11" s="35" t="str">
        <f>IFERROR(IF(AND('MAPA RIESGOS GESTION'!$AL$74="Casi seguro",'MAPA RIESGOS GESTION'!$AM$74="Catastrófico"),'MAPA RIESGOS GESTION'!$I$74,""),0)</f>
        <v/>
      </c>
    </row>
    <row r="12" spans="1:15" ht="14.1" customHeight="1" x14ac:dyDescent="0.25">
      <c r="A12" s="480"/>
      <c r="B12" s="470"/>
      <c r="C12" s="40" t="str">
        <f>IFERROR(IF(AND('MAPA RIESGOS GESTION'!$K$90="Casi seguro",'MAPA RIESGOS GESTION'!$L$90="Insignificante"),'MAPA RIESGOS GESTION'!$I$90,""),0)</f>
        <v/>
      </c>
      <c r="D12" s="41" t="str">
        <f>IFERROR(IF(AND('MAPA RIESGOS GESTION'!$K$90="Casi seguro",'MAPA RIESGOS GESTION'!$L$90="Menor"),'MAPA RIESGOS GESTION'!$I$90,""),0)</f>
        <v/>
      </c>
      <c r="E12" s="34" t="str">
        <f>IFERROR(IF(AND('MAPA RIESGOS GESTION'!$K$90="Casi seguro",'MAPA RIESGOS GESTION'!$L$90="Moderado"),'MAPA RIESGOS GESTION'!$I$90,""),0)</f>
        <v/>
      </c>
      <c r="F12" s="34" t="str">
        <f>IFERROR(IF(AND('MAPA RIESGOS GESTION'!$K$90="Casi seguro",'MAPA RIESGOS GESTION'!$L$90="Mayor"),'MAPA RIESGOS GESTION'!$I$90,""),0)</f>
        <v/>
      </c>
      <c r="G12" s="35" t="str">
        <f>IFERROR(IF(AND('MAPA RIESGOS GESTION'!$K$90="Casi seguro",'MAPA RIESGOS GESTION'!$L$90="Catastrófico"),'MAPA RIESGOS GESTION'!$I$90,""),0)</f>
        <v/>
      </c>
      <c r="H12" s="19"/>
      <c r="I12" s="480"/>
      <c r="J12" s="470"/>
      <c r="K12" s="40" t="str">
        <f>IFERROR(IF(AND('MAPA RIESGOS GESTION'!$AL$90="Casi seguro",'MAPA RIESGOS GESTION'!$AM$90="Insignificante"),'MAPA RIESGOS GESTION'!$I$90,""),0)</f>
        <v/>
      </c>
      <c r="L12" s="41" t="str">
        <f>IFERROR(IF(AND('MAPA RIESGOS GESTION'!$AL$90="Casi seguro",'MAPA RIESGOS GESTION'!$AM$90="Menor"),'MAPA RIESGOS GESTION'!$I$90,""),0)</f>
        <v/>
      </c>
      <c r="M12" s="34" t="str">
        <f>IFERROR(IF(AND('MAPA RIESGOS GESTION'!$AL$90="Casi seguro",'MAPA RIESGOS GESTION'!$AM$90="Moderado"),'MAPA RIESGOS GESTION'!$I$90,""),0)</f>
        <v/>
      </c>
      <c r="N12" s="34" t="str">
        <f>IFERROR(IF(AND('MAPA RIESGOS GESTION'!$AL$90="Casi seguro",'MAPA RIESGOS GESTION'!$AM$90="Mayor"),'MAPA RIESGOS GESTION'!$I$90,""),0)</f>
        <v/>
      </c>
      <c r="O12" s="35" t="str">
        <f>IFERROR(IF(AND('MAPA RIESGOS GESTION'!$AL$90="Casi seguro",'MAPA RIESGOS GESTION'!$AM$90="Catastrófico"),'MAPA RIESGOS GESTION'!$I$90,""),0)</f>
        <v/>
      </c>
    </row>
    <row r="13" spans="1:15" ht="14.1" customHeight="1" x14ac:dyDescent="0.25">
      <c r="A13" s="480"/>
      <c r="B13" s="470"/>
      <c r="C13" s="40" t="str">
        <f>IFERROR(IF(AND('MAPA RIESGOS GESTION'!$K$106="Casi seguro",'MAPA RIESGOS GESTION'!$L$106="Insignificante"),'MAPA RIESGOS GESTION'!$I$106,""),0)</f>
        <v/>
      </c>
      <c r="D13" s="41" t="str">
        <f>IFERROR(IF(AND('MAPA RIESGOS GESTION'!$K$106="Casi seguro",'MAPA RIESGOS GESTION'!$L$106="Menor"),'MAPA RIESGOS GESTION'!$I$106,""),0)</f>
        <v/>
      </c>
      <c r="E13" s="34" t="str">
        <f>IFERROR(IF(AND('MAPA RIESGOS GESTION'!$K$106="Casi seguro",'MAPA RIESGOS GESTION'!$L$106="Moderado"),'MAPA RIESGOS GESTION'!$I$106,""),0)</f>
        <v/>
      </c>
      <c r="F13" s="34" t="str">
        <f>IFERROR(IF(AND('MAPA RIESGOS GESTION'!$K$106="Casi seguro",'MAPA RIESGOS GESTION'!$L$106="Mayor"),'MAPA RIESGOS GESTION'!$I$106,""),0)</f>
        <v/>
      </c>
      <c r="G13" s="35" t="str">
        <f>IFERROR(IF(AND('MAPA RIESGOS GESTION'!$K$106="Casi seguro",'MAPA RIESGOS GESTION'!$L$106="Catastrófico"),'MAPA RIESGOS GESTION'!$I$106,""),0)</f>
        <v/>
      </c>
      <c r="H13" s="19"/>
      <c r="I13" s="480"/>
      <c r="J13" s="470"/>
      <c r="K13" s="40" t="str">
        <f>IFERROR(IF(AND('MAPA RIESGOS GESTION'!$AL$106="Casi seguro",'MAPA RIESGOS GESTION'!$AM$106="Insignificante"),'MAPA RIESGOS GESTION'!$I$106,""),0)</f>
        <v/>
      </c>
      <c r="L13" s="41" t="str">
        <f>IFERROR(IF(AND('MAPA RIESGOS GESTION'!$AL$106="Casi seguro",'MAPA RIESGOS GESTION'!$AM$106="Menor"),'MAPA RIESGOS GESTION'!$I$106,""),0)</f>
        <v/>
      </c>
      <c r="M13" s="34" t="str">
        <f>IFERROR(IF(AND('MAPA RIESGOS GESTION'!$AL$106="Casi seguro",'MAPA RIESGOS GESTION'!$AM$106="Moderado"),'MAPA RIESGOS GESTION'!$I$106,""),0)</f>
        <v/>
      </c>
      <c r="N13" s="34" t="str">
        <f>IFERROR(IF(AND('MAPA RIESGOS GESTION'!$AL$106="Casi seguro",'MAPA RIESGOS GESTION'!$AM$106="Mayor"),'MAPA RIESGOS GESTION'!$I$106,""),0)</f>
        <v/>
      </c>
      <c r="O13" s="35" t="str">
        <f>IFERROR(IF(AND('MAPA RIESGOS GESTION'!$AL$106="Casi seguro",'MAPA RIESGOS GESTION'!$AM$106="Catastrófico"),'MAPA RIESGOS GESTION'!$I$106,""),0)</f>
        <v/>
      </c>
    </row>
    <row r="14" spans="1:15" ht="14.1" customHeight="1" x14ac:dyDescent="0.25">
      <c r="A14" s="480"/>
      <c r="B14" s="470"/>
      <c r="C14" s="40" t="str">
        <f>IFERROR(IF(AND('MAPA RIESGOS GESTION'!$K$122="Casi seguro",'MAPA RIESGOS GESTION'!$L$122="Insignificante"),'MAPA RIESGOS GESTION'!$I$122,""),0)</f>
        <v/>
      </c>
      <c r="D14" s="41" t="str">
        <f>IFERROR(IF(AND('MAPA RIESGOS GESTION'!$K$122="Casi seguro",'MAPA RIESGOS GESTION'!$L$122="Menor"),'MAPA RIESGOS GESTION'!$I$122,""),0)</f>
        <v/>
      </c>
      <c r="E14" s="34" t="str">
        <f>IFERROR(IF(AND('MAPA RIESGOS GESTION'!$K$122="Casi seguro",'MAPA RIESGOS GESTION'!$L$122="Moderado"),'MAPA RIESGOS GESTION'!$I$122,""),0)</f>
        <v/>
      </c>
      <c r="F14" s="34" t="str">
        <f>IFERROR(IF(AND('MAPA RIESGOS GESTION'!$K$122="Casi seguro",'MAPA RIESGOS GESTION'!$L$122="Mayor"),'MAPA RIESGOS GESTION'!$I$122,""),0)</f>
        <v/>
      </c>
      <c r="G14" s="35" t="str">
        <f>IFERROR(IF(AND('MAPA RIESGOS GESTION'!$K$122="Casi seguro",'MAPA RIESGOS GESTION'!$L$122="Catastrófico"),'MAPA RIESGOS GESTION'!$I$122,""),0)</f>
        <v/>
      </c>
      <c r="H14" s="19"/>
      <c r="I14" s="480"/>
      <c r="J14" s="470"/>
      <c r="K14" s="40" t="str">
        <f>IFERROR(IF(AND('MAPA RIESGOS GESTION'!$AL$122="Casi seguro",'MAPA RIESGOS GESTION'!$AM$122="Insignificante"),'MAPA RIESGOS GESTION'!$I$122,""),0)</f>
        <v/>
      </c>
      <c r="L14" s="41" t="str">
        <f>IFERROR(IF(AND('MAPA RIESGOS GESTION'!$AL$122="Casi seguro",'MAPA RIESGOS GESTION'!$AM$122="Menor"),'MAPA RIESGOS GESTION'!$I$122,""),0)</f>
        <v/>
      </c>
      <c r="M14" s="34" t="str">
        <f>IFERROR(IF(AND('MAPA RIESGOS GESTION'!$AL$122="Casi seguro",'MAPA RIESGOS GESTION'!$AM$122="Moderado"),'MAPA RIESGOS GESTION'!$I$122,""),0)</f>
        <v/>
      </c>
      <c r="N14" s="34" t="str">
        <f>IFERROR(IF(AND('MAPA RIESGOS GESTION'!$AL$122="Casi seguro",'MAPA RIESGOS GESTION'!$AM$122="Mayor"),'MAPA RIESGOS GESTION'!$I$122,""),0)</f>
        <v/>
      </c>
      <c r="O14" s="35" t="str">
        <f>IFERROR(IF(AND('MAPA RIESGOS GESTION'!$AL$122="Casi seguro",'MAPA RIESGOS GESTION'!$AM$122="Catastrófico"),'MAPA RIESGOS GESTION'!$I$122,""),0)</f>
        <v/>
      </c>
    </row>
    <row r="15" spans="1:15" ht="14.1" customHeight="1" x14ac:dyDescent="0.25">
      <c r="A15" s="480"/>
      <c r="B15" s="470"/>
      <c r="C15" s="40" t="str">
        <f>IFERROR(IF(AND('MAPA RIESGOS GESTION'!$K$138="Casi seguro",'MAPA RIESGOS GESTION'!$L$138="Insignificante"),'MAPA RIESGOS GESTION'!$I$138,""),0)</f>
        <v/>
      </c>
      <c r="D15" s="41" t="str">
        <f>IFERROR(IF(AND('MAPA RIESGOS GESTION'!$K$138="Casi seguro",'MAPA RIESGOS GESTION'!$L$138="Menor"),'MAPA RIESGOS GESTION'!$I$138,""),0)</f>
        <v/>
      </c>
      <c r="E15" s="34" t="str">
        <f>IFERROR(IF(AND('MAPA RIESGOS GESTION'!$K$138="Casi seguro",'MAPA RIESGOS GESTION'!$L$138="Moderado"),'MAPA RIESGOS GESTION'!$I$138,""),0)</f>
        <v/>
      </c>
      <c r="F15" s="34" t="str">
        <f>IFERROR(IF(AND('MAPA RIESGOS GESTION'!$K$138="Casi seguro",'MAPA RIESGOS GESTION'!$L$138="Mayor"),'MAPA RIESGOS GESTION'!$I$138,""),0)</f>
        <v/>
      </c>
      <c r="G15" s="35" t="str">
        <f>IFERROR(IF(AND('MAPA RIESGOS GESTION'!$K$138="Casi seguro",'MAPA RIESGOS GESTION'!$L$138="Catastrófico"),'MAPA RIESGOS GESTION'!$I$138,""),0)</f>
        <v/>
      </c>
      <c r="H15" s="19"/>
      <c r="I15" s="480"/>
      <c r="J15" s="470"/>
      <c r="K15" s="40" t="str">
        <f>IFERROR(IF(AND('MAPA RIESGOS GESTION'!$AL$138="Casi seguro",'MAPA RIESGOS GESTION'!$AM$138="Insignificante"),'MAPA RIESGOS GESTION'!$I$138,""),0)</f>
        <v/>
      </c>
      <c r="L15" s="41" t="str">
        <f>IFERROR(IF(AND('MAPA RIESGOS GESTION'!$AL$138="Casi seguro",'MAPA RIESGOS GESTION'!$AM$138="Menor"),'MAPA RIESGOS GESTION'!$I$138,""),0)</f>
        <v/>
      </c>
      <c r="M15" s="34" t="str">
        <f>IFERROR(IF(AND('MAPA RIESGOS GESTION'!$AL$138="Casi seguro",'MAPA RIESGOS GESTION'!$AM$138="Moderado"),'MAPA RIESGOS GESTION'!$I$138,""),0)</f>
        <v/>
      </c>
      <c r="N15" s="34" t="str">
        <f>IFERROR(IF(AND('MAPA RIESGOS GESTION'!$AL$138="Casi seguro",'MAPA RIESGOS GESTION'!$AM$138="Mayor"),'MAPA RIESGOS GESTION'!$I$138,""),0)</f>
        <v/>
      </c>
      <c r="O15" s="35" t="str">
        <f>IFERROR(IF(AND('MAPA RIESGOS GESTION'!$AL$138="Casi seguro",'MAPA RIESGOS GESTION'!$AM$138="Catastrófico"),'MAPA RIESGOS GESTION'!$I$138,""),0)</f>
        <v/>
      </c>
    </row>
    <row r="16" spans="1:15" ht="14.1" customHeight="1" x14ac:dyDescent="0.25">
      <c r="A16" s="480"/>
      <c r="B16" s="470"/>
      <c r="C16" s="40" t="str">
        <f>IFERROR(IF(AND('MAPA RIESGOS GESTION'!$K$154="Casi seguro",'MAPA RIESGOS GESTION'!$L$154="Insignificante"),'MAPA RIESGOS GESTION'!$I$154,""),0)</f>
        <v/>
      </c>
      <c r="D16" s="41" t="str">
        <f>IFERROR(IF(AND('MAPA RIESGOS GESTION'!$K$154="Casi seguro",'MAPA RIESGOS GESTION'!$L$154="Menor"),'MAPA RIESGOS GESTION'!$I$154,""),0)</f>
        <v/>
      </c>
      <c r="E16" s="34" t="str">
        <f>IFERROR(IF(AND('MAPA RIESGOS GESTION'!$K$154="Casi seguro",'MAPA RIESGOS GESTION'!$L$154="Moderado"),'MAPA RIESGOS GESTION'!$I$154,""),0)</f>
        <v/>
      </c>
      <c r="F16" s="34" t="str">
        <f>IFERROR(IF(AND('MAPA RIESGOS GESTION'!$K$154="Casi seguro",'MAPA RIESGOS GESTION'!$L$154="Mayor"),'MAPA RIESGOS GESTION'!$I$154,""),0)</f>
        <v/>
      </c>
      <c r="G16" s="35" t="str">
        <f>IFERROR(IF(AND('MAPA RIESGOS GESTION'!$K$154="Casi seguro",'MAPA RIESGOS GESTION'!$L$154="Catastrófico"),'MAPA RIESGOS GESTION'!$I$154,""),0)</f>
        <v/>
      </c>
      <c r="H16" s="19"/>
      <c r="I16" s="480"/>
      <c r="J16" s="470"/>
      <c r="K16" s="40" t="str">
        <f>IFERROR(IF(AND('MAPA RIESGOS GESTION'!$AL$154="Casi seguro",'MAPA RIESGOS GESTION'!$AM$154="Insignificante"),'MAPA RIESGOS GESTION'!$I$154,""),0)</f>
        <v/>
      </c>
      <c r="L16" s="41" t="str">
        <f>IFERROR(IF(AND('MAPA RIESGOS GESTION'!$AL$154="Casi seguro",'MAPA RIESGOS GESTION'!$AM$154="Menor"),'MAPA RIESGOS GESTION'!$I$154,""),0)</f>
        <v/>
      </c>
      <c r="M16" s="34" t="str">
        <f>IFERROR(IF(AND('MAPA RIESGOS GESTION'!$AL$154="Casi seguro",'MAPA RIESGOS GESTION'!$AM$154="Moderado"),'MAPA RIESGOS GESTION'!$I$154,""),0)</f>
        <v/>
      </c>
      <c r="N16" s="34" t="str">
        <f>IFERROR(IF(AND('MAPA RIESGOS GESTION'!$AL$154="Casi seguro",'MAPA RIESGOS GESTION'!$AM$154="Mayor"),'MAPA RIESGOS GESTION'!$I$154,""),0)</f>
        <v/>
      </c>
      <c r="O16" s="35" t="str">
        <f>IFERROR(IF(AND('MAPA RIESGOS GESTION'!$AL$154="Casi seguro",'MAPA RIESGOS GESTION'!$AM$154="Catastrófico"),'MAPA RIESGOS GESTION'!$I$154,""),0)</f>
        <v/>
      </c>
    </row>
    <row r="17" spans="1:15" ht="14.1" customHeight="1" x14ac:dyDescent="0.25">
      <c r="A17" s="480"/>
      <c r="B17" s="470"/>
      <c r="C17" s="40" t="str">
        <f>IFERROR(IF(AND('MAPA RIESGOS GESTION'!$K$170="Casi seguro",'MAPA RIESGOS GESTION'!$L$170="Insignificante"),'MAPA RIESGOS GESTION'!$I$170,""),0)</f>
        <v/>
      </c>
      <c r="D17" s="41" t="str">
        <f>IFERROR(IF(AND('MAPA RIESGOS GESTION'!$K$170="Casi seguro",'MAPA RIESGOS GESTION'!$L$170="Menor"),'MAPA RIESGOS GESTION'!$I$170,""),0)</f>
        <v/>
      </c>
      <c r="E17" s="34" t="str">
        <f>IFERROR(IF(AND('MAPA RIESGOS GESTION'!$K$170="Casi seguro",'MAPA RIESGOS GESTION'!$L$170="Moderado"),'MAPA RIESGOS GESTION'!$I$170,""),0)</f>
        <v/>
      </c>
      <c r="F17" s="34" t="str">
        <f>IFERROR(IF(AND('MAPA RIESGOS GESTION'!$K$170="Casi seguro",'MAPA RIESGOS GESTION'!$L$170="Mayor"),'MAPA RIESGOS GESTION'!$I$170,""),0)</f>
        <v/>
      </c>
      <c r="G17" s="35" t="str">
        <f>IFERROR(IF(AND('MAPA RIESGOS GESTION'!$K$170="Casi seguro",'MAPA RIESGOS GESTION'!$L$170="Catastrófico"),'MAPA RIESGOS GESTION'!$I$170,""),0)</f>
        <v/>
      </c>
      <c r="H17" s="19"/>
      <c r="I17" s="480"/>
      <c r="J17" s="470"/>
      <c r="K17" s="40" t="str">
        <f>IFERROR(IF(AND('MAPA RIESGOS GESTION'!$AL$170="Casi seguro",'MAPA RIESGOS GESTION'!$AM$170="Insignificante"),'MAPA RIESGOS GESTION'!$I$170,""),0)</f>
        <v/>
      </c>
      <c r="L17" s="41" t="str">
        <f>IFERROR(IF(AND('MAPA RIESGOS GESTION'!$AL$170="Casi seguro",'MAPA RIESGOS GESTION'!$AM$170="Menor"),'MAPA RIESGOS GESTION'!$I$170,""),0)</f>
        <v/>
      </c>
      <c r="M17" s="34" t="str">
        <f>IFERROR(IF(AND('MAPA RIESGOS GESTION'!$AL$170="Casi seguro",'MAPA RIESGOS GESTION'!$AM$170="Moderado"),'MAPA RIESGOS GESTION'!$I$170,""),0)</f>
        <v/>
      </c>
      <c r="N17" s="34" t="str">
        <f>IFERROR(IF(AND('MAPA RIESGOS GESTION'!$AL$170="Casi seguro",'MAPA RIESGOS GESTION'!$AM$170="Mayor"),'MAPA RIESGOS GESTION'!$I$170,""),0)</f>
        <v/>
      </c>
      <c r="O17" s="35" t="str">
        <f>IFERROR(IF(AND('MAPA RIESGOS GESTION'!$AL$170="Casi seguro",'MAPA RIESGOS GESTION'!$AM$170="Catastrófico"),'MAPA RIESGOS GESTION'!$I$170,""),0)</f>
        <v/>
      </c>
    </row>
    <row r="18" spans="1:15" ht="14.1" customHeight="1" x14ac:dyDescent="0.25">
      <c r="A18" s="480"/>
      <c r="B18" s="470"/>
      <c r="C18" s="40" t="str">
        <f>IFERROR(IF(AND('MAPA RIESGOS GESTION'!$K$186="Casi seguro",'MAPA RIESGOS GESTION'!$L$186="Insignificante"),'MAPA RIESGOS GESTION'!$I$186,""),0)</f>
        <v/>
      </c>
      <c r="D18" s="41" t="str">
        <f>IFERROR(IF(AND('MAPA RIESGOS GESTION'!$K$186="Casi seguro",'MAPA RIESGOS GESTION'!$L$186="Menor"),'MAPA RIESGOS GESTION'!$I$186,""),0)</f>
        <v/>
      </c>
      <c r="E18" s="34" t="str">
        <f>IFERROR(IF(AND('MAPA RIESGOS GESTION'!$K$186="Casi seguro",'MAPA RIESGOS GESTION'!$L$186="Moderado"),'MAPA RIESGOS GESTION'!$I$186,""),0)</f>
        <v/>
      </c>
      <c r="F18" s="34" t="str">
        <f>IFERROR(IF(AND('MAPA RIESGOS GESTION'!$K$186="Casi seguro",'MAPA RIESGOS GESTION'!$L$186="Mayor"),'MAPA RIESGOS GESTION'!$I$186,""),0)</f>
        <v/>
      </c>
      <c r="G18" s="35" t="str">
        <f>IFERROR(IF(AND('MAPA RIESGOS GESTION'!$K$186="Casi seguro",'MAPA RIESGOS GESTION'!$L$186="Catastrófico"),'MAPA RIESGOS GESTION'!$I$186,""),0)</f>
        <v/>
      </c>
      <c r="H18" s="19"/>
      <c r="I18" s="480"/>
      <c r="J18" s="470"/>
      <c r="K18" s="40" t="str">
        <f>IFERROR(IF(AND('MAPA RIESGOS GESTION'!$AL$186="Casi seguro",'MAPA RIESGOS GESTION'!$AM$186="Insignificante"),'MAPA RIESGOS GESTION'!$I$186,""),0)</f>
        <v/>
      </c>
      <c r="L18" s="41" t="str">
        <f>IFERROR(IF(AND('MAPA RIESGOS GESTION'!$AL$186="Casi seguro",'MAPA RIESGOS GESTION'!$AM$186="Menor"),'MAPA RIESGOS GESTION'!$I$186,""),0)</f>
        <v/>
      </c>
      <c r="M18" s="34" t="str">
        <f>IFERROR(IF(AND('MAPA RIESGOS GESTION'!$AL$186="Casi seguro",'MAPA RIESGOS GESTION'!$AM$186="Moderado"),'MAPA RIESGOS GESTION'!$I$186,""),0)</f>
        <v/>
      </c>
      <c r="N18" s="34" t="str">
        <f>IFERROR(IF(AND('MAPA RIESGOS GESTION'!$AL$186="Casi seguro",'MAPA RIESGOS GESTION'!$AM$186="Mayor"),'MAPA RIESGOS GESTION'!$I$186,""),0)</f>
        <v/>
      </c>
      <c r="O18" s="35" t="str">
        <f>IFERROR(IF(AND('MAPA RIESGOS GESTION'!$AL$186="Casi seguro",'MAPA RIESGOS GESTION'!$AM$186="Catastrófico"),'MAPA RIESGOS GESTION'!$I$186,""),0)</f>
        <v/>
      </c>
    </row>
    <row r="19" spans="1:15" ht="14.1" customHeight="1" x14ac:dyDescent="0.25">
      <c r="A19" s="480"/>
      <c r="B19" s="470"/>
      <c r="C19" s="40" t="str">
        <f>IFERROR(IF(AND('MAPA RIESGOS GESTION'!$K$202="Casi seguro",'MAPA RIESGOS GESTION'!$L$202="Insignificante"),'MAPA RIESGOS GESTION'!$I$202,""),0)</f>
        <v/>
      </c>
      <c r="D19" s="41" t="str">
        <f>IFERROR(IF(AND('MAPA RIESGOS GESTION'!$K$202="Casi seguro",'MAPA RIESGOS GESTION'!$L$202="Menor"),'MAPA RIESGOS GESTION'!$I$202,""),0)</f>
        <v/>
      </c>
      <c r="E19" s="34" t="str">
        <f>IFERROR(IF(AND('MAPA RIESGOS GESTION'!$K$202="Casi seguro",'MAPA RIESGOS GESTION'!$L$202="Moderado"),'MAPA RIESGOS GESTION'!$I$202,""),0)</f>
        <v/>
      </c>
      <c r="F19" s="34" t="str">
        <f>IFERROR(IF(AND('MAPA RIESGOS GESTION'!$K$202="Casi seguro",'MAPA RIESGOS GESTION'!$L$202="Mayor"),'MAPA RIESGOS GESTION'!$I$202,""),0)</f>
        <v/>
      </c>
      <c r="G19" s="35" t="str">
        <f>IFERROR(IF(AND('MAPA RIESGOS GESTION'!$K$202="Casi seguro",'MAPA RIESGOS GESTION'!$L$202="Catastrófico"),'MAPA RIESGOS GESTION'!$I$202,""),0)</f>
        <v/>
      </c>
      <c r="H19" s="19"/>
      <c r="I19" s="480"/>
      <c r="J19" s="470"/>
      <c r="K19" s="40" t="str">
        <f>IFERROR(IF(AND('MAPA RIESGOS GESTION'!$AL$202="Casi seguro",'MAPA RIESGOS GESTION'!$AM$202="Insignificante"),'MAPA RIESGOS GESTION'!$I$202,""),0)</f>
        <v/>
      </c>
      <c r="L19" s="41" t="str">
        <f>IFERROR(IF(AND('MAPA RIESGOS GESTION'!$AL$202="Casi seguro",'MAPA RIESGOS GESTION'!$AM$202="Menor"),'MAPA RIESGOS GESTION'!$I$202,""),0)</f>
        <v/>
      </c>
      <c r="M19" s="34" t="str">
        <f>IFERROR(IF(AND('MAPA RIESGOS GESTION'!$AL$202="Casi seguro",'MAPA RIESGOS GESTION'!$AM$202="Moderado"),'MAPA RIESGOS GESTION'!$I$202,""),0)</f>
        <v/>
      </c>
      <c r="N19" s="34" t="str">
        <f>IFERROR(IF(AND('MAPA RIESGOS GESTION'!$AL$202="Casi seguro",'MAPA RIESGOS GESTION'!$AM$202="Mayor"),'MAPA RIESGOS GESTION'!$I$202,""),0)</f>
        <v/>
      </c>
      <c r="O19" s="35" t="str">
        <f>IFERROR(IF(AND('MAPA RIESGOS GESTION'!$AL$202="Casi seguro",'MAPA RIESGOS GESTION'!$AM$202="Catastrófico"),'MAPA RIESGOS GESTION'!$I$202,""),0)</f>
        <v/>
      </c>
    </row>
    <row r="20" spans="1:15" ht="14.1" customHeight="1" thickBot="1" x14ac:dyDescent="0.3">
      <c r="A20" s="480"/>
      <c r="B20" s="471"/>
      <c r="C20" s="131" t="str">
        <f>IFERROR(IF(AND('MAPA RIESGOS GESTION'!$K$218="Casi seguro",'MAPA RIESGOS GESTION'!$L$218="Insignificante"),'MAPA RIESGOS GESTION'!$I$218,""),0)</f>
        <v/>
      </c>
      <c r="D20" s="42" t="str">
        <f>IFERROR(IF(AND('MAPA RIESGOS GESTION'!$K$218="Casi seguro",'MAPA RIESGOS GESTION'!$L$218="Menor"),'MAPA RIESGOS GESTION'!$I$218,""),0)</f>
        <v/>
      </c>
      <c r="E20" s="132" t="str">
        <f>IFERROR(IF(AND('MAPA RIESGOS GESTION'!$K$218="Casi seguro",'MAPA RIESGOS GESTION'!$L$218="Moderado"),'MAPA RIESGOS GESTION'!$I$218,""),0)</f>
        <v/>
      </c>
      <c r="F20" s="132" t="str">
        <f>IFERROR(IF(AND('MAPA RIESGOS GESTION'!$K$218="Casi seguro",'MAPA RIESGOS GESTION'!$L$218="Mayor"),'MAPA RIESGOS GESTION'!$I$218,""),0)</f>
        <v/>
      </c>
      <c r="G20" s="36" t="str">
        <f>IFERROR(IF(AND('MAPA RIESGOS GESTION'!$K$218="Casi seguro",'MAPA RIESGOS GESTION'!$L$218="Catastrófico"),'MAPA RIESGOS GESTION'!$I$218,""),0)</f>
        <v/>
      </c>
      <c r="H20" s="19"/>
      <c r="I20" s="480"/>
      <c r="J20" s="471"/>
      <c r="K20" s="131" t="str">
        <f>IFERROR(IF(AND('MAPA RIESGOS GESTION'!$AL$218="Casi seguro",'MAPA RIESGOS GESTION'!$AM$218="Insignificante"),'MAPA RIESGOS GESTION'!$I$218,""),0)</f>
        <v/>
      </c>
      <c r="L20" s="42" t="str">
        <f>IFERROR(IF(AND('MAPA RIESGOS GESTION'!$AL$218="Casi seguro",'MAPA RIESGOS GESTION'!$AM$218="Menor"),'MAPA RIESGOS GESTION'!$I$218,""),0)</f>
        <v/>
      </c>
      <c r="M20" s="132" t="str">
        <f>IFERROR(IF(AND('MAPA RIESGOS GESTION'!$AL$218="Casi seguro",'MAPA RIESGOS GESTION'!$AM$218="Moderado"),'MAPA RIESGOS GESTION'!$I$218,""),0)</f>
        <v/>
      </c>
      <c r="N20" s="132" t="str">
        <f>IFERROR(IF(AND('MAPA RIESGOS GESTION'!$AL$218="Casi seguro",'MAPA RIESGOS GESTION'!$AM$218="Mayor"),'MAPA RIESGOS GESTION'!$I$218,""),0)</f>
        <v/>
      </c>
      <c r="O20" s="36" t="str">
        <f>IFERROR(IF(AND('MAPA RIESGOS GESTION'!$AL$218="Casi seguro",'MAPA RIESGOS GESTION'!$AM$218="Catastrófico"),'MAPA RIESGOS GESTION'!$I$218,""),0)</f>
        <v/>
      </c>
    </row>
    <row r="21" spans="1:15" ht="14.1" customHeight="1" x14ac:dyDescent="0.25">
      <c r="A21" s="480"/>
      <c r="B21" s="469" t="s">
        <v>90</v>
      </c>
      <c r="C21" s="18" t="str">
        <f>IFERROR(IF(AND('MAPA RIESGOS GESTION'!$K$10="Probable",'MAPA RIESGOS GESTION'!$L$10="Insignificante"),'MAPA RIESGOS GESTION'!$I$10,""),0)</f>
        <v/>
      </c>
      <c r="D21" s="41" t="str">
        <f>IFERROR(IF(AND('MAPA RIESGOS GESTION'!$K$10="Probable",'MAPA RIESGOS GESTION'!$L$10="Menor"),'MAPA RIESGOS GESTION'!$I$10,""),0)</f>
        <v/>
      </c>
      <c r="E21" s="41" t="str">
        <f>IFERROR(IF(AND('MAPA RIESGOS GESTION'!$K$10="Probable",'MAPA RIESGOS GESTION'!$L$10="Moderado"),'MAPA RIESGOS GESTION'!$I$10,""),0)</f>
        <v/>
      </c>
      <c r="F21" s="34" t="str">
        <f>IFERROR(IF(AND('MAPA RIESGOS GESTION'!$K$10="Probable",'MAPA RIESGOS GESTION'!$L$10="Mayor"),'MAPA RIESGOS GESTION'!$I$10,""),0)</f>
        <v/>
      </c>
      <c r="G21" s="35" t="str">
        <f>IFERROR(IF(AND('MAPA RIESGOS GESTION'!$K$10="Probable",'MAPA RIESGOS GESTION'!$L$10="Catastrófico"),'MAPA RIESGOS GESTION'!$I$10,""),0)</f>
        <v/>
      </c>
      <c r="H21" s="19"/>
      <c r="I21" s="480"/>
      <c r="J21" s="469" t="s">
        <v>90</v>
      </c>
      <c r="K21" s="18" t="str">
        <f>IFERROR(IF(AND('MAPA RIESGOS GESTION'!$AL$10="Probable",'MAPA RIESGOS GESTION'!$AM$10="Insignificante"),'MAPA RIESGOS GESTION'!$I$10,""),0)</f>
        <v/>
      </c>
      <c r="L21" s="41" t="str">
        <f>IFERROR(IF(AND('MAPA RIESGOS GESTION'!$AL$10="Probable",'MAPA RIESGOS GESTION'!$AM$10="Menor"),'MAPA RIESGOS GESTION'!$I$10,""),0)</f>
        <v/>
      </c>
      <c r="M21" s="41" t="str">
        <f>IFERROR(IF(AND('MAPA RIESGOS GESTION'!$AL$10="Probable",'MAPA RIESGOS GESTION'!$AM$10="Moderado"),'MAPA RIESGOS GESTION'!$I$10,""),0)</f>
        <v/>
      </c>
      <c r="N21" s="34" t="str">
        <f>IFERROR(IF(AND('MAPA RIESGOS GESTION'!$AL$10="Probable",'MAPA RIESGOS GESTION'!$AM$10="Mayor"),'MAPA RIESGOS GESTION'!$I$10,""),0)</f>
        <v/>
      </c>
      <c r="O21" s="35" t="str">
        <f>IFERROR(IF(AND('MAPA RIESGOS GESTION'!$AL$10="Probable",'MAPA RIESGOS GESTION'!$AM$10="Catastrófico"),'MAPA RIESGOS GESTION'!$I$10,""),0)</f>
        <v/>
      </c>
    </row>
    <row r="22" spans="1:15" ht="14.1" customHeight="1" x14ac:dyDescent="0.25">
      <c r="A22" s="480"/>
      <c r="B22" s="470"/>
      <c r="C22" s="18" t="str">
        <f>IFERROR(IF(AND('MAPA RIESGOS GESTION'!$K$26="Probable",'MAPA RIESGOS GESTION'!$L$26="Insignificante"),'MAPA RIESGOS GESTION'!$I$26,""),0)</f>
        <v/>
      </c>
      <c r="D22" s="41" t="str">
        <f>IFERROR(IF(AND('MAPA RIESGOS GESTION'!$K$26="Probable",'MAPA RIESGOS GESTION'!$L$26="Menor"),'MAPA RIESGOS GESTION'!$I$26,""),0)</f>
        <v/>
      </c>
      <c r="E22" s="41" t="str">
        <f>IFERROR(IF(AND('MAPA RIESGOS GESTION'!$K$26="Probable",'MAPA RIESGOS GESTION'!$L$26="Moderado"),'MAPA RIESGOS GESTION'!$I$26,""),0)</f>
        <v/>
      </c>
      <c r="F22" s="34" t="str">
        <f>IFERROR(IF(AND('MAPA RIESGOS GESTION'!$K$26="Probable",'MAPA RIESGOS GESTION'!$L$26="Mayor"),'MAPA RIESGOS GESTION'!$I$26,""),0)</f>
        <v/>
      </c>
      <c r="G22" s="35" t="str">
        <f>IFERROR(IF(AND('MAPA RIESGOS GESTION'!$K$26="Probable",'MAPA RIESGOS GESTION'!$L$26="Catastrófico"),'MAPA RIESGOS GESTION'!$I$26,""),0)</f>
        <v/>
      </c>
      <c r="H22" s="19"/>
      <c r="I22" s="480"/>
      <c r="J22" s="470"/>
      <c r="K22" s="18" t="str">
        <f>IFERROR(IF(AND('MAPA RIESGOS GESTION'!$AL$26="Probable",'MAPA RIESGOS GESTION'!$AM$26="Insignificante"),'MAPA RIESGOS GESTION'!$I$26,""),0)</f>
        <v/>
      </c>
      <c r="L22" s="41" t="str">
        <f>IFERROR(IF(AND('MAPA RIESGOS GESTION'!$AL$26="Probable",'MAPA RIESGOS GESTION'!$AM$26="Menor"),'MAPA RIESGOS GESTION'!$I$26,""),0)</f>
        <v/>
      </c>
      <c r="M22" s="41" t="str">
        <f>IFERROR(IF(AND('MAPA RIESGOS GESTION'!$AL$26="Probable",'MAPA RIESGOS GESTION'!$AM$26="Moderado"),'MAPA RIESGOS GESTION'!$I$26,""),0)</f>
        <v/>
      </c>
      <c r="N22" s="34" t="str">
        <f>IFERROR(IF(AND('MAPA RIESGOS GESTION'!$AL$26="Probable",'MAPA RIESGOS GESTION'!$AM$26="Mayor"),'MAPA RIESGOS GESTION'!$I$26,""),0)</f>
        <v/>
      </c>
      <c r="O22" s="35" t="str">
        <f>IFERROR(IF(AND('MAPA RIESGOS GESTION'!$AL$26="Probable",'MAPA RIESGOS GESTION'!$AM$26="Catastrófico"),'MAPA RIESGOS GESTION'!$I$26,""),0)</f>
        <v/>
      </c>
    </row>
    <row r="23" spans="1:15" ht="14.1" customHeight="1" x14ac:dyDescent="0.25">
      <c r="A23" s="480"/>
      <c r="B23" s="470"/>
      <c r="C23" s="18" t="str">
        <f>IFERROR(IF(AND('MAPA RIESGOS GESTION'!$K$42="Probable",'MAPA RIESGOS GESTION'!$L$42="Insignificante"),'MAPA RIESGOS GESTION'!$I$42,""),0)</f>
        <v/>
      </c>
      <c r="D23" s="41" t="str">
        <f>IFERROR(IF(AND('MAPA RIESGOS GESTION'!$K$42="Probable",'MAPA RIESGOS GESTION'!$L$42="Menor"),'MAPA RIESGOS GESTION'!$I$42,""),0)</f>
        <v/>
      </c>
      <c r="E23" s="41" t="str">
        <f>IFERROR(IF(AND('MAPA RIESGOS GESTION'!$K$42="Probable",'MAPA RIESGOS GESTION'!$L$42="Moderado"),'MAPA RIESGOS GESTION'!$I$42,""),0)</f>
        <v/>
      </c>
      <c r="F23" s="34" t="str">
        <f>IFERROR(IF(AND('MAPA RIESGOS GESTION'!$K$42="Probable",'MAPA RIESGOS GESTION'!$L$42="Mayor"),'MAPA RIESGOS GESTION'!$I$42,""),0)</f>
        <v/>
      </c>
      <c r="G23" s="35" t="str">
        <f>IFERROR(IF(AND('MAPA RIESGOS GESTION'!$K$42="Probable",'MAPA RIESGOS GESTION'!$L$42="Catastrófico"),'MAPA RIESGOS GESTION'!$I$42,""),0)</f>
        <v/>
      </c>
      <c r="H23" s="19"/>
      <c r="I23" s="480"/>
      <c r="J23" s="470"/>
      <c r="K23" s="18" t="str">
        <f>IFERROR(IF(AND('MAPA RIESGOS GESTION'!$AL$42="Probable",'MAPA RIESGOS GESTION'!$AM$42="Insignificante"),'MAPA RIESGOS GESTION'!$I$42,""),0)</f>
        <v/>
      </c>
      <c r="L23" s="41" t="str">
        <f>IFERROR(IF(AND('MAPA RIESGOS GESTION'!$AL$42="Probable",'MAPA RIESGOS GESTION'!$AM$42="Menor"),'MAPA RIESGOS GESTION'!$I$42,""),0)</f>
        <v/>
      </c>
      <c r="M23" s="41" t="str">
        <f>IFERROR(IF(AND('MAPA RIESGOS GESTION'!$AL$42="Probable",'MAPA RIESGOS GESTION'!$AM$42="Moderado"),'MAPA RIESGOS GESTION'!$I$42,""),0)</f>
        <v/>
      </c>
      <c r="N23" s="34" t="str">
        <f>IFERROR(IF(AND('MAPA RIESGOS GESTION'!$AL$42="Probable",'MAPA RIESGOS GESTION'!$AM$42="Mayor"),'MAPA RIESGOS GESTION'!$I$42,""),0)</f>
        <v/>
      </c>
      <c r="O23" s="35" t="str">
        <f>IFERROR(IF(AND('MAPA RIESGOS GESTION'!$AL$42="Probable",'MAPA RIESGOS GESTION'!$AM$42="Catastrófico"),'MAPA RIESGOS GESTION'!$I$42,""),0)</f>
        <v/>
      </c>
    </row>
    <row r="24" spans="1:15" ht="14.1" customHeight="1" x14ac:dyDescent="0.25">
      <c r="A24" s="480"/>
      <c r="B24" s="470"/>
      <c r="C24" s="18" t="str">
        <f>IFERROR(IF(AND('MAPA RIESGOS GESTION'!$K$58="Probable",'MAPA RIESGOS GESTION'!$L$58="Insignificante"),'MAPA RIESGOS GESTION'!$I$58,""),0)</f>
        <v/>
      </c>
      <c r="D24" s="41" t="str">
        <f>IFERROR(IF(AND('MAPA RIESGOS GESTION'!$K$58="Probable",'MAPA RIESGOS GESTION'!$L$58="Menor"),'MAPA RIESGOS GESTION'!$I$58,""),0)</f>
        <v/>
      </c>
      <c r="E24" s="41" t="str">
        <f>IFERROR(IF(AND('MAPA RIESGOS GESTION'!$K$58="Probable",'MAPA RIESGOS GESTION'!$L$58="Moderado"),'MAPA RIESGOS GESTION'!$I$58,""),0)</f>
        <v/>
      </c>
      <c r="F24" s="34" t="str">
        <f>IFERROR(IF(AND('MAPA RIESGOS GESTION'!$K$58="Probable",'MAPA RIESGOS GESTION'!$L$58="Mayor"),'MAPA RIESGOS GESTION'!$I$58,""),0)</f>
        <v/>
      </c>
      <c r="G24" s="35" t="str">
        <f>IFERROR(IF(AND('MAPA RIESGOS GESTION'!$K$58="Probable",'MAPA RIESGOS GESTION'!$L$58="Catastrófico"),'MAPA RIESGOS GESTION'!$I$58,""),0)</f>
        <v/>
      </c>
      <c r="H24" s="19"/>
      <c r="I24" s="480"/>
      <c r="J24" s="470"/>
      <c r="K24" s="18" t="str">
        <f>IFERROR(IF(AND('MAPA RIESGOS GESTION'!$AL$58="Probable",'MAPA RIESGOS GESTION'!$AM$58="Insignificante"),'MAPA RIESGOS GESTION'!$I$58,""),0)</f>
        <v/>
      </c>
      <c r="L24" s="41" t="str">
        <f>IFERROR(IF(AND('MAPA RIESGOS GESTION'!$AL$58="Probable",'MAPA RIESGOS GESTION'!$AM$58="Menor"),'MAPA RIESGOS GESTION'!$I$58,""),0)</f>
        <v/>
      </c>
      <c r="M24" s="41" t="str">
        <f>IFERROR(IF(AND('MAPA RIESGOS GESTION'!$AL$58="Probable",'MAPA RIESGOS GESTION'!$AM$58="Moderado"),'MAPA RIESGOS GESTION'!$I$58,""),0)</f>
        <v/>
      </c>
      <c r="N24" s="34" t="str">
        <f>IFERROR(IF(AND('MAPA RIESGOS GESTION'!$AL$58="Probable",'MAPA RIESGOS GESTION'!$AM$58="Mayor"),'MAPA RIESGOS GESTION'!$I$58,""),0)</f>
        <v/>
      </c>
      <c r="O24" s="35" t="str">
        <f>IFERROR(IF(AND('MAPA RIESGOS GESTION'!$AL$58="Probable",'MAPA RIESGOS GESTION'!$AM$58="Catastrófico"),'MAPA RIESGOS GESTION'!$I$58,""),0)</f>
        <v/>
      </c>
    </row>
    <row r="25" spans="1:15" ht="14.1" customHeight="1" x14ac:dyDescent="0.25">
      <c r="A25" s="480"/>
      <c r="B25" s="470"/>
      <c r="C25" s="18" t="str">
        <f>IFERROR(IF(AND('MAPA RIESGOS GESTION'!$K$74="Probable",'MAPA RIESGOS GESTION'!$L$74="Insignificante"),'MAPA RIESGOS GESTION'!$I$74,""),0)</f>
        <v/>
      </c>
      <c r="D25" s="41" t="str">
        <f>IFERROR(IF(AND('MAPA RIESGOS GESTION'!$K$74="Probable",'MAPA RIESGOS GESTION'!$L$74="Menor"),'MAPA RIESGOS GESTION'!$I$74,""),0)</f>
        <v/>
      </c>
      <c r="E25" s="41" t="str">
        <f>IFERROR(IF(AND('MAPA RIESGOS GESTION'!$K$74="Probable",'MAPA RIESGOS GESTION'!$L$74="Moderado"),'MAPA RIESGOS GESTION'!$I$74,""),0)</f>
        <v/>
      </c>
      <c r="F25" s="34" t="str">
        <f>IFERROR(IF(AND('MAPA RIESGOS GESTION'!$K$74="Probable",'MAPA RIESGOS GESTION'!$L$74="Mayor"),'MAPA RIESGOS GESTION'!$I$74,""),0)</f>
        <v/>
      </c>
      <c r="G25" s="35" t="str">
        <f>IFERROR(IF(AND('MAPA RIESGOS GESTION'!$K$74="Probable",'MAPA RIESGOS GESTION'!$L$74="Catastrófico"),'MAPA RIESGOS GESTION'!$I$74,""),0)</f>
        <v/>
      </c>
      <c r="H25" s="19"/>
      <c r="I25" s="480"/>
      <c r="J25" s="470"/>
      <c r="K25" s="18" t="str">
        <f>IFERROR(IF(AND('MAPA RIESGOS GESTION'!$AL$74="Probable",'MAPA RIESGOS GESTION'!$AM$74="Insignificante"),'MAPA RIESGOS GESTION'!$I$74,""),0)</f>
        <v/>
      </c>
      <c r="L25" s="41" t="str">
        <f>IFERROR(IF(AND('MAPA RIESGOS GESTION'!$AL$74="Probable",'MAPA RIESGOS GESTION'!$AM$74="Menor"),'MAPA RIESGOS GESTION'!$I$74,""),0)</f>
        <v/>
      </c>
      <c r="M25" s="41" t="str">
        <f>IFERROR(IF(AND('MAPA RIESGOS GESTION'!$AL$74="Probable",'MAPA RIESGOS GESTION'!$AM$74="Moderado"),'MAPA RIESGOS GESTION'!$I$74,""),0)</f>
        <v/>
      </c>
      <c r="N25" s="34" t="str">
        <f>IFERROR(IF(AND('MAPA RIESGOS GESTION'!$AL$74="Probable",'MAPA RIESGOS GESTION'!$AM$74="Mayor"),'MAPA RIESGOS GESTION'!$I$74,""),0)</f>
        <v/>
      </c>
      <c r="O25" s="35" t="str">
        <f>IFERROR(IF(AND('MAPA RIESGOS GESTION'!$AL$74="Probable",'MAPA RIESGOS GESTION'!$AM$74="Catastrófico"),'MAPA RIESGOS GESTION'!$I$74,""),0)</f>
        <v/>
      </c>
    </row>
    <row r="26" spans="1:15" ht="14.1" customHeight="1" x14ac:dyDescent="0.25">
      <c r="A26" s="480"/>
      <c r="B26" s="470"/>
      <c r="C26" s="18" t="str">
        <f>IFERROR(IF(AND('MAPA RIESGOS GESTION'!$K$90="Probable",'MAPA RIESGOS GESTION'!$L$90="Insignificante"),'MAPA RIESGOS GESTION'!$I$90,""),0)</f>
        <v/>
      </c>
      <c r="D26" s="41" t="str">
        <f>IFERROR(IF(AND('MAPA RIESGOS GESTION'!$K$90="Probable",'MAPA RIESGOS GESTION'!$L$90="Menor"),'MAPA RIESGOS GESTION'!$I$90,""),0)</f>
        <v/>
      </c>
      <c r="E26" s="41" t="str">
        <f>IFERROR(IF(AND('MAPA RIESGOS GESTION'!$K$90="Probable",'MAPA RIESGOS GESTION'!$L$90="Moderado"),'MAPA RIESGOS GESTION'!$I$90,""),0)</f>
        <v/>
      </c>
      <c r="F26" s="34" t="str">
        <f>IFERROR(IF(AND('MAPA RIESGOS GESTION'!$K$90="Probable",'MAPA RIESGOS GESTION'!$L$90="Mayor"),'MAPA RIESGOS GESTION'!$I$90,""),0)</f>
        <v/>
      </c>
      <c r="G26" s="35" t="str">
        <f>IFERROR(IF(AND('MAPA RIESGOS GESTION'!$K$90="Probable",'MAPA RIESGOS GESTION'!$L$90="Catastrófico"),'MAPA RIESGOS GESTION'!$I$90,""),0)</f>
        <v/>
      </c>
      <c r="H26" s="19"/>
      <c r="I26" s="480"/>
      <c r="J26" s="470"/>
      <c r="K26" s="18" t="str">
        <f>IFERROR(IF(AND('MAPA RIESGOS GESTION'!$AL$90="Probable",'MAPA RIESGOS GESTION'!$AM$90="Insignificante"),'MAPA RIESGOS GESTION'!$I$90,""),0)</f>
        <v/>
      </c>
      <c r="L26" s="41" t="str">
        <f>IFERROR(IF(AND('MAPA RIESGOS GESTION'!$AL$90="Probable",'MAPA RIESGOS GESTION'!$AM$90="Menor"),'MAPA RIESGOS GESTION'!$I$90,""),0)</f>
        <v/>
      </c>
      <c r="M26" s="41" t="str">
        <f>IFERROR(IF(AND('MAPA RIESGOS GESTION'!$AL$90="Probable",'MAPA RIESGOS GESTION'!$AM$90="Moderado"),'MAPA RIESGOS GESTION'!$I$90,""),0)</f>
        <v/>
      </c>
      <c r="N26" s="34" t="str">
        <f>IFERROR(IF(AND('MAPA RIESGOS GESTION'!$AL$90="Probable",'MAPA RIESGOS GESTION'!$AM$90="Mayor"),'MAPA RIESGOS GESTION'!$I$90,""),0)</f>
        <v/>
      </c>
      <c r="O26" s="35" t="str">
        <f>IFERROR(IF(AND('MAPA RIESGOS GESTION'!$AL$90="Probable",'MAPA RIESGOS GESTION'!$AM$90="Catastrófico"),'MAPA RIESGOS GESTION'!$I$90,""),0)</f>
        <v/>
      </c>
    </row>
    <row r="27" spans="1:15" ht="14.1" customHeight="1" x14ac:dyDescent="0.25">
      <c r="A27" s="480"/>
      <c r="B27" s="470"/>
      <c r="C27" s="18" t="str">
        <f>IFERROR(IF(AND('MAPA RIESGOS GESTION'!$K$106="Probable",'MAPA RIESGOS GESTION'!$L$106="Insignificante"),'MAPA RIESGOS GESTION'!$I$106,""),0)</f>
        <v/>
      </c>
      <c r="D27" s="41" t="str">
        <f>IFERROR(IF(AND('MAPA RIESGOS GESTION'!$K$106="Probable",'MAPA RIESGOS GESTION'!$L$106="Menor"),'MAPA RIESGOS GESTION'!$I$106,""),0)</f>
        <v/>
      </c>
      <c r="E27" s="41" t="str">
        <f>IFERROR(IF(AND('MAPA RIESGOS GESTION'!$K$106="Probable",'MAPA RIESGOS GESTION'!$L$106="Moderado"),'MAPA RIESGOS GESTION'!$I$106,""),0)</f>
        <v/>
      </c>
      <c r="F27" s="34" t="str">
        <f>IFERROR(IF(AND('MAPA RIESGOS GESTION'!$K$106="Probable",'MAPA RIESGOS GESTION'!$L$106="Mayor"),'MAPA RIESGOS GESTION'!$I$106,""),0)</f>
        <v/>
      </c>
      <c r="G27" s="35" t="str">
        <f>IFERROR(IF(AND('MAPA RIESGOS GESTION'!$K$106="Probable",'MAPA RIESGOS GESTION'!$L$106="Catastrófico"),'MAPA RIESGOS GESTION'!$I$106,""),0)</f>
        <v/>
      </c>
      <c r="H27" s="19"/>
      <c r="I27" s="480"/>
      <c r="J27" s="470"/>
      <c r="K27" s="18" t="str">
        <f>IFERROR(IF(AND('MAPA RIESGOS GESTION'!$AL$106="Probable",'MAPA RIESGOS GESTION'!$AM$106="Insignificante"),'MAPA RIESGOS GESTION'!$I$106,""),0)</f>
        <v/>
      </c>
      <c r="L27" s="41" t="str">
        <f>IFERROR(IF(AND('MAPA RIESGOS GESTION'!$AL$106="Probable",'MAPA RIESGOS GESTION'!$AM$106="Menor"),'MAPA RIESGOS GESTION'!$I$106,""),0)</f>
        <v/>
      </c>
      <c r="M27" s="41" t="str">
        <f>IFERROR(IF(AND('MAPA RIESGOS GESTION'!$AL$106="Probable",'MAPA RIESGOS GESTION'!$AM$106="Moderado"),'MAPA RIESGOS GESTION'!$I$106,""),0)</f>
        <v/>
      </c>
      <c r="N27" s="34" t="str">
        <f>IFERROR(IF(AND('MAPA RIESGOS GESTION'!$AL$106="Probable",'MAPA RIESGOS GESTION'!$AM$106="Mayor"),'MAPA RIESGOS GESTION'!$I$106,""),0)</f>
        <v/>
      </c>
      <c r="O27" s="35" t="str">
        <f>IFERROR(IF(AND('MAPA RIESGOS GESTION'!$AL$106="Probable",'MAPA RIESGOS GESTION'!$AM$106="Catastrófico"),'MAPA RIESGOS GESTION'!$I$106,""),0)</f>
        <v/>
      </c>
    </row>
    <row r="28" spans="1:15" ht="14.1" customHeight="1" x14ac:dyDescent="0.25">
      <c r="A28" s="480"/>
      <c r="B28" s="470"/>
      <c r="C28" s="18" t="str">
        <f>IFERROR(IF(AND('MAPA RIESGOS GESTION'!$K$122="Probable",'MAPA RIESGOS GESTION'!$L$122="Insignificante"),'MAPA RIESGOS GESTION'!$I$122,""),0)</f>
        <v/>
      </c>
      <c r="D28" s="41" t="str">
        <f>IFERROR(IF(AND('MAPA RIESGOS GESTION'!$K$122="Probable",'MAPA RIESGOS GESTION'!$L$122="Menor"),'MAPA RIESGOS GESTION'!$I$122,""),0)</f>
        <v/>
      </c>
      <c r="E28" s="41" t="str">
        <f>IFERROR(IF(AND('MAPA RIESGOS GESTION'!$K$122="Probable",'MAPA RIESGOS GESTION'!$L$122="Moderado"),'MAPA RIESGOS GESTION'!$I$122,""),0)</f>
        <v/>
      </c>
      <c r="F28" s="34" t="str">
        <f>IFERROR(IF(AND('MAPA RIESGOS GESTION'!$K$122="Probable",'MAPA RIESGOS GESTION'!$L$122="Mayor"),'MAPA RIESGOS GESTION'!$I$122,""),0)</f>
        <v/>
      </c>
      <c r="G28" s="35" t="str">
        <f>IFERROR(IF(AND('MAPA RIESGOS GESTION'!$K$122="Probable",'MAPA RIESGOS GESTION'!$L$122="Catastrófico"),'MAPA RIESGOS GESTION'!$I$122,""),0)</f>
        <v/>
      </c>
      <c r="H28" s="19"/>
      <c r="I28" s="480"/>
      <c r="J28" s="470"/>
      <c r="K28" s="18" t="str">
        <f>IFERROR(IF(AND('MAPA RIESGOS GESTION'!$AL$122="Probable",'MAPA RIESGOS GESTION'!$AM$122="Insignificante"),'MAPA RIESGOS GESTION'!$I$122,""),0)</f>
        <v/>
      </c>
      <c r="L28" s="41" t="str">
        <f>IFERROR(IF(AND('MAPA RIESGOS GESTION'!$AL$122="Probable",'MAPA RIESGOS GESTION'!$AM$122="Menor"),'MAPA RIESGOS GESTION'!$I$122,""),0)</f>
        <v/>
      </c>
      <c r="M28" s="41" t="str">
        <f>IFERROR(IF(AND('MAPA RIESGOS GESTION'!$AL$122="Probable",'MAPA RIESGOS GESTION'!$AM$122="Moderado"),'MAPA RIESGOS GESTION'!$I$122,""),0)</f>
        <v/>
      </c>
      <c r="N28" s="34" t="str">
        <f>IFERROR(IF(AND('MAPA RIESGOS GESTION'!$AL$122="Probable",'MAPA RIESGOS GESTION'!$AM$122="Mayor"),'MAPA RIESGOS GESTION'!$I$122,""),0)</f>
        <v/>
      </c>
      <c r="O28" s="35" t="str">
        <f>IFERROR(IF(AND('MAPA RIESGOS GESTION'!$AL$122="Probable",'MAPA RIESGOS GESTION'!$AM$122="Catastrófico"),'MAPA RIESGOS GESTION'!$I$122,""),0)</f>
        <v/>
      </c>
    </row>
    <row r="29" spans="1:15" ht="14.1" customHeight="1" x14ac:dyDescent="0.25">
      <c r="A29" s="480"/>
      <c r="B29" s="470"/>
      <c r="C29" s="18" t="str">
        <f>IFERROR(IF(AND('MAPA RIESGOS GESTION'!$K$138="Probable",'MAPA RIESGOS GESTION'!$L$138="Insignificante"),'MAPA RIESGOS GESTION'!$I$138,""),0)</f>
        <v/>
      </c>
      <c r="D29" s="41" t="str">
        <f>IFERROR(IF(AND('MAPA RIESGOS GESTION'!$K$138="Probable",'MAPA RIESGOS GESTION'!$L$138="Menor"),'MAPA RIESGOS GESTION'!$I$138,""),0)</f>
        <v/>
      </c>
      <c r="E29" s="41" t="str">
        <f>IFERROR(IF(AND('MAPA RIESGOS GESTION'!$K$138="Probable",'MAPA RIESGOS GESTION'!$L$138="Moderado"),'MAPA RIESGOS GESTION'!$I$138,""),0)</f>
        <v/>
      </c>
      <c r="F29" s="34" t="str">
        <f>IFERROR(IF(AND('MAPA RIESGOS GESTION'!$K$138="Probable",'MAPA RIESGOS GESTION'!$L$138="Mayor"),'MAPA RIESGOS GESTION'!$I$138,""),0)</f>
        <v/>
      </c>
      <c r="G29" s="35" t="str">
        <f>IFERROR(IF(AND('MAPA RIESGOS GESTION'!$K$138="Probable",'MAPA RIESGOS GESTION'!$L$138="Catastrófico"),'MAPA RIESGOS GESTION'!$I$138,""),0)</f>
        <v/>
      </c>
      <c r="H29" s="19"/>
      <c r="I29" s="480"/>
      <c r="J29" s="470"/>
      <c r="K29" s="18" t="str">
        <f>IFERROR(IF(AND('MAPA RIESGOS GESTION'!$AL$138="Probable",'MAPA RIESGOS GESTION'!$AM$138="Insignificante"),'MAPA RIESGOS GESTION'!$I$138,""),0)</f>
        <v/>
      </c>
      <c r="L29" s="41" t="str">
        <f>IFERROR(IF(AND('MAPA RIESGOS GESTION'!$AL$138="Probable",'MAPA RIESGOS GESTION'!$AM$138="Menor"),'MAPA RIESGOS GESTION'!$I$138,""),0)</f>
        <v/>
      </c>
      <c r="M29" s="41" t="str">
        <f>IFERROR(IF(AND('MAPA RIESGOS GESTION'!$AL$138="Probable",'MAPA RIESGOS GESTION'!$AM$138="Moderado"),'MAPA RIESGOS GESTION'!$I$138,""),0)</f>
        <v/>
      </c>
      <c r="N29" s="34" t="str">
        <f>IFERROR(IF(AND('MAPA RIESGOS GESTION'!$AL$138="Probable",'MAPA RIESGOS GESTION'!$AM$138="Mayor"),'MAPA RIESGOS GESTION'!$I$138,""),0)</f>
        <v/>
      </c>
      <c r="O29" s="35" t="str">
        <f>IFERROR(IF(AND('MAPA RIESGOS GESTION'!$AL$138="Probable",'MAPA RIESGOS GESTION'!$AM$138="Catastrófico"),'MAPA RIESGOS GESTION'!$I$138,""),0)</f>
        <v/>
      </c>
    </row>
    <row r="30" spans="1:15" ht="14.1" customHeight="1" x14ac:dyDescent="0.25">
      <c r="A30" s="480"/>
      <c r="B30" s="470"/>
      <c r="C30" s="18" t="str">
        <f>IFERROR(IF(AND('MAPA RIESGOS GESTION'!$K$154="Probable",'MAPA RIESGOS GESTION'!$L$154="Insignificante"),'MAPA RIESGOS GESTION'!$I$154,""),0)</f>
        <v/>
      </c>
      <c r="D30" s="41" t="str">
        <f>IFERROR(IF(AND('MAPA RIESGOS GESTION'!$K$154="Probable",'MAPA RIESGOS GESTION'!$L$154="Menor"),'MAPA RIESGOS GESTION'!$I$154,""),0)</f>
        <v/>
      </c>
      <c r="E30" s="41" t="str">
        <f>IFERROR(IF(AND('MAPA RIESGOS GESTION'!$K$154="Probable",'MAPA RIESGOS GESTION'!$L$154="Moderado"),'MAPA RIESGOS GESTION'!$I$154,""),0)</f>
        <v/>
      </c>
      <c r="F30" s="34" t="str">
        <f>IFERROR(IF(AND('MAPA RIESGOS GESTION'!$K$154="Probable",'MAPA RIESGOS GESTION'!$L$154="Mayor"),'MAPA RIESGOS GESTION'!$I$154,""),0)</f>
        <v/>
      </c>
      <c r="G30" s="35" t="str">
        <f>IFERROR(IF(AND('MAPA RIESGOS GESTION'!$K$154="Probable",'MAPA RIESGOS GESTION'!$L$154="Catastrófico"),'MAPA RIESGOS GESTION'!$I$154,""),0)</f>
        <v/>
      </c>
      <c r="H30" s="19"/>
      <c r="I30" s="480"/>
      <c r="J30" s="470"/>
      <c r="K30" s="18" t="str">
        <f>IFERROR(IF(AND('MAPA RIESGOS GESTION'!$AL$154="Probable",'MAPA RIESGOS GESTION'!$AM$154="Insignificante"),'MAPA RIESGOS GESTION'!$I$154,""),0)</f>
        <v/>
      </c>
      <c r="L30" s="41" t="str">
        <f>IFERROR(IF(AND('MAPA RIESGOS GESTION'!$AL$154="Probable",'MAPA RIESGOS GESTION'!$AM$154="Menor"),'MAPA RIESGOS GESTION'!$I$154,""),0)</f>
        <v/>
      </c>
      <c r="M30" s="41" t="str">
        <f>IFERROR(IF(AND('MAPA RIESGOS GESTION'!$AL$154="Probable",'MAPA RIESGOS GESTION'!$AM$154="Moderado"),'MAPA RIESGOS GESTION'!$I$154,""),0)</f>
        <v/>
      </c>
      <c r="N30" s="34" t="str">
        <f>IFERROR(IF(AND('MAPA RIESGOS GESTION'!$AL$154="Probable",'MAPA RIESGOS GESTION'!$AM$154="Mayor"),'MAPA RIESGOS GESTION'!$I$154,""),0)</f>
        <v/>
      </c>
      <c r="O30" s="35" t="str">
        <f>IFERROR(IF(AND('MAPA RIESGOS GESTION'!$AL$154="Probable",'MAPA RIESGOS GESTION'!$AM$154="Catastrófico"),'MAPA RIESGOS GESTION'!$I$154,""),0)</f>
        <v/>
      </c>
    </row>
    <row r="31" spans="1:15" ht="14.1" customHeight="1" x14ac:dyDescent="0.25">
      <c r="A31" s="480"/>
      <c r="B31" s="470"/>
      <c r="C31" s="18" t="str">
        <f>IFERROR(IF(AND('MAPA RIESGOS GESTION'!$K$170="Probable",'MAPA RIESGOS GESTION'!$L$170="Insignificante"),'MAPA RIESGOS GESTION'!$I$170,""),0)</f>
        <v/>
      </c>
      <c r="D31" s="41" t="str">
        <f>IFERROR(IF(AND('MAPA RIESGOS GESTION'!$K$170="Probable",'MAPA RIESGOS GESTION'!$L$170="Menor"),'MAPA RIESGOS GESTION'!$I$170,""),0)</f>
        <v/>
      </c>
      <c r="E31" s="41" t="str">
        <f>IFERROR(IF(AND('MAPA RIESGOS GESTION'!$K$170="Probable",'MAPA RIESGOS GESTION'!$L$170="Moderado"),'MAPA RIESGOS GESTION'!$I$170,""),0)</f>
        <v/>
      </c>
      <c r="F31" s="34" t="str">
        <f>IFERROR(IF(AND('MAPA RIESGOS GESTION'!$K$170="Probable",'MAPA RIESGOS GESTION'!$L$170="Mayor"),'MAPA RIESGOS GESTION'!$I$170,""),0)</f>
        <v/>
      </c>
      <c r="G31" s="35" t="str">
        <f>IFERROR(IF(AND('MAPA RIESGOS GESTION'!$K$170="Probable",'MAPA RIESGOS GESTION'!$L$170="Catastrófico"),'MAPA RIESGOS GESTION'!$I$170,""),0)</f>
        <v/>
      </c>
      <c r="H31" s="19"/>
      <c r="I31" s="480"/>
      <c r="J31" s="470"/>
      <c r="K31" s="18" t="str">
        <f>IFERROR(IF(AND('MAPA RIESGOS GESTION'!$AL$170="Probable",'MAPA RIESGOS GESTION'!$AM$170="Insignificante"),'MAPA RIESGOS GESTION'!$I$170,""),0)</f>
        <v/>
      </c>
      <c r="L31" s="41" t="str">
        <f>IFERROR(IF(AND('MAPA RIESGOS GESTION'!$AL$170="Probable",'MAPA RIESGOS GESTION'!$AM$170="Menor"),'MAPA RIESGOS GESTION'!$I$170,""),0)</f>
        <v/>
      </c>
      <c r="M31" s="41" t="str">
        <f>IFERROR(IF(AND('MAPA RIESGOS GESTION'!$AL$170="Probable",'MAPA RIESGOS GESTION'!$AM$170="Moderado"),'MAPA RIESGOS GESTION'!$I$170,""),0)</f>
        <v/>
      </c>
      <c r="N31" s="34" t="str">
        <f>IFERROR(IF(AND('MAPA RIESGOS GESTION'!$AL$170="Probable",'MAPA RIESGOS GESTION'!$AM$170="Mayor"),'MAPA RIESGOS GESTION'!$I$170,""),0)</f>
        <v/>
      </c>
      <c r="O31" s="35" t="str">
        <f>IFERROR(IF(AND('MAPA RIESGOS GESTION'!$AL$170="Probable",'MAPA RIESGOS GESTION'!$AM$170="Catastrófico"),'MAPA RIESGOS GESTION'!$I$170,""),0)</f>
        <v/>
      </c>
    </row>
    <row r="32" spans="1:15" ht="14.1" customHeight="1" x14ac:dyDescent="0.25">
      <c r="A32" s="480"/>
      <c r="B32" s="470"/>
      <c r="C32" s="18" t="str">
        <f>IFERROR(IF(AND('MAPA RIESGOS GESTION'!$K$186="Probable",'MAPA RIESGOS GESTION'!$L$186="Insignificante"),'MAPA RIESGOS GESTION'!$I$186,""),0)</f>
        <v/>
      </c>
      <c r="D32" s="41" t="str">
        <f>IFERROR(IF(AND('MAPA RIESGOS GESTION'!$K$186="Probable",'MAPA RIESGOS GESTION'!$L$186="Menor"),'MAPA RIESGOS GESTION'!$I$186,""),0)</f>
        <v/>
      </c>
      <c r="E32" s="41" t="str">
        <f>IFERROR(IF(AND('MAPA RIESGOS GESTION'!$K$186="Probable",'MAPA RIESGOS GESTION'!$L$186="Moderado"),'MAPA RIESGOS GESTION'!$I$186,""),0)</f>
        <v/>
      </c>
      <c r="F32" s="34" t="str">
        <f>IFERROR(IF(AND('MAPA RIESGOS GESTION'!$K$186="Probable",'MAPA RIESGOS GESTION'!$L$186="Mayor"),'MAPA RIESGOS GESTION'!$I$186,""),0)</f>
        <v/>
      </c>
      <c r="G32" s="35" t="str">
        <f>IFERROR(IF(AND('MAPA RIESGOS GESTION'!$K$186="Probable",'MAPA RIESGOS GESTION'!$L$186="Catastrófico"),'MAPA RIESGOS GESTION'!$I$186,""),0)</f>
        <v/>
      </c>
      <c r="H32" s="19"/>
      <c r="I32" s="480"/>
      <c r="J32" s="470"/>
      <c r="K32" s="18" t="str">
        <f>IFERROR(IF(AND('MAPA RIESGOS GESTION'!$AL$186="Probable",'MAPA RIESGOS GESTION'!$AM$186="Insignificante"),'MAPA RIESGOS GESTION'!$I$186,""),0)</f>
        <v/>
      </c>
      <c r="L32" s="41" t="str">
        <f>IFERROR(IF(AND('MAPA RIESGOS GESTION'!$AL$186="Probable",'MAPA RIESGOS GESTION'!$AM$186="Menor"),'MAPA RIESGOS GESTION'!$I$186,""),0)</f>
        <v/>
      </c>
      <c r="M32" s="41" t="str">
        <f>IFERROR(IF(AND('MAPA RIESGOS GESTION'!$AL$186="Probable",'MAPA RIESGOS GESTION'!$AM$186="Moderado"),'MAPA RIESGOS GESTION'!$I$186,""),0)</f>
        <v/>
      </c>
      <c r="N32" s="34" t="str">
        <f>IFERROR(IF(AND('MAPA RIESGOS GESTION'!$AL$186="Probable",'MAPA RIESGOS GESTION'!$AM$186="Mayor"),'MAPA RIESGOS GESTION'!$I$186,""),0)</f>
        <v/>
      </c>
      <c r="O32" s="35" t="str">
        <f>IFERROR(IF(AND('MAPA RIESGOS GESTION'!$AL$186="Probable",'MAPA RIESGOS GESTION'!$AM$186="Catastrófico"),'MAPA RIESGOS GESTION'!$I$186,""),0)</f>
        <v/>
      </c>
    </row>
    <row r="33" spans="1:15" ht="14.1" customHeight="1" x14ac:dyDescent="0.25">
      <c r="A33" s="480"/>
      <c r="B33" s="470"/>
      <c r="C33" s="18" t="str">
        <f>IFERROR(IF(AND('MAPA RIESGOS GESTION'!$K$202="Probable",'MAPA RIESGOS GESTION'!$L$202="Insignificante"),'MAPA RIESGOS GESTION'!$I$202,""),0)</f>
        <v/>
      </c>
      <c r="D33" s="41" t="str">
        <f>IFERROR(IF(AND('MAPA RIESGOS GESTION'!$K$202="Probable",'MAPA RIESGOS GESTION'!$L$202="Menor"),'MAPA RIESGOS GESTION'!$I$202,""),0)</f>
        <v/>
      </c>
      <c r="E33" s="41" t="str">
        <f>IFERROR(IF(AND('MAPA RIESGOS GESTION'!$K$202="Probable",'MAPA RIESGOS GESTION'!$L$202="Moderado"),'MAPA RIESGOS GESTION'!$I$202,""),0)</f>
        <v/>
      </c>
      <c r="F33" s="34" t="str">
        <f>IFERROR(IF(AND('MAPA RIESGOS GESTION'!$K$202="Probable",'MAPA RIESGOS GESTION'!$L$202="Mayor"),'MAPA RIESGOS GESTION'!$I$202,""),0)</f>
        <v/>
      </c>
      <c r="G33" s="35" t="str">
        <f>IFERROR(IF(AND('MAPA RIESGOS GESTION'!$K$202="Probable",'MAPA RIESGOS GESTION'!$L$202="Catastrófico"),'MAPA RIESGOS GESTION'!$I$202,""),0)</f>
        <v/>
      </c>
      <c r="H33" s="19"/>
      <c r="I33" s="480"/>
      <c r="J33" s="470"/>
      <c r="K33" s="18" t="str">
        <f>IFERROR(IF(AND('MAPA RIESGOS GESTION'!$AL$202="Probable",'MAPA RIESGOS GESTION'!$AM$202="Insignificante"),'MAPA RIESGOS GESTION'!$I$202,""),0)</f>
        <v/>
      </c>
      <c r="L33" s="41" t="str">
        <f>IFERROR(IF(AND('MAPA RIESGOS GESTION'!$AL$202="Probable",'MAPA RIESGOS GESTION'!$AM$202="Menor"),'MAPA RIESGOS GESTION'!$I$202,""),0)</f>
        <v/>
      </c>
      <c r="M33" s="41" t="str">
        <f>IFERROR(IF(AND('MAPA RIESGOS GESTION'!$AL$202="Probable",'MAPA RIESGOS GESTION'!$AM$202="Moderado"),'MAPA RIESGOS GESTION'!$I$202,""),0)</f>
        <v/>
      </c>
      <c r="N33" s="34" t="str">
        <f>IFERROR(IF(AND('MAPA RIESGOS GESTION'!$AL$202="Probable",'MAPA RIESGOS GESTION'!$AM$202="Mayor"),'MAPA RIESGOS GESTION'!$I$202,""),0)</f>
        <v/>
      </c>
      <c r="O33" s="35" t="str">
        <f>IFERROR(IF(AND('MAPA RIESGOS GESTION'!$AL$202="Probable",'MAPA RIESGOS GESTION'!$AM$202="Catastrófico"),'MAPA RIESGOS GESTION'!$I$202,""),0)</f>
        <v/>
      </c>
    </row>
    <row r="34" spans="1:15" ht="14.1" customHeight="1" thickBot="1" x14ac:dyDescent="0.3">
      <c r="A34" s="480"/>
      <c r="B34" s="471"/>
      <c r="C34" s="20" t="str">
        <f>IFERROR(IF(AND('MAPA RIESGOS GESTION'!$K$218="Probable",'MAPA RIESGOS GESTION'!$L$218="Insignificante"),'MAPA RIESGOS GESTION'!$I$218,""),0)</f>
        <v/>
      </c>
      <c r="D34" s="42" t="str">
        <f>IFERROR(IF(AND('MAPA RIESGOS GESTION'!$K$218="Probable",'MAPA RIESGOS GESTION'!$L$218="Menor"),'MAPA RIESGOS GESTION'!$I$218,""),0)</f>
        <v/>
      </c>
      <c r="E34" s="42" t="str">
        <f>IFERROR(IF(AND('MAPA RIESGOS GESTION'!$K$218="Probable",'MAPA RIESGOS GESTION'!$L$218="Moderado"),'MAPA RIESGOS GESTION'!$I$218,""),0)</f>
        <v/>
      </c>
      <c r="F34" s="132" t="str">
        <f>IFERROR(IF(AND('MAPA RIESGOS GESTION'!$K$218="Probable",'MAPA RIESGOS GESTION'!$L$218="Mayor"),'MAPA RIESGOS GESTION'!$I$218,""),0)</f>
        <v/>
      </c>
      <c r="G34" s="36" t="str">
        <f>IFERROR(IF(AND('MAPA RIESGOS GESTION'!$K$218="Probable",'MAPA RIESGOS GESTION'!$L$218="Catastrófico"),'MAPA RIESGOS GESTION'!$I$218,""),0)</f>
        <v/>
      </c>
      <c r="H34" s="19"/>
      <c r="I34" s="480"/>
      <c r="J34" s="471"/>
      <c r="K34" s="20" t="str">
        <f>IFERROR(IF(AND('MAPA RIESGOS GESTION'!$AL$218="Probable",'MAPA RIESGOS GESTION'!$AM$218="Insignificante"),'MAPA RIESGOS GESTION'!$I$218,""),0)</f>
        <v/>
      </c>
      <c r="L34" s="42" t="str">
        <f>IFERROR(IF(AND('MAPA RIESGOS GESTION'!$AL$218="Probable",'MAPA RIESGOS GESTION'!$AM$218="Menor"),'MAPA RIESGOS GESTION'!$I$218,""),0)</f>
        <v/>
      </c>
      <c r="M34" s="42" t="str">
        <f>IFERROR(IF(AND('MAPA RIESGOS GESTION'!$AL$218="Probable",'MAPA RIESGOS GESTION'!$AM$218="Moderado"),'MAPA RIESGOS GESTION'!$I$218,""),0)</f>
        <v/>
      </c>
      <c r="N34" s="132" t="str">
        <f>IFERROR(IF(AND('MAPA RIESGOS GESTION'!$AL$218="Probable",'MAPA RIESGOS GESTION'!$AM$218="Mayor"),'MAPA RIESGOS GESTION'!$I$218,""),0)</f>
        <v/>
      </c>
      <c r="O34" s="36" t="str">
        <f>IFERROR(IF(AND('MAPA RIESGOS GESTION'!$AL$218="Probable",'MAPA RIESGOS GESTION'!$AM$218="Catastrófico"),'MAPA RIESGOS GESTION'!$I$218,""),0)</f>
        <v/>
      </c>
    </row>
    <row r="35" spans="1:15" ht="14.1" customHeight="1" x14ac:dyDescent="0.25">
      <c r="A35" s="480"/>
      <c r="B35" s="469" t="s">
        <v>91</v>
      </c>
      <c r="C35" s="24" t="str">
        <f>IFERROR(IF(AND('MAPA RIESGOS GESTION'!$K$10="Posible",'MAPA RIESGOS GESTION'!$L$10="Insignificante"),'MAPA RIESGOS GESTION'!$I$10,""),0)</f>
        <v/>
      </c>
      <c r="D35" s="22" t="str">
        <f>IFERROR(IF(AND('MAPA RIESGOS GESTION'!$K$10="Posible",'MAPA RIESGOS GESTION'!$L$10="Menor"),'MAPA RIESGOS GESTION'!$I$10,""),0)</f>
        <v/>
      </c>
      <c r="E35" s="41" t="str">
        <f>IFERROR(IF(AND('MAPA RIESGOS GESTION'!$K$10="Posible",'MAPA RIESGOS GESTION'!$L$10="Moderado"),'MAPA RIESGOS GESTION'!$I$10,""),0)</f>
        <v/>
      </c>
      <c r="F35" s="34" t="str">
        <f>IFERROR(IF(AND('MAPA RIESGOS GESTION'!$K$10="Posible",'MAPA RIESGOS GESTION'!$L$10="Mayor"),'MAPA RIESGOS GESTION'!$I$10,""),0)</f>
        <v/>
      </c>
      <c r="G35" s="35" t="str">
        <f>IFERROR(IF(AND('MAPA RIESGOS GESTION'!$K$10="Posible",'MAPA RIESGOS GESTION'!$L$10="Catastrófico"),'MAPA RIESGOS GESTION'!$I$10,""),0)</f>
        <v/>
      </c>
      <c r="H35" s="178"/>
      <c r="I35" s="480"/>
      <c r="J35" s="469" t="s">
        <v>91</v>
      </c>
      <c r="K35" s="24" t="str">
        <f>IFERROR(IF(AND('MAPA RIESGOS GESTION'!$AL$10="Posible",'MAPA RIESGOS GESTION'!$AM$10="Insignificante"),'MAPA RIESGOS GESTION'!$I$10,""),0)</f>
        <v/>
      </c>
      <c r="L35" s="22" t="str">
        <f>IFERROR(IF(AND('MAPA RIESGOS GESTION'!$AL$10="Posible",'MAPA RIESGOS GESTION'!$AM$10="Menor"),'MAPA RIESGOS GESTION'!$I$10,""),0)</f>
        <v/>
      </c>
      <c r="M35" s="41" t="str">
        <f>IFERROR(IF(AND('MAPA RIESGOS GESTION'!$AL$10="Posible",'MAPA RIESGOS GESTION'!$AM$10="Moderado"),'MAPA RIESGOS GESTION'!$I$10,""),0)</f>
        <v/>
      </c>
      <c r="N35" s="34" t="str">
        <f>IFERROR(IF(AND('MAPA RIESGOS GESTION'!$AL$10="Posible",'MAPA RIESGOS GESTION'!$AM$10="Mayor"),'MAPA RIESGOS GESTION'!$I$10,""),0)</f>
        <v/>
      </c>
      <c r="O35" s="35" t="str">
        <f>IFERROR(IF(AND('MAPA RIESGOS GESTION'!$AL$10="Posible",'MAPA RIESGOS GESTION'!$AM$10="Catastrófico"),'MAPA RIESGOS GESTION'!$I$10,""),0)</f>
        <v/>
      </c>
    </row>
    <row r="36" spans="1:15" ht="14.1" customHeight="1" x14ac:dyDescent="0.25">
      <c r="A36" s="480"/>
      <c r="B36" s="470"/>
      <c r="C36" s="24" t="str">
        <f>IFERROR(IF(AND('MAPA RIESGOS GESTION'!$K$26="Posible",'MAPA RIESGOS GESTION'!$L$26="Insignificante"),'MAPA RIESGOS GESTION'!$I$26,""),0)</f>
        <v/>
      </c>
      <c r="D36" s="22" t="str">
        <f>IFERROR(IF(AND('MAPA RIESGOS GESTION'!$K$26="Posible",'MAPA RIESGOS GESTION'!$L$26="Menor"),'MAPA RIESGOS GESTION'!$I$26,""),0)</f>
        <v/>
      </c>
      <c r="E36" s="41" t="str">
        <f>IFERROR(IF(AND('MAPA RIESGOS GESTION'!$K$26="Posible",'MAPA RIESGOS GESTION'!$L$26="Moderado"),'MAPA RIESGOS GESTION'!$I$26,""),0)</f>
        <v/>
      </c>
      <c r="F36" s="34" t="str">
        <f>IFERROR(IF(AND('MAPA RIESGOS GESTION'!$K$26="Posible",'MAPA RIESGOS GESTION'!$L$26="Mayor"),'MAPA RIESGOS GESTION'!$I$26,""),0)</f>
        <v/>
      </c>
      <c r="G36" s="35" t="str">
        <f>IFERROR(IF(AND('MAPA RIESGOS GESTION'!$K$26="Posible",'MAPA RIESGOS GESTION'!$L$26="Catastrófico"),'MAPA RIESGOS GESTION'!$I$26,""),0)</f>
        <v/>
      </c>
      <c r="H36" s="178"/>
      <c r="I36" s="480"/>
      <c r="J36" s="470"/>
      <c r="K36" s="24" t="str">
        <f>IFERROR(IF(AND('MAPA RIESGOS GESTION'!$AL$26="Posible",'MAPA RIESGOS GESTION'!$AM$26="Insignificante"),'MAPA RIESGOS GESTION'!$I$26,""),0)</f>
        <v/>
      </c>
      <c r="L36" s="22" t="str">
        <f>IFERROR(IF(AND('MAPA RIESGOS GESTION'!$AL$26="Posible",'MAPA RIESGOS GESTION'!$AM$26="Menor"),'MAPA RIESGOS GESTION'!$I$26,""),0)</f>
        <v/>
      </c>
      <c r="M36" s="41" t="str">
        <f>IFERROR(IF(AND('MAPA RIESGOS GESTION'!$AL$26="Posible",'MAPA RIESGOS GESTION'!$AM$26="Moderado"),'MAPA RIESGOS GESTION'!$I$26,""),0)</f>
        <v/>
      </c>
      <c r="N36" s="34" t="str">
        <f>IFERROR(IF(AND('MAPA RIESGOS GESTION'!$AL$26="Posible",'MAPA RIESGOS GESTION'!$AM$26="Mayor"),'MAPA RIESGOS GESTION'!$I$26,""),0)</f>
        <v/>
      </c>
      <c r="O36" s="35" t="str">
        <f>IFERROR(IF(AND('MAPA RIESGOS GESTION'!$AL$26="Posible",'MAPA RIESGOS GESTION'!$AM$26="Catastrófico"),'MAPA RIESGOS GESTION'!$I$26,""),0)</f>
        <v/>
      </c>
    </row>
    <row r="37" spans="1:15" ht="14.1" customHeight="1" x14ac:dyDescent="0.25">
      <c r="A37" s="480"/>
      <c r="B37" s="470"/>
      <c r="C37" s="24" t="str">
        <f>IFERROR(IF(AND('MAPA RIESGOS GESTION'!$K$42="Posible",'MAPA RIESGOS GESTION'!$L$42="Insignificante"),'MAPA RIESGOS GESTION'!$I$42,""),0)</f>
        <v/>
      </c>
      <c r="D37" s="22" t="str">
        <f>IFERROR(IF(AND('MAPA RIESGOS GESTION'!$K$42="Posible",'MAPA RIESGOS GESTION'!$L$42="Menor"),'MAPA RIESGOS GESTION'!$I$42,""),0)</f>
        <v>RG3</v>
      </c>
      <c r="E37" s="41" t="str">
        <f>IFERROR(IF(AND('MAPA RIESGOS GESTION'!$K$42="Posible",'MAPA RIESGOS GESTION'!$L$42="Moderado"),'MAPA RIESGOS GESTION'!$I$42,""),0)</f>
        <v/>
      </c>
      <c r="F37" s="34" t="str">
        <f>IFERROR(IF(AND('MAPA RIESGOS GESTION'!$K$42="Posible",'MAPA RIESGOS GESTION'!$L$42="Mayor"),'MAPA RIESGOS GESTION'!$I$42,""),0)</f>
        <v/>
      </c>
      <c r="G37" s="35" t="str">
        <f>IFERROR(IF(AND('MAPA RIESGOS GESTION'!$K$42="Posible",'MAPA RIESGOS GESTION'!$L$42="Catastrófico"),'MAPA RIESGOS GESTION'!$I$42,""),0)</f>
        <v/>
      </c>
      <c r="H37" s="178"/>
      <c r="I37" s="480"/>
      <c r="J37" s="470"/>
      <c r="K37" s="24" t="str">
        <f>IFERROR(IF(AND('MAPA RIESGOS GESTION'!$AL$42="Posible",'MAPA RIESGOS GESTION'!$AM$42="Insignificante"),'MAPA RIESGOS GESTION'!$I$42,""),0)</f>
        <v/>
      </c>
      <c r="L37" s="22" t="str">
        <f>IFERROR(IF(AND('MAPA RIESGOS GESTION'!$AL$42="Posible",'MAPA RIESGOS GESTION'!$AM$42="Menor"),'MAPA RIESGOS GESTION'!$I$42,""),0)</f>
        <v/>
      </c>
      <c r="M37" s="41" t="str">
        <f>IFERROR(IF(AND('MAPA RIESGOS GESTION'!$AL$42="Posible",'MAPA RIESGOS GESTION'!$AM$42="Moderado"),'MAPA RIESGOS GESTION'!$I$42,""),0)</f>
        <v/>
      </c>
      <c r="N37" s="34" t="str">
        <f>IFERROR(IF(AND('MAPA RIESGOS GESTION'!$AL$42="Posible",'MAPA RIESGOS GESTION'!$AM$42="Mayor"),'MAPA RIESGOS GESTION'!$I$42,""),0)</f>
        <v/>
      </c>
      <c r="O37" s="35" t="str">
        <f>IFERROR(IF(AND('MAPA RIESGOS GESTION'!$AL$42="Posible",'MAPA RIESGOS GESTION'!$AM$42="Catastrófico"),'MAPA RIESGOS GESTION'!$I$42,""),0)</f>
        <v/>
      </c>
    </row>
    <row r="38" spans="1:15" ht="14.1" customHeight="1" x14ac:dyDescent="0.25">
      <c r="A38" s="480"/>
      <c r="B38" s="470"/>
      <c r="C38" s="24" t="str">
        <f>IFERROR(IF(AND('MAPA RIESGOS GESTION'!$K$58="Posible",'MAPA RIESGOS GESTION'!$L$58="Insignificante"),'MAPA RIESGOS GESTION'!$I$58,""),0)</f>
        <v/>
      </c>
      <c r="D38" s="22" t="str">
        <f>IFERROR(IF(AND('MAPA RIESGOS GESTION'!$K$58="Posible",'MAPA RIESGOS GESTION'!$L$58="Menor"),'MAPA RIESGOS GESTION'!$I$58,""),0)</f>
        <v/>
      </c>
      <c r="E38" s="41" t="str">
        <f>IFERROR(IF(AND('MAPA RIESGOS GESTION'!$K$58="Posible",'MAPA RIESGOS GESTION'!$L$58="Moderado"),'MAPA RIESGOS GESTION'!$I$58,""),0)</f>
        <v/>
      </c>
      <c r="F38" s="34" t="str">
        <f>IFERROR(IF(AND('MAPA RIESGOS GESTION'!$K$58="Posible",'MAPA RIESGOS GESTION'!$L$58="Mayor"),'MAPA RIESGOS GESTION'!$I$58,""),0)</f>
        <v/>
      </c>
      <c r="G38" s="35" t="str">
        <f>IFERROR(IF(AND('MAPA RIESGOS GESTION'!$K$58="Posible",'MAPA RIESGOS GESTION'!$L$58="Catastrófico"),'MAPA RIESGOS GESTION'!$I$58,""),0)</f>
        <v/>
      </c>
      <c r="H38" s="178"/>
      <c r="I38" s="480"/>
      <c r="J38" s="470"/>
      <c r="K38" s="24" t="str">
        <f>IFERROR(IF(AND('MAPA RIESGOS GESTION'!$AL$58="Posible",'MAPA RIESGOS GESTION'!$AM$58="Insignificante"),'MAPA RIESGOS GESTION'!$I$58,""),0)</f>
        <v/>
      </c>
      <c r="L38" s="22" t="str">
        <f>IFERROR(IF(AND('MAPA RIESGOS GESTION'!$AL$58="Posible",'MAPA RIESGOS GESTION'!$AM$58="Menor"),'MAPA RIESGOS GESTION'!$I$58,""),0)</f>
        <v/>
      </c>
      <c r="M38" s="41" t="str">
        <f>IFERROR(IF(AND('MAPA RIESGOS GESTION'!$AL$58="Posible",'MAPA RIESGOS GESTION'!$AM$58="Moderado"),'MAPA RIESGOS GESTION'!$I$58,""),0)</f>
        <v/>
      </c>
      <c r="N38" s="34" t="str">
        <f>IFERROR(IF(AND('MAPA RIESGOS GESTION'!$AL$58="Posible",'MAPA RIESGOS GESTION'!$AM$58="Mayor"),'MAPA RIESGOS GESTION'!$I$58,""),0)</f>
        <v/>
      </c>
      <c r="O38" s="35" t="str">
        <f>IFERROR(IF(AND('MAPA RIESGOS GESTION'!$AL$58="Posible",'MAPA RIESGOS GESTION'!$AM$58="Catastrófico"),'MAPA RIESGOS GESTION'!$I$58,""),0)</f>
        <v/>
      </c>
    </row>
    <row r="39" spans="1:15" ht="14.1" customHeight="1" x14ac:dyDescent="0.25">
      <c r="A39" s="480"/>
      <c r="B39" s="470"/>
      <c r="C39" s="24" t="str">
        <f>IFERROR(IF(AND('MAPA RIESGOS GESTION'!$K$74="Posible",'MAPA RIESGOS GESTION'!$L$74="Insignificante"),'MAPA RIESGOS GESTION'!$I$74,""),0)</f>
        <v/>
      </c>
      <c r="D39" s="22" t="str">
        <f>IFERROR(IF(AND('MAPA RIESGOS GESTION'!$K$74="Posible",'MAPA RIESGOS GESTION'!$L$74="Menor"),'MAPA RIESGOS GESTION'!$I$74,""),0)</f>
        <v/>
      </c>
      <c r="E39" s="41" t="str">
        <f>IFERROR(IF(AND('MAPA RIESGOS GESTION'!$K$74="Posible",'MAPA RIESGOS GESTION'!$L$74="Moderado"),'MAPA RIESGOS GESTION'!$I$74,""),0)</f>
        <v/>
      </c>
      <c r="F39" s="34" t="str">
        <f>IFERROR(IF(AND('MAPA RIESGOS GESTION'!$K$74="Posible",'MAPA RIESGOS GESTION'!$L$74="Mayor"),'MAPA RIESGOS GESTION'!$I$74,""),0)</f>
        <v/>
      </c>
      <c r="G39" s="35" t="str">
        <f>IFERROR(IF(AND('MAPA RIESGOS GESTION'!$K$74="Posible",'MAPA RIESGOS GESTION'!$L$74="Catastrófico"),'MAPA RIESGOS GESTION'!$I$74,""),0)</f>
        <v/>
      </c>
      <c r="H39" s="178"/>
      <c r="I39" s="480"/>
      <c r="J39" s="470"/>
      <c r="K39" s="24" t="str">
        <f>IFERROR(IF(AND('MAPA RIESGOS GESTION'!$AL$74="Posible",'MAPA RIESGOS GESTION'!$AM$74="Insignificante"),'MAPA RIESGOS GESTION'!$I$74,""),0)</f>
        <v/>
      </c>
      <c r="L39" s="22" t="str">
        <f>IFERROR(IF(AND('MAPA RIESGOS GESTION'!$AL$74="Posible",'MAPA RIESGOS GESTION'!$AM$74="Menor"),'MAPA RIESGOS GESTION'!$I$74,""),0)</f>
        <v/>
      </c>
      <c r="M39" s="41" t="str">
        <f>IFERROR(IF(AND('MAPA RIESGOS GESTION'!$AL$74="Posible",'MAPA RIESGOS GESTION'!$AM$74="Moderado"),'MAPA RIESGOS GESTION'!$I$74,""),0)</f>
        <v/>
      </c>
      <c r="N39" s="34" t="str">
        <f>IFERROR(IF(AND('MAPA RIESGOS GESTION'!$AL$74="Posible",'MAPA RIESGOS GESTION'!$AM$74="Mayor"),'MAPA RIESGOS GESTION'!$I$74,""),0)</f>
        <v/>
      </c>
      <c r="O39" s="35" t="str">
        <f>IFERROR(IF(AND('MAPA RIESGOS GESTION'!$AL$74="Posible",'MAPA RIESGOS GESTION'!$AM$74="Catastrófico"),'MAPA RIESGOS GESTION'!$I$74,""),0)</f>
        <v/>
      </c>
    </row>
    <row r="40" spans="1:15" ht="14.1" customHeight="1" x14ac:dyDescent="0.25">
      <c r="A40" s="480"/>
      <c r="B40" s="470"/>
      <c r="C40" s="24" t="str">
        <f>IFERROR(IF(AND('MAPA RIESGOS GESTION'!$K$90="Posible",'MAPA RIESGOS GESTION'!$L$90="Insignificante"),'MAPA RIESGOS GESTION'!$I$90,""),0)</f>
        <v/>
      </c>
      <c r="D40" s="22" t="str">
        <f>IFERROR(IF(AND('MAPA RIESGOS GESTION'!$K$90="Posible",'MAPA RIESGOS GESTION'!$L$90="Menor"),'MAPA RIESGOS GESTION'!$I$90,""),0)</f>
        <v/>
      </c>
      <c r="E40" s="41" t="str">
        <f>IFERROR(IF(AND('MAPA RIESGOS GESTION'!$K$90="Posible",'MAPA RIESGOS GESTION'!$L$90="Moderado"),'MAPA RIESGOS GESTION'!$I$90,""),0)</f>
        <v/>
      </c>
      <c r="F40" s="34" t="str">
        <f>IFERROR(IF(AND('MAPA RIESGOS GESTION'!$K$90="Posible",'MAPA RIESGOS GESTION'!$L$90="Mayor"),'MAPA RIESGOS GESTION'!$I$90,""),0)</f>
        <v/>
      </c>
      <c r="G40" s="35" t="str">
        <f>IFERROR(IF(AND('MAPA RIESGOS GESTION'!$K$90="Posible",'MAPA RIESGOS GESTION'!$L$90="Catastrófico"),'MAPA RIESGOS GESTION'!$I$90,""),0)</f>
        <v/>
      </c>
      <c r="H40" s="178"/>
      <c r="I40" s="480"/>
      <c r="J40" s="470"/>
      <c r="K40" s="24" t="str">
        <f>IFERROR(IF(AND('MAPA RIESGOS GESTION'!$AL$90="Posible",'MAPA RIESGOS GESTION'!$AM$90="Insignificante"),'MAPA RIESGOS GESTION'!$I$90,""),0)</f>
        <v/>
      </c>
      <c r="L40" s="22" t="str">
        <f>IFERROR(IF(AND('MAPA RIESGOS GESTION'!$AL$90="Posible",'MAPA RIESGOS GESTION'!$AM$90="Menor"),'MAPA RIESGOS GESTION'!$I$90,""),0)</f>
        <v/>
      </c>
      <c r="M40" s="41" t="str">
        <f>IFERROR(IF(AND('MAPA RIESGOS GESTION'!$AL$90="Posible",'MAPA RIESGOS GESTION'!$AM$90="Moderado"),'MAPA RIESGOS GESTION'!$I$90,""),0)</f>
        <v/>
      </c>
      <c r="N40" s="34" t="str">
        <f>IFERROR(IF(AND('MAPA RIESGOS GESTION'!$AL$90="Posible",'MAPA RIESGOS GESTION'!$AM$90="Mayor"),'MAPA RIESGOS GESTION'!$I$90,""),0)</f>
        <v/>
      </c>
      <c r="O40" s="35" t="str">
        <f>IFERROR(IF(AND('MAPA RIESGOS GESTION'!$AL$90="Posible",'MAPA RIESGOS GESTION'!$AM$90="Catastrófico"),'MAPA RIESGOS GESTION'!$I$90,""),0)</f>
        <v/>
      </c>
    </row>
    <row r="41" spans="1:15" ht="14.1" customHeight="1" x14ac:dyDescent="0.25">
      <c r="A41" s="480"/>
      <c r="B41" s="470"/>
      <c r="C41" s="24" t="str">
        <f>IFERROR(IF(AND('MAPA RIESGOS GESTION'!$K$106="Posible",'MAPA RIESGOS GESTION'!$L$106="Insignificante"),'MAPA RIESGOS GESTION'!$I$106,""),0)</f>
        <v/>
      </c>
      <c r="D41" s="22" t="str">
        <f>IFERROR(IF(AND('MAPA RIESGOS GESTION'!$K$106="Posible",'MAPA RIESGOS GESTION'!$L$106="Menor"),'MAPA RIESGOS GESTION'!$I$106,""),0)</f>
        <v/>
      </c>
      <c r="E41" s="41" t="str">
        <f>IFERROR(IF(AND('MAPA RIESGOS GESTION'!$K$106="Posible",'MAPA RIESGOS GESTION'!$L$106="Moderado"),'MAPA RIESGOS GESTION'!$I$106,""),0)</f>
        <v/>
      </c>
      <c r="F41" s="34" t="str">
        <f>IFERROR(IF(AND('MAPA RIESGOS GESTION'!$K$106="Posible",'MAPA RIESGOS GESTION'!$L$106="Mayor"),'MAPA RIESGOS GESTION'!$I$106,""),0)</f>
        <v/>
      </c>
      <c r="G41" s="35" t="str">
        <f>IFERROR(IF(AND('MAPA RIESGOS GESTION'!$K$106="Posible",'MAPA RIESGOS GESTION'!$L$106="Catastrófico"),'MAPA RIESGOS GESTION'!$I$106,""),0)</f>
        <v/>
      </c>
      <c r="H41" s="178"/>
      <c r="I41" s="480"/>
      <c r="J41" s="470"/>
      <c r="K41" s="24" t="str">
        <f>IFERROR(IF(AND('MAPA RIESGOS GESTION'!$AL$106="Posible",'MAPA RIESGOS GESTION'!$AM$106="Insignificante"),'MAPA RIESGOS GESTION'!$I$106,""),0)</f>
        <v/>
      </c>
      <c r="L41" s="22" t="str">
        <f>IFERROR(IF(AND('MAPA RIESGOS GESTION'!$AL$106="Posible",'MAPA RIESGOS GESTION'!$AM$106="Menor"),'MAPA RIESGOS GESTION'!$I$106,""),0)</f>
        <v/>
      </c>
      <c r="M41" s="41" t="str">
        <f>IFERROR(IF(AND('MAPA RIESGOS GESTION'!$AL$106="Posible",'MAPA RIESGOS GESTION'!$AM$106="Moderado"),'MAPA RIESGOS GESTION'!$I$106,""),0)</f>
        <v/>
      </c>
      <c r="N41" s="34" t="str">
        <f>IFERROR(IF(AND('MAPA RIESGOS GESTION'!$AL$106="Posible",'MAPA RIESGOS GESTION'!$AM$106="Mayor"),'MAPA RIESGOS GESTION'!$I$106,""),0)</f>
        <v/>
      </c>
      <c r="O41" s="35" t="str">
        <f>IFERROR(IF(AND('MAPA RIESGOS GESTION'!$AL$106="Posible",'MAPA RIESGOS GESTION'!$AM$106="Catastrófico"),'MAPA RIESGOS GESTION'!$I$106,""),0)</f>
        <v/>
      </c>
    </row>
    <row r="42" spans="1:15" ht="14.1" customHeight="1" x14ac:dyDescent="0.25">
      <c r="A42" s="480"/>
      <c r="B42" s="470"/>
      <c r="C42" s="24" t="str">
        <f>IFERROR(IF(AND('MAPA RIESGOS GESTION'!$K$122="Posible",'MAPA RIESGOS GESTION'!$L$122="Insignificante"),'MAPA RIESGOS GESTION'!$I$122,""),0)</f>
        <v/>
      </c>
      <c r="D42" s="22" t="str">
        <f>IFERROR(IF(AND('MAPA RIESGOS GESTION'!$K$122="Posible",'MAPA RIESGOS GESTION'!$L$122="Menor"),'MAPA RIESGOS GESTION'!$I$122,""),0)</f>
        <v/>
      </c>
      <c r="E42" s="41" t="str">
        <f>IFERROR(IF(AND('MAPA RIESGOS GESTION'!$K$122="Posible",'MAPA RIESGOS GESTION'!$L$122="Moderado"),'MAPA RIESGOS GESTION'!$I$122,""),0)</f>
        <v/>
      </c>
      <c r="F42" s="34" t="str">
        <f>IFERROR(IF(AND('MAPA RIESGOS GESTION'!$K$122="Posible",'MAPA RIESGOS GESTION'!$L$122="Mayor"),'MAPA RIESGOS GESTION'!$I$122,""),0)</f>
        <v/>
      </c>
      <c r="G42" s="35" t="str">
        <f>IFERROR(IF(AND('MAPA RIESGOS GESTION'!$K$122="Posible",'MAPA RIESGOS GESTION'!$L$122="Catastrófico"),'MAPA RIESGOS GESTION'!$I$122,""),0)</f>
        <v/>
      </c>
      <c r="H42" s="19"/>
      <c r="I42" s="480"/>
      <c r="J42" s="470"/>
      <c r="K42" s="24" t="str">
        <f>IFERROR(IF(AND('MAPA RIESGOS GESTION'!$AL$122="Posible",'MAPA RIESGOS GESTION'!$AM$122="Insignificante"),'MAPA RIESGOS GESTION'!$I$122,""),0)</f>
        <v/>
      </c>
      <c r="L42" s="22" t="str">
        <f>IFERROR(IF(AND('MAPA RIESGOS GESTION'!$AL$122="Posible",'MAPA RIESGOS GESTION'!$AM$122="Menor"),'MAPA RIESGOS GESTION'!$I$122,""),0)</f>
        <v/>
      </c>
      <c r="M42" s="41" t="str">
        <f>IFERROR(IF(AND('MAPA RIESGOS GESTION'!$AL$122="Posible",'MAPA RIESGOS GESTION'!$AM$122="Moderado"),'MAPA RIESGOS GESTION'!$I$122,""),0)</f>
        <v/>
      </c>
      <c r="N42" s="34" t="str">
        <f>IFERROR(IF(AND('MAPA RIESGOS GESTION'!$AL$122="Posible",'MAPA RIESGOS GESTION'!$AM$122="Mayor"),'MAPA RIESGOS GESTION'!$I$122,""),0)</f>
        <v/>
      </c>
      <c r="O42" s="35" t="str">
        <f>IFERROR(IF(AND('MAPA RIESGOS GESTION'!$AL$122="Posible",'MAPA RIESGOS GESTION'!$AM$122="Catastrófico"),'MAPA RIESGOS GESTION'!$I$122,""),0)</f>
        <v/>
      </c>
    </row>
    <row r="43" spans="1:15" ht="14.1" customHeight="1" x14ac:dyDescent="0.25">
      <c r="A43" s="480"/>
      <c r="B43" s="470"/>
      <c r="C43" s="24" t="str">
        <f>IFERROR(IF(AND('MAPA RIESGOS GESTION'!$K$138="Posible",'MAPA RIESGOS GESTION'!$L$138="Insignificante"),'MAPA RIESGOS GESTION'!$I$138,""),0)</f>
        <v/>
      </c>
      <c r="D43" s="22" t="str">
        <f>IFERROR(IF(AND('MAPA RIESGOS GESTION'!$K$138="Posible",'MAPA RIESGOS GESTION'!$L$138="Menor"),'MAPA RIESGOS GESTION'!$I$138,""),0)</f>
        <v/>
      </c>
      <c r="E43" s="41" t="str">
        <f>IFERROR(IF(AND('MAPA RIESGOS GESTION'!$K$138="Posible",'MAPA RIESGOS GESTION'!$L$138="Moderado"),'MAPA RIESGOS GESTION'!$I$138,""),0)</f>
        <v/>
      </c>
      <c r="F43" s="34" t="str">
        <f>IFERROR(IF(AND('MAPA RIESGOS GESTION'!$K$138="Posible",'MAPA RIESGOS GESTION'!$L$138="Mayor"),'MAPA RIESGOS GESTION'!$I$138,""),0)</f>
        <v/>
      </c>
      <c r="G43" s="35" t="str">
        <f>IFERROR(IF(AND('MAPA RIESGOS GESTION'!$K$138="Posible",'MAPA RIESGOS GESTION'!$L$138="Catastrófico"),'MAPA RIESGOS GESTION'!$I$138,""),0)</f>
        <v/>
      </c>
      <c r="H43" s="19"/>
      <c r="I43" s="480"/>
      <c r="J43" s="470"/>
      <c r="K43" s="24" t="str">
        <f>IFERROR(IF(AND('MAPA RIESGOS GESTION'!$AL$138="Posible",'MAPA RIESGOS GESTION'!$AM$138="Insignificante"),'MAPA RIESGOS GESTION'!$I$138,""),0)</f>
        <v/>
      </c>
      <c r="L43" s="22" t="str">
        <f>IFERROR(IF(AND('MAPA RIESGOS GESTION'!$AL$138="Posible",'MAPA RIESGOS GESTION'!$AM$138="Menor"),'MAPA RIESGOS GESTION'!$I$138,""),0)</f>
        <v/>
      </c>
      <c r="M43" s="41" t="str">
        <f>IFERROR(IF(AND('MAPA RIESGOS GESTION'!$AL$138="Posible",'MAPA RIESGOS GESTION'!$AM$138="Moderado"),'MAPA RIESGOS GESTION'!$I$138,""),0)</f>
        <v/>
      </c>
      <c r="N43" s="34" t="str">
        <f>IFERROR(IF(AND('MAPA RIESGOS GESTION'!$AL$138="Posible",'MAPA RIESGOS GESTION'!$AM$138="Mayor"),'MAPA RIESGOS GESTION'!$I$138,""),0)</f>
        <v/>
      </c>
      <c r="O43" s="35" t="str">
        <f>IFERROR(IF(AND('MAPA RIESGOS GESTION'!$AL$138="Posible",'MAPA RIESGOS GESTION'!$AM$138="Catastrófico"),'MAPA RIESGOS GESTION'!$I$138,""),0)</f>
        <v/>
      </c>
    </row>
    <row r="44" spans="1:15" ht="14.1" customHeight="1" x14ac:dyDescent="0.25">
      <c r="A44" s="480"/>
      <c r="B44" s="470"/>
      <c r="C44" s="24" t="str">
        <f>IFERROR(IF(AND('MAPA RIESGOS GESTION'!$K$154="Posible",'MAPA RIESGOS GESTION'!$L$154="Insignificante"),'MAPA RIESGOS GESTION'!$I$154,""),0)</f>
        <v/>
      </c>
      <c r="D44" s="22" t="str">
        <f>IFERROR(IF(AND('MAPA RIESGOS GESTION'!$K$154="Posible",'MAPA RIESGOS GESTION'!$L$154="Menor"),'MAPA RIESGOS GESTION'!$I$154,""),0)</f>
        <v/>
      </c>
      <c r="E44" s="41" t="str">
        <f>IFERROR(IF(AND('MAPA RIESGOS GESTION'!$K$154="Posible",'MAPA RIESGOS GESTION'!$L$154="Moderado"),'MAPA RIESGOS GESTION'!$I$154,""),0)</f>
        <v/>
      </c>
      <c r="F44" s="34" t="str">
        <f>IFERROR(IF(AND('MAPA RIESGOS GESTION'!$K$154="Posible",'MAPA RIESGOS GESTION'!$L$154="Mayor"),'MAPA RIESGOS GESTION'!$I$154,""),0)</f>
        <v/>
      </c>
      <c r="G44" s="35" t="str">
        <f>IFERROR(IF(AND('MAPA RIESGOS GESTION'!$K$154="Posible",'MAPA RIESGOS GESTION'!$L$154="Catastrófico"),'MAPA RIESGOS GESTION'!$I$154,""),0)</f>
        <v/>
      </c>
      <c r="H44" s="19"/>
      <c r="I44" s="480"/>
      <c r="J44" s="470"/>
      <c r="K44" s="24" t="str">
        <f>IFERROR(IF(AND('MAPA RIESGOS GESTION'!$AL$154="Posible",'MAPA RIESGOS GESTION'!$AM$154="Insignificante"),'MAPA RIESGOS GESTION'!$I$154,""),0)</f>
        <v/>
      </c>
      <c r="L44" s="22" t="str">
        <f>IFERROR(IF(AND('MAPA RIESGOS GESTION'!$AL$154="Posible",'MAPA RIESGOS GESTION'!$AM$154="Menor"),'MAPA RIESGOS GESTION'!$I$154,""),0)</f>
        <v/>
      </c>
      <c r="M44" s="41" t="str">
        <f>IFERROR(IF(AND('MAPA RIESGOS GESTION'!$AL$154="Posible",'MAPA RIESGOS GESTION'!$AM$154="Moderado"),'MAPA RIESGOS GESTION'!$I$154,""),0)</f>
        <v/>
      </c>
      <c r="N44" s="34" t="str">
        <f>IFERROR(IF(AND('MAPA RIESGOS GESTION'!$AL$154="Posible",'MAPA RIESGOS GESTION'!$AM$154="Mayor"),'MAPA RIESGOS GESTION'!$I$154,""),0)</f>
        <v/>
      </c>
      <c r="O44" s="35" t="str">
        <f>IFERROR(IF(AND('MAPA RIESGOS GESTION'!$AL$154="Posible",'MAPA RIESGOS GESTION'!$AM$154="Catastrófico"),'MAPA RIESGOS GESTION'!$I$154,""),0)</f>
        <v/>
      </c>
    </row>
    <row r="45" spans="1:15" ht="14.1" customHeight="1" x14ac:dyDescent="0.25">
      <c r="A45" s="480"/>
      <c r="B45" s="470"/>
      <c r="C45" s="24" t="str">
        <f>IFERROR(IF(AND('MAPA RIESGOS GESTION'!$K$170="Posible",'MAPA RIESGOS GESTION'!$L$170="Insignificante"),'MAPA RIESGOS GESTION'!$I$170,""),0)</f>
        <v/>
      </c>
      <c r="D45" s="22" t="str">
        <f>IFERROR(IF(AND('MAPA RIESGOS GESTION'!$K$170="Posible",'MAPA RIESGOS GESTION'!$L$170="Menor"),'MAPA RIESGOS GESTION'!$I$170,""),0)</f>
        <v/>
      </c>
      <c r="E45" s="41" t="str">
        <f>IFERROR(IF(AND('MAPA RIESGOS GESTION'!$K$170="Posible",'MAPA RIESGOS GESTION'!$L$170="Moderado"),'MAPA RIESGOS GESTION'!$I$170,""),0)</f>
        <v/>
      </c>
      <c r="F45" s="34" t="str">
        <f>IFERROR(IF(AND('MAPA RIESGOS GESTION'!$K$170="Posible",'MAPA RIESGOS GESTION'!$L$170="Mayor"),'MAPA RIESGOS GESTION'!$I$170,""),0)</f>
        <v/>
      </c>
      <c r="G45" s="35" t="str">
        <f>IFERROR(IF(AND('MAPA RIESGOS GESTION'!$K$170="Posible",'MAPA RIESGOS GESTION'!$L$170="Catastrófico"),'MAPA RIESGOS GESTION'!$I$170,""),0)</f>
        <v/>
      </c>
      <c r="H45" s="19"/>
      <c r="I45" s="480"/>
      <c r="J45" s="470"/>
      <c r="K45" s="24" t="str">
        <f>IFERROR(IF(AND('MAPA RIESGOS GESTION'!$AL$170="Posible",'MAPA RIESGOS GESTION'!$AM$170="Insignificante"),'MAPA RIESGOS GESTION'!$I$170,""),0)</f>
        <v/>
      </c>
      <c r="L45" s="22" t="str">
        <f>IFERROR(IF(AND('MAPA RIESGOS GESTION'!$AL$170="Posible",'MAPA RIESGOS GESTION'!$AM$170="Menor"),'MAPA RIESGOS GESTION'!$I$170,""),0)</f>
        <v/>
      </c>
      <c r="M45" s="41" t="str">
        <f>IFERROR(IF(AND('MAPA RIESGOS GESTION'!$AL$170="Posible",'MAPA RIESGOS GESTION'!$AM$170="Moderado"),'MAPA RIESGOS GESTION'!$I$170,""),0)</f>
        <v/>
      </c>
      <c r="N45" s="34" t="str">
        <f>IFERROR(IF(AND('MAPA RIESGOS GESTION'!$AL$170="Posible",'MAPA RIESGOS GESTION'!$AM$170="Mayor"),'MAPA RIESGOS GESTION'!$I$170,""),0)</f>
        <v/>
      </c>
      <c r="O45" s="35" t="str">
        <f>IFERROR(IF(AND('MAPA RIESGOS GESTION'!$AL$170="Posible",'MAPA RIESGOS GESTION'!$AM$170="Catastrófico"),'MAPA RIESGOS GESTION'!$I$170,""),0)</f>
        <v/>
      </c>
    </row>
    <row r="46" spans="1:15" ht="14.1" customHeight="1" x14ac:dyDescent="0.25">
      <c r="A46" s="480"/>
      <c r="B46" s="470"/>
      <c r="C46" s="24" t="str">
        <f>IFERROR(IF(AND('MAPA RIESGOS GESTION'!$K$186="Posible",'MAPA RIESGOS GESTION'!$L$186="Insignificante"),'MAPA RIESGOS GESTION'!$I$186,""),0)</f>
        <v/>
      </c>
      <c r="D46" s="22" t="str">
        <f>IFERROR(IF(AND('MAPA RIESGOS GESTION'!$K$186="Posible",'MAPA RIESGOS GESTION'!$L$186="Menor"),'MAPA RIESGOS GESTION'!$I$186,""),0)</f>
        <v/>
      </c>
      <c r="E46" s="41" t="str">
        <f>IFERROR(IF(AND('MAPA RIESGOS GESTION'!$K$186="Posible",'MAPA RIESGOS GESTION'!$L$186="Moderado"),'MAPA RIESGOS GESTION'!$I$186,""),0)</f>
        <v/>
      </c>
      <c r="F46" s="34" t="str">
        <f>IFERROR(IF(AND('MAPA RIESGOS GESTION'!$K$186="Posible",'MAPA RIESGOS GESTION'!$L$186="Mayor"),'MAPA RIESGOS GESTION'!$I$186,""),0)</f>
        <v/>
      </c>
      <c r="G46" s="35" t="str">
        <f>IFERROR(IF(AND('MAPA RIESGOS GESTION'!$K$186="Posible",'MAPA RIESGOS GESTION'!$L$186="Catastrófico"),'MAPA RIESGOS GESTION'!$I$186,""),0)</f>
        <v/>
      </c>
      <c r="H46" s="19"/>
      <c r="I46" s="480"/>
      <c r="J46" s="470"/>
      <c r="K46" s="24" t="str">
        <f>IFERROR(IF(AND('MAPA RIESGOS GESTION'!$AL$186="Posible",'MAPA RIESGOS GESTION'!$AM$186="Insignificante"),'MAPA RIESGOS GESTION'!$I$186,""),0)</f>
        <v/>
      </c>
      <c r="L46" s="22" t="str">
        <f>IFERROR(IF(AND('MAPA RIESGOS GESTION'!$AL$186="Posible",'MAPA RIESGOS GESTION'!$AM$186="Menor"),'MAPA RIESGOS GESTION'!$I$186,""),0)</f>
        <v/>
      </c>
      <c r="M46" s="41" t="str">
        <f>IFERROR(IF(AND('MAPA RIESGOS GESTION'!$AL$186="Posible",'MAPA RIESGOS GESTION'!$AM$186="Moderado"),'MAPA RIESGOS GESTION'!$I$186,""),0)</f>
        <v/>
      </c>
      <c r="N46" s="34" t="str">
        <f>IFERROR(IF(AND('MAPA RIESGOS GESTION'!$AL$186="Posible",'MAPA RIESGOS GESTION'!$AM$186="Mayor"),'MAPA RIESGOS GESTION'!$I$186,""),0)</f>
        <v/>
      </c>
      <c r="O46" s="35" t="str">
        <f>IFERROR(IF(AND('MAPA RIESGOS GESTION'!$AL$186="Posible",'MAPA RIESGOS GESTION'!$AM$186="Catastrófico"),'MAPA RIESGOS GESTION'!$I$186,""),0)</f>
        <v/>
      </c>
    </row>
    <row r="47" spans="1:15" ht="14.1" customHeight="1" x14ac:dyDescent="0.25">
      <c r="A47" s="480"/>
      <c r="B47" s="470"/>
      <c r="C47" s="24" t="str">
        <f>IFERROR(IF(AND('MAPA RIESGOS GESTION'!$K$202="Posible",'MAPA RIESGOS GESTION'!$L$202="Insignificante"),'MAPA RIESGOS GESTION'!$I$202,""),0)</f>
        <v/>
      </c>
      <c r="D47" s="22" t="str">
        <f>IFERROR(IF(AND('MAPA RIESGOS GESTION'!$K$202="Posible",'MAPA RIESGOS GESTION'!$L$202="Menor"),'MAPA RIESGOS GESTION'!$I$202,""),0)</f>
        <v/>
      </c>
      <c r="E47" s="41" t="str">
        <f>IFERROR(IF(AND('MAPA RIESGOS GESTION'!$K$202="Posible",'MAPA RIESGOS GESTION'!$L$202="Moderado"),'MAPA RIESGOS GESTION'!$I$202,""),0)</f>
        <v/>
      </c>
      <c r="F47" s="34" t="str">
        <f>IFERROR(IF(AND('MAPA RIESGOS GESTION'!$K$202="Posible",'MAPA RIESGOS GESTION'!$L$202="Mayor"),'MAPA RIESGOS GESTION'!$I$202,""),0)</f>
        <v/>
      </c>
      <c r="G47" s="35" t="str">
        <f>IFERROR(IF(AND('MAPA RIESGOS GESTION'!$K$202="Posible",'MAPA RIESGOS GESTION'!$L$202="Catastrófico"),'MAPA RIESGOS GESTION'!$I$202,""),0)</f>
        <v/>
      </c>
      <c r="H47" s="19"/>
      <c r="I47" s="480"/>
      <c r="J47" s="470"/>
      <c r="K47" s="24" t="str">
        <f>IFERROR(IF(AND('MAPA RIESGOS GESTION'!$AL$202="Posible",'MAPA RIESGOS GESTION'!$AM$202="Insignificante"),'MAPA RIESGOS GESTION'!$I$202,""),0)</f>
        <v/>
      </c>
      <c r="L47" s="22" t="str">
        <f>IFERROR(IF(AND('MAPA RIESGOS GESTION'!$AL$202="Posible",'MAPA RIESGOS GESTION'!$AM$202="Menor"),'MAPA RIESGOS GESTION'!$I$202,""),0)</f>
        <v/>
      </c>
      <c r="M47" s="41" t="str">
        <f>IFERROR(IF(AND('MAPA RIESGOS GESTION'!$AL$202="Posible",'MAPA RIESGOS GESTION'!$AM$202="Moderado"),'MAPA RIESGOS GESTION'!$I$202,""),0)</f>
        <v/>
      </c>
      <c r="N47" s="34" t="str">
        <f>IFERROR(IF(AND('MAPA RIESGOS GESTION'!$AL$202="Posible",'MAPA RIESGOS GESTION'!$AM$202="Mayor"),'MAPA RIESGOS GESTION'!$I$202,""),0)</f>
        <v/>
      </c>
      <c r="O47" s="35" t="str">
        <f>IFERROR(IF(AND('MAPA RIESGOS GESTION'!$AL$202="Posible",'MAPA RIESGOS GESTION'!$AM$202="Catastrófico"),'MAPA RIESGOS GESTION'!$I$202,""),0)</f>
        <v/>
      </c>
    </row>
    <row r="48" spans="1:15" ht="14.1" customHeight="1" thickBot="1" x14ac:dyDescent="0.3">
      <c r="A48" s="480"/>
      <c r="B48" s="471"/>
      <c r="C48" s="24" t="str">
        <f>IFERROR(IF(AND('MAPA RIESGOS GESTION'!$K$218="Posible",'MAPA RIESGOS GESTION'!$L$218="Insignificante"),'MAPA RIESGOS GESTION'!$I$218,""),0)</f>
        <v/>
      </c>
      <c r="D48" s="22" t="str">
        <f>IFERROR(IF(AND('MAPA RIESGOS GESTION'!$K$218="Posible",'MAPA RIESGOS GESTION'!$L$218="Menor"),'MAPA RIESGOS GESTION'!$I$218,""),0)</f>
        <v/>
      </c>
      <c r="E48" s="41" t="str">
        <f>IFERROR(IF(AND('MAPA RIESGOS GESTION'!$K$218="Posible",'MAPA RIESGOS GESTION'!$L$218="Moderado"),'MAPA RIESGOS GESTION'!$I$218,""),0)</f>
        <v/>
      </c>
      <c r="F48" s="34" t="str">
        <f>IFERROR(IF(AND('MAPA RIESGOS GESTION'!$K$218="Posible",'MAPA RIESGOS GESTION'!$L$218="Mayor"),'MAPA RIESGOS GESTION'!$I$218,""),0)</f>
        <v/>
      </c>
      <c r="G48" s="35" t="str">
        <f>IFERROR(IF(AND('MAPA RIESGOS GESTION'!$K$218="Posible",'MAPA RIESGOS GESTION'!$L$218="Catastrófico"),'MAPA RIESGOS GESTION'!$I$218,""),0)</f>
        <v/>
      </c>
      <c r="H48" s="19"/>
      <c r="I48" s="480"/>
      <c r="J48" s="471"/>
      <c r="K48" s="24" t="str">
        <f>IFERROR(IF(AND('MAPA RIESGOS GESTION'!$AL$218="Posible",'MAPA RIESGOS GESTION'!$AM$218="Insignificante"),'MAPA RIESGOS GESTION'!$I$218,""),0)</f>
        <v/>
      </c>
      <c r="L48" s="22" t="str">
        <f>IFERROR(IF(AND('MAPA RIESGOS GESTION'!$AL$218="Posible",'MAPA RIESGOS GESTION'!$AM$218="Menor"),'MAPA RIESGOS GESTION'!$I$218,""),0)</f>
        <v/>
      </c>
      <c r="M48" s="41" t="str">
        <f>IFERROR(IF(AND('MAPA RIESGOS GESTION'!$AL$218="Posible",'MAPA RIESGOS GESTION'!$AM$218="Moderado"),'MAPA RIESGOS GESTION'!$I$218,""),0)</f>
        <v/>
      </c>
      <c r="N48" s="34" t="str">
        <f>IFERROR(IF(AND('MAPA RIESGOS GESTION'!$AL$218="Posible",'MAPA RIESGOS GESTION'!$AM$218="Mayor"),'MAPA RIESGOS GESTION'!$I$218,""),0)</f>
        <v/>
      </c>
      <c r="O48" s="35" t="str">
        <f>IFERROR(IF(AND('MAPA RIESGOS GESTION'!$AL$218="Posible",'MAPA RIESGOS GESTION'!$AM$218="Catastrófico"),'MAPA RIESGOS GESTION'!$I$218,""),0)</f>
        <v/>
      </c>
    </row>
    <row r="49" spans="1:15" ht="14.1" customHeight="1" x14ac:dyDescent="0.25">
      <c r="A49" s="480"/>
      <c r="B49" s="469" t="s">
        <v>89</v>
      </c>
      <c r="C49" s="23" t="str">
        <f>IFERROR(IF(AND('MAPA RIESGOS GESTION'!$K$10="Improbable",'MAPA RIESGOS GESTION'!$L$10="Insignificante"),'MAPA RIESGOS GESTION'!$I$10,""),0)</f>
        <v/>
      </c>
      <c r="D49" s="23" t="str">
        <f>IFERROR(IF(AND('MAPA RIESGOS GESTION'!$K$10="Improbable",'MAPA RIESGOS GESTION'!$L$10="Menor"),'MAPA RIESGOS GESTION'!$I$10,""),0)</f>
        <v/>
      </c>
      <c r="E49" s="21" t="str">
        <f>IFERROR(IF(AND('MAPA RIESGOS GESTION'!$K$10="Improbable",'MAPA RIESGOS GESTION'!$L$10="Moderado"),'MAPA RIESGOS GESTION'!$I$10,""),0)</f>
        <v>RG1</v>
      </c>
      <c r="F49" s="43" t="str">
        <f>IFERROR(IF(AND('MAPA RIESGOS GESTION'!$K$10="Improbable",'MAPA RIESGOS GESTION'!$L$10="Mayor"),'MAPA RIESGOS GESTION'!$I$10,""),0)</f>
        <v/>
      </c>
      <c r="G49" s="37" t="str">
        <f>IFERROR(IF(AND('MAPA RIESGOS GESTION'!$K$10="Improbable",'MAPA RIESGOS GESTION'!$L$10="Catastrófico"),'MAPA RIESGOS GESTION'!$I$10,""),0)</f>
        <v/>
      </c>
      <c r="H49" s="19"/>
      <c r="I49" s="480"/>
      <c r="J49" s="469" t="s">
        <v>89</v>
      </c>
      <c r="K49" s="23" t="str">
        <f>IFERROR(IF(AND('MAPA RIESGOS GESTION'!$AL$10="Improbable",'MAPA RIESGOS GESTION'!$AM$10="Insignificante"),'MAPA RIESGOS GESTION'!$I$10,""),0)</f>
        <v/>
      </c>
      <c r="L49" s="23" t="str">
        <f>IFERROR(IF(AND('MAPA RIESGOS GESTION'!$AL$10="Improbable",'MAPA RIESGOS GESTION'!$AM$10="Menor"),'MAPA RIESGOS GESTION'!$I$10,""),0)</f>
        <v/>
      </c>
      <c r="M49" s="21" t="str">
        <f>IFERROR(IF(AND('MAPA RIESGOS GESTION'!$AL$10="Improbable",'MAPA RIESGOS GESTION'!$AM$10="Moderado"),'MAPA RIESGOS GESTION'!$I$10,""),0)</f>
        <v/>
      </c>
      <c r="N49" s="43" t="str">
        <f>IFERROR(IF(AND('MAPA RIESGOS GESTION'!$AL$10="Improbable",'MAPA RIESGOS GESTION'!$AM$10="Mayor"),'MAPA RIESGOS GESTION'!$I$10,""),0)</f>
        <v/>
      </c>
      <c r="O49" s="37" t="str">
        <f>IFERROR(IF(AND('MAPA RIESGOS GESTION'!$AL$10="Improbable",'MAPA RIESGOS GESTION'!$AM$10="Catastrófico"),'MAPA RIESGOS GESTION'!$I$10,""),0)</f>
        <v/>
      </c>
    </row>
    <row r="50" spans="1:15" ht="14.1" customHeight="1" x14ac:dyDescent="0.25">
      <c r="A50" s="480"/>
      <c r="B50" s="470"/>
      <c r="C50" s="24" t="str">
        <f>IFERROR(IF(AND('MAPA RIESGOS GESTION'!$K$26="Improbable",'MAPA RIESGOS GESTION'!$L$26="Insignificante"),'MAPA RIESGOS GESTION'!$I$26,""),0)</f>
        <v/>
      </c>
      <c r="D50" s="24" t="str">
        <f>IFERROR(IF(AND('MAPA RIESGOS GESTION'!$K$26="Improbable",'MAPA RIESGOS GESTION'!$L$26="Menor"),'MAPA RIESGOS GESTION'!$I$26,""),0)</f>
        <v/>
      </c>
      <c r="E50" s="22" t="str">
        <f>IFERROR(IF(AND('MAPA RIESGOS GESTION'!$K$26="Improbable",'MAPA RIESGOS GESTION'!$L$26="Moderado"),'MAPA RIESGOS GESTION'!$I$26,""),0)</f>
        <v>RG2</v>
      </c>
      <c r="F50" s="41" t="str">
        <f>IFERROR(IF(AND('MAPA RIESGOS GESTION'!$K$26="Improbable",'MAPA RIESGOS GESTION'!$L$26="Mayor"),'MAPA RIESGOS GESTION'!$I$26,""),0)</f>
        <v/>
      </c>
      <c r="G50" s="38" t="str">
        <f>IFERROR(IF(AND('MAPA RIESGOS GESTION'!$K$26="Improbable",'MAPA RIESGOS GESTION'!$L$26="Catastrófico"),'MAPA RIESGOS GESTION'!$I$26,""),0)</f>
        <v/>
      </c>
      <c r="H50" s="19"/>
      <c r="I50" s="480"/>
      <c r="J50" s="470"/>
      <c r="K50" s="24" t="str">
        <f>IFERROR(IF(AND('MAPA RIESGOS GESTION'!$AL$26="Improbable",'MAPA RIESGOS GESTION'!$AM$26="Insignificante"),'MAPA RIESGOS GESTION'!$I$26,""),0)</f>
        <v/>
      </c>
      <c r="L50" s="24" t="str">
        <f>IFERROR(IF(AND('MAPA RIESGOS GESTION'!$AL$26="Improbable",'MAPA RIESGOS GESTION'!$AM$26="Menor"),'MAPA RIESGOS GESTION'!$I$26,""),0)</f>
        <v/>
      </c>
      <c r="M50" s="22" t="str">
        <f>IFERROR(IF(AND('MAPA RIESGOS GESTION'!$AL$26="Improbable",'MAPA RIESGOS GESTION'!$AM$26="Moderado"),'MAPA RIESGOS GESTION'!$I$26,""),0)</f>
        <v/>
      </c>
      <c r="N50" s="41" t="str">
        <f>IFERROR(IF(AND('MAPA RIESGOS GESTION'!$AL$26="Improbable",'MAPA RIESGOS GESTION'!$AM$26="Mayor"),'MAPA RIESGOS GESTION'!$I$26,""),0)</f>
        <v/>
      </c>
      <c r="O50" s="38" t="str">
        <f>IFERROR(IF(AND('MAPA RIESGOS GESTION'!$AL$26="Improbable",'MAPA RIESGOS GESTION'!$AM$26="Catastrófico"),'MAPA RIESGOS GESTION'!$I$26,""),0)</f>
        <v/>
      </c>
    </row>
    <row r="51" spans="1:15" ht="14.1" customHeight="1" x14ac:dyDescent="0.25">
      <c r="A51" s="480"/>
      <c r="B51" s="470"/>
      <c r="C51" s="24" t="str">
        <f>IFERROR(IF(AND('MAPA RIESGOS GESTION'!$K$42="Improbable",'MAPA RIESGOS GESTION'!$L$42="Insignificante"),'MAPA RIESGOS GESTION'!$I$42,""),0)</f>
        <v/>
      </c>
      <c r="D51" s="24" t="str">
        <f>IFERROR(IF(AND('MAPA RIESGOS GESTION'!$K$42="Improbable",'MAPA RIESGOS GESTION'!$L$42="Menor"),'MAPA RIESGOS GESTION'!$I$42,""),0)</f>
        <v/>
      </c>
      <c r="E51" s="22" t="str">
        <f>IFERROR(IF(AND('MAPA RIESGOS GESTION'!$K$42="Improbable",'MAPA RIESGOS GESTION'!$L$42="Moderado"),'MAPA RIESGOS GESTION'!$I$42,""),0)</f>
        <v/>
      </c>
      <c r="F51" s="41" t="str">
        <f>IFERROR(IF(AND('MAPA RIESGOS GESTION'!$K$42="Improbable",'MAPA RIESGOS GESTION'!$L$42="Mayor"),'MAPA RIESGOS GESTION'!$I$42,""),0)</f>
        <v/>
      </c>
      <c r="G51" s="38" t="str">
        <f>IFERROR(IF(AND('MAPA RIESGOS GESTION'!$K$42="Improbable",'MAPA RIESGOS GESTION'!$L$42="Catastrófico"),'MAPA RIESGOS GESTION'!$I$42,""),0)</f>
        <v/>
      </c>
      <c r="H51" s="19"/>
      <c r="I51" s="480"/>
      <c r="J51" s="470"/>
      <c r="K51" s="24" t="str">
        <f>IFERROR(IF(AND('MAPA RIESGOS GESTION'!$AL$42="Improbable",'MAPA RIESGOS GESTION'!$AM$42="Insignificante"),'MAPA RIESGOS GESTION'!$I$42,""),0)</f>
        <v/>
      </c>
      <c r="L51" s="24" t="str">
        <f>IFERROR(IF(AND('MAPA RIESGOS GESTION'!$AL$42="Improbable",'MAPA RIESGOS GESTION'!$AM$42="Menor"),'MAPA RIESGOS GESTION'!$I$42,""),0)</f>
        <v/>
      </c>
      <c r="M51" s="22" t="str">
        <f>IFERROR(IF(AND('MAPA RIESGOS GESTION'!$AL$42="Improbable",'MAPA RIESGOS GESTION'!$AM$42="Moderado"),'MAPA RIESGOS GESTION'!$I$42,""),0)</f>
        <v/>
      </c>
      <c r="N51" s="41" t="str">
        <f>IFERROR(IF(AND('MAPA RIESGOS GESTION'!$AL$42="Improbable",'MAPA RIESGOS GESTION'!$AM$42="Mayor"),'MAPA RIESGOS GESTION'!$I$42,""),0)</f>
        <v/>
      </c>
      <c r="O51" s="38" t="str">
        <f>IFERROR(IF(AND('MAPA RIESGOS GESTION'!$AL$42="Improbable",'MAPA RIESGOS GESTION'!$AM$42="Catastrófico"),'MAPA RIESGOS GESTION'!$I$42,""),0)</f>
        <v/>
      </c>
    </row>
    <row r="52" spans="1:15" ht="14.1" customHeight="1" x14ac:dyDescent="0.25">
      <c r="A52" s="480"/>
      <c r="B52" s="470"/>
      <c r="C52" s="24" t="str">
        <f>IFERROR(IF(AND('MAPA RIESGOS GESTION'!$K$58="Improbable",'MAPA RIESGOS GESTION'!$L$58="Insignificante"),'MAPA RIESGOS GESTION'!$I$58,""),0)</f>
        <v/>
      </c>
      <c r="D52" s="24" t="str">
        <f>IFERROR(IF(AND('MAPA RIESGOS GESTION'!$K$58="Improbable",'MAPA RIESGOS GESTION'!$L$58="Menor"),'MAPA RIESGOS GESTION'!$I$58,""),0)</f>
        <v/>
      </c>
      <c r="E52" s="22" t="str">
        <f>IFERROR(IF(AND('MAPA RIESGOS GESTION'!$K$58="Improbable",'MAPA RIESGOS GESTION'!$L$58="Moderado"),'MAPA RIESGOS GESTION'!$I$58,""),0)</f>
        <v/>
      </c>
      <c r="F52" s="41" t="str">
        <f>IFERROR(IF(AND('MAPA RIESGOS GESTION'!$K$58="Improbable",'MAPA RIESGOS GESTION'!$L$58="Mayor"),'MAPA RIESGOS GESTION'!$I$58,""),0)</f>
        <v/>
      </c>
      <c r="G52" s="38" t="str">
        <f>IFERROR(IF(AND('MAPA RIESGOS GESTION'!$K$58="Improbable",'MAPA RIESGOS GESTION'!$L$58="Catastrófico"),'MAPA RIESGOS GESTION'!$I$58,""),0)</f>
        <v/>
      </c>
      <c r="H52" s="19"/>
      <c r="I52" s="480"/>
      <c r="J52" s="470"/>
      <c r="K52" s="24" t="str">
        <f>IFERROR(IF(AND('MAPA RIESGOS GESTION'!$AL$58="Improbable",'MAPA RIESGOS GESTION'!$AM$58="Insignificante"),'MAPA RIESGOS GESTION'!$I$58,""),0)</f>
        <v/>
      </c>
      <c r="L52" s="24" t="str">
        <f>IFERROR(IF(AND('MAPA RIESGOS GESTION'!$AL$58="Improbable",'MAPA RIESGOS GESTION'!$AM$58="Menor"),'MAPA RIESGOS GESTION'!$I$58,""),0)</f>
        <v/>
      </c>
      <c r="M52" s="22" t="str">
        <f>IFERROR(IF(AND('MAPA RIESGOS GESTION'!$AL$58="Improbable",'MAPA RIESGOS GESTION'!$AM$58="Moderado"),'MAPA RIESGOS GESTION'!$I$58,""),0)</f>
        <v/>
      </c>
      <c r="N52" s="41" t="str">
        <f>IFERROR(IF(AND('MAPA RIESGOS GESTION'!$AL$58="Improbable",'MAPA RIESGOS GESTION'!$AM$58="Mayor"),'MAPA RIESGOS GESTION'!$I$58,""),0)</f>
        <v/>
      </c>
      <c r="O52" s="38" t="str">
        <f>IFERROR(IF(AND('MAPA RIESGOS GESTION'!$AL$58="Improbable",'MAPA RIESGOS GESTION'!$AM$58="Catastrófico"),'MAPA RIESGOS GESTION'!$I$58,""),0)</f>
        <v/>
      </c>
    </row>
    <row r="53" spans="1:15" ht="14.1" customHeight="1" x14ac:dyDescent="0.25">
      <c r="A53" s="480"/>
      <c r="B53" s="470"/>
      <c r="C53" s="24" t="str">
        <f>IFERROR(IF(AND('MAPA RIESGOS GESTION'!$K$74="Improbable",'MAPA RIESGOS GESTION'!$L$74="Insignificante"),'MAPA RIESGOS GESTION'!$I$74,""),0)</f>
        <v/>
      </c>
      <c r="D53" s="24" t="str">
        <f>IFERROR(IF(AND('MAPA RIESGOS GESTION'!$K$74="Improbable",'MAPA RIESGOS GESTION'!$L$74="Menor"),'MAPA RIESGOS GESTION'!$I$74,""),0)</f>
        <v/>
      </c>
      <c r="E53" s="22" t="str">
        <f>IFERROR(IF(AND('MAPA RIESGOS GESTION'!$K$74="Improbable",'MAPA RIESGOS GESTION'!$L$74="Moderado"),'MAPA RIESGOS GESTION'!$I$74,""),0)</f>
        <v/>
      </c>
      <c r="F53" s="41" t="str">
        <f>IFERROR(IF(AND('MAPA RIESGOS GESTION'!$K$74="Improbable",'MAPA RIESGOS GESTION'!$L$74="Mayor"),'MAPA RIESGOS GESTION'!$I$74,""),0)</f>
        <v/>
      </c>
      <c r="G53" s="38" t="str">
        <f>IFERROR(IF(AND('MAPA RIESGOS GESTION'!$K$74="Improbable",'MAPA RIESGOS GESTION'!$L$74="Catastrófico"),'MAPA RIESGOS GESTION'!$I$74,""),0)</f>
        <v/>
      </c>
      <c r="H53" s="19"/>
      <c r="I53" s="480"/>
      <c r="J53" s="470"/>
      <c r="K53" s="24" t="str">
        <f>IFERROR(IF(AND('MAPA RIESGOS GESTION'!$AL$74="Improbable",'MAPA RIESGOS GESTION'!$AM$74="Insignificante"),'MAPA RIESGOS GESTION'!$I$74,""),0)</f>
        <v/>
      </c>
      <c r="L53" s="24" t="str">
        <f>IFERROR(IF(AND('MAPA RIESGOS GESTION'!$AL$74="Improbable",'MAPA RIESGOS GESTION'!$AM$74="Menor"),'MAPA RIESGOS GESTION'!$I$74,""),0)</f>
        <v/>
      </c>
      <c r="M53" s="22" t="str">
        <f>IFERROR(IF(AND('MAPA RIESGOS GESTION'!$AL$74="Improbable",'MAPA RIESGOS GESTION'!$AM$74="Moderado"),'MAPA RIESGOS GESTION'!$I$74,""),0)</f>
        <v/>
      </c>
      <c r="N53" s="41" t="str">
        <f>IFERROR(IF(AND('MAPA RIESGOS GESTION'!$AL$74="Improbable",'MAPA RIESGOS GESTION'!$AM$74="Mayor"),'MAPA RIESGOS GESTION'!$I$74,""),0)</f>
        <v/>
      </c>
      <c r="O53" s="38" t="str">
        <f>IFERROR(IF(AND('MAPA RIESGOS GESTION'!$AL$74="Improbable",'MAPA RIESGOS GESTION'!$AM$74="Catastrófico"),'MAPA RIESGOS GESTION'!$I$74,""),0)</f>
        <v/>
      </c>
    </row>
    <row r="54" spans="1:15" ht="14.1" customHeight="1" x14ac:dyDescent="0.25">
      <c r="A54" s="480"/>
      <c r="B54" s="470"/>
      <c r="C54" s="24" t="str">
        <f>IFERROR(IF(AND('MAPA RIESGOS GESTION'!$K$90="Improbable",'MAPA RIESGOS GESTION'!$L$90="Insignificante"),'MAPA RIESGOS GESTION'!$I$90,""),0)</f>
        <v/>
      </c>
      <c r="D54" s="24" t="str">
        <f>IFERROR(IF(AND('MAPA RIESGOS GESTION'!$K$90="Improbable",'MAPA RIESGOS GESTION'!$L$90="Menor"),'MAPA RIESGOS GESTION'!$I$90,""),0)</f>
        <v/>
      </c>
      <c r="E54" s="22" t="str">
        <f>IFERROR(IF(AND('MAPA RIESGOS GESTION'!$K$90="Improbable",'MAPA RIESGOS GESTION'!$L$90="Moderado"),'MAPA RIESGOS GESTION'!$I$90,""),0)</f>
        <v/>
      </c>
      <c r="F54" s="41" t="str">
        <f>IFERROR(IF(AND('MAPA RIESGOS GESTION'!$K$90="Improbable",'MAPA RIESGOS GESTION'!$L$90="Mayor"),'MAPA RIESGOS GESTION'!$I$90,""),0)</f>
        <v/>
      </c>
      <c r="G54" s="38" t="str">
        <f>IFERROR(IF(AND('MAPA RIESGOS GESTION'!$K$90="Improbable",'MAPA RIESGOS GESTION'!$L$90="Catastrófico"),'MAPA RIESGOS GESTION'!$I$90,""),0)</f>
        <v/>
      </c>
      <c r="H54" s="19"/>
      <c r="I54" s="480"/>
      <c r="J54" s="470"/>
      <c r="K54" s="24" t="str">
        <f>IFERROR(IF(AND('MAPA RIESGOS GESTION'!$AL$90="Improbable",'MAPA RIESGOS GESTION'!$AM$90="Insignificante"),'MAPA RIESGOS GESTION'!$I$90,""),0)</f>
        <v/>
      </c>
      <c r="L54" s="24" t="str">
        <f>IFERROR(IF(AND('MAPA RIESGOS GESTION'!$AL$90="Improbable",'MAPA RIESGOS GESTION'!$AM$90="Menor"),'MAPA RIESGOS GESTION'!$I$90,""),0)</f>
        <v/>
      </c>
      <c r="M54" s="22" t="str">
        <f>IFERROR(IF(AND('MAPA RIESGOS GESTION'!$AL$90="Improbable",'MAPA RIESGOS GESTION'!$AM$90="Moderado"),'MAPA RIESGOS GESTION'!$I$90,""),0)</f>
        <v/>
      </c>
      <c r="N54" s="41" t="str">
        <f>IFERROR(IF(AND('MAPA RIESGOS GESTION'!$AL$90="Improbable",'MAPA RIESGOS GESTION'!$AM$90="Mayor"),'MAPA RIESGOS GESTION'!$I$90,""),0)</f>
        <v/>
      </c>
      <c r="O54" s="38" t="str">
        <f>IFERROR(IF(AND('MAPA RIESGOS GESTION'!$AL$90="Improbable",'MAPA RIESGOS GESTION'!$AM$90="Catastrófico"),'MAPA RIESGOS GESTION'!$I$90,""),0)</f>
        <v/>
      </c>
    </row>
    <row r="55" spans="1:15" ht="14.1" customHeight="1" x14ac:dyDescent="0.25">
      <c r="A55" s="480"/>
      <c r="B55" s="470"/>
      <c r="C55" s="24" t="str">
        <f>IFERROR(IF(AND('MAPA RIESGOS GESTION'!$K$106="Improbable",'MAPA RIESGOS GESTION'!$L$106="Insignificante"),'MAPA RIESGOS GESTION'!$I$106,""),0)</f>
        <v/>
      </c>
      <c r="D55" s="24" t="str">
        <f>IFERROR(IF(AND('MAPA RIESGOS GESTION'!$K$106="Improbable",'MAPA RIESGOS GESTION'!$L$106="Menor"),'MAPA RIESGOS GESTION'!$I$106,""),0)</f>
        <v/>
      </c>
      <c r="E55" s="22" t="str">
        <f>IFERROR(IF(AND('MAPA RIESGOS GESTION'!$K$106="Improbable",'MAPA RIESGOS GESTION'!$L$106="Moderado"),'MAPA RIESGOS GESTION'!$I$106,""),0)</f>
        <v/>
      </c>
      <c r="F55" s="41" t="str">
        <f>IFERROR(IF(AND('MAPA RIESGOS GESTION'!$K$106="Improbable",'MAPA RIESGOS GESTION'!$L$106="Mayor"),'MAPA RIESGOS GESTION'!$I$106,""),0)</f>
        <v/>
      </c>
      <c r="G55" s="38" t="str">
        <f>IFERROR(IF(AND('MAPA RIESGOS GESTION'!$K$106="Improbable",'MAPA RIESGOS GESTION'!$L$106="Catastrófico"),'MAPA RIESGOS GESTION'!$I$106,""),0)</f>
        <v/>
      </c>
      <c r="H55" s="19"/>
      <c r="I55" s="480"/>
      <c r="J55" s="470"/>
      <c r="K55" s="24" t="str">
        <f>IFERROR(IF(AND('MAPA RIESGOS GESTION'!$AL$106="Improbable",'MAPA RIESGOS GESTION'!$AM$106="Insignificante"),'MAPA RIESGOS GESTION'!$I$106,""),0)</f>
        <v/>
      </c>
      <c r="L55" s="24" t="str">
        <f>IFERROR(IF(AND('MAPA RIESGOS GESTION'!$AL$106="Improbable",'MAPA RIESGOS GESTION'!$AM$106="Menor"),'MAPA RIESGOS GESTION'!$I$106,""),0)</f>
        <v/>
      </c>
      <c r="M55" s="22" t="str">
        <f>IFERROR(IF(AND('MAPA RIESGOS GESTION'!$AL$106="Improbable",'MAPA RIESGOS GESTION'!$AM$106="Moderado"),'MAPA RIESGOS GESTION'!$I$106,""),0)</f>
        <v/>
      </c>
      <c r="N55" s="41" t="str">
        <f>IFERROR(IF(AND('MAPA RIESGOS GESTION'!$AL$106="Improbable",'MAPA RIESGOS GESTION'!$AM$106="Mayor"),'MAPA RIESGOS GESTION'!$I$106,""),0)</f>
        <v/>
      </c>
      <c r="O55" s="38" t="str">
        <f>IFERROR(IF(AND('MAPA RIESGOS GESTION'!$AL$106="Improbable",'MAPA RIESGOS GESTION'!$AM$106="Catastrófico"),'MAPA RIESGOS GESTION'!$I$106,""),0)</f>
        <v/>
      </c>
    </row>
    <row r="56" spans="1:15" ht="14.1" customHeight="1" x14ac:dyDescent="0.25">
      <c r="A56" s="480"/>
      <c r="B56" s="470"/>
      <c r="C56" s="24" t="str">
        <f>IFERROR(IF(AND('MAPA RIESGOS GESTION'!$K$122="Improbable",'MAPA RIESGOS GESTION'!$L$122="Insignificante"),'MAPA RIESGOS GESTION'!$I$122,""),0)</f>
        <v/>
      </c>
      <c r="D56" s="24" t="str">
        <f>IFERROR(IF(AND('MAPA RIESGOS GESTION'!$K$122="Improbable",'MAPA RIESGOS GESTION'!$L$122="Menor"),'MAPA RIESGOS GESTION'!$I$122,""),0)</f>
        <v/>
      </c>
      <c r="E56" s="22" t="str">
        <f>IFERROR(IF(AND('MAPA RIESGOS GESTION'!$K$122="Improbable",'MAPA RIESGOS GESTION'!$L$122="Moderado"),'MAPA RIESGOS GESTION'!$I$122,""),0)</f>
        <v/>
      </c>
      <c r="F56" s="41" t="str">
        <f>IFERROR(IF(AND('MAPA RIESGOS GESTION'!$K$122="Improbable",'MAPA RIESGOS GESTION'!$L$122="Mayor"),'MAPA RIESGOS GESTION'!$I$122,""),0)</f>
        <v/>
      </c>
      <c r="G56" s="38" t="str">
        <f>IFERROR(IF(AND('MAPA RIESGOS GESTION'!$K$122="Improbable",'MAPA RIESGOS GESTION'!$L$122="Catastrófico"),'MAPA RIESGOS GESTION'!$I$122,""),0)</f>
        <v/>
      </c>
      <c r="H56" s="19"/>
      <c r="I56" s="480"/>
      <c r="J56" s="470"/>
      <c r="K56" s="24" t="str">
        <f>IFERROR(IF(AND('MAPA RIESGOS GESTION'!$AL$122="Improbable",'MAPA RIESGOS GESTION'!$AM$122="Insignificante"),'MAPA RIESGOS GESTION'!$I$122,""),0)</f>
        <v/>
      </c>
      <c r="L56" s="24" t="str">
        <f>IFERROR(IF(AND('MAPA RIESGOS GESTION'!$AL$122="Improbable",'MAPA RIESGOS GESTION'!$AM$122="Menor"),'MAPA RIESGOS GESTION'!$I$122,""),0)</f>
        <v/>
      </c>
      <c r="M56" s="22" t="str">
        <f>IFERROR(IF(AND('MAPA RIESGOS GESTION'!$AL$122="Improbable",'MAPA RIESGOS GESTION'!$AM$122="Moderado"),'MAPA RIESGOS GESTION'!$I$122,""),0)</f>
        <v/>
      </c>
      <c r="N56" s="41" t="str">
        <f>IFERROR(IF(AND('MAPA RIESGOS GESTION'!$AL$122="Improbable",'MAPA RIESGOS GESTION'!$AM$122="Mayor"),'MAPA RIESGOS GESTION'!$I$122,""),0)</f>
        <v/>
      </c>
      <c r="O56" s="38" t="str">
        <f>IFERROR(IF(AND('MAPA RIESGOS GESTION'!$AL$122="Improbable",'MAPA RIESGOS GESTION'!$AM$122="Catastrófico"),'MAPA RIESGOS GESTION'!$I$122,""),0)</f>
        <v/>
      </c>
    </row>
    <row r="57" spans="1:15" ht="14.1" customHeight="1" x14ac:dyDescent="0.25">
      <c r="A57" s="480"/>
      <c r="B57" s="470"/>
      <c r="C57" s="24" t="str">
        <f>IFERROR(IF(AND('MAPA RIESGOS GESTION'!$K$138="Improbable",'MAPA RIESGOS GESTION'!$L$138="Insignificante"),'MAPA RIESGOS GESTION'!$I$138,""),0)</f>
        <v/>
      </c>
      <c r="D57" s="24" t="str">
        <f>IFERROR(IF(AND('MAPA RIESGOS GESTION'!$K$138="Improbable",'MAPA RIESGOS GESTION'!$L$138="Menor"),'MAPA RIESGOS GESTION'!$I$138,""),0)</f>
        <v/>
      </c>
      <c r="E57" s="22" t="str">
        <f>IFERROR(IF(AND('MAPA RIESGOS GESTION'!$K$138="Improbable",'MAPA RIESGOS GESTION'!$L$138="Moderado"),'MAPA RIESGOS GESTION'!$I$138,""),0)</f>
        <v/>
      </c>
      <c r="F57" s="41" t="str">
        <f>IFERROR(IF(AND('MAPA RIESGOS GESTION'!$K$138="Improbable",'MAPA RIESGOS GESTION'!$L$138="Mayor"),'MAPA RIESGOS GESTION'!$I$138,""),0)</f>
        <v/>
      </c>
      <c r="G57" s="38" t="str">
        <f>IFERROR(IF(AND('MAPA RIESGOS GESTION'!$K$138="Improbable",'MAPA RIESGOS GESTION'!$L$138="Catastrófico"),'MAPA RIESGOS GESTION'!$I$138,""),0)</f>
        <v/>
      </c>
      <c r="H57" s="19"/>
      <c r="I57" s="480"/>
      <c r="J57" s="470"/>
      <c r="K57" s="24" t="str">
        <f>IFERROR(IF(AND('MAPA RIESGOS GESTION'!$AL$138="Improbable",'MAPA RIESGOS GESTION'!$AM$138="Insignificante"),'MAPA RIESGOS GESTION'!$I$138,""),0)</f>
        <v/>
      </c>
      <c r="L57" s="24" t="str">
        <f>IFERROR(IF(AND('MAPA RIESGOS GESTION'!$AL$138="Improbable",'MAPA RIESGOS GESTION'!$AM$138="Menor"),'MAPA RIESGOS GESTION'!$I$138,""),0)</f>
        <v/>
      </c>
      <c r="M57" s="22" t="str">
        <f>IFERROR(IF(AND('MAPA RIESGOS GESTION'!$AL$138="Improbable",'MAPA RIESGOS GESTION'!$AM$138="Moderado"),'MAPA RIESGOS GESTION'!$I$138,""),0)</f>
        <v/>
      </c>
      <c r="N57" s="41" t="str">
        <f>IFERROR(IF(AND('MAPA RIESGOS GESTION'!$AL$138="Improbable",'MAPA RIESGOS GESTION'!$AM$138="Mayor"),'MAPA RIESGOS GESTION'!$I$138,""),0)</f>
        <v/>
      </c>
      <c r="O57" s="38" t="str">
        <f>IFERROR(IF(AND('MAPA RIESGOS GESTION'!$AL$138="Improbable",'MAPA RIESGOS GESTION'!$AM$138="Catastrófico"),'MAPA RIESGOS GESTION'!$I$138,""),0)</f>
        <v/>
      </c>
    </row>
    <row r="58" spans="1:15" ht="14.1" customHeight="1" x14ac:dyDescent="0.25">
      <c r="A58" s="480"/>
      <c r="B58" s="470"/>
      <c r="C58" s="24" t="str">
        <f>IFERROR(IF(AND('MAPA RIESGOS GESTION'!$K$154="Improbable",'MAPA RIESGOS GESTION'!$L$154="Insignificante"),'MAPA RIESGOS GESTION'!$I$154,""),0)</f>
        <v/>
      </c>
      <c r="D58" s="24" t="str">
        <f>IFERROR(IF(AND('MAPA RIESGOS GESTION'!$K$154="Improbable",'MAPA RIESGOS GESTION'!$L$154="Menor"),'MAPA RIESGOS GESTION'!$I$154,""),0)</f>
        <v/>
      </c>
      <c r="E58" s="22" t="str">
        <f>IFERROR(IF(AND('MAPA RIESGOS GESTION'!$K$154="Improbable",'MAPA RIESGOS GESTION'!$L$154="Moderado"),'MAPA RIESGOS GESTION'!$I$154,""),0)</f>
        <v/>
      </c>
      <c r="F58" s="41" t="str">
        <f>IFERROR(IF(AND('MAPA RIESGOS GESTION'!$K$154="Improbable",'MAPA RIESGOS GESTION'!$L$154="Mayor"),'MAPA RIESGOS GESTION'!$I$154,""),0)</f>
        <v/>
      </c>
      <c r="G58" s="38" t="str">
        <f>IFERROR(IF(AND('MAPA RIESGOS GESTION'!$K$154="Improbable",'MAPA RIESGOS GESTION'!$L$154="Catastrófico"),'MAPA RIESGOS GESTION'!$I$154,""),0)</f>
        <v/>
      </c>
      <c r="H58" s="19"/>
      <c r="I58" s="480"/>
      <c r="J58" s="470"/>
      <c r="K58" s="24" t="str">
        <f>IFERROR(IF(AND('MAPA RIESGOS GESTION'!$AL$154="Improbable",'MAPA RIESGOS GESTION'!$AM$154="Insignificante"),'MAPA RIESGOS GESTION'!$I$154,""),0)</f>
        <v/>
      </c>
      <c r="L58" s="24" t="str">
        <f>IFERROR(IF(AND('MAPA RIESGOS GESTION'!$AL$154="Improbable",'MAPA RIESGOS GESTION'!$AM$154="Menor"),'MAPA RIESGOS GESTION'!$I$154,""),0)</f>
        <v/>
      </c>
      <c r="M58" s="22" t="str">
        <f>IFERROR(IF(AND('MAPA RIESGOS GESTION'!$AL$154="Improbable",'MAPA RIESGOS GESTION'!$AM$154="Moderado"),'MAPA RIESGOS GESTION'!$I$154,""),0)</f>
        <v/>
      </c>
      <c r="N58" s="41" t="str">
        <f>IFERROR(IF(AND('MAPA RIESGOS GESTION'!$AL$154="Improbable",'MAPA RIESGOS GESTION'!$AM$154="Mayor"),'MAPA RIESGOS GESTION'!$I$154,""),0)</f>
        <v/>
      </c>
      <c r="O58" s="38" t="str">
        <f>IFERROR(IF(AND('MAPA RIESGOS GESTION'!$AL$154="Improbable",'MAPA RIESGOS GESTION'!$AM$154="Catastrófico"),'MAPA RIESGOS GESTION'!$I$154,""),0)</f>
        <v/>
      </c>
    </row>
    <row r="59" spans="1:15" ht="14.1" customHeight="1" x14ac:dyDescent="0.25">
      <c r="A59" s="480"/>
      <c r="B59" s="470"/>
      <c r="C59" s="24" t="str">
        <f>IFERROR(IF(AND('MAPA RIESGOS GESTION'!$K$170="Improbable",'MAPA RIESGOS GESTION'!$L$170="Insignificante"),'MAPA RIESGOS GESTION'!$I$170,""),0)</f>
        <v/>
      </c>
      <c r="D59" s="24" t="str">
        <f>IFERROR(IF(AND('MAPA RIESGOS GESTION'!$K$170="Improbable",'MAPA RIESGOS GESTION'!$L$170="Menor"),'MAPA RIESGOS GESTION'!$I$170,""),0)</f>
        <v/>
      </c>
      <c r="E59" s="22" t="str">
        <f>IFERROR(IF(AND('MAPA RIESGOS GESTION'!$K$170="Improbable",'MAPA RIESGOS GESTION'!$L$170="Moderado"),'MAPA RIESGOS GESTION'!$I$170,""),0)</f>
        <v/>
      </c>
      <c r="F59" s="41" t="str">
        <f>IFERROR(IF(AND('MAPA RIESGOS GESTION'!$K$170="Improbable",'MAPA RIESGOS GESTION'!$L$170="Mayor"),'MAPA RIESGOS GESTION'!$I$170,""),0)</f>
        <v/>
      </c>
      <c r="G59" s="38" t="str">
        <f>IFERROR(IF(AND('MAPA RIESGOS GESTION'!$K$170="Improbable",'MAPA RIESGOS GESTION'!$L$170="Catastrófico"),'MAPA RIESGOS GESTION'!$I$170,""),0)</f>
        <v/>
      </c>
      <c r="H59" s="19"/>
      <c r="I59" s="480"/>
      <c r="J59" s="470"/>
      <c r="K59" s="24" t="str">
        <f>IFERROR(IF(AND('MAPA RIESGOS GESTION'!$AL$170="Improbable",'MAPA RIESGOS GESTION'!$AM$170="Insignificante"),'MAPA RIESGOS GESTION'!$I$170,""),0)</f>
        <v/>
      </c>
      <c r="L59" s="24" t="str">
        <f>IFERROR(IF(AND('MAPA RIESGOS GESTION'!$AL$170="Improbable",'MAPA RIESGOS GESTION'!$AM$170="Menor"),'MAPA RIESGOS GESTION'!$I$170,""),0)</f>
        <v/>
      </c>
      <c r="M59" s="22" t="str">
        <f>IFERROR(IF(AND('MAPA RIESGOS GESTION'!$AL$170="Improbable",'MAPA RIESGOS GESTION'!$AM$170="Moderado"),'MAPA RIESGOS GESTION'!$I$170,""),0)</f>
        <v/>
      </c>
      <c r="N59" s="41" t="str">
        <f>IFERROR(IF(AND('MAPA RIESGOS GESTION'!$AL$170="Improbable",'MAPA RIESGOS GESTION'!$AM$170="Mayor"),'MAPA RIESGOS GESTION'!$I$170,""),0)</f>
        <v/>
      </c>
      <c r="O59" s="38" t="str">
        <f>IFERROR(IF(AND('MAPA RIESGOS GESTION'!$AL$170="Improbable",'MAPA RIESGOS GESTION'!$AM$170="Catastrófico"),'MAPA RIESGOS GESTION'!$I$170,""),0)</f>
        <v/>
      </c>
    </row>
    <row r="60" spans="1:15" ht="14.1" customHeight="1" x14ac:dyDescent="0.25">
      <c r="A60" s="480"/>
      <c r="B60" s="470"/>
      <c r="C60" s="24" t="str">
        <f>IFERROR(IF(AND('MAPA RIESGOS GESTION'!$K$186="Improbable",'MAPA RIESGOS GESTION'!$L$186="Insignificante"),'MAPA RIESGOS GESTION'!$I$186,""),0)</f>
        <v/>
      </c>
      <c r="D60" s="24" t="str">
        <f>IFERROR(IF(AND('MAPA RIESGOS GESTION'!$K$186="Improbable",'MAPA RIESGOS GESTION'!$L$186="Menor"),'MAPA RIESGOS GESTION'!$I$186,""),0)</f>
        <v/>
      </c>
      <c r="E60" s="22" t="str">
        <f>IFERROR(IF(AND('MAPA RIESGOS GESTION'!$K$186="Improbable",'MAPA RIESGOS GESTION'!$L$186="Moderado"),'MAPA RIESGOS GESTION'!$I$186,""),0)</f>
        <v/>
      </c>
      <c r="F60" s="41" t="str">
        <f>IFERROR(IF(AND('MAPA RIESGOS GESTION'!$K$186="Improbable",'MAPA RIESGOS GESTION'!$L$186="Mayor"),'MAPA RIESGOS GESTION'!$I$186,""),0)</f>
        <v/>
      </c>
      <c r="G60" s="38" t="str">
        <f>IFERROR(IF(AND('MAPA RIESGOS GESTION'!$K$186="Improbable",'MAPA RIESGOS GESTION'!$L$186="Catastrófico"),'MAPA RIESGOS GESTION'!$I$186,""),0)</f>
        <v/>
      </c>
      <c r="H60" s="19"/>
      <c r="I60" s="480"/>
      <c r="J60" s="470"/>
      <c r="K60" s="24" t="str">
        <f>IFERROR(IF(AND('MAPA RIESGOS GESTION'!$AL$186="Improbable",'MAPA RIESGOS GESTION'!$AM$186="Insignificante"),'MAPA RIESGOS GESTION'!$I$186,""),0)</f>
        <v/>
      </c>
      <c r="L60" s="24" t="str">
        <f>IFERROR(IF(AND('MAPA RIESGOS GESTION'!$AL$186="Improbable",'MAPA RIESGOS GESTION'!$AM$186="Menor"),'MAPA RIESGOS GESTION'!$I$186,""),0)</f>
        <v/>
      </c>
      <c r="M60" s="22" t="str">
        <f>IFERROR(IF(AND('MAPA RIESGOS GESTION'!$AL$186="Improbable",'MAPA RIESGOS GESTION'!$AM$186="Moderado"),'MAPA RIESGOS GESTION'!$I$186,""),0)</f>
        <v/>
      </c>
      <c r="N60" s="41" t="str">
        <f>IFERROR(IF(AND('MAPA RIESGOS GESTION'!$AL$186="Improbable",'MAPA RIESGOS GESTION'!$AM$186="Mayor"),'MAPA RIESGOS GESTION'!$I$186,""),0)</f>
        <v/>
      </c>
      <c r="O60" s="38" t="str">
        <f>IFERROR(IF(AND('MAPA RIESGOS GESTION'!$AL$186="Improbable",'MAPA RIESGOS GESTION'!$AM$186="Catastrófico"),'MAPA RIESGOS GESTION'!$I$186,""),0)</f>
        <v/>
      </c>
    </row>
    <row r="61" spans="1:15" ht="14.1" customHeight="1" x14ac:dyDescent="0.25">
      <c r="A61" s="480"/>
      <c r="B61" s="470"/>
      <c r="C61" s="24" t="str">
        <f>IFERROR(IF(AND('MAPA RIESGOS GESTION'!$K$202="Improbable",'MAPA RIESGOS GESTION'!$L$202="Insignificante"),'MAPA RIESGOS GESTION'!$I$202,""),0)</f>
        <v/>
      </c>
      <c r="D61" s="24" t="str">
        <f>IFERROR(IF(AND('MAPA RIESGOS GESTION'!$K$202="Improbable",'MAPA RIESGOS GESTION'!$L$202="Menor"),'MAPA RIESGOS GESTION'!$I$202,""),0)</f>
        <v/>
      </c>
      <c r="E61" s="22" t="str">
        <f>IFERROR(IF(AND('MAPA RIESGOS GESTION'!$K$202="Improbable",'MAPA RIESGOS GESTION'!$L$202="Moderado"),'MAPA RIESGOS GESTION'!$I$202,""),0)</f>
        <v/>
      </c>
      <c r="F61" s="41" t="str">
        <f>IFERROR(IF(AND('MAPA RIESGOS GESTION'!$K$202="Improbable",'MAPA RIESGOS GESTION'!$L$202="Mayor"),'MAPA RIESGOS GESTION'!$I$202,""),0)</f>
        <v/>
      </c>
      <c r="G61" s="38" t="str">
        <f>IFERROR(IF(AND('MAPA RIESGOS GESTION'!$K$202="Improbable",'MAPA RIESGOS GESTION'!$L$202="Catastrófico"),'MAPA RIESGOS GESTION'!$I$202,""),0)</f>
        <v/>
      </c>
      <c r="H61" s="19"/>
      <c r="I61" s="480"/>
      <c r="J61" s="470"/>
      <c r="K61" s="24" t="str">
        <f>IFERROR(IF(AND('MAPA RIESGOS GESTION'!$AL$202="Improbable",'MAPA RIESGOS GESTION'!$AM$202="Insignificante"),'MAPA RIESGOS GESTION'!$I$202,""),0)</f>
        <v/>
      </c>
      <c r="L61" s="24" t="str">
        <f>IFERROR(IF(AND('MAPA RIESGOS GESTION'!$AL$202="Improbable",'MAPA RIESGOS GESTION'!$AM$202="Menor"),'MAPA RIESGOS GESTION'!$I$202,""),0)</f>
        <v/>
      </c>
      <c r="M61" s="22" t="str">
        <f>IFERROR(IF(AND('MAPA RIESGOS GESTION'!$AL$202="Improbable",'MAPA RIESGOS GESTION'!$AM$202="Moderado"),'MAPA RIESGOS GESTION'!$I$202,""),0)</f>
        <v/>
      </c>
      <c r="N61" s="41" t="str">
        <f>IFERROR(IF(AND('MAPA RIESGOS GESTION'!$AL$202="Improbable",'MAPA RIESGOS GESTION'!$AM$202="Mayor"),'MAPA RIESGOS GESTION'!$I$202,""),0)</f>
        <v/>
      </c>
      <c r="O61" s="38" t="str">
        <f>IFERROR(IF(AND('MAPA RIESGOS GESTION'!$AL$202="Improbable",'MAPA RIESGOS GESTION'!$AM$202="Catastrófico"),'MAPA RIESGOS GESTION'!$I$202,""),0)</f>
        <v/>
      </c>
    </row>
    <row r="62" spans="1:15" ht="14.1" customHeight="1" thickBot="1" x14ac:dyDescent="0.3">
      <c r="A62" s="480"/>
      <c r="B62" s="471"/>
      <c r="C62" s="24" t="str">
        <f>IFERROR(IF(AND('MAPA RIESGOS GESTION'!$K$218="Improbable",'MAPA RIESGOS GESTION'!$L$218="Insignificante"),'MAPA RIESGOS GESTION'!$I$218,""),0)</f>
        <v/>
      </c>
      <c r="D62" s="24" t="str">
        <f>IFERROR(IF(AND('MAPA RIESGOS GESTION'!$K$218="Improbable",'MAPA RIESGOS GESTION'!$L$218="Menor"),'MAPA RIESGOS GESTION'!$I$218,""),0)</f>
        <v/>
      </c>
      <c r="E62" s="22" t="str">
        <f>IFERROR(IF(AND('MAPA RIESGOS GESTION'!$K$218="Improbable",'MAPA RIESGOS GESTION'!$L$218="Moderado"),'MAPA RIESGOS GESTION'!$I$218,""),0)</f>
        <v/>
      </c>
      <c r="F62" s="41" t="str">
        <f>IFERROR(IF(AND('MAPA RIESGOS GESTION'!$K$218="Improbable",'MAPA RIESGOS GESTION'!$L$218="Mayor"),'MAPA RIESGOS GESTION'!$I$218,""),0)</f>
        <v/>
      </c>
      <c r="G62" s="38" t="str">
        <f>IFERROR(IF(AND('MAPA RIESGOS GESTION'!$K$218="Improbable",'MAPA RIESGOS GESTION'!$L$218="Catastrófico"),'MAPA RIESGOS GESTION'!$I$218,""),0)</f>
        <v/>
      </c>
      <c r="H62" s="19"/>
      <c r="I62" s="480"/>
      <c r="J62" s="471"/>
      <c r="K62" s="24" t="str">
        <f>IFERROR(IF(AND('MAPA RIESGOS GESTION'!$AL$218="Improbable",'MAPA RIESGOS GESTION'!$AM$218="Insignificante"),'MAPA RIESGOS GESTION'!$I$218,""),0)</f>
        <v/>
      </c>
      <c r="L62" s="24" t="str">
        <f>IFERROR(IF(AND('MAPA RIESGOS GESTION'!$AL$218="Improbable",'MAPA RIESGOS GESTION'!$AM$218="Menor"),'MAPA RIESGOS GESTION'!$I$218,""),0)</f>
        <v/>
      </c>
      <c r="M62" s="22" t="str">
        <f>IFERROR(IF(AND('MAPA RIESGOS GESTION'!$AL$218="Improbable",'MAPA RIESGOS GESTION'!$AM$218="Moderado"),'MAPA RIESGOS GESTION'!$I$218,""),0)</f>
        <v/>
      </c>
      <c r="N62" s="41" t="str">
        <f>IFERROR(IF(AND('MAPA RIESGOS GESTION'!$AL$218="Improbable",'MAPA RIESGOS GESTION'!$AM$218="Mayor"),'MAPA RIESGOS GESTION'!$I$218,""),0)</f>
        <v/>
      </c>
      <c r="O62" s="38" t="str">
        <f>IFERROR(IF(AND('MAPA RIESGOS GESTION'!$AL$218="Improbable",'MAPA RIESGOS GESTION'!$AM$218="Catastrófico"),'MAPA RIESGOS GESTION'!$I$218,""),0)</f>
        <v/>
      </c>
    </row>
    <row r="63" spans="1:15" ht="14.1" customHeight="1" x14ac:dyDescent="0.25">
      <c r="A63" s="480"/>
      <c r="B63" s="466" t="s">
        <v>88</v>
      </c>
      <c r="C63" s="23" t="str">
        <f>IFERROR(IF(AND('MAPA RIESGOS GESTION'!$K$10="Rara vez",'MAPA RIESGOS GESTION'!$L$10="Insignificante"),'MAPA RIESGOS GESTION'!$I$10,""),0)</f>
        <v/>
      </c>
      <c r="D63" s="23" t="str">
        <f>IFERROR(IF(AND('MAPA RIESGOS GESTION'!$K$10="Rara vez",'MAPA RIESGOS GESTION'!$L$10="Menor"),'MAPA RIESGOS GESTION'!$I$10,""),0)</f>
        <v/>
      </c>
      <c r="E63" s="21" t="str">
        <f>IFERROR(IF(AND('MAPA RIESGOS GESTION'!$K$10="Rara vez",'MAPA RIESGOS GESTION'!$L$10="Moderado"),'MAPA RIESGOS GESTION'!$I$10,""),0)</f>
        <v/>
      </c>
      <c r="F63" s="43" t="str">
        <f>IFERROR(IF(AND('MAPA RIESGOS GESTION'!$K$10="Rara vez",'MAPA RIESGOS GESTION'!$L$10="Mayor"),'MAPA RIESGOS GESTION'!$I$10,""),0)</f>
        <v/>
      </c>
      <c r="G63" s="39" t="str">
        <f>IFERROR(IF(AND('MAPA RIESGOS GESTION'!$K$10="Rara vez",'MAPA RIESGOS GESTION'!$L$10="Catastrófico"),'MAPA RIESGOS GESTION'!$I$10,""),0)</f>
        <v/>
      </c>
      <c r="H63" s="19"/>
      <c r="I63" s="480"/>
      <c r="J63" s="466" t="s">
        <v>88</v>
      </c>
      <c r="K63" s="23" t="str">
        <f>IFERROR(IF(AND('MAPA RIESGOS GESTION'!$AL$10="Rara vez",'MAPA RIESGOS GESTION'!$AM$10="Insignificante"),'MAPA RIESGOS GESTION'!$I$10,""),0)</f>
        <v>RG1</v>
      </c>
      <c r="L63" s="23" t="str">
        <f>IFERROR(IF(AND('MAPA RIESGOS GESTION'!$AL$10="Rara vez",'MAPA RIESGOS GESTION'!$AM$10="Menor"),'MAPA RIESGOS GESTION'!$I$10,""),0)</f>
        <v/>
      </c>
      <c r="M63" s="21" t="str">
        <f>IFERROR(IF(AND('MAPA RIESGOS GESTION'!$AL$10="Rara vez",'MAPA RIESGOS GESTION'!$AM$10="Moderado"),'MAPA RIESGOS GESTION'!$I$10,""),0)</f>
        <v/>
      </c>
      <c r="N63" s="43" t="str">
        <f>IFERROR(IF(AND('MAPA RIESGOS GESTION'!$AL$10="Rara vez",'MAPA RIESGOS GESTION'!$AM$10="Mayor"),'MAPA RIESGOS GESTION'!$I$10,""),0)</f>
        <v/>
      </c>
      <c r="O63" s="39" t="str">
        <f>IFERROR(IF(AND('MAPA RIESGOS GESTION'!$AL$10="Rara vez",'MAPA RIESGOS GESTION'!$AM$10="Catastrófico"),'MAPA RIESGOS GESTION'!$I$10,""),0)</f>
        <v/>
      </c>
    </row>
    <row r="64" spans="1:15" ht="14.1" customHeight="1" x14ac:dyDescent="0.25">
      <c r="A64" s="480"/>
      <c r="B64" s="467"/>
      <c r="C64" s="24" t="str">
        <f>IFERROR(IF(AND('MAPA RIESGOS GESTION'!$K$26="Rara vez",'MAPA RIESGOS GESTION'!$L$26="Insignificante"),'MAPA RIESGOS GESTION'!$I$26,""),0)</f>
        <v/>
      </c>
      <c r="D64" s="24" t="str">
        <f>IFERROR(IF(AND('MAPA RIESGOS GESTION'!$K$26="Rara vez",'MAPA RIESGOS GESTION'!$L$26="Menor"),'MAPA RIESGOS GESTION'!$I$26,""),0)</f>
        <v/>
      </c>
      <c r="E64" s="22" t="str">
        <f>IFERROR(IF(AND('MAPA RIESGOS GESTION'!$K$26="Rara vez",'MAPA RIESGOS GESTION'!$L$26="Moderado"),'MAPA RIESGOS GESTION'!$I$26,""),0)</f>
        <v/>
      </c>
      <c r="F64" s="41" t="str">
        <f>IFERROR(IF(AND('MAPA RIESGOS GESTION'!$K$26="Rara vez",'MAPA RIESGOS GESTION'!$L$26="Mayor"),'MAPA RIESGOS GESTION'!$I$26,""),0)</f>
        <v/>
      </c>
      <c r="G64" s="35" t="str">
        <f>IFERROR(IF(AND('MAPA RIESGOS GESTION'!$K$26="Rara vez",'MAPA RIESGOS GESTION'!$L$26="Catastrófico"),'MAPA RIESGOS GESTION'!$I$26,""),0)</f>
        <v/>
      </c>
      <c r="H64" s="19"/>
      <c r="I64" s="480"/>
      <c r="J64" s="467"/>
      <c r="K64" s="24" t="str">
        <f>IFERROR(IF(AND('MAPA RIESGOS GESTION'!$AL$26="Rara vez",'MAPA RIESGOS GESTION'!$AM$26="Insignificante"),'MAPA RIESGOS GESTION'!$I$26,""),0)</f>
        <v/>
      </c>
      <c r="L64" s="24" t="str">
        <f>IFERROR(IF(AND('MAPA RIESGOS GESTION'!$AL$26="Rara vez",'MAPA RIESGOS GESTION'!$AM$26="Menor"),'MAPA RIESGOS GESTION'!$I$26,""),0)</f>
        <v>RG2</v>
      </c>
      <c r="M64" s="22" t="str">
        <f>IFERROR(IF(AND('MAPA RIESGOS GESTION'!$AL$26="Rara vez",'MAPA RIESGOS GESTION'!$AM$26="Moderado"),'MAPA RIESGOS GESTION'!$I$26,""),0)</f>
        <v/>
      </c>
      <c r="N64" s="41" t="str">
        <f>IFERROR(IF(AND('MAPA RIESGOS GESTION'!$AL$26="Rara vez",'MAPA RIESGOS GESTION'!$AM$26="Mayor"),'MAPA RIESGOS GESTION'!$I$26,""),0)</f>
        <v/>
      </c>
      <c r="O64" s="35" t="str">
        <f>IFERROR(IF(AND('MAPA RIESGOS GESTION'!$AL$26="Rara vez",'MAPA RIESGOS GESTION'!$AM$26="Catastrófico"),'MAPA RIESGOS GESTION'!$I$26,""),0)</f>
        <v/>
      </c>
    </row>
    <row r="65" spans="1:15" ht="14.1" customHeight="1" x14ac:dyDescent="0.25">
      <c r="A65" s="480"/>
      <c r="B65" s="467"/>
      <c r="C65" s="24" t="str">
        <f>IFERROR(IF(AND('MAPA RIESGOS GESTION'!$K$42="Rara vez",'MAPA RIESGOS GESTION'!$L$42="Insignificante"),'MAPA RIESGOS GESTION'!$I$42,""),0)</f>
        <v/>
      </c>
      <c r="D65" s="24" t="str">
        <f>IFERROR(IF(AND('MAPA RIESGOS GESTION'!$K$42="Rara vez",'MAPA RIESGOS GESTION'!$L$42="Menor"),'MAPA RIESGOS GESTION'!$I$42,""),0)</f>
        <v/>
      </c>
      <c r="E65" s="22" t="str">
        <f>IFERROR(IF(AND('MAPA RIESGOS GESTION'!$K$42="Rara vez",'MAPA RIESGOS GESTION'!$L$42="Moderado"),'MAPA RIESGOS GESTION'!$I$42,""),0)</f>
        <v/>
      </c>
      <c r="F65" s="41" t="str">
        <f>IFERROR(IF(AND('MAPA RIESGOS GESTION'!$K$42="Rara vez",'MAPA RIESGOS GESTION'!$L$42="Mayor"),'MAPA RIESGOS GESTION'!$I$42,""),0)</f>
        <v/>
      </c>
      <c r="G65" s="35" t="str">
        <f>IFERROR(IF(AND('MAPA RIESGOS GESTION'!$K$42="Rara vez",'MAPA RIESGOS GESTION'!$L$42="Catastrófico"),'MAPA RIESGOS GESTION'!$I$42,""),0)</f>
        <v/>
      </c>
      <c r="H65" s="19"/>
      <c r="I65" s="480"/>
      <c r="J65" s="467"/>
      <c r="K65" s="24" t="str">
        <f>IFERROR(IF(AND('MAPA RIESGOS GESTION'!$AL$42="Rara vez",'MAPA RIESGOS GESTION'!$AM$42="Insignificante"),'MAPA RIESGOS GESTION'!$I$42,""),0)</f>
        <v>RG3</v>
      </c>
      <c r="L65" s="24" t="str">
        <f>IFERROR(IF(AND('MAPA RIESGOS GESTION'!$AL$42="Rara vez",'MAPA RIESGOS GESTION'!$AM$42="Menor"),'MAPA RIESGOS GESTION'!$I$42,""),0)</f>
        <v/>
      </c>
      <c r="M65" s="22" t="str">
        <f>IFERROR(IF(AND('MAPA RIESGOS GESTION'!$AL$42="Rara vez",'MAPA RIESGOS GESTION'!$AM$42="Moderado"),'MAPA RIESGOS GESTION'!$I$42,""),0)</f>
        <v/>
      </c>
      <c r="N65" s="41" t="str">
        <f>IFERROR(IF(AND('MAPA RIESGOS GESTION'!$AL$42="Rara vez",'MAPA RIESGOS GESTION'!$AM$42="Mayor"),'MAPA RIESGOS GESTION'!$I$42,""),0)</f>
        <v/>
      </c>
      <c r="O65" s="35" t="str">
        <f>IFERROR(IF(AND('MAPA RIESGOS GESTION'!$AL$42="Rara vez",'MAPA RIESGOS GESTION'!$AM$42="Catastrófico"),'MAPA RIESGOS GESTION'!$I$42,""),0)</f>
        <v/>
      </c>
    </row>
    <row r="66" spans="1:15" ht="14.1" customHeight="1" x14ac:dyDescent="0.25">
      <c r="A66" s="480"/>
      <c r="B66" s="467"/>
      <c r="C66" s="24" t="str">
        <f>IFERROR(IF(AND('MAPA RIESGOS GESTION'!$K$58="Rara vez",'MAPA RIESGOS GESTION'!$L$58="Insignificante"),'MAPA RIESGOS GESTION'!$I$58,""),0)</f>
        <v/>
      </c>
      <c r="D66" s="24" t="str">
        <f>IFERROR(IF(AND('MAPA RIESGOS GESTION'!$K$58="Rara vez",'MAPA RIESGOS GESTION'!$L$58="Menor"),'MAPA RIESGOS GESTION'!$I$58,""),0)</f>
        <v/>
      </c>
      <c r="E66" s="22" t="str">
        <f>IFERROR(IF(AND('MAPA RIESGOS GESTION'!$K$58="Rara vez",'MAPA RIESGOS GESTION'!$L$58="Moderado"),'MAPA RIESGOS GESTION'!$I$58,""),0)</f>
        <v/>
      </c>
      <c r="F66" s="41" t="str">
        <f>IFERROR(IF(AND('MAPA RIESGOS GESTION'!$K$58="Rara vez",'MAPA RIESGOS GESTION'!$L$58="Mayor"),'MAPA RIESGOS GESTION'!$I$58,""),0)</f>
        <v/>
      </c>
      <c r="G66" s="35" t="str">
        <f>IFERROR(IF(AND('MAPA RIESGOS GESTION'!$K$58="Rara vez",'MAPA RIESGOS GESTION'!$L$58="Catastrófico"),'MAPA RIESGOS GESTION'!$I$58,""),0)</f>
        <v/>
      </c>
      <c r="H66" s="19"/>
      <c r="I66" s="480"/>
      <c r="J66" s="467"/>
      <c r="K66" s="24" t="str">
        <f>IFERROR(IF(AND('MAPA RIESGOS GESTION'!$AL$58="Rara vez",'MAPA RIESGOS GESTION'!$AM$58="Insignificante"),'MAPA RIESGOS GESTION'!$I$58,""),0)</f>
        <v/>
      </c>
      <c r="L66" s="24" t="str">
        <f>IFERROR(IF(AND('MAPA RIESGOS GESTION'!$AL$58="Rara vez",'MAPA RIESGOS GESTION'!$AM$58="Menor"),'MAPA RIESGOS GESTION'!$I$58,""),0)</f>
        <v/>
      </c>
      <c r="M66" s="22" t="str">
        <f>IFERROR(IF(AND('MAPA RIESGOS GESTION'!$AL$58="Rara vez",'MAPA RIESGOS GESTION'!$AM$58="Moderado"),'MAPA RIESGOS GESTION'!$I$58,""),0)</f>
        <v/>
      </c>
      <c r="N66" s="41" t="str">
        <f>IFERROR(IF(AND('MAPA RIESGOS GESTION'!$AL$58="Rara vez",'MAPA RIESGOS GESTION'!$AM$58="Mayor"),'MAPA RIESGOS GESTION'!$I$58,""),0)</f>
        <v/>
      </c>
      <c r="O66" s="35" t="str">
        <f>IFERROR(IF(AND('MAPA RIESGOS GESTION'!$AL$58="Rara vez",'MAPA RIESGOS GESTION'!$AM$58="Catastrófico"),'MAPA RIESGOS GESTION'!$I$58,""),0)</f>
        <v/>
      </c>
    </row>
    <row r="67" spans="1:15" ht="14.1" customHeight="1" x14ac:dyDescent="0.25">
      <c r="A67" s="480"/>
      <c r="B67" s="467"/>
      <c r="C67" s="24" t="str">
        <f>IFERROR(IF(AND('MAPA RIESGOS GESTION'!$K$74="Rara vez",'MAPA RIESGOS GESTION'!$L$74="Insignificante"),'MAPA RIESGOS GESTION'!$I$74,""),0)</f>
        <v/>
      </c>
      <c r="D67" s="24" t="str">
        <f>IFERROR(IF(AND('MAPA RIESGOS GESTION'!$K$74="Rara vez",'MAPA RIESGOS GESTION'!$L$74="Menor"),'MAPA RIESGOS GESTION'!$I$74,""),0)</f>
        <v/>
      </c>
      <c r="E67" s="22" t="str">
        <f>IFERROR(IF(AND('MAPA RIESGOS GESTION'!$K$74="Rara vez",'MAPA RIESGOS GESTION'!$L$74="Moderado"),'MAPA RIESGOS GESTION'!$I$74,""),0)</f>
        <v/>
      </c>
      <c r="F67" s="41" t="str">
        <f>IFERROR(IF(AND('MAPA RIESGOS GESTION'!$K$74="Rara vez",'MAPA RIESGOS GESTION'!$L$74="Mayor"),'MAPA RIESGOS GESTION'!$I$74,""),0)</f>
        <v/>
      </c>
      <c r="G67" s="35" t="str">
        <f>IFERROR(IF(AND('MAPA RIESGOS GESTION'!$K$74="Rara vez",'MAPA RIESGOS GESTION'!$L$74="Catastrófico"),'MAPA RIESGOS GESTION'!$I$74,""),0)</f>
        <v/>
      </c>
      <c r="H67" s="19"/>
      <c r="I67" s="480"/>
      <c r="J67" s="467"/>
      <c r="K67" s="24" t="str">
        <f>IFERROR(IF(AND('MAPA RIESGOS GESTION'!$AL$74="Rara vez",'MAPA RIESGOS GESTION'!$AM$74="Insignificante"),'MAPA RIESGOS GESTION'!$I$74,""),0)</f>
        <v/>
      </c>
      <c r="L67" s="24" t="str">
        <f>IFERROR(IF(AND('MAPA RIESGOS GESTION'!$AL$74="Rara vez",'MAPA RIESGOS GESTION'!$AM$74="Menor"),'MAPA RIESGOS GESTION'!$I$74,""),0)</f>
        <v/>
      </c>
      <c r="M67" s="22" t="str">
        <f>IFERROR(IF(AND('MAPA RIESGOS GESTION'!$AL$74="Rara vez",'MAPA RIESGOS GESTION'!$AM$74="Moderado"),'MAPA RIESGOS GESTION'!$I$74,""),0)</f>
        <v/>
      </c>
      <c r="N67" s="41" t="str">
        <f>IFERROR(IF(AND('MAPA RIESGOS GESTION'!$AL$74="Rara vez",'MAPA RIESGOS GESTION'!$AM$74="Mayor"),'MAPA RIESGOS GESTION'!$I$74,""),0)</f>
        <v/>
      </c>
      <c r="O67" s="35" t="str">
        <f>IFERROR(IF(AND('MAPA RIESGOS GESTION'!$AL$74="Rara vez",'MAPA RIESGOS GESTION'!$AM$74="Catastrófico"),'MAPA RIESGOS GESTION'!$I$74,""),0)</f>
        <v/>
      </c>
    </row>
    <row r="68" spans="1:15" ht="14.1" customHeight="1" x14ac:dyDescent="0.25">
      <c r="A68" s="480"/>
      <c r="B68" s="467"/>
      <c r="C68" s="24" t="str">
        <f>IFERROR(IF(AND('MAPA RIESGOS GESTION'!$K$90="Rara vez",'MAPA RIESGOS GESTION'!$L$90="Insignificante"),'MAPA RIESGOS GESTION'!$I$90,""),0)</f>
        <v/>
      </c>
      <c r="D68" s="24" t="str">
        <f>IFERROR(IF(AND('MAPA RIESGOS GESTION'!$K$90="Rara vez",'MAPA RIESGOS GESTION'!$L$90="Menor"),'MAPA RIESGOS GESTION'!$I$90,""),0)</f>
        <v/>
      </c>
      <c r="E68" s="22" t="str">
        <f>IFERROR(IF(AND('MAPA RIESGOS GESTION'!$K$90="Rara vez",'MAPA RIESGOS GESTION'!$L$90="Moderado"),'MAPA RIESGOS GESTION'!$I$90,""),0)</f>
        <v/>
      </c>
      <c r="F68" s="41" t="str">
        <f>IFERROR(IF(AND('MAPA RIESGOS GESTION'!$K$90="Rara vez",'MAPA RIESGOS GESTION'!$L$90="Mayor"),'MAPA RIESGOS GESTION'!$I$90,""),0)</f>
        <v/>
      </c>
      <c r="G68" s="35" t="str">
        <f>IFERROR(IF(AND('MAPA RIESGOS GESTION'!$K$90="Rara vez",'MAPA RIESGOS GESTION'!$L$90="Catastrófico"),'MAPA RIESGOS GESTION'!$I$90,""),0)</f>
        <v/>
      </c>
      <c r="H68" s="19"/>
      <c r="I68" s="480"/>
      <c r="J68" s="467"/>
      <c r="K68" s="24" t="str">
        <f>IFERROR(IF(AND('MAPA RIESGOS GESTION'!$AL$90="Rara vez",'MAPA RIESGOS GESTION'!$AM$90="Insignificante"),'MAPA RIESGOS GESTION'!$I$90,""),0)</f>
        <v/>
      </c>
      <c r="L68" s="24" t="str">
        <f>IFERROR(IF(AND('MAPA RIESGOS GESTION'!$AL$90="Rara vez",'MAPA RIESGOS GESTION'!$AM$90="Menor"),'MAPA RIESGOS GESTION'!$I$90,""),0)</f>
        <v/>
      </c>
      <c r="M68" s="22" t="str">
        <f>IFERROR(IF(AND('MAPA RIESGOS GESTION'!$AL$90="Rara vez",'MAPA RIESGOS GESTION'!$AM$90="Moderado"),'MAPA RIESGOS GESTION'!$I$90,""),0)</f>
        <v/>
      </c>
      <c r="N68" s="41" t="str">
        <f>IFERROR(IF(AND('MAPA RIESGOS GESTION'!$AL$90="Rara vez",'MAPA RIESGOS GESTION'!$AM$90="Mayor"),'MAPA RIESGOS GESTION'!$I$90,""),0)</f>
        <v/>
      </c>
      <c r="O68" s="35" t="str">
        <f>IFERROR(IF(AND('MAPA RIESGOS GESTION'!$AL$90="Rara vez",'MAPA RIESGOS GESTION'!$AM$90="Catastrófico"),'MAPA RIESGOS GESTION'!$I$90,""),0)</f>
        <v/>
      </c>
    </row>
    <row r="69" spans="1:15" ht="14.1" customHeight="1" x14ac:dyDescent="0.25">
      <c r="A69" s="480"/>
      <c r="B69" s="467"/>
      <c r="C69" s="24" t="str">
        <f>IFERROR(IF(AND('MAPA RIESGOS GESTION'!$K$106="Rara vez",'MAPA RIESGOS GESTION'!$L$106="Insignificante"),'MAPA RIESGOS GESTION'!$I$106,""),0)</f>
        <v/>
      </c>
      <c r="D69" s="24" t="str">
        <f>IFERROR(IF(AND('MAPA RIESGOS GESTION'!$K$106="Rara vez",'MAPA RIESGOS GESTION'!$L$106="Menor"),'MAPA RIESGOS GESTION'!$I$106,""),0)</f>
        <v/>
      </c>
      <c r="E69" s="22" t="str">
        <f>IFERROR(IF(AND('MAPA RIESGOS GESTION'!$K$106="Rara vez",'MAPA RIESGOS GESTION'!$L$106="Moderado"),'MAPA RIESGOS GESTION'!$I$106,""),0)</f>
        <v/>
      </c>
      <c r="F69" s="41" t="str">
        <f>IFERROR(IF(AND('MAPA RIESGOS GESTION'!$K$106="Rara vez",'MAPA RIESGOS GESTION'!$L$106="Mayor"),'MAPA RIESGOS GESTION'!$I$106,""),0)</f>
        <v/>
      </c>
      <c r="G69" s="35" t="str">
        <f>IFERROR(IF(AND('MAPA RIESGOS GESTION'!$K$106="Rara vez",'MAPA RIESGOS GESTION'!$L$106="Catastrófico"),'MAPA RIESGOS GESTION'!$I$106,""),0)</f>
        <v/>
      </c>
      <c r="H69" s="19"/>
      <c r="I69" s="480"/>
      <c r="J69" s="467"/>
      <c r="K69" s="24" t="str">
        <f>IFERROR(IF(AND('MAPA RIESGOS GESTION'!$AL$106="Rara vez",'MAPA RIESGOS GESTION'!$AM$106="Insignificante"),'MAPA RIESGOS GESTION'!$I$106,""),0)</f>
        <v/>
      </c>
      <c r="L69" s="24" t="str">
        <f>IFERROR(IF(AND('MAPA RIESGOS GESTION'!$AL$106="Rara vez",'MAPA RIESGOS GESTION'!$AM$106="Menor"),'MAPA RIESGOS GESTION'!$I$106,""),0)</f>
        <v/>
      </c>
      <c r="M69" s="22" t="str">
        <f>IFERROR(IF(AND('MAPA RIESGOS GESTION'!$AL$106="Rara vez",'MAPA RIESGOS GESTION'!$AM$106="Moderado"),'MAPA RIESGOS GESTION'!$I$106,""),0)</f>
        <v/>
      </c>
      <c r="N69" s="41" t="str">
        <f>IFERROR(IF(AND('MAPA RIESGOS GESTION'!$AL$106="Rara vez",'MAPA RIESGOS GESTION'!$AM$106="Mayor"),'MAPA RIESGOS GESTION'!$I$106,""),0)</f>
        <v/>
      </c>
      <c r="O69" s="35" t="str">
        <f>IFERROR(IF(AND('MAPA RIESGOS GESTION'!$AL$106="Rara vez",'MAPA RIESGOS GESTION'!$AM$106="Catastrófico"),'MAPA RIESGOS GESTION'!$I$106,""),0)</f>
        <v/>
      </c>
    </row>
    <row r="70" spans="1:15" ht="14.1" customHeight="1" x14ac:dyDescent="0.25">
      <c r="A70" s="185"/>
      <c r="B70" s="467"/>
      <c r="C70" s="24" t="str">
        <f>IFERROR(IF(AND('MAPA RIESGOS GESTION'!$K$122="Rara vez",'MAPA RIESGOS GESTION'!$L$122="Insignificante"),'MAPA RIESGOS GESTION'!$I$122,""),0)</f>
        <v/>
      </c>
      <c r="D70" s="24" t="str">
        <f>IFERROR(IF(AND('MAPA RIESGOS GESTION'!$K$122="Rara vez",'MAPA RIESGOS GESTION'!$L$122="Menor"),'MAPA RIESGOS GESTION'!$I$122,""),0)</f>
        <v/>
      </c>
      <c r="E70" s="22" t="str">
        <f>IFERROR(IF(AND('MAPA RIESGOS GESTION'!$K$122="Rara vez",'MAPA RIESGOS GESTION'!$L$122="Moderado"),'MAPA RIESGOS GESTION'!$I$122,""),0)</f>
        <v/>
      </c>
      <c r="F70" s="41" t="str">
        <f>IFERROR(IF(AND('MAPA RIESGOS GESTION'!$K$122="Rara vez",'MAPA RIESGOS GESTION'!$L$122="Mayor"),'MAPA RIESGOS GESTION'!$I$122,""),0)</f>
        <v/>
      </c>
      <c r="G70" s="35" t="str">
        <f>IFERROR(IF(AND('MAPA RIESGOS GESTION'!$K$122="Rara vez",'MAPA RIESGOS GESTION'!$L$122="Catastrófico"),'MAPA RIESGOS GESTION'!$I$122,""),0)</f>
        <v/>
      </c>
      <c r="H70" s="19"/>
      <c r="I70" s="185"/>
      <c r="J70" s="467"/>
      <c r="K70" s="24" t="str">
        <f>IFERROR(IF(AND('MAPA RIESGOS GESTION'!$AL$122="Rara vez",'MAPA RIESGOS GESTION'!$AM$122="Insignificante"),'MAPA RIESGOS GESTION'!$I$122,""),0)</f>
        <v/>
      </c>
      <c r="L70" s="24" t="str">
        <f>IFERROR(IF(AND('MAPA RIESGOS GESTION'!$AL$122="Rara vez",'MAPA RIESGOS GESTION'!$AM$122="Menor"),'MAPA RIESGOS GESTION'!$I$122,""),0)</f>
        <v/>
      </c>
      <c r="M70" s="22" t="str">
        <f>IFERROR(IF(AND('MAPA RIESGOS GESTION'!$AL$122="Rara vez",'MAPA RIESGOS GESTION'!$AM$122="Moderado"),'MAPA RIESGOS GESTION'!$I$122,""),0)</f>
        <v/>
      </c>
      <c r="N70" s="41" t="str">
        <f>IFERROR(IF(AND('MAPA RIESGOS GESTION'!$AL$122="Rara vez",'MAPA RIESGOS GESTION'!$AM$122="Mayor"),'MAPA RIESGOS GESTION'!$I$122,""),0)</f>
        <v/>
      </c>
      <c r="O70" s="35" t="str">
        <f>IFERROR(IF(AND('MAPA RIESGOS GESTION'!$AL$122="Rara vez",'MAPA RIESGOS GESTION'!$AM$122="Catastrófico"),'MAPA RIESGOS GESTION'!$I$122,""),0)</f>
        <v/>
      </c>
    </row>
    <row r="71" spans="1:15" ht="14.1" customHeight="1" x14ac:dyDescent="0.25">
      <c r="A71" s="185"/>
      <c r="B71" s="467"/>
      <c r="C71" s="24" t="str">
        <f>IFERROR(IF(AND('MAPA RIESGOS GESTION'!$K$138="Rara vez",'MAPA RIESGOS GESTION'!$L$138="Insignificante"),'MAPA RIESGOS GESTION'!$I$138,""),0)</f>
        <v/>
      </c>
      <c r="D71" s="24" t="str">
        <f>IFERROR(IF(AND('MAPA RIESGOS GESTION'!$K$138="Rara vez",'MAPA RIESGOS GESTION'!$L$138="Menor"),'MAPA RIESGOS GESTION'!$I$138,""),0)</f>
        <v/>
      </c>
      <c r="E71" s="22" t="str">
        <f>IFERROR(IF(AND('MAPA RIESGOS GESTION'!$K$138="Rara vez",'MAPA RIESGOS GESTION'!$L$138="Moderado"),'MAPA RIESGOS GESTION'!$I$138,""),0)</f>
        <v/>
      </c>
      <c r="F71" s="41" t="str">
        <f>IFERROR(IF(AND('MAPA RIESGOS GESTION'!$K$138="Rara vez",'MAPA RIESGOS GESTION'!$L$138="Mayor"),'MAPA RIESGOS GESTION'!$I$138,""),0)</f>
        <v/>
      </c>
      <c r="G71" s="35" t="str">
        <f>IFERROR(IF(AND('MAPA RIESGOS GESTION'!$K$138="Rara vez",'MAPA RIESGOS GESTION'!$L$138="Catastrófico"),'MAPA RIESGOS GESTION'!$I$138,""),0)</f>
        <v/>
      </c>
      <c r="H71" s="19"/>
      <c r="I71" s="185"/>
      <c r="J71" s="467"/>
      <c r="K71" s="24" t="str">
        <f>IFERROR(IF(AND('MAPA RIESGOS GESTION'!$AL$138="Rara vez",'MAPA RIESGOS GESTION'!$AM$138="Insignificante"),'MAPA RIESGOS GESTION'!$I$138,""),0)</f>
        <v/>
      </c>
      <c r="L71" s="24" t="str">
        <f>IFERROR(IF(AND('MAPA RIESGOS GESTION'!$AL$138="Rara vez",'MAPA RIESGOS GESTION'!$AM$138="Menor"),'MAPA RIESGOS GESTION'!$I$138,""),0)</f>
        <v/>
      </c>
      <c r="M71" s="22" t="str">
        <f>IFERROR(IF(AND('MAPA RIESGOS GESTION'!$AL$138="Rara vez",'MAPA RIESGOS GESTION'!$AM$138="Moderado"),'MAPA RIESGOS GESTION'!$I$138,""),0)</f>
        <v/>
      </c>
      <c r="N71" s="41" t="str">
        <f>IFERROR(IF(AND('MAPA RIESGOS GESTION'!$AL$138="Rara vez",'MAPA RIESGOS GESTION'!$AM$138="Mayor"),'MAPA RIESGOS GESTION'!$I$138,""),0)</f>
        <v/>
      </c>
      <c r="O71" s="35" t="str">
        <f>IFERROR(IF(AND('MAPA RIESGOS GESTION'!$AL$138="Rara vez",'MAPA RIESGOS GESTION'!$AM$138="Catastrófico"),'MAPA RIESGOS GESTION'!$I$138,""),0)</f>
        <v/>
      </c>
    </row>
    <row r="72" spans="1:15" ht="14.1" customHeight="1" x14ac:dyDescent="0.25">
      <c r="A72" s="185"/>
      <c r="B72" s="467"/>
      <c r="C72" s="24" t="str">
        <f>IFERROR(IF(AND('MAPA RIESGOS GESTION'!$K$154="Rara vez",'MAPA RIESGOS GESTION'!$L$154="Insignificante"),'MAPA RIESGOS GESTION'!$I$154,""),0)</f>
        <v/>
      </c>
      <c r="D72" s="24" t="str">
        <f>IFERROR(IF(AND('MAPA RIESGOS GESTION'!$K$154="Rara vez",'MAPA RIESGOS GESTION'!$L$154="Menor"),'MAPA RIESGOS GESTION'!$I$154,""),0)</f>
        <v/>
      </c>
      <c r="E72" s="22" t="str">
        <f>IFERROR(IF(AND('MAPA RIESGOS GESTION'!$K$154="Rara vez",'MAPA RIESGOS GESTION'!$L$154="Moderado"),'MAPA RIESGOS GESTION'!$I$154,""),0)</f>
        <v/>
      </c>
      <c r="F72" s="41" t="str">
        <f>IFERROR(IF(AND('MAPA RIESGOS GESTION'!$K$154="Rara vez",'MAPA RIESGOS GESTION'!$L$154="Mayor"),'MAPA RIESGOS GESTION'!$I$154,""),0)</f>
        <v/>
      </c>
      <c r="G72" s="35" t="str">
        <f>IFERROR(IF(AND('MAPA RIESGOS GESTION'!$K$154="Rara vez",'MAPA RIESGOS GESTION'!$L$154="Catastrófico"),'MAPA RIESGOS GESTION'!$I$154,""),0)</f>
        <v/>
      </c>
      <c r="H72" s="19"/>
      <c r="I72" s="185"/>
      <c r="J72" s="467"/>
      <c r="K72" s="24" t="str">
        <f>IFERROR(IF(AND('MAPA RIESGOS GESTION'!$AL$154="Rara vez",'MAPA RIESGOS GESTION'!$AM$154="Insignificante"),'MAPA RIESGOS GESTION'!$I$154,""),0)</f>
        <v/>
      </c>
      <c r="L72" s="24" t="str">
        <f>IFERROR(IF(AND('MAPA RIESGOS GESTION'!$AL$154="Rara vez",'MAPA RIESGOS GESTION'!$AM$154="Menor"),'MAPA RIESGOS GESTION'!$I$154,""),0)</f>
        <v/>
      </c>
      <c r="M72" s="22" t="str">
        <f>IFERROR(IF(AND('MAPA RIESGOS GESTION'!$AL$154="Rara vez",'MAPA RIESGOS GESTION'!$AM$154="Moderado"),'MAPA RIESGOS GESTION'!$I$154,""),0)</f>
        <v/>
      </c>
      <c r="N72" s="41" t="str">
        <f>IFERROR(IF(AND('MAPA RIESGOS GESTION'!$AL$154="Rara vez",'MAPA RIESGOS GESTION'!$AM$154="Mayor"),'MAPA RIESGOS GESTION'!$I$154,""),0)</f>
        <v/>
      </c>
      <c r="O72" s="35" t="str">
        <f>IFERROR(IF(AND('MAPA RIESGOS GESTION'!$AL$154="Rara vez",'MAPA RIESGOS GESTION'!$AM$154="Catastrófico"),'MAPA RIESGOS GESTION'!$I$154,""),0)</f>
        <v/>
      </c>
    </row>
    <row r="73" spans="1:15" ht="14.1" customHeight="1" x14ac:dyDescent="0.25">
      <c r="A73" s="185"/>
      <c r="B73" s="467"/>
      <c r="C73" s="24" t="str">
        <f>IFERROR(IF(AND('MAPA RIESGOS GESTION'!$K$170="Rara vez",'MAPA RIESGOS GESTION'!$L$170="Insignificante"),'MAPA RIESGOS GESTION'!$I$170,""),0)</f>
        <v/>
      </c>
      <c r="D73" s="24" t="str">
        <f>IFERROR(IF(AND('MAPA RIESGOS GESTION'!$K$170="Rara vez",'MAPA RIESGOS GESTION'!$L$170="Menor"),'MAPA RIESGOS GESTION'!$I$170,""),0)</f>
        <v/>
      </c>
      <c r="E73" s="22" t="str">
        <f>IFERROR(IF(AND('MAPA RIESGOS GESTION'!$K$170="Rara vez",'MAPA RIESGOS GESTION'!$L$170="Moderado"),'MAPA RIESGOS GESTION'!$I$170,""),0)</f>
        <v/>
      </c>
      <c r="F73" s="41" t="str">
        <f>IFERROR(IF(AND('MAPA RIESGOS GESTION'!$K$170="Rara vez",'MAPA RIESGOS GESTION'!$L$170="Mayor"),'MAPA RIESGOS GESTION'!$I$170,""),0)</f>
        <v/>
      </c>
      <c r="G73" s="35" t="str">
        <f>IFERROR(IF(AND('MAPA RIESGOS GESTION'!$K$170="Rara vez",'MAPA RIESGOS GESTION'!$L$170="Catastrófico"),'MAPA RIESGOS GESTION'!$I$170,""),0)</f>
        <v/>
      </c>
      <c r="H73" s="19"/>
      <c r="I73" s="185"/>
      <c r="J73" s="467"/>
      <c r="K73" s="24" t="str">
        <f>IFERROR(IF(AND('MAPA RIESGOS GESTION'!$AL$170="Rara vez",'MAPA RIESGOS GESTION'!$AM$170="Insignificante"),'MAPA RIESGOS GESTION'!$I$170,""),0)</f>
        <v/>
      </c>
      <c r="L73" s="24" t="str">
        <f>IFERROR(IF(AND('MAPA RIESGOS GESTION'!$AL$170="Rara vez",'MAPA RIESGOS GESTION'!$AM$170="Menor"),'MAPA RIESGOS GESTION'!$I$170,""),0)</f>
        <v/>
      </c>
      <c r="M73" s="22" t="str">
        <f>IFERROR(IF(AND('MAPA RIESGOS GESTION'!$AL$170="Rara vez",'MAPA RIESGOS GESTION'!$AM$170="Moderado"),'MAPA RIESGOS GESTION'!$I$170,""),0)</f>
        <v/>
      </c>
      <c r="N73" s="41" t="str">
        <f>IFERROR(IF(AND('MAPA RIESGOS GESTION'!$AL$170="Rara vez",'MAPA RIESGOS GESTION'!$AM$170="Mayor"),'MAPA RIESGOS GESTION'!$I$170,""),0)</f>
        <v/>
      </c>
      <c r="O73" s="35" t="str">
        <f>IFERROR(IF(AND('MAPA RIESGOS GESTION'!$AL$170="Rara vez",'MAPA RIESGOS GESTION'!$AM$170="Catastrófico"),'MAPA RIESGOS GESTION'!$I$170,""),0)</f>
        <v/>
      </c>
    </row>
    <row r="74" spans="1:15" ht="14.1" customHeight="1" x14ac:dyDescent="0.25">
      <c r="A74" s="185"/>
      <c r="B74" s="467"/>
      <c r="C74" s="24" t="str">
        <f>IFERROR(IF(AND('MAPA RIESGOS GESTION'!$K$186="Rara vez",'MAPA RIESGOS GESTION'!$L$186="Insignificante"),'MAPA RIESGOS GESTION'!$I$186,""),0)</f>
        <v/>
      </c>
      <c r="D74" s="24" t="str">
        <f>IFERROR(IF(AND('MAPA RIESGOS GESTION'!$K$186="Rara vez",'MAPA RIESGOS GESTION'!$L$186="Menor"),'MAPA RIESGOS GESTION'!$I$186,""),0)</f>
        <v/>
      </c>
      <c r="E74" s="22" t="str">
        <f>IFERROR(IF(AND('MAPA RIESGOS GESTION'!$K$186="Rara vez",'MAPA RIESGOS GESTION'!$L$186="Moderado"),'MAPA RIESGOS GESTION'!$I$186,""),0)</f>
        <v/>
      </c>
      <c r="F74" s="41" t="str">
        <f>IFERROR(IF(AND('MAPA RIESGOS GESTION'!$K$186="Rara vez",'MAPA RIESGOS GESTION'!$L$186="Mayor"),'MAPA RIESGOS GESTION'!$I$186,""),0)</f>
        <v/>
      </c>
      <c r="G74" s="35" t="str">
        <f>IFERROR(IF(AND('MAPA RIESGOS GESTION'!$K$186="Rara vez",'MAPA RIESGOS GESTION'!$L$186="Catastrófico"),'MAPA RIESGOS GESTION'!$I$186,""),0)</f>
        <v/>
      </c>
      <c r="H74" s="19"/>
      <c r="I74" s="185"/>
      <c r="J74" s="467"/>
      <c r="K74" s="24" t="str">
        <f>IFERROR(IF(AND('MAPA RIESGOS GESTION'!$AL$186="Rara vez",'MAPA RIESGOS GESTION'!$AM$186="Insignificante"),'MAPA RIESGOS GESTION'!$I$186,""),0)</f>
        <v/>
      </c>
      <c r="L74" s="24" t="str">
        <f>IFERROR(IF(AND('MAPA RIESGOS GESTION'!$AL$186="Rara vez",'MAPA RIESGOS GESTION'!$AM$186="Menor"),'MAPA RIESGOS GESTION'!$I$186,""),0)</f>
        <v/>
      </c>
      <c r="M74" s="22" t="str">
        <f>IFERROR(IF(AND('MAPA RIESGOS GESTION'!$AL$186="Rara vez",'MAPA RIESGOS GESTION'!$AM$186="Moderado"),'MAPA RIESGOS GESTION'!$I$186,""),0)</f>
        <v/>
      </c>
      <c r="N74" s="41" t="str">
        <f>IFERROR(IF(AND('MAPA RIESGOS GESTION'!$AL$186="Rara vez",'MAPA RIESGOS GESTION'!$AM$186="Mayor"),'MAPA RIESGOS GESTION'!$I$186,""),0)</f>
        <v/>
      </c>
      <c r="O74" s="35" t="str">
        <f>IFERROR(IF(AND('MAPA RIESGOS GESTION'!$AL$186="Rara vez",'MAPA RIESGOS GESTION'!$AM$186="Catastrófico"),'MAPA RIESGOS GESTION'!$I$186,""),0)</f>
        <v/>
      </c>
    </row>
    <row r="75" spans="1:15" ht="14.1" customHeight="1" x14ac:dyDescent="0.25">
      <c r="A75" s="185"/>
      <c r="B75" s="467"/>
      <c r="C75" s="24" t="str">
        <f>IFERROR(IF(AND('MAPA RIESGOS GESTION'!$K$202="Rara vez",'MAPA RIESGOS GESTION'!$L$202="Insignificante"),'MAPA RIESGOS GESTION'!$I$202,""),0)</f>
        <v/>
      </c>
      <c r="D75" s="24" t="str">
        <f>IFERROR(IF(AND('MAPA RIESGOS GESTION'!$K$202="Rara vez",'MAPA RIESGOS GESTION'!$L$202="Menor"),'MAPA RIESGOS GESTION'!$I$202,""),0)</f>
        <v/>
      </c>
      <c r="E75" s="22" t="str">
        <f>IFERROR(IF(AND('MAPA RIESGOS GESTION'!$K$202="Rara vez",'MAPA RIESGOS GESTION'!$L$202="Moderado"),'MAPA RIESGOS GESTION'!$I$202,""),0)</f>
        <v/>
      </c>
      <c r="F75" s="41" t="str">
        <f>IFERROR(IF(AND('MAPA RIESGOS GESTION'!$K$202="Rara vez",'MAPA RIESGOS GESTION'!$L$202="Mayor"),'MAPA RIESGOS GESTION'!$I$202,""),0)</f>
        <v/>
      </c>
      <c r="G75" s="35" t="str">
        <f>IFERROR(IF(AND('MAPA RIESGOS GESTION'!$K$202="Rara vez",'MAPA RIESGOS GESTION'!$L$202="Catastrófico"),'MAPA RIESGOS GESTION'!$I$202,""),0)</f>
        <v/>
      </c>
      <c r="H75" s="19"/>
      <c r="I75" s="185"/>
      <c r="J75" s="467"/>
      <c r="K75" s="24" t="str">
        <f>IFERROR(IF(AND('MAPA RIESGOS GESTION'!$AL$202="Rara vez",'MAPA RIESGOS GESTION'!$AM$202="Insignificante"),'MAPA RIESGOS GESTION'!$I$202,""),0)</f>
        <v/>
      </c>
      <c r="L75" s="24" t="str">
        <f>IFERROR(IF(AND('MAPA RIESGOS GESTION'!$AL$202="Rara vez",'MAPA RIESGOS GESTION'!$AM$202="Menor"),'MAPA RIESGOS GESTION'!$I$202,""),0)</f>
        <v/>
      </c>
      <c r="M75" s="22" t="str">
        <f>IFERROR(IF(AND('MAPA RIESGOS GESTION'!$AL$202="Rara vez",'MAPA RIESGOS GESTION'!$AM$202="Moderado"),'MAPA RIESGOS GESTION'!$I$202,""),0)</f>
        <v/>
      </c>
      <c r="N75" s="41" t="str">
        <f>IFERROR(IF(AND('MAPA RIESGOS GESTION'!$AL$202="Rara vez",'MAPA RIESGOS GESTION'!$AM$202="Mayor"),'MAPA RIESGOS GESTION'!$I$202,""),0)</f>
        <v/>
      </c>
      <c r="O75" s="35" t="str">
        <f>IFERROR(IF(AND('MAPA RIESGOS GESTION'!$AL$202="Rara vez",'MAPA RIESGOS GESTION'!$AM$202="Catastrófico"),'MAPA RIESGOS GESTION'!$I$202,""),0)</f>
        <v/>
      </c>
    </row>
    <row r="76" spans="1:15" ht="14.1" customHeight="1" x14ac:dyDescent="0.25">
      <c r="A76" s="185"/>
      <c r="B76" s="468"/>
      <c r="C76" s="24" t="str">
        <f>IFERROR(IF(AND('MAPA RIESGOS GESTION'!$K$218="Rara vez",'MAPA RIESGOS GESTION'!$L$218="Insignificante"),'MAPA RIESGOS GESTION'!$I$218,""),0)</f>
        <v/>
      </c>
      <c r="D76" s="24" t="str">
        <f>IFERROR(IF(AND('MAPA RIESGOS GESTION'!$K$218="Rara vez",'MAPA RIESGOS GESTION'!$L$218="Menor"),'MAPA RIESGOS GESTION'!$I$218,""),0)</f>
        <v/>
      </c>
      <c r="E76" s="22" t="str">
        <f>IFERROR(IF(AND('MAPA RIESGOS GESTION'!$K$218="Rara vez",'MAPA RIESGOS GESTION'!$L$218="Moderado"),'MAPA RIESGOS GESTION'!$I$218,""),0)</f>
        <v/>
      </c>
      <c r="F76" s="41" t="str">
        <f>IFERROR(IF(AND('MAPA RIESGOS GESTION'!$K$218="Rara vez",'MAPA RIESGOS GESTION'!$L$218="Mayor"),'MAPA RIESGOS GESTION'!$I$218,""),0)</f>
        <v/>
      </c>
      <c r="G76" s="35" t="str">
        <f>IFERROR(IF(AND('MAPA RIESGOS GESTION'!$K$218="Rara vez",'MAPA RIESGOS GESTION'!$L$218="Catastrófico"),'MAPA RIESGOS GESTION'!$I$218,""),0)</f>
        <v/>
      </c>
      <c r="H76" s="19"/>
      <c r="I76" s="185"/>
      <c r="J76" s="468"/>
      <c r="K76" s="24" t="str">
        <f>IFERROR(IF(AND('MAPA RIESGOS GESTION'!$AL$218="Rara vez",'MAPA RIESGOS GESTION'!$AM$218="Insignificante"),'MAPA RIESGOS GESTION'!$I$218,""),0)</f>
        <v/>
      </c>
      <c r="L76" s="24" t="str">
        <f>IFERROR(IF(AND('MAPA RIESGOS GESTION'!$AL$218="Rara vez",'MAPA RIESGOS GESTION'!$AM$218="Menor"),'MAPA RIESGOS GESTION'!$I$218,""),0)</f>
        <v/>
      </c>
      <c r="M76" s="22" t="str">
        <f>IFERROR(IF(AND('MAPA RIESGOS GESTION'!$AL$218="Rara vez",'MAPA RIESGOS GESTION'!$AM$218="Moderado"),'MAPA RIESGOS GESTION'!$I$218,""),0)</f>
        <v/>
      </c>
      <c r="N76" s="41" t="str">
        <f>IFERROR(IF(AND('MAPA RIESGOS GESTION'!$AL$218="Rara vez",'MAPA RIESGOS GESTION'!$AM$218="Mayor"),'MAPA RIESGOS GESTION'!$I$218,""),0)</f>
        <v/>
      </c>
      <c r="O76" s="35" t="str">
        <f>IFERROR(IF(AND('MAPA RIESGOS GESTION'!$AL$218="Rara vez",'MAPA RIESGOS GESTION'!$AM$218="Catastrófico"),'MAPA RIESGOS GESTION'!$I$218,""),0)</f>
        <v/>
      </c>
    </row>
    <row r="77" spans="1:15" ht="28.5" customHeight="1" thickBot="1" x14ac:dyDescent="0.3">
      <c r="A77" s="474"/>
      <c r="B77" s="467"/>
      <c r="C77" s="13" t="s">
        <v>61</v>
      </c>
      <c r="D77" s="13" t="s">
        <v>62</v>
      </c>
      <c r="E77" s="13" t="s">
        <v>63</v>
      </c>
      <c r="F77" s="13" t="s">
        <v>64</v>
      </c>
      <c r="G77" s="14" t="s">
        <v>65</v>
      </c>
      <c r="H77" s="9"/>
      <c r="I77" s="474"/>
      <c r="J77" s="467"/>
      <c r="K77" s="13" t="s">
        <v>61</v>
      </c>
      <c r="L77" s="13" t="s">
        <v>62</v>
      </c>
      <c r="M77" s="13" t="s">
        <v>63</v>
      </c>
      <c r="N77" s="13" t="s">
        <v>64</v>
      </c>
      <c r="O77" s="14" t="s">
        <v>65</v>
      </c>
    </row>
    <row r="78" spans="1:15" ht="28.5" customHeight="1" thickBot="1" x14ac:dyDescent="0.3">
      <c r="A78" s="475"/>
      <c r="B78" s="476"/>
      <c r="C78" s="477" t="s">
        <v>60</v>
      </c>
      <c r="D78" s="477"/>
      <c r="E78" s="477"/>
      <c r="F78" s="477"/>
      <c r="G78" s="478"/>
      <c r="H78" s="26"/>
      <c r="I78" s="475"/>
      <c r="J78" s="476"/>
      <c r="K78" s="477" t="s">
        <v>60</v>
      </c>
      <c r="L78" s="477"/>
      <c r="M78" s="477"/>
      <c r="N78" s="477"/>
      <c r="O78" s="478"/>
    </row>
    <row r="79" spans="1:15" ht="28.5" hidden="1" customHeight="1" x14ac:dyDescent="0.35">
      <c r="B79" s="25"/>
    </row>
    <row r="80" spans="1:15" ht="28.5" hidden="1" customHeight="1" x14ac:dyDescent="0.35"/>
    <row r="81" ht="28.5" hidden="1" customHeight="1" x14ac:dyDescent="0.35"/>
    <row r="82" ht="28.5" hidden="1" customHeight="1" x14ac:dyDescent="0.35"/>
    <row r="83" ht="28.5" hidden="1" customHeight="1" x14ac:dyDescent="0.35"/>
    <row r="84" ht="28.5" hidden="1" customHeight="1" x14ac:dyDescent="0.35"/>
    <row r="85" ht="28.5" hidden="1" customHeight="1" x14ac:dyDescent="0.35"/>
    <row r="86" ht="28.5" hidden="1" customHeight="1" x14ac:dyDescent="0.35"/>
    <row r="87" ht="28.5" hidden="1" customHeight="1" x14ac:dyDescent="0.35"/>
    <row r="88" ht="28.5" hidden="1" customHeight="1" x14ac:dyDescent="0.35"/>
    <row r="89" ht="28.5" customHeight="1" x14ac:dyDescent="0.25"/>
    <row r="90" ht="28.5" hidden="1" customHeight="1" x14ac:dyDescent="0.35"/>
    <row r="91" ht="28.5" hidden="1" customHeight="1" x14ac:dyDescent="0.35"/>
    <row r="92" ht="28.5" hidden="1" customHeight="1" x14ac:dyDescent="0.35"/>
    <row r="93" ht="28.5" hidden="1" customHeight="1" x14ac:dyDescent="0.35"/>
    <row r="94" ht="28.5" hidden="1" customHeight="1" x14ac:dyDescent="0.35"/>
    <row r="95" ht="28.5" hidden="1" customHeight="1" x14ac:dyDescent="0.35"/>
    <row r="96" ht="28.5" hidden="1" customHeight="1" x14ac:dyDescent="0.35"/>
    <row r="97" ht="28.5" hidden="1" customHeight="1" x14ac:dyDescent="0.35"/>
    <row r="98" ht="28.5" hidden="1" customHeight="1" x14ac:dyDescent="0.35"/>
    <row r="99" ht="28.5" hidden="1" customHeight="1" x14ac:dyDescent="0.35"/>
    <row r="100" ht="28.5" hidden="1" customHeight="1" x14ac:dyDescent="0.35"/>
    <row r="101" ht="28.5" hidden="1" customHeight="1" x14ac:dyDescent="0.35"/>
    <row r="102" ht="28.5" hidden="1" customHeight="1" x14ac:dyDescent="0.35"/>
    <row r="103" ht="28.5" hidden="1" customHeight="1" x14ac:dyDescent="0.35"/>
  </sheetData>
  <sheetProtection password="E9CD" sheet="1" objects="1" scenarios="1"/>
  <mergeCells count="23">
    <mergeCell ref="A1:C1"/>
    <mergeCell ref="D1:O1"/>
    <mergeCell ref="A3:O3"/>
    <mergeCell ref="A77:B78"/>
    <mergeCell ref="I77:J78"/>
    <mergeCell ref="C78:G78"/>
    <mergeCell ref="K78:O78"/>
    <mergeCell ref="A7:A69"/>
    <mergeCell ref="I7:I69"/>
    <mergeCell ref="J63:J76"/>
    <mergeCell ref="I4:O4"/>
    <mergeCell ref="A4:G4"/>
    <mergeCell ref="C5:G5"/>
    <mergeCell ref="K5:O5"/>
    <mergeCell ref="B7:B20"/>
    <mergeCell ref="J7:J20"/>
    <mergeCell ref="B63:B76"/>
    <mergeCell ref="B21:B34"/>
    <mergeCell ref="J21:J34"/>
    <mergeCell ref="B35:B48"/>
    <mergeCell ref="J35:J48"/>
    <mergeCell ref="B49:B62"/>
    <mergeCell ref="J49:J62"/>
  </mergeCells>
  <conditionalFormatting sqref="C7:G19">
    <cfRule type="cellIs" dxfId="132" priority="145" operator="equal">
      <formula>0</formula>
    </cfRule>
  </conditionalFormatting>
  <conditionalFormatting sqref="K7:O19">
    <cfRule type="cellIs" dxfId="131" priority="165" operator="equal">
      <formula>0</formula>
    </cfRule>
  </conditionalFormatting>
  <conditionalFormatting sqref="F37:F38">
    <cfRule type="cellIs" dxfId="130" priority="73" operator="equal">
      <formula>0</formula>
    </cfRule>
  </conditionalFormatting>
  <conditionalFormatting sqref="C35:C36 C39:C41">
    <cfRule type="cellIs" dxfId="129" priority="76" operator="equal">
      <formula>0</formula>
    </cfRule>
  </conditionalFormatting>
  <conditionalFormatting sqref="K21">
    <cfRule type="cellIs" dxfId="128" priority="80" operator="equal">
      <formula>0</formula>
    </cfRule>
  </conditionalFormatting>
  <conditionalFormatting sqref="G37:G38">
    <cfRule type="cellIs" dxfId="127" priority="74" operator="equal">
      <formula>0</formula>
    </cfRule>
  </conditionalFormatting>
  <conditionalFormatting sqref="O37:O38">
    <cfRule type="cellIs" dxfId="126" priority="66" operator="equal">
      <formula>0</formula>
    </cfRule>
  </conditionalFormatting>
  <conditionalFormatting sqref="G49:G50 G53:G55">
    <cfRule type="cellIs" dxfId="125" priority="62" operator="equal">
      <formula>0</formula>
    </cfRule>
  </conditionalFormatting>
  <conditionalFormatting sqref="G35:G36 G39:G41">
    <cfRule type="cellIs" dxfId="124" priority="78" operator="equal">
      <formula>0</formula>
    </cfRule>
  </conditionalFormatting>
  <conditionalFormatting sqref="O23:O24">
    <cfRule type="cellIs" dxfId="123" priority="81" operator="equal">
      <formula>0</formula>
    </cfRule>
  </conditionalFormatting>
  <conditionalFormatting sqref="D35:E36 D39:E41">
    <cfRule type="cellIs" dxfId="122" priority="79" operator="equal">
      <formula>0</formula>
    </cfRule>
  </conditionalFormatting>
  <conditionalFormatting sqref="G21:G22 G25:G26">
    <cfRule type="cellIs" dxfId="121" priority="94" operator="equal">
      <formula>0</formula>
    </cfRule>
  </conditionalFormatting>
  <conditionalFormatting sqref="C23:C24">
    <cfRule type="cellIs" dxfId="120" priority="93" operator="equal">
      <formula>0</formula>
    </cfRule>
  </conditionalFormatting>
  <conditionalFormatting sqref="D23:E24">
    <cfRule type="cellIs" dxfId="119" priority="92" operator="equal">
      <formula>0</formula>
    </cfRule>
  </conditionalFormatting>
  <conditionalFormatting sqref="F23:F24">
    <cfRule type="cellIs" dxfId="118" priority="91" operator="equal">
      <formula>0</formula>
    </cfRule>
  </conditionalFormatting>
  <conditionalFormatting sqref="K63:O76">
    <cfRule type="cellIs" dxfId="117" priority="50" operator="equal">
      <formula>0</formula>
    </cfRule>
  </conditionalFormatting>
  <conditionalFormatting sqref="M51:N52 K51:K52">
    <cfRule type="cellIs" dxfId="116" priority="53" operator="equal">
      <formula>0</formula>
    </cfRule>
  </conditionalFormatting>
  <conditionalFormatting sqref="O51:O52">
    <cfRule type="cellIs" dxfId="115" priority="52" operator="equal">
      <formula>0</formula>
    </cfRule>
  </conditionalFormatting>
  <conditionalFormatting sqref="G51:G52">
    <cfRule type="cellIs" dxfId="114" priority="59" operator="equal">
      <formula>0</formula>
    </cfRule>
  </conditionalFormatting>
  <conditionalFormatting sqref="C22 C25:C26">
    <cfRule type="cellIs" dxfId="113" priority="97" operator="equal">
      <formula>0</formula>
    </cfRule>
  </conditionalFormatting>
  <conditionalFormatting sqref="D21:E22 D25:E26">
    <cfRule type="cellIs" dxfId="112" priority="96" operator="equal">
      <formula>0</formula>
    </cfRule>
  </conditionalFormatting>
  <conditionalFormatting sqref="F21:F22 F25:F26">
    <cfRule type="cellIs" dxfId="111" priority="95" operator="equal">
      <formula>0</formula>
    </cfRule>
  </conditionalFormatting>
  <conditionalFormatting sqref="G23:G24">
    <cfRule type="cellIs" dxfId="110" priority="90" operator="equal">
      <formula>0</formula>
    </cfRule>
  </conditionalFormatting>
  <conditionalFormatting sqref="C21">
    <cfRule type="cellIs" dxfId="109" priority="89" operator="equal">
      <formula>0</formula>
    </cfRule>
  </conditionalFormatting>
  <conditionalFormatting sqref="O21:O22 O25:O26">
    <cfRule type="cellIs" dxfId="108" priority="85" operator="equal">
      <formula>0</formula>
    </cfRule>
  </conditionalFormatting>
  <conditionalFormatting sqref="K22 K25:K26">
    <cfRule type="cellIs" dxfId="107" priority="88" operator="equal">
      <formula>0</formula>
    </cfRule>
  </conditionalFormatting>
  <conditionalFormatting sqref="L21:M22 L25:M26">
    <cfRule type="cellIs" dxfId="106" priority="87" operator="equal">
      <formula>0</formula>
    </cfRule>
  </conditionalFormatting>
  <conditionalFormatting sqref="N21:N22 N25:N26">
    <cfRule type="cellIs" dxfId="105" priority="86" operator="equal">
      <formula>0</formula>
    </cfRule>
  </conditionalFormatting>
  <conditionalFormatting sqref="L23:M24">
    <cfRule type="cellIs" dxfId="104" priority="83" operator="equal">
      <formula>0</formula>
    </cfRule>
  </conditionalFormatting>
  <conditionalFormatting sqref="K23:K24">
    <cfRule type="cellIs" dxfId="103" priority="84" operator="equal">
      <formula>0</formula>
    </cfRule>
  </conditionalFormatting>
  <conditionalFormatting sqref="N23:N24">
    <cfRule type="cellIs" dxfId="102" priority="82" operator="equal">
      <formula>0</formula>
    </cfRule>
  </conditionalFormatting>
  <conditionalFormatting sqref="F35:F36 F39:F41">
    <cfRule type="cellIs" dxfId="101" priority="77" operator="equal">
      <formula>0</formula>
    </cfRule>
  </conditionalFormatting>
  <conditionalFormatting sqref="D37:E38">
    <cfRule type="cellIs" dxfId="100" priority="75" operator="equal">
      <formula>0</formula>
    </cfRule>
  </conditionalFormatting>
  <conditionalFormatting sqref="C37:C38">
    <cfRule type="cellIs" dxfId="99" priority="72" operator="equal">
      <formula>0</formula>
    </cfRule>
  </conditionalFormatting>
  <conditionalFormatting sqref="L35:M36 L39:M41">
    <cfRule type="cellIs" dxfId="98" priority="71" operator="equal">
      <formula>0</formula>
    </cfRule>
  </conditionalFormatting>
  <conditionalFormatting sqref="O35:O36 O39:O41">
    <cfRule type="cellIs" dxfId="97" priority="70" operator="equal">
      <formula>0</formula>
    </cfRule>
  </conditionalFormatting>
  <conditionalFormatting sqref="N35:N36 N39:N41">
    <cfRule type="cellIs" dxfId="96" priority="69" operator="equal">
      <formula>0</formula>
    </cfRule>
  </conditionalFormatting>
  <conditionalFormatting sqref="K35:K36 K39:K41">
    <cfRule type="cellIs" dxfId="95" priority="68" operator="equal">
      <formula>0</formula>
    </cfRule>
  </conditionalFormatting>
  <conditionalFormatting sqref="L37:M38">
    <cfRule type="cellIs" dxfId="94" priority="67" operator="equal">
      <formula>0</formula>
    </cfRule>
  </conditionalFormatting>
  <conditionalFormatting sqref="N37:N38">
    <cfRule type="cellIs" dxfId="93" priority="65" operator="equal">
      <formula>0</formula>
    </cfRule>
  </conditionalFormatting>
  <conditionalFormatting sqref="K37:K38">
    <cfRule type="cellIs" dxfId="92" priority="64" operator="equal">
      <formula>0</formula>
    </cfRule>
  </conditionalFormatting>
  <conditionalFormatting sqref="C49:C50 E49:F50 E53:F55 C53:C55">
    <cfRule type="cellIs" dxfId="91" priority="63" operator="equal">
      <formula>0</formula>
    </cfRule>
  </conditionalFormatting>
  <conditionalFormatting sqref="D49:D50 D53:D55">
    <cfRule type="cellIs" dxfId="90" priority="61" operator="equal">
      <formula>0</formula>
    </cfRule>
  </conditionalFormatting>
  <conditionalFormatting sqref="D51:D52">
    <cfRule type="cellIs" dxfId="89" priority="58" operator="equal">
      <formula>0</formula>
    </cfRule>
  </conditionalFormatting>
  <conditionalFormatting sqref="E51:F52 C51:C52">
    <cfRule type="cellIs" dxfId="88" priority="60" operator="equal">
      <formula>0</formula>
    </cfRule>
  </conditionalFormatting>
  <conditionalFormatting sqref="C63:G76">
    <cfRule type="cellIs" dxfId="87" priority="57" operator="equal">
      <formula>0</formula>
    </cfRule>
  </conditionalFormatting>
  <conditionalFormatting sqref="K49:K50 M49:N50 M53:N55 K53:K55">
    <cfRule type="cellIs" dxfId="86" priority="56" operator="equal">
      <formula>0</formula>
    </cfRule>
  </conditionalFormatting>
  <conditionalFormatting sqref="O49:O50">
    <cfRule type="cellIs" dxfId="85" priority="55" operator="equal">
      <formula>0</formula>
    </cfRule>
  </conditionalFormatting>
  <conditionalFormatting sqref="L49:L50 L53:L55">
    <cfRule type="cellIs" dxfId="84" priority="54" operator="equal">
      <formula>0</formula>
    </cfRule>
  </conditionalFormatting>
  <conditionalFormatting sqref="L51:L52">
    <cfRule type="cellIs" dxfId="83" priority="51" operator="equal">
      <formula>0</formula>
    </cfRule>
  </conditionalFormatting>
  <conditionalFormatting sqref="C20:G20">
    <cfRule type="cellIs" dxfId="82" priority="49" operator="equal">
      <formula>0</formula>
    </cfRule>
  </conditionalFormatting>
  <conditionalFormatting sqref="K20:O20">
    <cfRule type="cellIs" dxfId="81" priority="48" operator="equal">
      <formula>0</formula>
    </cfRule>
  </conditionalFormatting>
  <conditionalFormatting sqref="G28:G33">
    <cfRule type="cellIs" dxfId="80" priority="28" operator="equal">
      <formula>0</formula>
    </cfRule>
  </conditionalFormatting>
  <conditionalFormatting sqref="C28:C33">
    <cfRule type="cellIs" dxfId="79" priority="31" operator="equal">
      <formula>0</formula>
    </cfRule>
  </conditionalFormatting>
  <conditionalFormatting sqref="D28:E33">
    <cfRule type="cellIs" dxfId="78" priority="30" operator="equal">
      <formula>0</formula>
    </cfRule>
  </conditionalFormatting>
  <conditionalFormatting sqref="F28:F33">
    <cfRule type="cellIs" dxfId="77" priority="29" operator="equal">
      <formula>0</formula>
    </cfRule>
  </conditionalFormatting>
  <conditionalFormatting sqref="O27">
    <cfRule type="cellIs" dxfId="76" priority="32" operator="equal">
      <formula>0</formula>
    </cfRule>
  </conditionalFormatting>
  <conditionalFormatting sqref="K27">
    <cfRule type="cellIs" dxfId="75" priority="35" operator="equal">
      <formula>0</formula>
    </cfRule>
  </conditionalFormatting>
  <conditionalFormatting sqref="L27:M27">
    <cfRule type="cellIs" dxfId="74" priority="34" operator="equal">
      <formula>0</formula>
    </cfRule>
  </conditionalFormatting>
  <conditionalFormatting sqref="N27">
    <cfRule type="cellIs" dxfId="73" priority="33" operator="equal">
      <formula>0</formula>
    </cfRule>
  </conditionalFormatting>
  <conditionalFormatting sqref="G27">
    <cfRule type="cellIs" dxfId="72" priority="36" operator="equal">
      <formula>0</formula>
    </cfRule>
  </conditionalFormatting>
  <conditionalFormatting sqref="C27">
    <cfRule type="cellIs" dxfId="71" priority="39" operator="equal">
      <formula>0</formula>
    </cfRule>
  </conditionalFormatting>
  <conditionalFormatting sqref="D27:E27">
    <cfRule type="cellIs" dxfId="70" priority="38" operator="equal">
      <formula>0</formula>
    </cfRule>
  </conditionalFormatting>
  <conditionalFormatting sqref="F27">
    <cfRule type="cellIs" dxfId="69" priority="37" operator="equal">
      <formula>0</formula>
    </cfRule>
  </conditionalFormatting>
  <conditionalFormatting sqref="G34">
    <cfRule type="cellIs" dxfId="68" priority="24" operator="equal">
      <formula>0</formula>
    </cfRule>
  </conditionalFormatting>
  <conditionalFormatting sqref="C34">
    <cfRule type="cellIs" dxfId="67" priority="27" operator="equal">
      <formula>0</formula>
    </cfRule>
  </conditionalFormatting>
  <conditionalFormatting sqref="D34:E34">
    <cfRule type="cellIs" dxfId="66" priority="26" operator="equal">
      <formula>0</formula>
    </cfRule>
  </conditionalFormatting>
  <conditionalFormatting sqref="F34">
    <cfRule type="cellIs" dxfId="65" priority="25" operator="equal">
      <formula>0</formula>
    </cfRule>
  </conditionalFormatting>
  <conditionalFormatting sqref="O28:O33">
    <cfRule type="cellIs" dxfId="64" priority="20" operator="equal">
      <formula>0</formula>
    </cfRule>
  </conditionalFormatting>
  <conditionalFormatting sqref="K28:K33">
    <cfRule type="cellIs" dxfId="63" priority="23" operator="equal">
      <formula>0</formula>
    </cfRule>
  </conditionalFormatting>
  <conditionalFormatting sqref="L28:M33">
    <cfRule type="cellIs" dxfId="62" priority="22" operator="equal">
      <formula>0</formula>
    </cfRule>
  </conditionalFormatting>
  <conditionalFormatting sqref="N28:N33">
    <cfRule type="cellIs" dxfId="61" priority="21" operator="equal">
      <formula>0</formula>
    </cfRule>
  </conditionalFormatting>
  <conditionalFormatting sqref="O34">
    <cfRule type="cellIs" dxfId="60" priority="16" operator="equal">
      <formula>0</formula>
    </cfRule>
  </conditionalFormatting>
  <conditionalFormatting sqref="K42:K48">
    <cfRule type="cellIs" dxfId="59" priority="8" operator="equal">
      <formula>0</formula>
    </cfRule>
  </conditionalFormatting>
  <conditionalFormatting sqref="O56:O62">
    <cfRule type="cellIs" dxfId="58" priority="1" operator="equal">
      <formula>0</formula>
    </cfRule>
  </conditionalFormatting>
  <conditionalFormatting sqref="N34">
    <cfRule type="cellIs" dxfId="57" priority="17" operator="equal">
      <formula>0</formula>
    </cfRule>
  </conditionalFormatting>
  <conditionalFormatting sqref="K34">
    <cfRule type="cellIs" dxfId="56" priority="19" operator="equal">
      <formula>0</formula>
    </cfRule>
  </conditionalFormatting>
  <conditionalFormatting sqref="L34:M34">
    <cfRule type="cellIs" dxfId="55" priority="18" operator="equal">
      <formula>0</formula>
    </cfRule>
  </conditionalFormatting>
  <conditionalFormatting sqref="F42:F48">
    <cfRule type="cellIs" dxfId="54" priority="13" operator="equal">
      <formula>0</formula>
    </cfRule>
  </conditionalFormatting>
  <conditionalFormatting sqref="D42:E48">
    <cfRule type="cellIs" dxfId="53" priority="15" operator="equal">
      <formula>0</formula>
    </cfRule>
  </conditionalFormatting>
  <conditionalFormatting sqref="G42:G48">
    <cfRule type="cellIs" dxfId="52" priority="14" operator="equal">
      <formula>0</formula>
    </cfRule>
  </conditionalFormatting>
  <conditionalFormatting sqref="C42:C48">
    <cfRule type="cellIs" dxfId="51" priority="12" operator="equal">
      <formula>0</formula>
    </cfRule>
  </conditionalFormatting>
  <conditionalFormatting sqref="L42:M48">
    <cfRule type="cellIs" dxfId="50" priority="11" operator="equal">
      <formula>0</formula>
    </cfRule>
  </conditionalFormatting>
  <conditionalFormatting sqref="O42:O48">
    <cfRule type="cellIs" dxfId="49" priority="10" operator="equal">
      <formula>0</formula>
    </cfRule>
  </conditionalFormatting>
  <conditionalFormatting sqref="N42:N48">
    <cfRule type="cellIs" dxfId="48" priority="9" operator="equal">
      <formula>0</formula>
    </cfRule>
  </conditionalFormatting>
  <conditionalFormatting sqref="O53:O55">
    <cfRule type="cellIs" dxfId="47" priority="7" operator="equal">
      <formula>0</formula>
    </cfRule>
  </conditionalFormatting>
  <conditionalFormatting sqref="G56:G62">
    <cfRule type="cellIs" dxfId="46" priority="5" operator="equal">
      <formula>0</formula>
    </cfRule>
  </conditionalFormatting>
  <conditionalFormatting sqref="E56:F62 C56:C62">
    <cfRule type="cellIs" dxfId="45" priority="6" operator="equal">
      <formula>0</formula>
    </cfRule>
  </conditionalFormatting>
  <conditionalFormatting sqref="D56:D62">
    <cfRule type="cellIs" dxfId="44" priority="4" operator="equal">
      <formula>0</formula>
    </cfRule>
  </conditionalFormatting>
  <conditionalFormatting sqref="M56:N62 K56:K62">
    <cfRule type="cellIs" dxfId="43" priority="3" operator="equal">
      <formula>0</formula>
    </cfRule>
  </conditionalFormatting>
  <conditionalFormatting sqref="L56:L62">
    <cfRule type="cellIs" dxfId="42" priority="2" operator="equal">
      <formula>0</formula>
    </cfRule>
  </conditionalFormatting>
  <printOptions horizontalCentered="1"/>
  <pageMargins left="0.51181102362204722" right="0.51181102362204722" top="0.55118110236220474" bottom="0.55118110236220474" header="0.31496062992125984" footer="0.31496062992125984"/>
  <pageSetup scale="40" orientation="landscape"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J43"/>
  <sheetViews>
    <sheetView showGridLines="0" zoomScaleNormal="100" workbookViewId="0">
      <selection activeCell="R11" sqref="R11"/>
    </sheetView>
  </sheetViews>
  <sheetFormatPr baseColWidth="10" defaultColWidth="0" defaultRowHeight="16.5"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505"/>
      <c r="C1" s="506"/>
      <c r="D1" s="490" t="s">
        <v>288</v>
      </c>
      <c r="E1" s="491"/>
      <c r="F1" s="491"/>
      <c r="G1" s="491"/>
      <c r="H1" s="491"/>
      <c r="I1" s="491"/>
      <c r="J1" s="491"/>
      <c r="K1" s="491"/>
      <c r="L1" s="491"/>
      <c r="M1" s="491"/>
      <c r="N1" s="491"/>
      <c r="O1" s="491"/>
      <c r="P1" s="491"/>
      <c r="Q1" s="491"/>
      <c r="R1" s="491"/>
      <c r="S1" s="491"/>
      <c r="T1" s="492"/>
      <c r="U1" s="188"/>
      <c r="V1" s="188"/>
      <c r="W1" s="188"/>
      <c r="X1" s="188"/>
      <c r="Y1" s="188"/>
      <c r="Z1" s="188"/>
      <c r="AA1" s="188"/>
      <c r="AB1" s="188"/>
      <c r="AC1" s="188"/>
      <c r="AD1" s="188"/>
      <c r="AE1" s="507"/>
      <c r="AF1" s="507"/>
      <c r="AG1" s="189"/>
    </row>
    <row r="2" spans="2:33" s="85" customFormat="1" ht="12.6" customHeight="1" x14ac:dyDescent="0.35">
      <c r="B2" s="192"/>
      <c r="C2" s="192"/>
      <c r="D2" s="195"/>
      <c r="E2" s="195"/>
      <c r="F2" s="195"/>
      <c r="G2" s="195"/>
      <c r="H2" s="195"/>
      <c r="I2" s="195"/>
      <c r="J2" s="195"/>
      <c r="K2" s="195"/>
      <c r="L2" s="195"/>
      <c r="M2" s="195"/>
      <c r="N2" s="195"/>
      <c r="O2" s="195"/>
      <c r="P2" s="195"/>
      <c r="Q2" s="195"/>
      <c r="R2" s="195"/>
      <c r="S2" s="195"/>
      <c r="T2" s="195"/>
      <c r="U2" s="188"/>
      <c r="V2" s="188"/>
      <c r="W2" s="188"/>
      <c r="X2" s="188"/>
      <c r="Y2" s="188"/>
      <c r="Z2" s="188"/>
      <c r="AA2" s="188"/>
      <c r="AB2" s="188"/>
      <c r="AC2" s="188"/>
      <c r="AD2" s="188"/>
      <c r="AE2" s="195"/>
      <c r="AF2" s="195"/>
      <c r="AG2" s="189"/>
    </row>
    <row r="3" spans="2:33" s="85" customFormat="1" ht="15.95" customHeight="1" x14ac:dyDescent="0.35">
      <c r="B3" s="493" t="s">
        <v>419</v>
      </c>
      <c r="C3" s="493"/>
      <c r="D3" s="493"/>
      <c r="E3" s="493"/>
      <c r="F3" s="493"/>
      <c r="G3" s="493"/>
      <c r="H3" s="493"/>
      <c r="I3" s="195"/>
      <c r="J3" s="195"/>
      <c r="K3" s="195"/>
      <c r="L3" s="195"/>
      <c r="M3" s="195"/>
      <c r="N3" s="195"/>
      <c r="O3" s="195"/>
      <c r="P3" s="195"/>
      <c r="Q3" s="195"/>
      <c r="R3" s="195"/>
      <c r="S3" s="195"/>
      <c r="T3" s="195"/>
      <c r="U3" s="188"/>
      <c r="V3" s="188"/>
      <c r="W3" s="188"/>
      <c r="X3" s="188"/>
      <c r="Y3" s="188"/>
      <c r="Z3" s="188"/>
      <c r="AA3" s="188"/>
      <c r="AB3" s="188"/>
      <c r="AC3" s="188"/>
      <c r="AD3" s="188"/>
      <c r="AE3" s="195"/>
      <c r="AF3" s="195"/>
      <c r="AG3" s="189"/>
    </row>
    <row r="4" spans="2:33" ht="12.6" customHeight="1" thickBot="1" x14ac:dyDescent="0.4">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510" t="s">
        <v>289</v>
      </c>
      <c r="C5" s="511"/>
      <c r="D5" s="508" t="s">
        <v>291</v>
      </c>
      <c r="E5" s="514" t="s">
        <v>292</v>
      </c>
      <c r="F5" s="515"/>
      <c r="G5" s="518" t="s">
        <v>290</v>
      </c>
      <c r="H5" s="519"/>
      <c r="I5" s="519"/>
      <c r="J5" s="519"/>
      <c r="K5" s="519"/>
      <c r="L5" s="519"/>
      <c r="M5" s="519"/>
      <c r="N5" s="519"/>
      <c r="O5" s="519"/>
      <c r="P5" s="519"/>
      <c r="Q5" s="519"/>
      <c r="R5" s="519"/>
      <c r="S5" s="519"/>
      <c r="T5" s="519"/>
      <c r="U5" s="519"/>
      <c r="V5" s="519"/>
      <c r="W5" s="519"/>
      <c r="X5" s="519"/>
      <c r="Y5" s="519"/>
      <c r="Z5" s="519"/>
      <c r="AA5" s="519"/>
      <c r="AB5" s="519"/>
      <c r="AC5" s="519"/>
      <c r="AD5" s="519"/>
      <c r="AE5" s="519"/>
      <c r="AF5" s="520"/>
    </row>
    <row r="6" spans="2:33" ht="33.950000000000003" customHeight="1" thickBot="1" x14ac:dyDescent="0.3">
      <c r="B6" s="512"/>
      <c r="C6" s="513"/>
      <c r="D6" s="509"/>
      <c r="E6" s="516"/>
      <c r="F6" s="517"/>
      <c r="G6" s="521"/>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3"/>
    </row>
    <row r="7" spans="2:33" ht="16.5" customHeight="1" x14ac:dyDescent="0.35"/>
    <row r="8" spans="2:33" ht="84.95" customHeight="1" x14ac:dyDescent="0.35">
      <c r="D8" s="194" t="s">
        <v>227</v>
      </c>
      <c r="E8" s="503" t="str">
        <f>'MAPA RIESGOS GESTION'!$E$10</f>
        <v>Lineamientos, documentación técnica, normas, estándares y correlativas estadísticas adoptadas, adaptadas, elaboradas o actualizadas que no respondan a las necesidades del SEN y a los estándares internacionales</v>
      </c>
      <c r="F8" s="504"/>
      <c r="G8" s="503" t="str">
        <f>'MAPA RIESGOS GESTION'!$E$26</f>
        <v>Desconocimiento de lineamientos, documentación técnica, normas, estándares y correlativas estadísticas por parte de las entidades del SEN</v>
      </c>
      <c r="H8" s="504"/>
      <c r="I8" s="503" t="str">
        <f>'MAPA RIESGOS GESTION'!$E$42</f>
        <v>Generación de estratificación que no corresponde a la realidad del municipio</v>
      </c>
      <c r="J8" s="504"/>
      <c r="K8" s="503">
        <f>'MAPA RIESGOS GESTION'!$E$58</f>
        <v>0</v>
      </c>
      <c r="L8" s="504"/>
      <c r="M8" s="503">
        <f>'MAPA RIESGOS GESTION'!$E$74</f>
        <v>0</v>
      </c>
      <c r="N8" s="504"/>
      <c r="O8" s="503">
        <f>'MAPA RIESGOS GESTION'!$E$90</f>
        <v>0</v>
      </c>
      <c r="P8" s="504"/>
      <c r="Q8" s="503">
        <f>'MAPA RIESGOS GESTION'!$E$106</f>
        <v>0</v>
      </c>
      <c r="R8" s="504"/>
      <c r="S8" s="503">
        <f>'MAPA RIESGOS GESTION'!$E$122</f>
        <v>0</v>
      </c>
      <c r="T8" s="504"/>
      <c r="U8" s="503">
        <f>'MAPA RIESGOS GESTION'!$E$138</f>
        <v>0</v>
      </c>
      <c r="V8" s="504"/>
      <c r="W8" s="503">
        <f>'MAPA RIESGOS GESTION'!$E$154</f>
        <v>0</v>
      </c>
      <c r="X8" s="504"/>
      <c r="Y8" s="503">
        <f>'MAPA RIESGOS GESTION'!$E$170</f>
        <v>0</v>
      </c>
      <c r="Z8" s="504"/>
      <c r="AA8" s="503">
        <f>'MAPA RIESGOS GESTION'!$E$186</f>
        <v>0</v>
      </c>
      <c r="AB8" s="504"/>
      <c r="AC8" s="503">
        <f>'MAPA RIESGOS GESTION'!$E$202</f>
        <v>0</v>
      </c>
      <c r="AD8" s="504"/>
      <c r="AE8" s="503">
        <f>'MAPA RIESGOS GESTION'!$E$218</f>
        <v>0</v>
      </c>
      <c r="AF8" s="504"/>
    </row>
    <row r="9" spans="2:33" ht="33.950000000000003" customHeight="1" x14ac:dyDescent="0.25">
      <c r="D9" s="194" t="s">
        <v>293</v>
      </c>
      <c r="E9" s="503" t="str">
        <f>'MAPA RIESGOS GESTION'!$I$10</f>
        <v>RG1</v>
      </c>
      <c r="F9" s="504"/>
      <c r="G9" s="503" t="str">
        <f>'MAPA RIESGOS GESTION'!$I$26</f>
        <v>RG2</v>
      </c>
      <c r="H9" s="504"/>
      <c r="I9" s="503" t="str">
        <f>'MAPA RIESGOS GESTION'!$I$42</f>
        <v>RG3</v>
      </c>
      <c r="J9" s="504"/>
      <c r="K9" s="503" t="str">
        <f>'MAPA RIESGOS GESTION'!$I$58</f>
        <v>RG4</v>
      </c>
      <c r="L9" s="504"/>
      <c r="M9" s="503" t="str">
        <f>'MAPA RIESGOS GESTION'!$I$74</f>
        <v>RG5</v>
      </c>
      <c r="N9" s="504"/>
      <c r="O9" s="503" t="str">
        <f>'MAPA RIESGOS GESTION'!$I$90</f>
        <v>RG6</v>
      </c>
      <c r="P9" s="504"/>
      <c r="Q9" s="503" t="str">
        <f>'MAPA RIESGOS GESTION'!$I$106</f>
        <v>RG7</v>
      </c>
      <c r="R9" s="504"/>
      <c r="S9" s="503" t="str">
        <f>'MAPA RIESGOS GESTION'!$I$122</f>
        <v>RG8</v>
      </c>
      <c r="T9" s="504"/>
      <c r="U9" s="503" t="str">
        <f>'MAPA RIESGOS GESTION'!$I$138</f>
        <v>RG9</v>
      </c>
      <c r="V9" s="504"/>
      <c r="W9" s="503" t="str">
        <f>'MAPA RIESGOS GESTION'!$I$154</f>
        <v>RG10</v>
      </c>
      <c r="X9" s="504"/>
      <c r="Y9" s="503" t="str">
        <f>'MAPA RIESGOS GESTION'!$I$170</f>
        <v>RG11</v>
      </c>
      <c r="Z9" s="504"/>
      <c r="AA9" s="503" t="str">
        <f>'MAPA RIESGOS GESTION'!$I$186</f>
        <v>RG12</v>
      </c>
      <c r="AB9" s="504"/>
      <c r="AC9" s="503" t="str">
        <f>'MAPA RIESGOS GESTION'!$I$202</f>
        <v>RG13</v>
      </c>
      <c r="AD9" s="504"/>
      <c r="AE9" s="503" t="str">
        <f>'MAPA RIESGOS GESTION'!$I$218</f>
        <v>RG14</v>
      </c>
      <c r="AF9" s="504"/>
    </row>
    <row r="10" spans="2:33" ht="72.599999999999994" customHeight="1" x14ac:dyDescent="0.25">
      <c r="B10" s="500" t="s">
        <v>409</v>
      </c>
      <c r="C10" s="500" t="s">
        <v>308</v>
      </c>
      <c r="D10" s="179" t="s">
        <v>309</v>
      </c>
      <c r="E10" s="193"/>
      <c r="F10" s="64" t="str">
        <f>IF(E$10="SI","Mantenga el riesgo identificado.",IF(E$10="NO","Solicite asesoría a la Oficina Asesora de Planeación para actualizar el mapa de riesgos.",""))</f>
        <v/>
      </c>
      <c r="G10" s="193"/>
      <c r="H10" s="64" t="str">
        <f>IF(G$10="SI","Mantenga el riesgo identificado.",IF(G$10="NO","Solicite asesoría a la Oficina Asesora de Planeación para actualizar el mapa de riesgos.",""))</f>
        <v/>
      </c>
      <c r="I10" s="193"/>
      <c r="J10" s="64" t="str">
        <f>IF(I$10="SI","Mantenga el riesgo identificado.",IF(I$10="NO","Solicite asesoría a la Oficina Asesora de Planeación para actualizar el mapa de riesgos.",""))</f>
        <v/>
      </c>
      <c r="K10" s="193"/>
      <c r="L10" s="64" t="str">
        <f>IF(K$10="SI","Mantenga el riesgo identificado.",IF(K$10="NO","Solicite asesoría a la Oficina Asesora de Planeación para actualizar el mapa de riesgos.",""))</f>
        <v/>
      </c>
      <c r="M10" s="193"/>
      <c r="N10" s="64" t="str">
        <f>IF(M$10="SI","Mantenga el riesgo identificado.",IF(M$10="NO","Solicite asesoría a la Oficina Asesora de Planeación para actualizar el mapa de riesgos.",""))</f>
        <v/>
      </c>
      <c r="O10" s="193"/>
      <c r="P10" s="64" t="str">
        <f>IF(O$10="SI","Mantenga el riesgo identificado.",IF(O$10="NO","Solicite asesoría a la Oficina Asesora de Planeación para actualizar el mapa de riesgos.",""))</f>
        <v/>
      </c>
      <c r="Q10" s="193"/>
      <c r="R10" s="64" t="str">
        <f>IF(Q$10="SI","Mantenga el riesgo identificado.",IF(Q$10="NO","Solicite asesoría a la Oficina Asesora de Planeación para actualizar el mapa de riesgos.",""))</f>
        <v/>
      </c>
      <c r="S10" s="193"/>
      <c r="T10" s="64" t="str">
        <f>IF(S$10="SI","Mantenga el riesgo identificado.",IF(S$10="NO","Solicite asesoría a la Oficina Asesora de Planeación para actualizar el mapa de riesgos.",""))</f>
        <v/>
      </c>
      <c r="U10" s="193"/>
      <c r="V10" s="64" t="str">
        <f>IF(U$10="SI","Mantenga el riesgo identificado.",IF(U$10="NO","Solicite asesoría a la Oficina Asesora de Planeación para actualizar el mapa de riesgos.",""))</f>
        <v/>
      </c>
      <c r="W10" s="193"/>
      <c r="X10" s="64" t="str">
        <f>IF(W$10="SI","Mantenga el riesgo identificado.",IF(W$10="NO","Solicite asesoría a la Oficina Asesora de Planeación para actualizar el mapa de riesgos.",""))</f>
        <v/>
      </c>
      <c r="Y10" s="193"/>
      <c r="Z10" s="64" t="str">
        <f>IF(Y$10="SI","Mantenga el riesgo identificado.",IF(Y$10="NO","Solicite asesoría a la Oficina Asesora de Planeación para actualizar el mapa de riesgos.",""))</f>
        <v/>
      </c>
      <c r="AA10" s="193"/>
      <c r="AB10" s="64" t="str">
        <f>IF(AA$10="SI","Mantenga el riesgo identificado.",IF(AA$10="NO","Solicite asesoría a la Oficina Asesora de Planeación para actualizar el mapa de riesgos.",""))</f>
        <v/>
      </c>
      <c r="AC10" s="193"/>
      <c r="AD10" s="64" t="str">
        <f>IF(AC$10="SI","Mantenga el riesgo identificado.",IF(AC$10="NO","Solicite asesoría a la Oficina Asesora de Planeación para actualizar el mapa de riesgos.",""))</f>
        <v/>
      </c>
      <c r="AE10" s="193"/>
      <c r="AF10" s="64" t="str">
        <f>IF(AE$10="SI","Mantenga el riesgo identificado.",IF(AE$10="NO","Solicite asesoría a la Oficina Asesora de Planeación para actualizar el mapa de riesgos.",""))</f>
        <v/>
      </c>
    </row>
    <row r="11" spans="2:33" ht="72" customHeight="1" x14ac:dyDescent="0.25">
      <c r="B11" s="501"/>
      <c r="C11" s="501"/>
      <c r="D11" s="179" t="s">
        <v>310</v>
      </c>
      <c r="E11" s="193"/>
      <c r="F11" s="64" t="str">
        <f>IF(E$11="SI","Solicite asesoría a la Oficina Asesora de Planeación para actualizar el mapa de riesgos.",IF(E$11="NO","Mantenga el riesgo identificado.",""))</f>
        <v/>
      </c>
      <c r="G11" s="193"/>
      <c r="H11" s="64" t="str">
        <f>IF(G$11="SI","Solicite asesoría a la Oficina Asesora de Planeación para actualizar el mapa de riesgos.",IF(G$11="NO","Mantenga el riesgo identificado.",""))</f>
        <v/>
      </c>
      <c r="I11" s="193"/>
      <c r="J11" s="64" t="str">
        <f>IF(I$11="SI","Solicite asesoría a la Oficina Asesora de Planeación para actualizar el mapa de riesgos.",IF(I$11="NO","Mantenga el riesgo identificado.",""))</f>
        <v/>
      </c>
      <c r="K11" s="193"/>
      <c r="L11" s="64" t="str">
        <f>IF(K$11="SI","Solicite asesoría a la Oficina Asesora de Planeación para actualizar el mapa de riesgos.",IF(K$11="NO","Mantenga el riesgo identificado.",""))</f>
        <v/>
      </c>
      <c r="M11" s="193"/>
      <c r="N11" s="64" t="str">
        <f>IF(M$11="SI","Solicite asesoría a la Oficina Asesora de Planeación para actualizar el mapa de riesgos.",IF(M$11="NO","Mantenga el riesgo identificado.",""))</f>
        <v/>
      </c>
      <c r="O11" s="193"/>
      <c r="P11" s="64" t="str">
        <f>IF(O$11="SI","Solicite asesoría a la Oficina Asesora de Planeación para actualizar el mapa de riesgos.",IF(O$11="NO","Mantenga el riesgo identificado.",""))</f>
        <v/>
      </c>
      <c r="Q11" s="193"/>
      <c r="R11" s="64" t="str">
        <f>IF(Q$11="SI","Solicite asesoría a la Oficina Asesora de Planeación para actualizar el mapa de riesgos.",IF(Q$11="NO","Mantenga el riesgo identificado.",""))</f>
        <v/>
      </c>
      <c r="S11" s="193"/>
      <c r="T11" s="64" t="str">
        <f>IF(S$11="SI","Solicite asesoría a la Oficina Asesora de Planeación para actualizar el mapa de riesgos.",IF(S$11="NO","Mantenga el riesgo identificado.",""))</f>
        <v/>
      </c>
      <c r="U11" s="193"/>
      <c r="V11" s="64" t="str">
        <f>IF(U$11="SI","Solicite asesoría a la Oficina Asesora de Planeación para actualizar el mapa de riesgos.",IF(U$11="NO","Mantenga el riesgo identificado.",""))</f>
        <v/>
      </c>
      <c r="W11" s="193"/>
      <c r="X11" s="64" t="str">
        <f>IF(W$11="SI","Solicite asesoría a la Oficina Asesora de Planeación para actualizar el mapa de riesgos.",IF(W$11="NO","Mantenga el riesgo identificado.",""))</f>
        <v/>
      </c>
      <c r="Y11" s="193"/>
      <c r="Z11" s="64" t="str">
        <f>IF(Y$11="SI","Solicite asesoría a la Oficina Asesora de Planeación para actualizar el mapa de riesgos.",IF(Y$11="NO","Mantenga el riesgo identificado.",""))</f>
        <v/>
      </c>
      <c r="AA11" s="193"/>
      <c r="AB11" s="64" t="str">
        <f>IF(AA$11="SI","Solicite asesoría a la Oficina Asesora de Planeación para actualizar el mapa de riesgos.",IF(AA$11="NO","Mantenga el riesgo identificado.",""))</f>
        <v/>
      </c>
      <c r="AC11" s="193"/>
      <c r="AD11" s="64" t="str">
        <f>IF(AC$11="SI","Solicite asesoría a la Oficina Asesora de Planeación para actualizar el mapa de riesgos.",IF(AC$11="NO","Mantenga el riesgo identificado.",""))</f>
        <v/>
      </c>
      <c r="AE11" s="193"/>
      <c r="AF11" s="64" t="str">
        <f>IF(AE$11="SI","Solicite asesoría a la Oficina Asesora de Planeación para actualizar el mapa de riesgos.",IF(AE$11="NO","Mantenga el riesgo identificado.",""))</f>
        <v/>
      </c>
    </row>
    <row r="12" spans="2:33" ht="192.6" customHeight="1" x14ac:dyDescent="0.25">
      <c r="B12" s="501"/>
      <c r="C12" s="502"/>
      <c r="D12" s="179" t="s">
        <v>311</v>
      </c>
      <c r="E12" s="193"/>
      <c r="F12" s="64" t="str">
        <f>IF(E$12="SI","Solicite asesoría a la Oficina Asesora de Planeación para actualizar el mapa de riesgos.",IF(E$12="NO","Mantenga el riesgo identificado.",""))</f>
        <v/>
      </c>
      <c r="G12" s="193"/>
      <c r="H12" s="64" t="str">
        <f>IF(G$12="SI","Solicite asesoría a la Oficina Asesora de Planeación para actualizar el mapa de riesgos.",IF(G$12="NO","Mantenga el riesgo identificado.",""))</f>
        <v/>
      </c>
      <c r="I12" s="193"/>
      <c r="J12" s="64" t="str">
        <f>IF(I$12="SI","Solicite asesoría a la Oficina Asesora de Planeación para actualizar el mapa de riesgos.",IF(I$12="NO","Mantenga el riesgo identificado.",""))</f>
        <v/>
      </c>
      <c r="K12" s="193"/>
      <c r="L12" s="64" t="str">
        <f>IF(K$12="SI","Solicite asesoría a la Oficina Asesora de Planeación para actualizar el mapa de riesgos.",IF(K$12="NO","Mantenga el riesgo identificado.",""))</f>
        <v/>
      </c>
      <c r="M12" s="193"/>
      <c r="N12" s="64" t="str">
        <f>IF(M$12="SI","Solicite asesoría a la Oficina Asesora de Planeación para actualizar el mapa de riesgos.",IF(M$12="NO","Mantenga el riesgo identificado.",""))</f>
        <v/>
      </c>
      <c r="O12" s="193"/>
      <c r="P12" s="64" t="str">
        <f>IF(O$12="SI","Solicite asesoría a la Oficina Asesora de Planeación para actualizar el mapa de riesgos.",IF(O$12="NO","Mantenga el riesgo identificado.",""))</f>
        <v/>
      </c>
      <c r="Q12" s="193"/>
      <c r="R12" s="64" t="str">
        <f>IF(Q$12="SI","Solicite asesoría a la Oficina Asesora de Planeación para actualizar el mapa de riesgos.",IF(Q$12="NO","Mantenga el riesgo identificado.",""))</f>
        <v/>
      </c>
      <c r="S12" s="193"/>
      <c r="T12" s="64" t="str">
        <f>IF(S$12="SI","Solicite asesoría a la Oficina Asesora de Planeación para actualizar el mapa de riesgos.",IF(S$12="NO","Mantenga el riesgo identificado.",""))</f>
        <v/>
      </c>
      <c r="U12" s="193"/>
      <c r="V12" s="64" t="str">
        <f>IF(U$12="SI","Solicite asesoría a la Oficina Asesora de Planeación para actualizar el mapa de riesgos.",IF(U$12="NO","Mantenga el riesgo identificado.",""))</f>
        <v/>
      </c>
      <c r="W12" s="193"/>
      <c r="X12" s="64" t="str">
        <f>IF(W$12="SI","Solicite asesoría a la Oficina Asesora de Planeación para actualizar el mapa de riesgos.",IF(W$12="NO","Mantenga el riesgo identificado.",""))</f>
        <v/>
      </c>
      <c r="Y12" s="193"/>
      <c r="Z12" s="64" t="str">
        <f>IF(Y$12="SI","Solicite asesoría a la Oficina Asesora de Planeación para actualizar el mapa de riesgos.",IF(Y$12="NO","Mantenga el riesgo identificado.",""))</f>
        <v/>
      </c>
      <c r="AA12" s="193"/>
      <c r="AB12" s="64" t="str">
        <f>IF(AA$12="SI","Solicite asesoría a la Oficina Asesora de Planeación para actualizar el mapa de riesgos.",IF(AA$12="NO","Mantenga el riesgo identificado.",""))</f>
        <v/>
      </c>
      <c r="AC12" s="193"/>
      <c r="AD12" s="64" t="str">
        <f>IF(AC$12="SI","Solicite asesoría a la Oficina Asesora de Planeación para actualizar el mapa de riesgos.",IF(AC$12="NO","Mantenga el riesgo identificado.",""))</f>
        <v/>
      </c>
      <c r="AE12" s="193"/>
      <c r="AF12" s="64" t="str">
        <f>IF(AE$12="SI","Solicite asesoría a la Oficina Asesora de Planeación para actualizar el mapa de riesgos.",IF(AE$12="NO","Mantenga el riesgo identificado.",""))</f>
        <v/>
      </c>
    </row>
    <row r="13" spans="2:33" ht="111.6" customHeight="1" x14ac:dyDescent="0.25">
      <c r="B13" s="501"/>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01"/>
      <c r="C14" s="500" t="s">
        <v>295</v>
      </c>
      <c r="D14" s="199" t="s">
        <v>296</v>
      </c>
      <c r="E14" s="196"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96" t="str">
        <f>'MAPA RIESGOS GESTION'!$AB26</f>
        <v>Moderado</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I14" s="196"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96"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96"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96"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96"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96"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96"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96"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96"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96"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96"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96"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01"/>
      <c r="C15" s="501"/>
      <c r="D15" s="200" t="s">
        <v>297</v>
      </c>
      <c r="E15" s="397" t="str">
        <f>IF(AND(E$14="Débil",E$13="SI"),"Realice una revisión minuciosa de los controles, pues no son lo suficientemente fuertes o no están siendo efectivos. Solicite asesoría a la Oficina Asesora de Planeación para actualizar el mapa de riesgos.","")</f>
        <v/>
      </c>
      <c r="F15" s="399"/>
      <c r="G15" s="397" t="str">
        <f>IF(AND(G$14="Débil",G$13="SI"),"Realice una revisión minuciosa de los controles, pues no son lo suficientemente fuertes o no están siendo efectivos. Solicite asesoría a la Oficina Asesora de Planeación para actualizar el mapa de riesgos.","")</f>
        <v/>
      </c>
      <c r="H15" s="399"/>
      <c r="I15" s="397" t="str">
        <f>IF(AND(I$14="Débil",I$13="SI"),"Realice una revisión minuciosa de los controles, pues no son lo suficientemente fuertes o no están siendo efectivos. Solicite asesoría a la Oficina Asesora de Planeación para actualizar el mapa de riesgos.","")</f>
        <v/>
      </c>
      <c r="J15" s="399"/>
      <c r="K15" s="397" t="str">
        <f>IF(AND(K$14="Débil",K$13="SI"),"Realice una revisión minuciosa de los controles, pues no son lo suficientemente fuertes o no están siendo efectivos. Solicite asesoría a la Oficina Asesora de Planeación para actualizar el mapa de riesgos.","")</f>
        <v/>
      </c>
      <c r="L15" s="399"/>
      <c r="M15" s="397" t="str">
        <f>IF(AND(M$14="Débil",M$13="SI"),"Realice una revisión minuciosa de los controles, pues no son lo suficientemente fuertes o no están siendo efectivos. Solicite asesoría a la Oficina Asesora de Planeación para actualizar el mapa de riesgos.","")</f>
        <v/>
      </c>
      <c r="N15" s="399"/>
      <c r="O15" s="397" t="str">
        <f>IF(AND(O$14="Débil",O$13="SI"),"Realice una revisión minuciosa de los controles, pues no son lo suficientemente fuertes o no están siendo efectivos. Solicite asesoría a la Oficina Asesora de Planeación para actualizar el mapa de riesgos.","")</f>
        <v/>
      </c>
      <c r="P15" s="399"/>
      <c r="Q15" s="397" t="str">
        <f>IF(AND(Q$14="Débil",Q$13="SI"),"Realice una revisión minuciosa de los controles, pues no son lo suficientemente fuertes o no están siendo efectivos. Solicite asesoría a la Oficina Asesora de Planeación para actualizar el mapa de riesgos.","")</f>
        <v/>
      </c>
      <c r="R15" s="399"/>
      <c r="S15" s="397" t="str">
        <f>IF(AND(S$14="Débil",S$13="SI"),"Realice una revisión minuciosa de los controles, pues no son lo suficientemente fuertes o no están siendo efectivos. Solicite asesoría a la Oficina Asesora de Planeación para actualizar el mapa de riesgos.","")</f>
        <v/>
      </c>
      <c r="T15" s="399"/>
      <c r="U15" s="397" t="str">
        <f>IF(AND(U$14="Débil",U$13="SI"),"Realice una revisión minuciosa de los controles, pues no son lo suficientemente fuertes o no están siendo efectivos. Solicite asesoría a la Oficina Asesora de Planeación para actualizar el mapa de riesgos.","")</f>
        <v/>
      </c>
      <c r="V15" s="399"/>
      <c r="W15" s="397" t="str">
        <f>IF(AND(W$14="Débil",W$13="SI"),"Realice una revisión minuciosa de los controles, pues no son lo suficientemente fuertes o no están siendo efectivos. Solicite asesoría a la Oficina Asesora de Planeación para actualizar el mapa de riesgos.","")</f>
        <v/>
      </c>
      <c r="X15" s="399"/>
      <c r="Y15" s="397" t="str">
        <f>IF(AND(Y$14="Débil",Y$13="SI"),"Realice una revisión minuciosa de los controles, pues no son lo suficientemente fuertes o no están siendo efectivos. Solicite asesoría a la Oficina Asesora de Planeación para actualizar el mapa de riesgos.","")</f>
        <v/>
      </c>
      <c r="Z15" s="399"/>
      <c r="AA15" s="397" t="str">
        <f>IF(AND(AA$14="Débil",AA$13="SI"),"Realice una revisión minuciosa de los controles, pues no son lo suficientemente fuertes o no están siendo efectivos. Solicite asesoría a la Oficina Asesora de Planeación para actualizar el mapa de riesgos.","")</f>
        <v/>
      </c>
      <c r="AB15" s="399"/>
      <c r="AC15" s="397" t="str">
        <f>IF(AND(AC$14="Débil",AC$13="SI"),"Realice una revisión minuciosa de los controles, pues no son lo suficientemente fuertes o no están siendo efectivos. Solicite asesoría a la Oficina Asesora de Planeación para actualizar el mapa de riesgos.","")</f>
        <v/>
      </c>
      <c r="AD15" s="399"/>
      <c r="AE15" s="397" t="str">
        <f>IF(AND(AE$14="Débil",AE$13="SI"),"Realice una revisión minuciosa de los controles, pues no son lo suficientemente fuertes o no están siendo efectivos. Solicite asesoría a la Oficina Asesora de Planeación para actualizar el mapa de riesgos.","")</f>
        <v/>
      </c>
      <c r="AF15" s="399"/>
    </row>
    <row r="16" spans="2:33" ht="72" customHeight="1" x14ac:dyDescent="0.25">
      <c r="B16" s="501"/>
      <c r="C16" s="50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01"/>
      <c r="C17" s="501"/>
      <c r="D17" s="497" t="s">
        <v>393</v>
      </c>
      <c r="E17" s="247"/>
      <c r="F17" s="248"/>
      <c r="G17" s="247"/>
      <c r="H17" s="248"/>
      <c r="I17" s="247"/>
      <c r="J17" s="248"/>
      <c r="K17" s="247"/>
      <c r="L17" s="248"/>
      <c r="M17" s="247"/>
      <c r="N17" s="248"/>
      <c r="O17" s="247"/>
      <c r="P17" s="248"/>
      <c r="Q17" s="247"/>
      <c r="R17" s="248"/>
      <c r="S17" s="247"/>
      <c r="T17" s="248"/>
      <c r="U17" s="247"/>
      <c r="V17" s="248"/>
      <c r="W17" s="247"/>
      <c r="X17" s="248"/>
      <c r="Y17" s="247"/>
      <c r="Z17" s="248"/>
      <c r="AA17" s="247"/>
      <c r="AB17" s="248"/>
      <c r="AC17" s="247"/>
      <c r="AD17" s="248"/>
      <c r="AE17" s="247"/>
      <c r="AF17" s="248"/>
    </row>
    <row r="18" spans="2:32" ht="42.6" customHeight="1" x14ac:dyDescent="0.25">
      <c r="B18" s="501"/>
      <c r="C18" s="501"/>
      <c r="D18" s="498"/>
      <c r="E18" s="247"/>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row>
    <row r="19" spans="2:32" ht="42.6" customHeight="1" x14ac:dyDescent="0.25">
      <c r="B19" s="501"/>
      <c r="C19" s="501"/>
      <c r="D19" s="498"/>
      <c r="E19" s="247"/>
      <c r="F19" s="248"/>
      <c r="G19" s="247"/>
      <c r="H19" s="248"/>
      <c r="I19" s="247"/>
      <c r="J19" s="248"/>
      <c r="K19" s="247"/>
      <c r="L19" s="248"/>
      <c r="M19" s="247"/>
      <c r="N19" s="248"/>
      <c r="O19" s="247"/>
      <c r="P19" s="248"/>
      <c r="Q19" s="247"/>
      <c r="R19" s="248"/>
      <c r="S19" s="247"/>
      <c r="T19" s="248"/>
      <c r="U19" s="247"/>
      <c r="V19" s="248"/>
      <c r="W19" s="247"/>
      <c r="X19" s="248"/>
      <c r="Y19" s="247"/>
      <c r="Z19" s="248"/>
      <c r="AA19" s="247"/>
      <c r="AB19" s="248"/>
      <c r="AC19" s="247"/>
      <c r="AD19" s="248"/>
      <c r="AE19" s="247"/>
      <c r="AF19" s="248"/>
    </row>
    <row r="20" spans="2:32" ht="42.6" customHeight="1" x14ac:dyDescent="0.25">
      <c r="B20" s="501"/>
      <c r="C20" s="502"/>
      <c r="D20" s="499"/>
      <c r="E20" s="247"/>
      <c r="F20" s="248"/>
      <c r="G20" s="247"/>
      <c r="H20" s="248"/>
      <c r="I20" s="247"/>
      <c r="J20" s="248"/>
      <c r="K20" s="247"/>
      <c r="L20" s="248"/>
      <c r="M20" s="247"/>
      <c r="N20" s="248"/>
      <c r="O20" s="247"/>
      <c r="P20" s="248"/>
      <c r="Q20" s="247"/>
      <c r="R20" s="248"/>
      <c r="S20" s="247"/>
      <c r="T20" s="248"/>
      <c r="U20" s="247"/>
      <c r="V20" s="248"/>
      <c r="W20" s="247"/>
      <c r="X20" s="248"/>
      <c r="Y20" s="247"/>
      <c r="Z20" s="248"/>
      <c r="AA20" s="247"/>
      <c r="AB20" s="248"/>
      <c r="AC20" s="247"/>
      <c r="AD20" s="248"/>
      <c r="AE20" s="247"/>
      <c r="AF20" s="248"/>
    </row>
    <row r="21" spans="2:32" ht="72" customHeight="1" x14ac:dyDescent="0.25">
      <c r="B21" s="501"/>
      <c r="C21" s="500" t="s">
        <v>411</v>
      </c>
      <c r="D21" s="494" t="s">
        <v>412</v>
      </c>
      <c r="E21" s="484"/>
      <c r="F21" s="485"/>
      <c r="G21" s="484"/>
      <c r="H21" s="485"/>
      <c r="I21" s="484"/>
      <c r="J21" s="485"/>
      <c r="K21" s="484"/>
      <c r="L21" s="485"/>
      <c r="M21" s="484"/>
      <c r="N21" s="485"/>
      <c r="O21" s="484"/>
      <c r="P21" s="485"/>
      <c r="Q21" s="484"/>
      <c r="R21" s="485"/>
      <c r="S21" s="484"/>
      <c r="T21" s="485"/>
      <c r="U21" s="484"/>
      <c r="V21" s="485"/>
      <c r="W21" s="484"/>
      <c r="X21" s="485"/>
      <c r="Y21" s="484"/>
      <c r="Z21" s="485"/>
      <c r="AA21" s="484"/>
      <c r="AB21" s="485"/>
      <c r="AC21" s="484"/>
      <c r="AD21" s="485"/>
      <c r="AE21" s="484"/>
      <c r="AF21" s="485"/>
    </row>
    <row r="22" spans="2:32" ht="72" customHeight="1" x14ac:dyDescent="0.25">
      <c r="B22" s="501"/>
      <c r="C22" s="501"/>
      <c r="D22" s="495"/>
      <c r="E22" s="486"/>
      <c r="F22" s="487"/>
      <c r="G22" s="486"/>
      <c r="H22" s="487"/>
      <c r="I22" s="486"/>
      <c r="J22" s="487"/>
      <c r="K22" s="486"/>
      <c r="L22" s="487"/>
      <c r="M22" s="486"/>
      <c r="N22" s="487"/>
      <c r="O22" s="486"/>
      <c r="P22" s="487"/>
      <c r="Q22" s="486"/>
      <c r="R22" s="487"/>
      <c r="S22" s="486"/>
      <c r="T22" s="487"/>
      <c r="U22" s="486"/>
      <c r="V22" s="487"/>
      <c r="W22" s="486"/>
      <c r="X22" s="487"/>
      <c r="Y22" s="486"/>
      <c r="Z22" s="487"/>
      <c r="AA22" s="486"/>
      <c r="AB22" s="487"/>
      <c r="AC22" s="486"/>
      <c r="AD22" s="487"/>
      <c r="AE22" s="486"/>
      <c r="AF22" s="487"/>
    </row>
    <row r="23" spans="2:32" ht="72" customHeight="1" x14ac:dyDescent="0.25">
      <c r="B23" s="501"/>
      <c r="C23" s="501"/>
      <c r="D23" s="495"/>
      <c r="E23" s="486"/>
      <c r="F23" s="487"/>
      <c r="G23" s="486"/>
      <c r="H23" s="487"/>
      <c r="I23" s="486"/>
      <c r="J23" s="487"/>
      <c r="K23" s="486"/>
      <c r="L23" s="487"/>
      <c r="M23" s="486"/>
      <c r="N23" s="487"/>
      <c r="O23" s="486"/>
      <c r="P23" s="487"/>
      <c r="Q23" s="486"/>
      <c r="R23" s="487"/>
      <c r="S23" s="486"/>
      <c r="T23" s="487"/>
      <c r="U23" s="486"/>
      <c r="V23" s="487"/>
      <c r="W23" s="486"/>
      <c r="X23" s="487"/>
      <c r="Y23" s="486"/>
      <c r="Z23" s="487"/>
      <c r="AA23" s="486"/>
      <c r="AB23" s="487"/>
      <c r="AC23" s="486"/>
      <c r="AD23" s="487"/>
      <c r="AE23" s="486"/>
      <c r="AF23" s="487"/>
    </row>
    <row r="24" spans="2:32" ht="72" customHeight="1" x14ac:dyDescent="0.25">
      <c r="B24" s="502"/>
      <c r="C24" s="501"/>
      <c r="D24" s="496"/>
      <c r="E24" s="488"/>
      <c r="F24" s="489"/>
      <c r="G24" s="488"/>
      <c r="H24" s="489"/>
      <c r="I24" s="488"/>
      <c r="J24" s="489"/>
      <c r="K24" s="488"/>
      <c r="L24" s="489"/>
      <c r="M24" s="488"/>
      <c r="N24" s="489"/>
      <c r="O24" s="488"/>
      <c r="P24" s="489"/>
      <c r="Q24" s="488"/>
      <c r="R24" s="489"/>
      <c r="S24" s="488"/>
      <c r="T24" s="489"/>
      <c r="U24" s="488"/>
      <c r="V24" s="489"/>
      <c r="W24" s="488"/>
      <c r="X24" s="489"/>
      <c r="Y24" s="488"/>
      <c r="Z24" s="489"/>
      <c r="AA24" s="488"/>
      <c r="AB24" s="489"/>
      <c r="AC24" s="488"/>
      <c r="AD24" s="489"/>
      <c r="AE24" s="488"/>
      <c r="AF24" s="489"/>
    </row>
    <row r="25" spans="2:32" ht="72" customHeight="1" x14ac:dyDescent="0.25">
      <c r="B25" s="500" t="s">
        <v>415</v>
      </c>
      <c r="C25" s="501"/>
      <c r="D25" s="494" t="s">
        <v>413</v>
      </c>
      <c r="E25" s="484"/>
      <c r="F25" s="485"/>
      <c r="G25" s="484"/>
      <c r="H25" s="485"/>
      <c r="I25" s="484"/>
      <c r="J25" s="485"/>
      <c r="K25" s="484"/>
      <c r="L25" s="485"/>
      <c r="M25" s="484"/>
      <c r="N25" s="485"/>
      <c r="O25" s="484"/>
      <c r="P25" s="485"/>
      <c r="Q25" s="484"/>
      <c r="R25" s="485"/>
      <c r="S25" s="484"/>
      <c r="T25" s="485"/>
      <c r="U25" s="484"/>
      <c r="V25" s="485"/>
      <c r="W25" s="484"/>
      <c r="X25" s="485"/>
      <c r="Y25" s="484"/>
      <c r="Z25" s="485"/>
      <c r="AA25" s="484"/>
      <c r="AB25" s="485"/>
      <c r="AC25" s="484"/>
      <c r="AD25" s="485"/>
      <c r="AE25" s="484"/>
      <c r="AF25" s="485"/>
    </row>
    <row r="26" spans="2:32" ht="72" customHeight="1" x14ac:dyDescent="0.25">
      <c r="B26" s="501"/>
      <c r="C26" s="501"/>
      <c r="D26" s="495"/>
      <c r="E26" s="486"/>
      <c r="F26" s="487"/>
      <c r="G26" s="486"/>
      <c r="H26" s="487"/>
      <c r="I26" s="486"/>
      <c r="J26" s="487"/>
      <c r="K26" s="486"/>
      <c r="L26" s="487"/>
      <c r="M26" s="486"/>
      <c r="N26" s="487"/>
      <c r="O26" s="486"/>
      <c r="P26" s="487"/>
      <c r="Q26" s="486"/>
      <c r="R26" s="487"/>
      <c r="S26" s="486"/>
      <c r="T26" s="487"/>
      <c r="U26" s="486"/>
      <c r="V26" s="487"/>
      <c r="W26" s="486"/>
      <c r="X26" s="487"/>
      <c r="Y26" s="486"/>
      <c r="Z26" s="487"/>
      <c r="AA26" s="486"/>
      <c r="AB26" s="487"/>
      <c r="AC26" s="486"/>
      <c r="AD26" s="487"/>
      <c r="AE26" s="486"/>
      <c r="AF26" s="487"/>
    </row>
    <row r="27" spans="2:32" ht="72" customHeight="1" x14ac:dyDescent="0.25">
      <c r="B27" s="501"/>
      <c r="C27" s="501"/>
      <c r="D27" s="495"/>
      <c r="E27" s="486"/>
      <c r="F27" s="487"/>
      <c r="G27" s="486"/>
      <c r="H27" s="487"/>
      <c r="I27" s="486"/>
      <c r="J27" s="487"/>
      <c r="K27" s="486"/>
      <c r="L27" s="487"/>
      <c r="M27" s="486"/>
      <c r="N27" s="487"/>
      <c r="O27" s="486"/>
      <c r="P27" s="487"/>
      <c r="Q27" s="486"/>
      <c r="R27" s="487"/>
      <c r="S27" s="486"/>
      <c r="T27" s="487"/>
      <c r="U27" s="486"/>
      <c r="V27" s="487"/>
      <c r="W27" s="486"/>
      <c r="X27" s="487"/>
      <c r="Y27" s="486"/>
      <c r="Z27" s="487"/>
      <c r="AA27" s="486"/>
      <c r="AB27" s="487"/>
      <c r="AC27" s="486"/>
      <c r="AD27" s="487"/>
      <c r="AE27" s="486"/>
      <c r="AF27" s="487"/>
    </row>
    <row r="28" spans="2:32" ht="72" customHeight="1" x14ac:dyDescent="0.25">
      <c r="B28" s="502"/>
      <c r="C28" s="501"/>
      <c r="D28" s="496"/>
      <c r="E28" s="488"/>
      <c r="F28" s="489"/>
      <c r="G28" s="488"/>
      <c r="H28" s="489"/>
      <c r="I28" s="488"/>
      <c r="J28" s="489"/>
      <c r="K28" s="488"/>
      <c r="L28" s="489"/>
      <c r="M28" s="488"/>
      <c r="N28" s="489"/>
      <c r="O28" s="488"/>
      <c r="P28" s="489"/>
      <c r="Q28" s="488"/>
      <c r="R28" s="489"/>
      <c r="S28" s="488"/>
      <c r="T28" s="489"/>
      <c r="U28" s="488"/>
      <c r="V28" s="489"/>
      <c r="W28" s="488"/>
      <c r="X28" s="489"/>
      <c r="Y28" s="488"/>
      <c r="Z28" s="489"/>
      <c r="AA28" s="488"/>
      <c r="AB28" s="489"/>
      <c r="AC28" s="488"/>
      <c r="AD28" s="489"/>
      <c r="AE28" s="488"/>
      <c r="AF28" s="489"/>
    </row>
    <row r="29" spans="2:32" ht="72" customHeight="1" x14ac:dyDescent="0.25">
      <c r="B29" s="500" t="s">
        <v>416</v>
      </c>
      <c r="C29" s="501"/>
      <c r="D29" s="494" t="s">
        <v>414</v>
      </c>
      <c r="E29" s="484"/>
      <c r="F29" s="485"/>
      <c r="G29" s="484"/>
      <c r="H29" s="485"/>
      <c r="I29" s="484"/>
      <c r="J29" s="485"/>
      <c r="K29" s="484"/>
      <c r="L29" s="485"/>
      <c r="M29" s="484"/>
      <c r="N29" s="485"/>
      <c r="O29" s="484"/>
      <c r="P29" s="485"/>
      <c r="Q29" s="484"/>
      <c r="R29" s="485"/>
      <c r="S29" s="484"/>
      <c r="T29" s="485"/>
      <c r="U29" s="484"/>
      <c r="V29" s="485"/>
      <c r="W29" s="484"/>
      <c r="X29" s="485"/>
      <c r="Y29" s="484"/>
      <c r="Z29" s="485"/>
      <c r="AA29" s="484"/>
      <c r="AB29" s="485"/>
      <c r="AC29" s="484"/>
      <c r="AD29" s="485"/>
      <c r="AE29" s="484"/>
      <c r="AF29" s="485"/>
    </row>
    <row r="30" spans="2:32" ht="72" customHeight="1" x14ac:dyDescent="0.25">
      <c r="B30" s="501"/>
      <c r="C30" s="501"/>
      <c r="D30" s="495"/>
      <c r="E30" s="486"/>
      <c r="F30" s="487"/>
      <c r="G30" s="486"/>
      <c r="H30" s="487"/>
      <c r="I30" s="486"/>
      <c r="J30" s="487"/>
      <c r="K30" s="486"/>
      <c r="L30" s="487"/>
      <c r="M30" s="486"/>
      <c r="N30" s="487"/>
      <c r="O30" s="486"/>
      <c r="P30" s="487"/>
      <c r="Q30" s="486"/>
      <c r="R30" s="487"/>
      <c r="S30" s="486"/>
      <c r="T30" s="487"/>
      <c r="U30" s="486"/>
      <c r="V30" s="487"/>
      <c r="W30" s="486"/>
      <c r="X30" s="487"/>
      <c r="Y30" s="486"/>
      <c r="Z30" s="487"/>
      <c r="AA30" s="486"/>
      <c r="AB30" s="487"/>
      <c r="AC30" s="486"/>
      <c r="AD30" s="487"/>
      <c r="AE30" s="486"/>
      <c r="AF30" s="487"/>
    </row>
    <row r="31" spans="2:32" ht="72" customHeight="1" x14ac:dyDescent="0.25">
      <c r="B31" s="501"/>
      <c r="C31" s="501"/>
      <c r="D31" s="495"/>
      <c r="E31" s="486"/>
      <c r="F31" s="487"/>
      <c r="G31" s="486"/>
      <c r="H31" s="487"/>
      <c r="I31" s="486"/>
      <c r="J31" s="487"/>
      <c r="K31" s="486"/>
      <c r="L31" s="487"/>
      <c r="M31" s="486"/>
      <c r="N31" s="487"/>
      <c r="O31" s="486"/>
      <c r="P31" s="487"/>
      <c r="Q31" s="486"/>
      <c r="R31" s="487"/>
      <c r="S31" s="486"/>
      <c r="T31" s="487"/>
      <c r="U31" s="486"/>
      <c r="V31" s="487"/>
      <c r="W31" s="486"/>
      <c r="X31" s="487"/>
      <c r="Y31" s="486"/>
      <c r="Z31" s="487"/>
      <c r="AA31" s="486"/>
      <c r="AB31" s="487"/>
      <c r="AC31" s="486"/>
      <c r="AD31" s="487"/>
      <c r="AE31" s="486"/>
      <c r="AF31" s="487"/>
    </row>
    <row r="32" spans="2:32" ht="72" customHeight="1" x14ac:dyDescent="0.25">
      <c r="B32" s="502"/>
      <c r="C32" s="502"/>
      <c r="D32" s="496"/>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C14:C20"/>
    <mergeCell ref="C21:C32"/>
    <mergeCell ref="B1:C1"/>
    <mergeCell ref="AE1:AF1"/>
    <mergeCell ref="Q9:R9"/>
    <mergeCell ref="M8:N8"/>
    <mergeCell ref="E8:F8"/>
    <mergeCell ref="E9:F9"/>
    <mergeCell ref="G8:H8"/>
    <mergeCell ref="I8:J8"/>
    <mergeCell ref="K8:L8"/>
    <mergeCell ref="D5:D6"/>
    <mergeCell ref="B5:C6"/>
    <mergeCell ref="W9:X9"/>
    <mergeCell ref="Y9:Z9"/>
    <mergeCell ref="AA9:AB9"/>
    <mergeCell ref="AC9:AD9"/>
    <mergeCell ref="E5:F5"/>
    <mergeCell ref="E6:F6"/>
    <mergeCell ref="G5:AF6"/>
    <mergeCell ref="AE9:AF9"/>
    <mergeCell ref="O8:P8"/>
    <mergeCell ref="Q8:R8"/>
    <mergeCell ref="S8:T8"/>
    <mergeCell ref="U8:V8"/>
    <mergeCell ref="W8:X8"/>
    <mergeCell ref="AA8:AB8"/>
    <mergeCell ref="AC8:AD8"/>
    <mergeCell ref="AE8:AF8"/>
    <mergeCell ref="U9:V9"/>
    <mergeCell ref="S9:T9"/>
    <mergeCell ref="Y8:Z8"/>
    <mergeCell ref="G9:H9"/>
    <mergeCell ref="I9:J9"/>
    <mergeCell ref="K9:L9"/>
    <mergeCell ref="M9:N9"/>
    <mergeCell ref="O9:P9"/>
    <mergeCell ref="B10:B24"/>
    <mergeCell ref="B25:B28"/>
    <mergeCell ref="B29:B32"/>
    <mergeCell ref="W15:X15"/>
    <mergeCell ref="Y15:Z15"/>
    <mergeCell ref="AA15:AB15"/>
    <mergeCell ref="AC15:AD15"/>
    <mergeCell ref="AE15:AF15"/>
    <mergeCell ref="E17:F17"/>
    <mergeCell ref="G17:H17"/>
    <mergeCell ref="K17:L17"/>
    <mergeCell ref="O17:P17"/>
    <mergeCell ref="S17:T17"/>
    <mergeCell ref="K15:L15"/>
    <mergeCell ref="M15:N15"/>
    <mergeCell ref="O15:P15"/>
    <mergeCell ref="Q15:R15"/>
    <mergeCell ref="S15:T15"/>
    <mergeCell ref="U15:V15"/>
    <mergeCell ref="C10:C12"/>
    <mergeCell ref="E15:F15"/>
    <mergeCell ref="G15:H15"/>
    <mergeCell ref="I15:J15"/>
    <mergeCell ref="G18:H18"/>
    <mergeCell ref="G19:H19"/>
    <mergeCell ref="G20:H20"/>
    <mergeCell ref="I17:J17"/>
    <mergeCell ref="I18:J18"/>
    <mergeCell ref="I19:J19"/>
    <mergeCell ref="I20:J20"/>
    <mergeCell ref="D21:D24"/>
    <mergeCell ref="D25:D28"/>
    <mergeCell ref="D29:D32"/>
    <mergeCell ref="D17:D20"/>
    <mergeCell ref="E19:F19"/>
    <mergeCell ref="E20:F20"/>
    <mergeCell ref="E18:F18"/>
    <mergeCell ref="O18:P18"/>
    <mergeCell ref="O19:P19"/>
    <mergeCell ref="O20:P20"/>
    <mergeCell ref="Q17:R17"/>
    <mergeCell ref="Q18:R18"/>
    <mergeCell ref="Q19:R19"/>
    <mergeCell ref="Q20:R20"/>
    <mergeCell ref="K18:L18"/>
    <mergeCell ref="K19:L19"/>
    <mergeCell ref="K20:L20"/>
    <mergeCell ref="M17:N17"/>
    <mergeCell ref="M18:N18"/>
    <mergeCell ref="M19:N19"/>
    <mergeCell ref="M20:N20"/>
    <mergeCell ref="Y19:Z19"/>
    <mergeCell ref="Y20:Z20"/>
    <mergeCell ref="S18:T18"/>
    <mergeCell ref="S19:T19"/>
    <mergeCell ref="S20:T20"/>
    <mergeCell ref="U17:V17"/>
    <mergeCell ref="U18:V18"/>
    <mergeCell ref="U19:V19"/>
    <mergeCell ref="U20:V20"/>
    <mergeCell ref="AE17:AF17"/>
    <mergeCell ref="AE18:AF18"/>
    <mergeCell ref="AE19:AF19"/>
    <mergeCell ref="AE20:AF20"/>
    <mergeCell ref="E21:F24"/>
    <mergeCell ref="E25:F28"/>
    <mergeCell ref="G25:H28"/>
    <mergeCell ref="I25:J28"/>
    <mergeCell ref="K25:L28"/>
    <mergeCell ref="M21:N24"/>
    <mergeCell ref="AA17:AB17"/>
    <mergeCell ref="AA18:AB18"/>
    <mergeCell ref="AA19:AB19"/>
    <mergeCell ref="AA20:AB20"/>
    <mergeCell ref="AC17:AD17"/>
    <mergeCell ref="AC18:AD18"/>
    <mergeCell ref="AC19:AD19"/>
    <mergeCell ref="AC20:AD20"/>
    <mergeCell ref="W17:X17"/>
    <mergeCell ref="W18:X18"/>
    <mergeCell ref="W19:X19"/>
    <mergeCell ref="W20:X20"/>
    <mergeCell ref="Y17:Z17"/>
    <mergeCell ref="Y18:Z18"/>
    <mergeCell ref="Q21:R24"/>
    <mergeCell ref="S21:T24"/>
    <mergeCell ref="U21:V24"/>
    <mergeCell ref="M25:N28"/>
    <mergeCell ref="O25:P28"/>
    <mergeCell ref="Q25:R28"/>
    <mergeCell ref="S25:T28"/>
    <mergeCell ref="U25:V28"/>
    <mergeCell ref="E29:F32"/>
    <mergeCell ref="G29:H32"/>
    <mergeCell ref="I29:J32"/>
    <mergeCell ref="K29:L32"/>
    <mergeCell ref="G21:H24"/>
    <mergeCell ref="I21:J24"/>
    <mergeCell ref="K21:L24"/>
    <mergeCell ref="AC29:AD32"/>
    <mergeCell ref="AE29:AF32"/>
    <mergeCell ref="M29:N32"/>
    <mergeCell ref="O29:P32"/>
    <mergeCell ref="D1:R1"/>
    <mergeCell ref="S1:T1"/>
    <mergeCell ref="B3:H3"/>
    <mergeCell ref="AC21:AD24"/>
    <mergeCell ref="AE21:AF24"/>
    <mergeCell ref="AC25:AD28"/>
    <mergeCell ref="AE25:AF28"/>
    <mergeCell ref="Q29:R32"/>
    <mergeCell ref="S29:T32"/>
    <mergeCell ref="U29:V32"/>
    <mergeCell ref="W29:X32"/>
    <mergeCell ref="Y29:Z32"/>
    <mergeCell ref="AA29:AB32"/>
    <mergeCell ref="W25:X28"/>
    <mergeCell ref="Y25:Z28"/>
    <mergeCell ref="AA25:AB28"/>
    <mergeCell ref="W21:X24"/>
    <mergeCell ref="Y21:Z24"/>
    <mergeCell ref="AA21:AB24"/>
    <mergeCell ref="O21:P24"/>
  </mergeCells>
  <conditionalFormatting sqref="E15:F15">
    <cfRule type="cellIs" dxfId="41"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40"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39"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38"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37"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36"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35"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34"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33"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32"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1"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30"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29"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28"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J43"/>
  <sheetViews>
    <sheetView showGridLines="0" topLeftCell="B1" zoomScaleNormal="100" workbookViewId="0">
      <selection activeCell="B5" sqref="B5:AF6"/>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505"/>
      <c r="C1" s="525"/>
      <c r="D1" s="490" t="s">
        <v>288</v>
      </c>
      <c r="E1" s="491"/>
      <c r="F1" s="491"/>
      <c r="G1" s="491"/>
      <c r="H1" s="491"/>
      <c r="I1" s="491"/>
      <c r="J1" s="491"/>
      <c r="K1" s="491"/>
      <c r="L1" s="491"/>
      <c r="M1" s="491"/>
      <c r="N1" s="491"/>
      <c r="O1" s="491"/>
      <c r="P1" s="491"/>
      <c r="Q1" s="491"/>
      <c r="R1" s="491"/>
      <c r="S1" s="491"/>
      <c r="T1" s="492"/>
      <c r="U1" s="188"/>
      <c r="V1" s="188"/>
      <c r="W1" s="188"/>
      <c r="X1" s="188"/>
      <c r="Y1" s="188"/>
      <c r="Z1" s="188"/>
      <c r="AA1" s="188"/>
      <c r="AB1" s="188"/>
      <c r="AC1" s="188"/>
      <c r="AD1" s="188"/>
      <c r="AE1" s="507"/>
      <c r="AF1" s="507"/>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93" t="s">
        <v>419</v>
      </c>
      <c r="C3" s="493"/>
      <c r="D3" s="493"/>
      <c r="E3" s="493"/>
      <c r="F3" s="493"/>
      <c r="G3" s="493"/>
      <c r="H3" s="493"/>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510" t="s">
        <v>417</v>
      </c>
      <c r="C5" s="511"/>
      <c r="D5" s="508" t="s">
        <v>291</v>
      </c>
      <c r="E5" s="514" t="s">
        <v>292</v>
      </c>
      <c r="F5" s="515"/>
      <c r="G5" s="518" t="s">
        <v>298</v>
      </c>
      <c r="H5" s="519"/>
      <c r="I5" s="519"/>
      <c r="J5" s="519"/>
      <c r="K5" s="519"/>
      <c r="L5" s="519"/>
      <c r="M5" s="519"/>
      <c r="N5" s="519"/>
      <c r="O5" s="519"/>
      <c r="P5" s="519"/>
      <c r="Q5" s="519"/>
      <c r="R5" s="519"/>
      <c r="S5" s="519"/>
      <c r="T5" s="519"/>
      <c r="U5" s="519"/>
      <c r="V5" s="519"/>
      <c r="W5" s="519"/>
      <c r="X5" s="519"/>
      <c r="Y5" s="519"/>
      <c r="Z5" s="519"/>
      <c r="AA5" s="519"/>
      <c r="AB5" s="519"/>
      <c r="AC5" s="519"/>
      <c r="AD5" s="519"/>
      <c r="AE5" s="519"/>
      <c r="AF5" s="520"/>
    </row>
    <row r="6" spans="2:33" ht="33.950000000000003" customHeight="1" thickBot="1" x14ac:dyDescent="0.3">
      <c r="B6" s="512"/>
      <c r="C6" s="513"/>
      <c r="D6" s="509"/>
      <c r="E6" s="516"/>
      <c r="F6" s="517"/>
      <c r="G6" s="521"/>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3"/>
    </row>
    <row r="7" spans="2:33" ht="16.5" customHeight="1" x14ac:dyDescent="0.25"/>
    <row r="8" spans="2:33" ht="84.95" customHeight="1" x14ac:dyDescent="0.35">
      <c r="D8" s="175" t="s">
        <v>227</v>
      </c>
      <c r="E8" s="503" t="str">
        <f>'MAPA RIESGOS GESTION'!$E$10</f>
        <v>Lineamientos, documentación técnica, normas, estándares y correlativas estadísticas adoptadas, adaptadas, elaboradas o actualizadas que no respondan a las necesidades del SEN y a los estándares internacionales</v>
      </c>
      <c r="F8" s="504"/>
      <c r="G8" s="503" t="str">
        <f>'MAPA RIESGOS GESTION'!$E$26</f>
        <v>Desconocimiento de lineamientos, documentación técnica, normas, estándares y correlativas estadísticas por parte de las entidades del SEN</v>
      </c>
      <c r="H8" s="504"/>
      <c r="I8" s="503" t="str">
        <f>'MAPA RIESGOS GESTION'!$E$42</f>
        <v>Generación de estratificación que no corresponde a la realidad del municipio</v>
      </c>
      <c r="J8" s="504"/>
      <c r="K8" s="503">
        <f>'MAPA RIESGOS GESTION'!$E$58</f>
        <v>0</v>
      </c>
      <c r="L8" s="504"/>
      <c r="M8" s="503">
        <f>'MAPA RIESGOS GESTION'!$E$74</f>
        <v>0</v>
      </c>
      <c r="N8" s="504"/>
      <c r="O8" s="503">
        <f>'MAPA RIESGOS GESTION'!$E$90</f>
        <v>0</v>
      </c>
      <c r="P8" s="504"/>
      <c r="Q8" s="503">
        <f>'MAPA RIESGOS GESTION'!$E$106</f>
        <v>0</v>
      </c>
      <c r="R8" s="504"/>
      <c r="S8" s="503">
        <f>'MAPA RIESGOS GESTION'!$E$122</f>
        <v>0</v>
      </c>
      <c r="T8" s="504"/>
      <c r="U8" s="503">
        <f>'MAPA RIESGOS GESTION'!$E$138</f>
        <v>0</v>
      </c>
      <c r="V8" s="504"/>
      <c r="W8" s="503">
        <f>'MAPA RIESGOS GESTION'!$E$154</f>
        <v>0</v>
      </c>
      <c r="X8" s="504"/>
      <c r="Y8" s="503">
        <f>'MAPA RIESGOS GESTION'!$E$170</f>
        <v>0</v>
      </c>
      <c r="Z8" s="504"/>
      <c r="AA8" s="503">
        <f>'MAPA RIESGOS GESTION'!$E$186</f>
        <v>0</v>
      </c>
      <c r="AB8" s="504"/>
      <c r="AC8" s="503">
        <f>'MAPA RIESGOS GESTION'!$E$202</f>
        <v>0</v>
      </c>
      <c r="AD8" s="504"/>
      <c r="AE8" s="503">
        <f>'MAPA RIESGOS GESTION'!$E$218</f>
        <v>0</v>
      </c>
      <c r="AF8" s="504"/>
    </row>
    <row r="9" spans="2:33" ht="33.950000000000003" customHeight="1" x14ac:dyDescent="0.25">
      <c r="D9" s="175" t="s">
        <v>293</v>
      </c>
      <c r="E9" s="503" t="str">
        <f>'MAPA RIESGOS GESTION'!$I$10</f>
        <v>RG1</v>
      </c>
      <c r="F9" s="504"/>
      <c r="G9" s="503" t="str">
        <f>'MAPA RIESGOS GESTION'!$I$26</f>
        <v>RG2</v>
      </c>
      <c r="H9" s="504"/>
      <c r="I9" s="503" t="str">
        <f>'MAPA RIESGOS GESTION'!$I$42</f>
        <v>RG3</v>
      </c>
      <c r="J9" s="504"/>
      <c r="K9" s="503" t="str">
        <f>'MAPA RIESGOS GESTION'!$I$58</f>
        <v>RG4</v>
      </c>
      <c r="L9" s="504"/>
      <c r="M9" s="503" t="str">
        <f>'MAPA RIESGOS GESTION'!$I$74</f>
        <v>RG5</v>
      </c>
      <c r="N9" s="504"/>
      <c r="O9" s="503" t="str">
        <f>'MAPA RIESGOS GESTION'!$I$90</f>
        <v>RG6</v>
      </c>
      <c r="P9" s="504"/>
      <c r="Q9" s="503" t="str">
        <f>'MAPA RIESGOS GESTION'!$I$106</f>
        <v>RG7</v>
      </c>
      <c r="R9" s="504"/>
      <c r="S9" s="503" t="str">
        <f>'MAPA RIESGOS GESTION'!$I$122</f>
        <v>RG8</v>
      </c>
      <c r="T9" s="504"/>
      <c r="U9" s="503" t="str">
        <f>'MAPA RIESGOS GESTION'!$I$138</f>
        <v>RG9</v>
      </c>
      <c r="V9" s="504"/>
      <c r="W9" s="503" t="str">
        <f>'MAPA RIESGOS GESTION'!$I$154</f>
        <v>RG10</v>
      </c>
      <c r="X9" s="504"/>
      <c r="Y9" s="503" t="str">
        <f>'MAPA RIESGOS GESTION'!$I$170</f>
        <v>RG11</v>
      </c>
      <c r="Z9" s="504"/>
      <c r="AA9" s="503" t="str">
        <f>'MAPA RIESGOS GESTION'!$I$186</f>
        <v>RG12</v>
      </c>
      <c r="AB9" s="504"/>
      <c r="AC9" s="503" t="str">
        <f>'MAPA RIESGOS GESTION'!$I$202</f>
        <v>RG13</v>
      </c>
      <c r="AD9" s="504"/>
      <c r="AE9" s="503" t="str">
        <f>'MAPA RIESGOS GESTION'!$I$218</f>
        <v>RG14</v>
      </c>
      <c r="AF9" s="504"/>
    </row>
    <row r="10" spans="2:33" ht="72.599999999999994" customHeight="1" x14ac:dyDescent="0.25">
      <c r="B10" s="524" t="s">
        <v>409</v>
      </c>
      <c r="C10" s="524"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24"/>
      <c r="C11" s="524"/>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24"/>
      <c r="C12" s="524"/>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24"/>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24"/>
      <c r="C14" s="500"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Moderado</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I14" s="173"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24"/>
      <c r="C15" s="501"/>
      <c r="D15" s="200" t="s">
        <v>297</v>
      </c>
      <c r="E15" s="397" t="str">
        <f>IF(AND(E$14="Débil",E$13="SI"),"Realice una revisión minuciosa de los controles, pues no son lo suficientemente fuertes o no están siendo efectivos. Solicite asesoría a la Oficina Asesora de Planeación para actualizar el mapa de riesgos.","")</f>
        <v/>
      </c>
      <c r="F15" s="399"/>
      <c r="G15" s="397" t="str">
        <f>IF(AND(G$14="Débil",G$13="SI"),"Realice una revisión minuciosa de los controles, pues no son lo suficientemente fuertes o no están siendo efectivos. Solicite asesoría a la Oficina Asesora de Planeación para actualizar el mapa de riesgos.","")</f>
        <v/>
      </c>
      <c r="H15" s="399"/>
      <c r="I15" s="397" t="str">
        <f>IF(AND(I$14="Débil",I$13="SI"),"Realice una revisión minuciosa de los controles, pues no son lo suficientemente fuertes o no están siendo efectivos. Solicite asesoría a la Oficina Asesora de Planeación para actualizar el mapa de riesgos.","")</f>
        <v/>
      </c>
      <c r="J15" s="399"/>
      <c r="K15" s="397" t="str">
        <f>IF(AND(K$14="Débil",K$13="SI"),"Realice una revisión minuciosa de los controles, pues no son lo suficientemente fuertes o no están siendo efectivos. Solicite asesoría a la Oficina Asesora de Planeación para actualizar el mapa de riesgos.","")</f>
        <v/>
      </c>
      <c r="L15" s="399"/>
      <c r="M15" s="397" t="str">
        <f>IF(AND(M$14="Débil",M$13="SI"),"Realice una revisión minuciosa de los controles, pues no son lo suficientemente fuertes o no están siendo efectivos. Solicite asesoría a la Oficina Asesora de Planeación para actualizar el mapa de riesgos.","")</f>
        <v/>
      </c>
      <c r="N15" s="399"/>
      <c r="O15" s="397" t="str">
        <f>IF(AND(O$14="Débil",O$13="SI"),"Realice una revisión minuciosa de los controles, pues no son lo suficientemente fuertes o no están siendo efectivos. Solicite asesoría a la Oficina Asesora de Planeación para actualizar el mapa de riesgos.","")</f>
        <v/>
      </c>
      <c r="P15" s="399"/>
      <c r="Q15" s="397" t="str">
        <f>IF(AND(Q$14="Débil",Q$13="SI"),"Realice una revisión minuciosa de los controles, pues no son lo suficientemente fuertes o no están siendo efectivos. Solicite asesoría a la Oficina Asesora de Planeación para actualizar el mapa de riesgos.","")</f>
        <v/>
      </c>
      <c r="R15" s="399"/>
      <c r="S15" s="397" t="str">
        <f>IF(AND(S$14="Débil",S$13="SI"),"Realice una revisión minuciosa de los controles, pues no son lo suficientemente fuertes o no están siendo efectivos. Solicite asesoría a la Oficina Asesora de Planeación para actualizar el mapa de riesgos.","")</f>
        <v/>
      </c>
      <c r="T15" s="399"/>
      <c r="U15" s="397" t="str">
        <f>IF(AND(U$14="Débil",U$13="SI"),"Realice una revisión minuciosa de los controles, pues no son lo suficientemente fuertes o no están siendo efectivos. Solicite asesoría a la Oficina Asesora de Planeación para actualizar el mapa de riesgos.","")</f>
        <v/>
      </c>
      <c r="V15" s="399"/>
      <c r="W15" s="397" t="str">
        <f>IF(AND(W$14="Débil",W$13="SI"),"Realice una revisión minuciosa de los controles, pues no son lo suficientemente fuertes o no están siendo efectivos. Solicite asesoría a la Oficina Asesora de Planeación para actualizar el mapa de riesgos.","")</f>
        <v/>
      </c>
      <c r="X15" s="399"/>
      <c r="Y15" s="397" t="str">
        <f>IF(AND(Y$14="Débil",Y$13="SI"),"Realice una revisión minuciosa de los controles, pues no son lo suficientemente fuertes o no están siendo efectivos. Solicite asesoría a la Oficina Asesora de Planeación para actualizar el mapa de riesgos.","")</f>
        <v/>
      </c>
      <c r="Z15" s="399"/>
      <c r="AA15" s="397" t="str">
        <f>IF(AND(AA$14="Débil",AA$13="SI"),"Realice una revisión minuciosa de los controles, pues no son lo suficientemente fuertes o no están siendo efectivos. Solicite asesoría a la Oficina Asesora de Planeación para actualizar el mapa de riesgos.","")</f>
        <v/>
      </c>
      <c r="AB15" s="399"/>
      <c r="AC15" s="397" t="str">
        <f>IF(AND(AC$14="Débil",AC$13="SI"),"Realice una revisión minuciosa de los controles, pues no son lo suficientemente fuertes o no están siendo efectivos. Solicite asesoría a la Oficina Asesora de Planeación para actualizar el mapa de riesgos.","")</f>
        <v/>
      </c>
      <c r="AD15" s="399"/>
      <c r="AE15" s="397" t="str">
        <f>IF(AND(AE$14="Débil",AE$13="SI"),"Realice una revisión minuciosa de los controles, pues no son lo suficientemente fuertes o no están siendo efectivos. Solicite asesoría a la Oficina Asesora de Planeación para actualizar el mapa de riesgos.","")</f>
        <v/>
      </c>
      <c r="AF15" s="399"/>
    </row>
    <row r="16" spans="2:33" ht="72" customHeight="1" x14ac:dyDescent="0.25">
      <c r="B16" s="524"/>
      <c r="C16" s="50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24"/>
      <c r="C17" s="501"/>
      <c r="D17" s="497" t="s">
        <v>393</v>
      </c>
      <c r="E17" s="247"/>
      <c r="F17" s="248"/>
      <c r="G17" s="247"/>
      <c r="H17" s="248"/>
      <c r="I17" s="247"/>
      <c r="J17" s="248"/>
      <c r="K17" s="247"/>
      <c r="L17" s="248"/>
      <c r="M17" s="247"/>
      <c r="N17" s="248"/>
      <c r="O17" s="247"/>
      <c r="P17" s="248"/>
      <c r="Q17" s="247"/>
      <c r="R17" s="248"/>
      <c r="S17" s="247"/>
      <c r="T17" s="248"/>
      <c r="U17" s="247"/>
      <c r="V17" s="248"/>
      <c r="W17" s="247"/>
      <c r="X17" s="248"/>
      <c r="Y17" s="247"/>
      <c r="Z17" s="248"/>
      <c r="AA17" s="247"/>
      <c r="AB17" s="248"/>
      <c r="AC17" s="247"/>
      <c r="AD17" s="248"/>
      <c r="AE17" s="247"/>
      <c r="AF17" s="248"/>
    </row>
    <row r="18" spans="2:32" ht="42.6" customHeight="1" x14ac:dyDescent="0.25">
      <c r="B18" s="524"/>
      <c r="C18" s="501"/>
      <c r="D18" s="498"/>
      <c r="E18" s="247"/>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row>
    <row r="19" spans="2:32" ht="42.6" customHeight="1" x14ac:dyDescent="0.25">
      <c r="B19" s="524"/>
      <c r="C19" s="501"/>
      <c r="D19" s="498"/>
      <c r="E19" s="247"/>
      <c r="F19" s="248"/>
      <c r="G19" s="247"/>
      <c r="H19" s="248"/>
      <c r="I19" s="247"/>
      <c r="J19" s="248"/>
      <c r="K19" s="247"/>
      <c r="L19" s="248"/>
      <c r="M19" s="247"/>
      <c r="N19" s="248"/>
      <c r="O19" s="247"/>
      <c r="P19" s="248"/>
      <c r="Q19" s="247"/>
      <c r="R19" s="248"/>
      <c r="S19" s="247"/>
      <c r="T19" s="248"/>
      <c r="U19" s="247"/>
      <c r="V19" s="248"/>
      <c r="W19" s="247"/>
      <c r="X19" s="248"/>
      <c r="Y19" s="247"/>
      <c r="Z19" s="248"/>
      <c r="AA19" s="247"/>
      <c r="AB19" s="248"/>
      <c r="AC19" s="247"/>
      <c r="AD19" s="248"/>
      <c r="AE19" s="247"/>
      <c r="AF19" s="248"/>
    </row>
    <row r="20" spans="2:32" ht="42.6" customHeight="1" x14ac:dyDescent="0.25">
      <c r="B20" s="524"/>
      <c r="C20" s="502"/>
      <c r="D20" s="499"/>
      <c r="E20" s="247"/>
      <c r="F20" s="248"/>
      <c r="G20" s="247"/>
      <c r="H20" s="248"/>
      <c r="I20" s="247"/>
      <c r="J20" s="248"/>
      <c r="K20" s="247"/>
      <c r="L20" s="248"/>
      <c r="M20" s="247"/>
      <c r="N20" s="248"/>
      <c r="O20" s="247"/>
      <c r="P20" s="248"/>
      <c r="Q20" s="247"/>
      <c r="R20" s="248"/>
      <c r="S20" s="247"/>
      <c r="T20" s="248"/>
      <c r="U20" s="247"/>
      <c r="V20" s="248"/>
      <c r="W20" s="247"/>
      <c r="X20" s="248"/>
      <c r="Y20" s="247"/>
      <c r="Z20" s="248"/>
      <c r="AA20" s="247"/>
      <c r="AB20" s="248"/>
      <c r="AC20" s="247"/>
      <c r="AD20" s="248"/>
      <c r="AE20" s="247"/>
      <c r="AF20" s="248"/>
    </row>
    <row r="21" spans="2:32" ht="72" customHeight="1" x14ac:dyDescent="0.25">
      <c r="B21" s="524"/>
      <c r="C21" s="500" t="s">
        <v>411</v>
      </c>
      <c r="D21" s="494" t="s">
        <v>412</v>
      </c>
      <c r="E21" s="484"/>
      <c r="F21" s="485"/>
      <c r="G21" s="484"/>
      <c r="H21" s="485"/>
      <c r="I21" s="484"/>
      <c r="J21" s="485"/>
      <c r="K21" s="484"/>
      <c r="L21" s="485"/>
      <c r="M21" s="484"/>
      <c r="N21" s="485"/>
      <c r="O21" s="484"/>
      <c r="P21" s="485"/>
      <c r="Q21" s="484"/>
      <c r="R21" s="485"/>
      <c r="S21" s="484"/>
      <c r="T21" s="485"/>
      <c r="U21" s="484"/>
      <c r="V21" s="485"/>
      <c r="W21" s="484"/>
      <c r="X21" s="485"/>
      <c r="Y21" s="484"/>
      <c r="Z21" s="485"/>
      <c r="AA21" s="484"/>
      <c r="AB21" s="485"/>
      <c r="AC21" s="484"/>
      <c r="AD21" s="485"/>
      <c r="AE21" s="484"/>
      <c r="AF21" s="485"/>
    </row>
    <row r="22" spans="2:32" ht="72" customHeight="1" x14ac:dyDescent="0.25">
      <c r="B22" s="524"/>
      <c r="C22" s="501"/>
      <c r="D22" s="495"/>
      <c r="E22" s="486"/>
      <c r="F22" s="487"/>
      <c r="G22" s="486"/>
      <c r="H22" s="487"/>
      <c r="I22" s="486"/>
      <c r="J22" s="487"/>
      <c r="K22" s="486"/>
      <c r="L22" s="487"/>
      <c r="M22" s="486"/>
      <c r="N22" s="487"/>
      <c r="O22" s="486"/>
      <c r="P22" s="487"/>
      <c r="Q22" s="486"/>
      <c r="R22" s="487"/>
      <c r="S22" s="486"/>
      <c r="T22" s="487"/>
      <c r="U22" s="486"/>
      <c r="V22" s="487"/>
      <c r="W22" s="486"/>
      <c r="X22" s="487"/>
      <c r="Y22" s="486"/>
      <c r="Z22" s="487"/>
      <c r="AA22" s="486"/>
      <c r="AB22" s="487"/>
      <c r="AC22" s="486"/>
      <c r="AD22" s="487"/>
      <c r="AE22" s="486"/>
      <c r="AF22" s="487"/>
    </row>
    <row r="23" spans="2:32" ht="72" customHeight="1" x14ac:dyDescent="0.25">
      <c r="B23" s="524"/>
      <c r="C23" s="501"/>
      <c r="D23" s="495"/>
      <c r="E23" s="486"/>
      <c r="F23" s="487"/>
      <c r="G23" s="486"/>
      <c r="H23" s="487"/>
      <c r="I23" s="486"/>
      <c r="J23" s="487"/>
      <c r="K23" s="486"/>
      <c r="L23" s="487"/>
      <c r="M23" s="486"/>
      <c r="N23" s="487"/>
      <c r="O23" s="486"/>
      <c r="P23" s="487"/>
      <c r="Q23" s="486"/>
      <c r="R23" s="487"/>
      <c r="S23" s="486"/>
      <c r="T23" s="487"/>
      <c r="U23" s="486"/>
      <c r="V23" s="487"/>
      <c r="W23" s="486"/>
      <c r="X23" s="487"/>
      <c r="Y23" s="486"/>
      <c r="Z23" s="487"/>
      <c r="AA23" s="486"/>
      <c r="AB23" s="487"/>
      <c r="AC23" s="486"/>
      <c r="AD23" s="487"/>
      <c r="AE23" s="486"/>
      <c r="AF23" s="487"/>
    </row>
    <row r="24" spans="2:32" ht="72" customHeight="1" x14ac:dyDescent="0.25">
      <c r="B24" s="524"/>
      <c r="C24" s="501"/>
      <c r="D24" s="496"/>
      <c r="E24" s="488"/>
      <c r="F24" s="489"/>
      <c r="G24" s="488"/>
      <c r="H24" s="489"/>
      <c r="I24" s="488"/>
      <c r="J24" s="489"/>
      <c r="K24" s="488"/>
      <c r="L24" s="489"/>
      <c r="M24" s="488"/>
      <c r="N24" s="489"/>
      <c r="O24" s="488"/>
      <c r="P24" s="489"/>
      <c r="Q24" s="488"/>
      <c r="R24" s="489"/>
      <c r="S24" s="488"/>
      <c r="T24" s="489"/>
      <c r="U24" s="488"/>
      <c r="V24" s="489"/>
      <c r="W24" s="488"/>
      <c r="X24" s="489"/>
      <c r="Y24" s="488"/>
      <c r="Z24" s="489"/>
      <c r="AA24" s="488"/>
      <c r="AB24" s="489"/>
      <c r="AC24" s="488"/>
      <c r="AD24" s="489"/>
      <c r="AE24" s="488"/>
      <c r="AF24" s="489"/>
    </row>
    <row r="25" spans="2:32" ht="72" customHeight="1" x14ac:dyDescent="0.25">
      <c r="B25" s="524" t="s">
        <v>415</v>
      </c>
      <c r="C25" s="501"/>
      <c r="D25" s="494" t="s">
        <v>413</v>
      </c>
      <c r="E25" s="484"/>
      <c r="F25" s="485"/>
      <c r="G25" s="484"/>
      <c r="H25" s="485"/>
      <c r="I25" s="484"/>
      <c r="J25" s="485"/>
      <c r="K25" s="484"/>
      <c r="L25" s="485"/>
      <c r="M25" s="484"/>
      <c r="N25" s="485"/>
      <c r="O25" s="484"/>
      <c r="P25" s="485"/>
      <c r="Q25" s="484"/>
      <c r="R25" s="485"/>
      <c r="S25" s="484"/>
      <c r="T25" s="485"/>
      <c r="U25" s="484"/>
      <c r="V25" s="485"/>
      <c r="W25" s="484"/>
      <c r="X25" s="485"/>
      <c r="Y25" s="484"/>
      <c r="Z25" s="485"/>
      <c r="AA25" s="484"/>
      <c r="AB25" s="485"/>
      <c r="AC25" s="484"/>
      <c r="AD25" s="485"/>
      <c r="AE25" s="484"/>
      <c r="AF25" s="485"/>
    </row>
    <row r="26" spans="2:32" ht="72" customHeight="1" x14ac:dyDescent="0.25">
      <c r="B26" s="524"/>
      <c r="C26" s="501"/>
      <c r="D26" s="495"/>
      <c r="E26" s="486"/>
      <c r="F26" s="487"/>
      <c r="G26" s="486"/>
      <c r="H26" s="487"/>
      <c r="I26" s="486"/>
      <c r="J26" s="487"/>
      <c r="K26" s="486"/>
      <c r="L26" s="487"/>
      <c r="M26" s="486"/>
      <c r="N26" s="487"/>
      <c r="O26" s="486"/>
      <c r="P26" s="487"/>
      <c r="Q26" s="486"/>
      <c r="R26" s="487"/>
      <c r="S26" s="486"/>
      <c r="T26" s="487"/>
      <c r="U26" s="486"/>
      <c r="V26" s="487"/>
      <c r="W26" s="486"/>
      <c r="X26" s="487"/>
      <c r="Y26" s="486"/>
      <c r="Z26" s="487"/>
      <c r="AA26" s="486"/>
      <c r="AB26" s="487"/>
      <c r="AC26" s="486"/>
      <c r="AD26" s="487"/>
      <c r="AE26" s="486"/>
      <c r="AF26" s="487"/>
    </row>
    <row r="27" spans="2:32" ht="72" customHeight="1" x14ac:dyDescent="0.25">
      <c r="B27" s="524"/>
      <c r="C27" s="501"/>
      <c r="D27" s="495"/>
      <c r="E27" s="486"/>
      <c r="F27" s="487"/>
      <c r="G27" s="486"/>
      <c r="H27" s="487"/>
      <c r="I27" s="486"/>
      <c r="J27" s="487"/>
      <c r="K27" s="486"/>
      <c r="L27" s="487"/>
      <c r="M27" s="486"/>
      <c r="N27" s="487"/>
      <c r="O27" s="486"/>
      <c r="P27" s="487"/>
      <c r="Q27" s="486"/>
      <c r="R27" s="487"/>
      <c r="S27" s="486"/>
      <c r="T27" s="487"/>
      <c r="U27" s="486"/>
      <c r="V27" s="487"/>
      <c r="W27" s="486"/>
      <c r="X27" s="487"/>
      <c r="Y27" s="486"/>
      <c r="Z27" s="487"/>
      <c r="AA27" s="486"/>
      <c r="AB27" s="487"/>
      <c r="AC27" s="486"/>
      <c r="AD27" s="487"/>
      <c r="AE27" s="486"/>
      <c r="AF27" s="487"/>
    </row>
    <row r="28" spans="2:32" ht="72" customHeight="1" x14ac:dyDescent="0.25">
      <c r="B28" s="524"/>
      <c r="C28" s="501"/>
      <c r="D28" s="496"/>
      <c r="E28" s="488"/>
      <c r="F28" s="489"/>
      <c r="G28" s="488"/>
      <c r="H28" s="489"/>
      <c r="I28" s="488"/>
      <c r="J28" s="489"/>
      <c r="K28" s="488"/>
      <c r="L28" s="489"/>
      <c r="M28" s="488"/>
      <c r="N28" s="489"/>
      <c r="O28" s="488"/>
      <c r="P28" s="489"/>
      <c r="Q28" s="488"/>
      <c r="R28" s="489"/>
      <c r="S28" s="488"/>
      <c r="T28" s="489"/>
      <c r="U28" s="488"/>
      <c r="V28" s="489"/>
      <c r="W28" s="488"/>
      <c r="X28" s="489"/>
      <c r="Y28" s="488"/>
      <c r="Z28" s="489"/>
      <c r="AA28" s="488"/>
      <c r="AB28" s="489"/>
      <c r="AC28" s="488"/>
      <c r="AD28" s="489"/>
      <c r="AE28" s="488"/>
      <c r="AF28" s="489"/>
    </row>
    <row r="29" spans="2:32" ht="72" customHeight="1" x14ac:dyDescent="0.25">
      <c r="B29" s="524" t="s">
        <v>416</v>
      </c>
      <c r="C29" s="501"/>
      <c r="D29" s="494" t="s">
        <v>414</v>
      </c>
      <c r="E29" s="484"/>
      <c r="F29" s="485"/>
      <c r="G29" s="484"/>
      <c r="H29" s="485"/>
      <c r="I29" s="484"/>
      <c r="J29" s="485"/>
      <c r="K29" s="484"/>
      <c r="L29" s="485"/>
      <c r="M29" s="484"/>
      <c r="N29" s="485"/>
      <c r="O29" s="484"/>
      <c r="P29" s="485"/>
      <c r="Q29" s="484"/>
      <c r="R29" s="485"/>
      <c r="S29" s="484"/>
      <c r="T29" s="485"/>
      <c r="U29" s="484"/>
      <c r="V29" s="485"/>
      <c r="W29" s="484"/>
      <c r="X29" s="485"/>
      <c r="Y29" s="484"/>
      <c r="Z29" s="485"/>
      <c r="AA29" s="484"/>
      <c r="AB29" s="485"/>
      <c r="AC29" s="484"/>
      <c r="AD29" s="485"/>
      <c r="AE29" s="484"/>
      <c r="AF29" s="485"/>
    </row>
    <row r="30" spans="2:32" ht="72" customHeight="1" x14ac:dyDescent="0.25">
      <c r="B30" s="524"/>
      <c r="C30" s="501"/>
      <c r="D30" s="495"/>
      <c r="E30" s="486"/>
      <c r="F30" s="487"/>
      <c r="G30" s="486"/>
      <c r="H30" s="487"/>
      <c r="I30" s="486"/>
      <c r="J30" s="487"/>
      <c r="K30" s="486"/>
      <c r="L30" s="487"/>
      <c r="M30" s="486"/>
      <c r="N30" s="487"/>
      <c r="O30" s="486"/>
      <c r="P30" s="487"/>
      <c r="Q30" s="486"/>
      <c r="R30" s="487"/>
      <c r="S30" s="486"/>
      <c r="T30" s="487"/>
      <c r="U30" s="486"/>
      <c r="V30" s="487"/>
      <c r="W30" s="486"/>
      <c r="X30" s="487"/>
      <c r="Y30" s="486"/>
      <c r="Z30" s="487"/>
      <c r="AA30" s="486"/>
      <c r="AB30" s="487"/>
      <c r="AC30" s="486"/>
      <c r="AD30" s="487"/>
      <c r="AE30" s="486"/>
      <c r="AF30" s="487"/>
    </row>
    <row r="31" spans="2:32" ht="72" customHeight="1" x14ac:dyDescent="0.25">
      <c r="B31" s="524"/>
      <c r="C31" s="501"/>
      <c r="D31" s="495"/>
      <c r="E31" s="486"/>
      <c r="F31" s="487"/>
      <c r="G31" s="486"/>
      <c r="H31" s="487"/>
      <c r="I31" s="486"/>
      <c r="J31" s="487"/>
      <c r="K31" s="486"/>
      <c r="L31" s="487"/>
      <c r="M31" s="486"/>
      <c r="N31" s="487"/>
      <c r="O31" s="486"/>
      <c r="P31" s="487"/>
      <c r="Q31" s="486"/>
      <c r="R31" s="487"/>
      <c r="S31" s="486"/>
      <c r="T31" s="487"/>
      <c r="U31" s="486"/>
      <c r="V31" s="487"/>
      <c r="W31" s="486"/>
      <c r="X31" s="487"/>
      <c r="Y31" s="486"/>
      <c r="Z31" s="487"/>
      <c r="AA31" s="486"/>
      <c r="AB31" s="487"/>
      <c r="AC31" s="486"/>
      <c r="AD31" s="487"/>
      <c r="AE31" s="486"/>
      <c r="AF31" s="487"/>
    </row>
    <row r="32" spans="2:32" ht="72" customHeight="1" x14ac:dyDescent="0.25">
      <c r="B32" s="524"/>
      <c r="C32" s="502"/>
      <c r="D32" s="496"/>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27"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26"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25"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24"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23"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22"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21"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20"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19"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18"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17"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16"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5"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14"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J43"/>
  <sheetViews>
    <sheetView showGridLines="0" zoomScaleNormal="100" workbookViewId="0">
      <selection activeCell="K15" sqref="K15:L15"/>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505"/>
      <c r="C1" s="525"/>
      <c r="D1" s="490" t="s">
        <v>288</v>
      </c>
      <c r="E1" s="491"/>
      <c r="F1" s="491"/>
      <c r="G1" s="491"/>
      <c r="H1" s="491"/>
      <c r="I1" s="491"/>
      <c r="J1" s="491"/>
      <c r="K1" s="491"/>
      <c r="L1" s="491"/>
      <c r="M1" s="491"/>
      <c r="N1" s="491"/>
      <c r="O1" s="491"/>
      <c r="P1" s="491"/>
      <c r="Q1" s="491"/>
      <c r="R1" s="491"/>
      <c r="S1" s="491"/>
      <c r="T1" s="492"/>
      <c r="U1" s="188"/>
      <c r="V1" s="188"/>
      <c r="W1" s="188"/>
      <c r="X1" s="188"/>
      <c r="Y1" s="188"/>
      <c r="Z1" s="188"/>
      <c r="AA1" s="188"/>
      <c r="AB1" s="188"/>
      <c r="AC1" s="188"/>
      <c r="AD1" s="188"/>
      <c r="AE1" s="507"/>
      <c r="AF1" s="507"/>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93" t="s">
        <v>419</v>
      </c>
      <c r="C3" s="493"/>
      <c r="D3" s="493"/>
      <c r="E3" s="493"/>
      <c r="F3" s="493"/>
      <c r="G3" s="493"/>
      <c r="H3" s="493"/>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510" t="s">
        <v>418</v>
      </c>
      <c r="C5" s="511"/>
      <c r="D5" s="508" t="s">
        <v>291</v>
      </c>
      <c r="E5" s="514" t="s">
        <v>292</v>
      </c>
      <c r="F5" s="515"/>
      <c r="G5" s="518" t="s">
        <v>421</v>
      </c>
      <c r="H5" s="519"/>
      <c r="I5" s="519"/>
      <c r="J5" s="519"/>
      <c r="K5" s="519"/>
      <c r="L5" s="519"/>
      <c r="M5" s="519"/>
      <c r="N5" s="519"/>
      <c r="O5" s="519"/>
      <c r="P5" s="519"/>
      <c r="Q5" s="519"/>
      <c r="R5" s="519"/>
      <c r="S5" s="519"/>
      <c r="T5" s="519"/>
      <c r="U5" s="519"/>
      <c r="V5" s="519"/>
      <c r="W5" s="519"/>
      <c r="X5" s="519"/>
      <c r="Y5" s="519"/>
      <c r="Z5" s="519"/>
      <c r="AA5" s="519"/>
      <c r="AB5" s="519"/>
      <c r="AC5" s="519"/>
      <c r="AD5" s="519"/>
      <c r="AE5" s="519"/>
      <c r="AF5" s="520"/>
    </row>
    <row r="6" spans="2:33" ht="33.950000000000003" customHeight="1" thickBot="1" x14ac:dyDescent="0.3">
      <c r="B6" s="512"/>
      <c r="C6" s="513"/>
      <c r="D6" s="509"/>
      <c r="E6" s="516"/>
      <c r="F6" s="517"/>
      <c r="G6" s="521"/>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3"/>
    </row>
    <row r="7" spans="2:33" ht="16.5" customHeight="1" x14ac:dyDescent="0.25"/>
    <row r="8" spans="2:33" ht="84.95" customHeight="1" x14ac:dyDescent="0.35">
      <c r="D8" s="175" t="s">
        <v>227</v>
      </c>
      <c r="E8" s="503" t="str">
        <f>'MAPA RIESGOS GESTION'!$E$10</f>
        <v>Lineamientos, documentación técnica, normas, estándares y correlativas estadísticas adoptadas, adaptadas, elaboradas o actualizadas que no respondan a las necesidades del SEN y a los estándares internacionales</v>
      </c>
      <c r="F8" s="504"/>
      <c r="G8" s="503" t="str">
        <f>'MAPA RIESGOS GESTION'!$E$26</f>
        <v>Desconocimiento de lineamientos, documentación técnica, normas, estándares y correlativas estadísticas por parte de las entidades del SEN</v>
      </c>
      <c r="H8" s="504"/>
      <c r="I8" s="503" t="str">
        <f>'MAPA RIESGOS GESTION'!$E$42</f>
        <v>Generación de estratificación que no corresponde a la realidad del municipio</v>
      </c>
      <c r="J8" s="504"/>
      <c r="K8" s="503">
        <f>'MAPA RIESGOS GESTION'!$E$58</f>
        <v>0</v>
      </c>
      <c r="L8" s="504"/>
      <c r="M8" s="503">
        <f>'MAPA RIESGOS GESTION'!$E$74</f>
        <v>0</v>
      </c>
      <c r="N8" s="504"/>
      <c r="O8" s="503">
        <f>'MAPA RIESGOS GESTION'!$E$90</f>
        <v>0</v>
      </c>
      <c r="P8" s="504"/>
      <c r="Q8" s="503">
        <f>'MAPA RIESGOS GESTION'!$E$106</f>
        <v>0</v>
      </c>
      <c r="R8" s="504"/>
      <c r="S8" s="503">
        <f>'MAPA RIESGOS GESTION'!$E$122</f>
        <v>0</v>
      </c>
      <c r="T8" s="504"/>
      <c r="U8" s="503">
        <f>'MAPA RIESGOS GESTION'!$E$138</f>
        <v>0</v>
      </c>
      <c r="V8" s="504"/>
      <c r="W8" s="503">
        <f>'MAPA RIESGOS GESTION'!$E$154</f>
        <v>0</v>
      </c>
      <c r="X8" s="504"/>
      <c r="Y8" s="503">
        <f>'MAPA RIESGOS GESTION'!$E$170</f>
        <v>0</v>
      </c>
      <c r="Z8" s="504"/>
      <c r="AA8" s="503">
        <f>'MAPA RIESGOS GESTION'!$E$186</f>
        <v>0</v>
      </c>
      <c r="AB8" s="504"/>
      <c r="AC8" s="503">
        <f>'MAPA RIESGOS GESTION'!$E$202</f>
        <v>0</v>
      </c>
      <c r="AD8" s="504"/>
      <c r="AE8" s="503">
        <f>'MAPA RIESGOS GESTION'!$E$218</f>
        <v>0</v>
      </c>
      <c r="AF8" s="504"/>
    </row>
    <row r="9" spans="2:33" ht="33.950000000000003" customHeight="1" x14ac:dyDescent="0.25">
      <c r="D9" s="175" t="s">
        <v>293</v>
      </c>
      <c r="E9" s="503" t="str">
        <f>'MAPA RIESGOS GESTION'!$I$10</f>
        <v>RG1</v>
      </c>
      <c r="F9" s="504"/>
      <c r="G9" s="503" t="str">
        <f>'MAPA RIESGOS GESTION'!$I$26</f>
        <v>RG2</v>
      </c>
      <c r="H9" s="504"/>
      <c r="I9" s="503" t="str">
        <f>'MAPA RIESGOS GESTION'!$I$42</f>
        <v>RG3</v>
      </c>
      <c r="J9" s="504"/>
      <c r="K9" s="503" t="str">
        <f>'MAPA RIESGOS GESTION'!$I$58</f>
        <v>RG4</v>
      </c>
      <c r="L9" s="504"/>
      <c r="M9" s="503" t="str">
        <f>'MAPA RIESGOS GESTION'!$I$74</f>
        <v>RG5</v>
      </c>
      <c r="N9" s="504"/>
      <c r="O9" s="503" t="str">
        <f>'MAPA RIESGOS GESTION'!$I$90</f>
        <v>RG6</v>
      </c>
      <c r="P9" s="504"/>
      <c r="Q9" s="503" t="str">
        <f>'MAPA RIESGOS GESTION'!$I$106</f>
        <v>RG7</v>
      </c>
      <c r="R9" s="504"/>
      <c r="S9" s="503" t="str">
        <f>'MAPA RIESGOS GESTION'!$I$122</f>
        <v>RG8</v>
      </c>
      <c r="T9" s="504"/>
      <c r="U9" s="503" t="str">
        <f>'MAPA RIESGOS GESTION'!$I$138</f>
        <v>RG9</v>
      </c>
      <c r="V9" s="504"/>
      <c r="W9" s="503" t="str">
        <f>'MAPA RIESGOS GESTION'!$I$154</f>
        <v>RG10</v>
      </c>
      <c r="X9" s="504"/>
      <c r="Y9" s="503" t="str">
        <f>'MAPA RIESGOS GESTION'!$I$170</f>
        <v>RG11</v>
      </c>
      <c r="Z9" s="504"/>
      <c r="AA9" s="503" t="str">
        <f>'MAPA RIESGOS GESTION'!$I$186</f>
        <v>RG12</v>
      </c>
      <c r="AB9" s="504"/>
      <c r="AC9" s="503" t="str">
        <f>'MAPA RIESGOS GESTION'!$I$202</f>
        <v>RG13</v>
      </c>
      <c r="AD9" s="504"/>
      <c r="AE9" s="503" t="str">
        <f>'MAPA RIESGOS GESTION'!$I$218</f>
        <v>RG14</v>
      </c>
      <c r="AF9" s="504"/>
    </row>
    <row r="10" spans="2:33" ht="72.599999999999994" customHeight="1" x14ac:dyDescent="0.25">
      <c r="B10" s="524" t="s">
        <v>409</v>
      </c>
      <c r="C10" s="524"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24"/>
      <c r="C11" s="524"/>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24"/>
      <c r="C12" s="524"/>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24"/>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24"/>
      <c r="C14" s="500"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Moderado</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los aspectos débiles de los controles tanto en su diseño como en su ejecución. Indique en el campo de observaciones si se han realizado acciones para mejorar la solidez de los controles.</v>
      </c>
      <c r="I14" s="173"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24"/>
      <c r="C15" s="501"/>
      <c r="D15" s="200" t="s">
        <v>297</v>
      </c>
      <c r="E15" s="397" t="str">
        <f>IF(AND(E$14="Débil",E$13="SI"),"Realice una revisión minuciosa de los controles, pues no son lo suficientemente fuertes o no están siendo efectivos. Solicite asesoría a la Oficina Asesora de Planeación para actualizar el mapa de riesgos.","")</f>
        <v/>
      </c>
      <c r="F15" s="399"/>
      <c r="G15" s="397" t="str">
        <f>IF(AND(G$14="Débil",G$13="SI"),"Realice una revisión minuciosa de los controles, pues no son lo suficientemente fuertes o no están siendo efectivos. Solicite asesoría a la Oficina Asesora de Planeación para actualizar el mapa de riesgos.","")</f>
        <v/>
      </c>
      <c r="H15" s="399"/>
      <c r="I15" s="397" t="str">
        <f>IF(AND(I$14="Débil",I$13="SI"),"Realice una revisión minuciosa de los controles, pues no son lo suficientemente fuertes o no están siendo efectivos. Solicite asesoría a la Oficina Asesora de Planeación para actualizar el mapa de riesgos.","")</f>
        <v/>
      </c>
      <c r="J15" s="399"/>
      <c r="K15" s="397" t="str">
        <f>IF(AND(K$14="Débil",K$13="SI"),"Realice una revisión minuciosa de los controles, pues no son lo suficientemente fuertes o no están siendo efectivos. Solicite asesoría a la Oficina Asesora de Planeación para actualizar el mapa de riesgos.","")</f>
        <v/>
      </c>
      <c r="L15" s="399"/>
      <c r="M15" s="397" t="str">
        <f>IF(AND(M$14="Débil",M$13="SI"),"Realice una revisión minuciosa de los controles, pues no son lo suficientemente fuertes o no están siendo efectivos. Solicite asesoría a la Oficina Asesora de Planeación para actualizar el mapa de riesgos.","")</f>
        <v/>
      </c>
      <c r="N15" s="399"/>
      <c r="O15" s="397" t="str">
        <f>IF(AND(O$14="Débil",O$13="SI"),"Realice una revisión minuciosa de los controles, pues no son lo suficientemente fuertes o no están siendo efectivos. Solicite asesoría a la Oficina Asesora de Planeación para actualizar el mapa de riesgos.","")</f>
        <v/>
      </c>
      <c r="P15" s="399"/>
      <c r="Q15" s="397" t="str">
        <f>IF(AND(Q$14="Débil",Q$13="SI"),"Realice una revisión minuciosa de los controles, pues no son lo suficientemente fuertes o no están siendo efectivos. Solicite asesoría a la Oficina Asesora de Planeación para actualizar el mapa de riesgos.","")</f>
        <v/>
      </c>
      <c r="R15" s="399"/>
      <c r="S15" s="397" t="str">
        <f>IF(AND(S$14="Débil",S$13="SI"),"Realice una revisión minuciosa de los controles, pues no son lo suficientemente fuertes o no están siendo efectivos. Solicite asesoría a la Oficina Asesora de Planeación para actualizar el mapa de riesgos.","")</f>
        <v/>
      </c>
      <c r="T15" s="399"/>
      <c r="U15" s="397" t="str">
        <f>IF(AND(U$14="Débil",U$13="SI"),"Realice una revisión minuciosa de los controles, pues no son lo suficientemente fuertes o no están siendo efectivos. Solicite asesoría a la Oficina Asesora de Planeación para actualizar el mapa de riesgos.","")</f>
        <v/>
      </c>
      <c r="V15" s="399"/>
      <c r="W15" s="397" t="str">
        <f>IF(AND(W$14="Débil",W$13="SI"),"Realice una revisión minuciosa de los controles, pues no son lo suficientemente fuertes o no están siendo efectivos. Solicite asesoría a la Oficina Asesora de Planeación para actualizar el mapa de riesgos.","")</f>
        <v/>
      </c>
      <c r="X15" s="399"/>
      <c r="Y15" s="397" t="str">
        <f>IF(AND(Y$14="Débil",Y$13="SI"),"Realice una revisión minuciosa de los controles, pues no son lo suficientemente fuertes o no están siendo efectivos. Solicite asesoría a la Oficina Asesora de Planeación para actualizar el mapa de riesgos.","")</f>
        <v/>
      </c>
      <c r="Z15" s="399"/>
      <c r="AA15" s="397" t="str">
        <f>IF(AND(AA$14="Débil",AA$13="SI"),"Realice una revisión minuciosa de los controles, pues no son lo suficientemente fuertes o no están siendo efectivos. Solicite asesoría a la Oficina Asesora de Planeación para actualizar el mapa de riesgos.","")</f>
        <v/>
      </c>
      <c r="AB15" s="399"/>
      <c r="AC15" s="397" t="str">
        <f>IF(AND(AC$14="Débil",AC$13="SI"),"Realice una revisión minuciosa de los controles, pues no son lo suficientemente fuertes o no están siendo efectivos. Solicite asesoría a la Oficina Asesora de Planeación para actualizar el mapa de riesgos.","")</f>
        <v/>
      </c>
      <c r="AD15" s="399"/>
      <c r="AE15" s="397" t="str">
        <f>IF(AND(AE$14="Débil",AE$13="SI"),"Realice una revisión minuciosa de los controles, pues no son lo suficientemente fuertes o no están siendo efectivos. Solicite asesoría a la Oficina Asesora de Planeación para actualizar el mapa de riesgos.","")</f>
        <v/>
      </c>
      <c r="AF15" s="399"/>
    </row>
    <row r="16" spans="2:33" ht="72" customHeight="1" x14ac:dyDescent="0.25">
      <c r="B16" s="524"/>
      <c r="C16" s="501"/>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24"/>
      <c r="C17" s="501"/>
      <c r="D17" s="497" t="s">
        <v>393</v>
      </c>
      <c r="E17" s="247"/>
      <c r="F17" s="248"/>
      <c r="G17" s="247"/>
      <c r="H17" s="248"/>
      <c r="I17" s="247"/>
      <c r="J17" s="248"/>
      <c r="K17" s="247"/>
      <c r="L17" s="248"/>
      <c r="M17" s="247"/>
      <c r="N17" s="248"/>
      <c r="O17" s="247"/>
      <c r="P17" s="248"/>
      <c r="Q17" s="247"/>
      <c r="R17" s="248"/>
      <c r="S17" s="247"/>
      <c r="T17" s="248"/>
      <c r="U17" s="247"/>
      <c r="V17" s="248"/>
      <c r="W17" s="247"/>
      <c r="X17" s="248"/>
      <c r="Y17" s="247"/>
      <c r="Z17" s="248"/>
      <c r="AA17" s="247"/>
      <c r="AB17" s="248"/>
      <c r="AC17" s="247"/>
      <c r="AD17" s="248"/>
      <c r="AE17" s="247"/>
      <c r="AF17" s="248"/>
    </row>
    <row r="18" spans="2:32" ht="42.6" customHeight="1" x14ac:dyDescent="0.25">
      <c r="B18" s="524"/>
      <c r="C18" s="501"/>
      <c r="D18" s="498"/>
      <c r="E18" s="247"/>
      <c r="F18" s="248"/>
      <c r="G18" s="247"/>
      <c r="H18" s="248"/>
      <c r="I18" s="247"/>
      <c r="J18" s="248"/>
      <c r="K18" s="247"/>
      <c r="L18" s="248"/>
      <c r="M18" s="247"/>
      <c r="N18" s="248"/>
      <c r="O18" s="247"/>
      <c r="P18" s="248"/>
      <c r="Q18" s="247"/>
      <c r="R18" s="248"/>
      <c r="S18" s="247"/>
      <c r="T18" s="248"/>
      <c r="U18" s="247"/>
      <c r="V18" s="248"/>
      <c r="W18" s="247"/>
      <c r="X18" s="248"/>
      <c r="Y18" s="247"/>
      <c r="Z18" s="248"/>
      <c r="AA18" s="247"/>
      <c r="AB18" s="248"/>
      <c r="AC18" s="247"/>
      <c r="AD18" s="248"/>
      <c r="AE18" s="247"/>
      <c r="AF18" s="248"/>
    </row>
    <row r="19" spans="2:32" ht="42.6" customHeight="1" x14ac:dyDescent="0.25">
      <c r="B19" s="524"/>
      <c r="C19" s="501"/>
      <c r="D19" s="498"/>
      <c r="E19" s="247"/>
      <c r="F19" s="248"/>
      <c r="G19" s="247"/>
      <c r="H19" s="248"/>
      <c r="I19" s="247"/>
      <c r="J19" s="248"/>
      <c r="K19" s="247"/>
      <c r="L19" s="248"/>
      <c r="M19" s="247"/>
      <c r="N19" s="248"/>
      <c r="O19" s="247"/>
      <c r="P19" s="248"/>
      <c r="Q19" s="247"/>
      <c r="R19" s="248"/>
      <c r="S19" s="247"/>
      <c r="T19" s="248"/>
      <c r="U19" s="247"/>
      <c r="V19" s="248"/>
      <c r="W19" s="247"/>
      <c r="X19" s="248"/>
      <c r="Y19" s="247"/>
      <c r="Z19" s="248"/>
      <c r="AA19" s="247"/>
      <c r="AB19" s="248"/>
      <c r="AC19" s="247"/>
      <c r="AD19" s="248"/>
      <c r="AE19" s="247"/>
      <c r="AF19" s="248"/>
    </row>
    <row r="20" spans="2:32" ht="42.6" customHeight="1" x14ac:dyDescent="0.25">
      <c r="B20" s="524"/>
      <c r="C20" s="502"/>
      <c r="D20" s="499"/>
      <c r="E20" s="247"/>
      <c r="F20" s="248"/>
      <c r="G20" s="247"/>
      <c r="H20" s="248"/>
      <c r="I20" s="247"/>
      <c r="J20" s="248"/>
      <c r="K20" s="247"/>
      <c r="L20" s="248"/>
      <c r="M20" s="247"/>
      <c r="N20" s="248"/>
      <c r="O20" s="247"/>
      <c r="P20" s="248"/>
      <c r="Q20" s="247"/>
      <c r="R20" s="248"/>
      <c r="S20" s="247"/>
      <c r="T20" s="248"/>
      <c r="U20" s="247"/>
      <c r="V20" s="248"/>
      <c r="W20" s="247"/>
      <c r="X20" s="248"/>
      <c r="Y20" s="247"/>
      <c r="Z20" s="248"/>
      <c r="AA20" s="247"/>
      <c r="AB20" s="248"/>
      <c r="AC20" s="247"/>
      <c r="AD20" s="248"/>
      <c r="AE20" s="247"/>
      <c r="AF20" s="248"/>
    </row>
    <row r="21" spans="2:32" ht="72" customHeight="1" x14ac:dyDescent="0.25">
      <c r="B21" s="524"/>
      <c r="C21" s="500" t="s">
        <v>411</v>
      </c>
      <c r="D21" s="494" t="s">
        <v>412</v>
      </c>
      <c r="E21" s="484"/>
      <c r="F21" s="485"/>
      <c r="G21" s="484"/>
      <c r="H21" s="485"/>
      <c r="I21" s="484"/>
      <c r="J21" s="485"/>
      <c r="K21" s="484"/>
      <c r="L21" s="485"/>
      <c r="M21" s="484"/>
      <c r="N21" s="485"/>
      <c r="O21" s="484"/>
      <c r="P21" s="485"/>
      <c r="Q21" s="484"/>
      <c r="R21" s="485"/>
      <c r="S21" s="484"/>
      <c r="T21" s="485"/>
      <c r="U21" s="484"/>
      <c r="V21" s="485"/>
      <c r="W21" s="484"/>
      <c r="X21" s="485"/>
      <c r="Y21" s="484"/>
      <c r="Z21" s="485"/>
      <c r="AA21" s="484"/>
      <c r="AB21" s="485"/>
      <c r="AC21" s="484"/>
      <c r="AD21" s="485"/>
      <c r="AE21" s="484"/>
      <c r="AF21" s="485"/>
    </row>
    <row r="22" spans="2:32" ht="72" customHeight="1" x14ac:dyDescent="0.25">
      <c r="B22" s="524"/>
      <c r="C22" s="501"/>
      <c r="D22" s="495"/>
      <c r="E22" s="486"/>
      <c r="F22" s="487"/>
      <c r="G22" s="486"/>
      <c r="H22" s="487"/>
      <c r="I22" s="486"/>
      <c r="J22" s="487"/>
      <c r="K22" s="486"/>
      <c r="L22" s="487"/>
      <c r="M22" s="486"/>
      <c r="N22" s="487"/>
      <c r="O22" s="486"/>
      <c r="P22" s="487"/>
      <c r="Q22" s="486"/>
      <c r="R22" s="487"/>
      <c r="S22" s="486"/>
      <c r="T22" s="487"/>
      <c r="U22" s="486"/>
      <c r="V22" s="487"/>
      <c r="W22" s="486"/>
      <c r="X22" s="487"/>
      <c r="Y22" s="486"/>
      <c r="Z22" s="487"/>
      <c r="AA22" s="486"/>
      <c r="AB22" s="487"/>
      <c r="AC22" s="486"/>
      <c r="AD22" s="487"/>
      <c r="AE22" s="486"/>
      <c r="AF22" s="487"/>
    </row>
    <row r="23" spans="2:32" ht="72" customHeight="1" x14ac:dyDescent="0.25">
      <c r="B23" s="524"/>
      <c r="C23" s="501"/>
      <c r="D23" s="495"/>
      <c r="E23" s="486"/>
      <c r="F23" s="487"/>
      <c r="G23" s="486"/>
      <c r="H23" s="487"/>
      <c r="I23" s="486"/>
      <c r="J23" s="487"/>
      <c r="K23" s="486"/>
      <c r="L23" s="487"/>
      <c r="M23" s="486"/>
      <c r="N23" s="487"/>
      <c r="O23" s="486"/>
      <c r="P23" s="487"/>
      <c r="Q23" s="486"/>
      <c r="R23" s="487"/>
      <c r="S23" s="486"/>
      <c r="T23" s="487"/>
      <c r="U23" s="486"/>
      <c r="V23" s="487"/>
      <c r="W23" s="486"/>
      <c r="X23" s="487"/>
      <c r="Y23" s="486"/>
      <c r="Z23" s="487"/>
      <c r="AA23" s="486"/>
      <c r="AB23" s="487"/>
      <c r="AC23" s="486"/>
      <c r="AD23" s="487"/>
      <c r="AE23" s="486"/>
      <c r="AF23" s="487"/>
    </row>
    <row r="24" spans="2:32" ht="72" customHeight="1" x14ac:dyDescent="0.25">
      <c r="B24" s="524"/>
      <c r="C24" s="501"/>
      <c r="D24" s="496"/>
      <c r="E24" s="488"/>
      <c r="F24" s="489"/>
      <c r="G24" s="488"/>
      <c r="H24" s="489"/>
      <c r="I24" s="488"/>
      <c r="J24" s="489"/>
      <c r="K24" s="488"/>
      <c r="L24" s="489"/>
      <c r="M24" s="488"/>
      <c r="N24" s="489"/>
      <c r="O24" s="488"/>
      <c r="P24" s="489"/>
      <c r="Q24" s="488"/>
      <c r="R24" s="489"/>
      <c r="S24" s="488"/>
      <c r="T24" s="489"/>
      <c r="U24" s="488"/>
      <c r="V24" s="489"/>
      <c r="W24" s="488"/>
      <c r="X24" s="489"/>
      <c r="Y24" s="488"/>
      <c r="Z24" s="489"/>
      <c r="AA24" s="488"/>
      <c r="AB24" s="489"/>
      <c r="AC24" s="488"/>
      <c r="AD24" s="489"/>
      <c r="AE24" s="488"/>
      <c r="AF24" s="489"/>
    </row>
    <row r="25" spans="2:32" ht="72" customHeight="1" x14ac:dyDescent="0.25">
      <c r="B25" s="524" t="s">
        <v>415</v>
      </c>
      <c r="C25" s="501"/>
      <c r="D25" s="494" t="s">
        <v>413</v>
      </c>
      <c r="E25" s="484"/>
      <c r="F25" s="485"/>
      <c r="G25" s="484"/>
      <c r="H25" s="485"/>
      <c r="I25" s="484"/>
      <c r="J25" s="485"/>
      <c r="K25" s="484"/>
      <c r="L25" s="485"/>
      <c r="M25" s="484"/>
      <c r="N25" s="485"/>
      <c r="O25" s="484"/>
      <c r="P25" s="485"/>
      <c r="Q25" s="484"/>
      <c r="R25" s="485"/>
      <c r="S25" s="484"/>
      <c r="T25" s="485"/>
      <c r="U25" s="484"/>
      <c r="V25" s="485"/>
      <c r="W25" s="484"/>
      <c r="X25" s="485"/>
      <c r="Y25" s="484"/>
      <c r="Z25" s="485"/>
      <c r="AA25" s="484"/>
      <c r="AB25" s="485"/>
      <c r="AC25" s="484"/>
      <c r="AD25" s="485"/>
      <c r="AE25" s="484"/>
      <c r="AF25" s="485"/>
    </row>
    <row r="26" spans="2:32" ht="72" customHeight="1" x14ac:dyDescent="0.25">
      <c r="B26" s="524"/>
      <c r="C26" s="501"/>
      <c r="D26" s="495"/>
      <c r="E26" s="486"/>
      <c r="F26" s="487"/>
      <c r="G26" s="486"/>
      <c r="H26" s="487"/>
      <c r="I26" s="486"/>
      <c r="J26" s="487"/>
      <c r="K26" s="486"/>
      <c r="L26" s="487"/>
      <c r="M26" s="486"/>
      <c r="N26" s="487"/>
      <c r="O26" s="486"/>
      <c r="P26" s="487"/>
      <c r="Q26" s="486"/>
      <c r="R26" s="487"/>
      <c r="S26" s="486"/>
      <c r="T26" s="487"/>
      <c r="U26" s="486"/>
      <c r="V26" s="487"/>
      <c r="W26" s="486"/>
      <c r="X26" s="487"/>
      <c r="Y26" s="486"/>
      <c r="Z26" s="487"/>
      <c r="AA26" s="486"/>
      <c r="AB26" s="487"/>
      <c r="AC26" s="486"/>
      <c r="AD26" s="487"/>
      <c r="AE26" s="486"/>
      <c r="AF26" s="487"/>
    </row>
    <row r="27" spans="2:32" ht="72" customHeight="1" x14ac:dyDescent="0.25">
      <c r="B27" s="524"/>
      <c r="C27" s="501"/>
      <c r="D27" s="495"/>
      <c r="E27" s="486"/>
      <c r="F27" s="487"/>
      <c r="G27" s="486"/>
      <c r="H27" s="487"/>
      <c r="I27" s="486"/>
      <c r="J27" s="487"/>
      <c r="K27" s="486"/>
      <c r="L27" s="487"/>
      <c r="M27" s="486"/>
      <c r="N27" s="487"/>
      <c r="O27" s="486"/>
      <c r="P27" s="487"/>
      <c r="Q27" s="486"/>
      <c r="R27" s="487"/>
      <c r="S27" s="486"/>
      <c r="T27" s="487"/>
      <c r="U27" s="486"/>
      <c r="V27" s="487"/>
      <c r="W27" s="486"/>
      <c r="X27" s="487"/>
      <c r="Y27" s="486"/>
      <c r="Z27" s="487"/>
      <c r="AA27" s="486"/>
      <c r="AB27" s="487"/>
      <c r="AC27" s="486"/>
      <c r="AD27" s="487"/>
      <c r="AE27" s="486"/>
      <c r="AF27" s="487"/>
    </row>
    <row r="28" spans="2:32" ht="72" customHeight="1" x14ac:dyDescent="0.25">
      <c r="B28" s="524"/>
      <c r="C28" s="501"/>
      <c r="D28" s="496"/>
      <c r="E28" s="488"/>
      <c r="F28" s="489"/>
      <c r="G28" s="488"/>
      <c r="H28" s="489"/>
      <c r="I28" s="488"/>
      <c r="J28" s="489"/>
      <c r="K28" s="488"/>
      <c r="L28" s="489"/>
      <c r="M28" s="488"/>
      <c r="N28" s="489"/>
      <c r="O28" s="488"/>
      <c r="P28" s="489"/>
      <c r="Q28" s="488"/>
      <c r="R28" s="489"/>
      <c r="S28" s="488"/>
      <c r="T28" s="489"/>
      <c r="U28" s="488"/>
      <c r="V28" s="489"/>
      <c r="W28" s="488"/>
      <c r="X28" s="489"/>
      <c r="Y28" s="488"/>
      <c r="Z28" s="489"/>
      <c r="AA28" s="488"/>
      <c r="AB28" s="489"/>
      <c r="AC28" s="488"/>
      <c r="AD28" s="489"/>
      <c r="AE28" s="488"/>
      <c r="AF28" s="489"/>
    </row>
    <row r="29" spans="2:32" ht="72" customHeight="1" x14ac:dyDescent="0.25">
      <c r="B29" s="524" t="s">
        <v>416</v>
      </c>
      <c r="C29" s="501"/>
      <c r="D29" s="494" t="s">
        <v>414</v>
      </c>
      <c r="E29" s="484"/>
      <c r="F29" s="485"/>
      <c r="G29" s="484"/>
      <c r="H29" s="485"/>
      <c r="I29" s="484"/>
      <c r="J29" s="485"/>
      <c r="K29" s="484"/>
      <c r="L29" s="485"/>
      <c r="M29" s="484"/>
      <c r="N29" s="485"/>
      <c r="O29" s="484"/>
      <c r="P29" s="485"/>
      <c r="Q29" s="484"/>
      <c r="R29" s="485"/>
      <c r="S29" s="484"/>
      <c r="T29" s="485"/>
      <c r="U29" s="484"/>
      <c r="V29" s="485"/>
      <c r="W29" s="484"/>
      <c r="X29" s="485"/>
      <c r="Y29" s="484"/>
      <c r="Z29" s="485"/>
      <c r="AA29" s="484"/>
      <c r="AB29" s="485"/>
      <c r="AC29" s="484"/>
      <c r="AD29" s="485"/>
      <c r="AE29" s="484"/>
      <c r="AF29" s="485"/>
    </row>
    <row r="30" spans="2:32" ht="72" customHeight="1" x14ac:dyDescent="0.25">
      <c r="B30" s="524"/>
      <c r="C30" s="501"/>
      <c r="D30" s="495"/>
      <c r="E30" s="486"/>
      <c r="F30" s="487"/>
      <c r="G30" s="486"/>
      <c r="H30" s="487"/>
      <c r="I30" s="486"/>
      <c r="J30" s="487"/>
      <c r="K30" s="486"/>
      <c r="L30" s="487"/>
      <c r="M30" s="486"/>
      <c r="N30" s="487"/>
      <c r="O30" s="486"/>
      <c r="P30" s="487"/>
      <c r="Q30" s="486"/>
      <c r="R30" s="487"/>
      <c r="S30" s="486"/>
      <c r="T30" s="487"/>
      <c r="U30" s="486"/>
      <c r="V30" s="487"/>
      <c r="W30" s="486"/>
      <c r="X30" s="487"/>
      <c r="Y30" s="486"/>
      <c r="Z30" s="487"/>
      <c r="AA30" s="486"/>
      <c r="AB30" s="487"/>
      <c r="AC30" s="486"/>
      <c r="AD30" s="487"/>
      <c r="AE30" s="486"/>
      <c r="AF30" s="487"/>
    </row>
    <row r="31" spans="2:32" ht="72" customHeight="1" x14ac:dyDescent="0.25">
      <c r="B31" s="524"/>
      <c r="C31" s="501"/>
      <c r="D31" s="495"/>
      <c r="E31" s="486"/>
      <c r="F31" s="487"/>
      <c r="G31" s="486"/>
      <c r="H31" s="487"/>
      <c r="I31" s="486"/>
      <c r="J31" s="487"/>
      <c r="K31" s="486"/>
      <c r="L31" s="487"/>
      <c r="M31" s="486"/>
      <c r="N31" s="487"/>
      <c r="O31" s="486"/>
      <c r="P31" s="487"/>
      <c r="Q31" s="486"/>
      <c r="R31" s="487"/>
      <c r="S31" s="486"/>
      <c r="T31" s="487"/>
      <c r="U31" s="486"/>
      <c r="V31" s="487"/>
      <c r="W31" s="486"/>
      <c r="X31" s="487"/>
      <c r="Y31" s="486"/>
      <c r="Z31" s="487"/>
      <c r="AA31" s="486"/>
      <c r="AB31" s="487"/>
      <c r="AC31" s="486"/>
      <c r="AD31" s="487"/>
      <c r="AE31" s="486"/>
      <c r="AF31" s="487"/>
    </row>
    <row r="32" spans="2:32" ht="72" customHeight="1" x14ac:dyDescent="0.25">
      <c r="B32" s="524"/>
      <c r="C32" s="502"/>
      <c r="D32" s="496"/>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13"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12"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11"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10"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9"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8"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7"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6"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5"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4"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2"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0"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 allowBlank="1" showInputMessage="1" showErrorMessage="1" promptTitle="ATENCIÓN" prompt="Escriba sus conclusiones acerca del monitoreo de las amenazas y vulnerabilidades, sobre la materialización del riesgo y sobre la efectividad de la controles" sqref="E21:AF2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43"/>
  <sheetViews>
    <sheetView showGridLines="0" zoomScaleNormal="100" workbookViewId="0">
      <selection sqref="A1:B1"/>
    </sheetView>
  </sheetViews>
  <sheetFormatPr baseColWidth="10" defaultColWidth="0" defaultRowHeight="16.5" customHeight="1" zeroHeight="1" x14ac:dyDescent="0.25"/>
  <cols>
    <col min="1" max="1" width="21.42578125" style="1" customWidth="1"/>
    <col min="2" max="18" width="11.42578125" style="1" customWidth="1"/>
    <col min="19" max="16384" width="11.42578125" style="1" hidden="1"/>
  </cols>
  <sheetData>
    <row r="1" spans="1:18" s="75" customFormat="1" ht="48.75" customHeight="1" x14ac:dyDescent="0.35">
      <c r="A1" s="366"/>
      <c r="B1" s="367"/>
      <c r="C1" s="461" t="s">
        <v>299</v>
      </c>
      <c r="D1" s="462"/>
      <c r="E1" s="462"/>
      <c r="F1" s="462"/>
      <c r="G1" s="462"/>
      <c r="H1" s="462"/>
      <c r="I1" s="462"/>
      <c r="J1" s="462"/>
      <c r="K1" s="462"/>
      <c r="L1" s="462"/>
      <c r="M1" s="462"/>
      <c r="N1" s="462"/>
      <c r="O1" s="462"/>
      <c r="P1" s="462"/>
      <c r="Q1" s="462"/>
      <c r="R1" s="463"/>
    </row>
    <row r="2" spans="1:18" ht="17.100000000000001" thickBot="1" x14ac:dyDescent="0.4">
      <c r="A2" s="3"/>
      <c r="B2" s="3"/>
      <c r="C2" s="3"/>
      <c r="D2" s="3"/>
      <c r="E2" s="3"/>
      <c r="F2" s="3"/>
      <c r="G2" s="3"/>
      <c r="H2" s="3"/>
      <c r="I2" s="3"/>
      <c r="J2" s="3"/>
      <c r="K2" s="3"/>
      <c r="L2" s="3"/>
      <c r="M2" s="3"/>
      <c r="N2" s="3"/>
      <c r="O2" s="3"/>
      <c r="P2" s="3"/>
      <c r="Q2" s="3"/>
      <c r="R2" s="3"/>
    </row>
    <row r="3" spans="1:18" ht="36" customHeight="1" x14ac:dyDescent="0.25">
      <c r="A3" s="29" t="s">
        <v>300</v>
      </c>
      <c r="B3" s="530" t="s">
        <v>301</v>
      </c>
      <c r="C3" s="531"/>
      <c r="D3" s="532"/>
      <c r="E3" s="531" t="s">
        <v>302</v>
      </c>
      <c r="F3" s="531"/>
      <c r="G3" s="531"/>
      <c r="H3" s="531"/>
      <c r="I3" s="531"/>
      <c r="J3" s="531"/>
      <c r="K3" s="531"/>
      <c r="L3" s="531"/>
      <c r="M3" s="531"/>
      <c r="N3" s="531"/>
      <c r="O3" s="531"/>
      <c r="P3" s="531"/>
      <c r="Q3" s="531"/>
      <c r="R3" s="533"/>
    </row>
    <row r="4" spans="1:18" ht="143.25" customHeight="1" x14ac:dyDescent="0.25">
      <c r="A4" s="207">
        <v>44160</v>
      </c>
      <c r="B4" s="526" t="s">
        <v>679</v>
      </c>
      <c r="C4" s="527"/>
      <c r="D4" s="529"/>
      <c r="E4" s="526" t="s">
        <v>736</v>
      </c>
      <c r="F4" s="527"/>
      <c r="G4" s="527"/>
      <c r="H4" s="527"/>
      <c r="I4" s="527"/>
      <c r="J4" s="527"/>
      <c r="K4" s="527"/>
      <c r="L4" s="527"/>
      <c r="M4" s="527"/>
      <c r="N4" s="527"/>
      <c r="O4" s="527"/>
      <c r="P4" s="527"/>
      <c r="Q4" s="527"/>
      <c r="R4" s="528"/>
    </row>
    <row r="5" spans="1:18" ht="143.25" customHeight="1" x14ac:dyDescent="0.25">
      <c r="A5" s="207"/>
      <c r="B5" s="526"/>
      <c r="C5" s="527"/>
      <c r="D5" s="529"/>
      <c r="E5" s="526"/>
      <c r="F5" s="527"/>
      <c r="G5" s="527"/>
      <c r="H5" s="527"/>
      <c r="I5" s="527"/>
      <c r="J5" s="527"/>
      <c r="K5" s="527"/>
      <c r="L5" s="527"/>
      <c r="M5" s="527"/>
      <c r="N5" s="527"/>
      <c r="O5" s="527"/>
      <c r="P5" s="527"/>
      <c r="Q5" s="527"/>
      <c r="R5" s="528"/>
    </row>
    <row r="6" spans="1:18" ht="143.25" customHeight="1" x14ac:dyDescent="0.25">
      <c r="A6" s="207"/>
      <c r="B6" s="526"/>
      <c r="C6" s="527"/>
      <c r="D6" s="529"/>
      <c r="E6" s="526"/>
      <c r="F6" s="527"/>
      <c r="G6" s="527"/>
      <c r="H6" s="527"/>
      <c r="I6" s="527"/>
      <c r="J6" s="527"/>
      <c r="K6" s="527"/>
      <c r="L6" s="527"/>
      <c r="M6" s="527"/>
      <c r="N6" s="527"/>
      <c r="O6" s="527"/>
      <c r="P6" s="527"/>
      <c r="Q6" s="527"/>
      <c r="R6" s="528"/>
    </row>
    <row r="7" spans="1:18" ht="143.25" customHeight="1" x14ac:dyDescent="0.25">
      <c r="A7" s="207"/>
      <c r="B7" s="526"/>
      <c r="C7" s="527"/>
      <c r="D7" s="529"/>
      <c r="E7" s="526"/>
      <c r="F7" s="527"/>
      <c r="G7" s="527"/>
      <c r="H7" s="527"/>
      <c r="I7" s="527"/>
      <c r="J7" s="527"/>
      <c r="K7" s="527"/>
      <c r="L7" s="527"/>
      <c r="M7" s="527"/>
      <c r="N7" s="527"/>
      <c r="O7" s="527"/>
      <c r="P7" s="527"/>
      <c r="Q7" s="527"/>
      <c r="R7" s="528"/>
    </row>
    <row r="8" spans="1:18" ht="143.25" customHeight="1" x14ac:dyDescent="0.25">
      <c r="A8" s="207"/>
      <c r="B8" s="208"/>
      <c r="C8" s="209"/>
      <c r="D8" s="210"/>
      <c r="E8" s="526"/>
      <c r="F8" s="527"/>
      <c r="G8" s="527"/>
      <c r="H8" s="527"/>
      <c r="I8" s="527"/>
      <c r="J8" s="527"/>
      <c r="K8" s="527"/>
      <c r="L8" s="527"/>
      <c r="M8" s="527"/>
      <c r="N8" s="527"/>
      <c r="O8" s="527"/>
      <c r="P8" s="527"/>
      <c r="Q8" s="527"/>
      <c r="R8" s="528"/>
    </row>
    <row r="9" spans="1:18" ht="143.25" customHeight="1" x14ac:dyDescent="0.25">
      <c r="A9" s="207"/>
      <c r="B9" s="208"/>
      <c r="C9" s="209"/>
      <c r="D9" s="210"/>
      <c r="E9" s="526"/>
      <c r="F9" s="527"/>
      <c r="G9" s="527"/>
      <c r="H9" s="527"/>
      <c r="I9" s="527"/>
      <c r="J9" s="527"/>
      <c r="K9" s="527"/>
      <c r="L9" s="527"/>
      <c r="M9" s="527"/>
      <c r="N9" s="527"/>
      <c r="O9" s="527"/>
      <c r="P9" s="527"/>
      <c r="Q9" s="527"/>
      <c r="R9" s="528"/>
    </row>
    <row r="10" spans="1:18" ht="143.25" customHeight="1" x14ac:dyDescent="0.25">
      <c r="A10" s="207"/>
      <c r="B10" s="208"/>
      <c r="C10" s="209"/>
      <c r="D10" s="210"/>
      <c r="E10" s="526"/>
      <c r="F10" s="527"/>
      <c r="G10" s="527"/>
      <c r="H10" s="527"/>
      <c r="I10" s="527"/>
      <c r="J10" s="527"/>
      <c r="K10" s="527"/>
      <c r="L10" s="527"/>
      <c r="M10" s="527"/>
      <c r="N10" s="527"/>
      <c r="O10" s="527"/>
      <c r="P10" s="527"/>
      <c r="Q10" s="527"/>
      <c r="R10" s="528"/>
    </row>
    <row r="11" spans="1:18" ht="143.25" customHeight="1" x14ac:dyDescent="0.25">
      <c r="A11" s="207"/>
      <c r="B11" s="208"/>
      <c r="C11" s="209"/>
      <c r="D11" s="210"/>
      <c r="E11" s="526"/>
      <c r="F11" s="527"/>
      <c r="G11" s="527"/>
      <c r="H11" s="527"/>
      <c r="I11" s="527"/>
      <c r="J11" s="527"/>
      <c r="K11" s="527"/>
      <c r="L11" s="527"/>
      <c r="M11" s="527"/>
      <c r="N11" s="527"/>
      <c r="O11" s="527"/>
      <c r="P11" s="527"/>
      <c r="Q11" s="527"/>
      <c r="R11" s="528"/>
    </row>
    <row r="12" spans="1:18" ht="143.25" customHeight="1" x14ac:dyDescent="0.25">
      <c r="A12" s="207"/>
      <c r="B12" s="526"/>
      <c r="C12" s="527"/>
      <c r="D12" s="529"/>
      <c r="E12" s="526"/>
      <c r="F12" s="527"/>
      <c r="G12" s="527"/>
      <c r="H12" s="527"/>
      <c r="I12" s="527"/>
      <c r="J12" s="527"/>
      <c r="K12" s="527"/>
      <c r="L12" s="527"/>
      <c r="M12" s="527"/>
      <c r="N12" s="527"/>
      <c r="O12" s="527"/>
      <c r="P12" s="527"/>
      <c r="Q12" s="527"/>
      <c r="R12" s="528"/>
    </row>
    <row r="13" spans="1:18" ht="143.25" customHeight="1" x14ac:dyDescent="0.25">
      <c r="A13" s="207"/>
      <c r="B13" s="526"/>
      <c r="C13" s="527"/>
      <c r="D13" s="529"/>
      <c r="E13" s="526"/>
      <c r="F13" s="527"/>
      <c r="G13" s="527"/>
      <c r="H13" s="527"/>
      <c r="I13" s="527"/>
      <c r="J13" s="527"/>
      <c r="K13" s="527"/>
      <c r="L13" s="527"/>
      <c r="M13" s="527"/>
      <c r="N13" s="527"/>
      <c r="O13" s="527"/>
      <c r="P13" s="527"/>
      <c r="Q13" s="527"/>
      <c r="R13" s="528"/>
    </row>
    <row r="14" spans="1:18" ht="143.25" customHeight="1" x14ac:dyDescent="0.25">
      <c r="A14" s="207"/>
      <c r="B14" s="526"/>
      <c r="C14" s="527"/>
      <c r="D14" s="529"/>
      <c r="E14" s="526"/>
      <c r="F14" s="527"/>
      <c r="G14" s="527"/>
      <c r="H14" s="527"/>
      <c r="I14" s="527"/>
      <c r="J14" s="527"/>
      <c r="K14" s="527"/>
      <c r="L14" s="527"/>
      <c r="M14" s="527"/>
      <c r="N14" s="527"/>
      <c r="O14" s="527"/>
      <c r="P14" s="527"/>
      <c r="Q14" s="527"/>
      <c r="R14" s="528"/>
    </row>
    <row r="15" spans="1:18" ht="143.25" customHeight="1" x14ac:dyDescent="0.25">
      <c r="A15" s="207"/>
      <c r="B15" s="526"/>
      <c r="C15" s="527"/>
      <c r="D15" s="529"/>
      <c r="E15" s="526"/>
      <c r="F15" s="527"/>
      <c r="G15" s="527"/>
      <c r="H15" s="527"/>
      <c r="I15" s="527"/>
      <c r="J15" s="527"/>
      <c r="K15" s="527"/>
      <c r="L15" s="527"/>
      <c r="M15" s="527"/>
      <c r="N15" s="527"/>
      <c r="O15" s="527"/>
      <c r="P15" s="527"/>
      <c r="Q15" s="527"/>
      <c r="R15" s="528"/>
    </row>
    <row r="16" spans="1:18" ht="143.25" customHeight="1" x14ac:dyDescent="0.25">
      <c r="A16" s="207"/>
      <c r="B16" s="526"/>
      <c r="C16" s="527"/>
      <c r="D16" s="529"/>
      <c r="E16" s="526"/>
      <c r="F16" s="527"/>
      <c r="G16" s="527"/>
      <c r="H16" s="527"/>
      <c r="I16" s="527"/>
      <c r="J16" s="527"/>
      <c r="K16" s="527"/>
      <c r="L16" s="527"/>
      <c r="M16" s="527"/>
      <c r="N16" s="527"/>
      <c r="O16" s="527"/>
      <c r="P16" s="527"/>
      <c r="Q16" s="527"/>
      <c r="R16" s="528"/>
    </row>
    <row r="17" spans="1:18" ht="143.25" customHeight="1" x14ac:dyDescent="0.25">
      <c r="A17" s="207"/>
      <c r="B17" s="526"/>
      <c r="C17" s="527"/>
      <c r="D17" s="529"/>
      <c r="E17" s="526"/>
      <c r="F17" s="527"/>
      <c r="G17" s="527"/>
      <c r="H17" s="527"/>
      <c r="I17" s="527"/>
      <c r="J17" s="527"/>
      <c r="K17" s="527"/>
      <c r="L17" s="527"/>
      <c r="M17" s="527"/>
      <c r="N17" s="527"/>
      <c r="O17" s="527"/>
      <c r="P17" s="527"/>
      <c r="Q17" s="527"/>
      <c r="R17" s="528"/>
    </row>
    <row r="18" spans="1:18" ht="143.25" customHeight="1" x14ac:dyDescent="0.25">
      <c r="A18" s="207"/>
      <c r="B18" s="526"/>
      <c r="C18" s="527"/>
      <c r="D18" s="529"/>
      <c r="E18" s="526"/>
      <c r="F18" s="527"/>
      <c r="G18" s="527"/>
      <c r="H18" s="527"/>
      <c r="I18" s="527"/>
      <c r="J18" s="527"/>
      <c r="K18" s="527"/>
      <c r="L18" s="527"/>
      <c r="M18" s="527"/>
      <c r="N18" s="527"/>
      <c r="O18" s="527"/>
      <c r="P18" s="527"/>
      <c r="Q18" s="527"/>
      <c r="R18" s="528"/>
    </row>
    <row r="19" spans="1:18" ht="143.25" customHeight="1" x14ac:dyDescent="0.25">
      <c r="A19" s="207"/>
      <c r="B19" s="526"/>
      <c r="C19" s="527"/>
      <c r="D19" s="529"/>
      <c r="E19" s="526"/>
      <c r="F19" s="527"/>
      <c r="G19" s="527"/>
      <c r="H19" s="527"/>
      <c r="I19" s="527"/>
      <c r="J19" s="527"/>
      <c r="K19" s="527"/>
      <c r="L19" s="527"/>
      <c r="M19" s="527"/>
      <c r="N19" s="527"/>
      <c r="O19" s="527"/>
      <c r="P19" s="527"/>
      <c r="Q19" s="527"/>
      <c r="R19" s="528"/>
    </row>
    <row r="20" spans="1:18" ht="143.25" customHeight="1" x14ac:dyDescent="0.25">
      <c r="A20" s="207"/>
      <c r="B20" s="526"/>
      <c r="C20" s="527"/>
      <c r="D20" s="529"/>
      <c r="E20" s="526"/>
      <c r="F20" s="527"/>
      <c r="G20" s="527"/>
      <c r="H20" s="527"/>
      <c r="I20" s="527"/>
      <c r="J20" s="527"/>
      <c r="K20" s="527"/>
      <c r="L20" s="527"/>
      <c r="M20" s="527"/>
      <c r="N20" s="527"/>
      <c r="O20" s="527"/>
      <c r="P20" s="527"/>
      <c r="Q20" s="527"/>
      <c r="R20" s="528"/>
    </row>
    <row r="21" spans="1:18" ht="143.25" customHeight="1" x14ac:dyDescent="0.25">
      <c r="A21" s="207"/>
      <c r="B21" s="526"/>
      <c r="C21" s="527"/>
      <c r="D21" s="529"/>
      <c r="E21" s="526"/>
      <c r="F21" s="527"/>
      <c r="G21" s="527"/>
      <c r="H21" s="527"/>
      <c r="I21" s="527"/>
      <c r="J21" s="527"/>
      <c r="K21" s="527"/>
      <c r="L21" s="527"/>
      <c r="M21" s="527"/>
      <c r="N21" s="527"/>
      <c r="O21" s="527"/>
      <c r="P21" s="527"/>
      <c r="Q21" s="527"/>
      <c r="R21" s="528"/>
    </row>
    <row r="22" spans="1:18" ht="143.25" customHeight="1" x14ac:dyDescent="0.25">
      <c r="A22" s="207"/>
      <c r="B22" s="526"/>
      <c r="C22" s="527"/>
      <c r="D22" s="529"/>
      <c r="E22" s="526"/>
      <c r="F22" s="527"/>
      <c r="G22" s="527"/>
      <c r="H22" s="527"/>
      <c r="I22" s="527"/>
      <c r="J22" s="527"/>
      <c r="K22" s="527"/>
      <c r="L22" s="527"/>
      <c r="M22" s="527"/>
      <c r="N22" s="527"/>
      <c r="O22" s="527"/>
      <c r="P22" s="527"/>
      <c r="Q22" s="527"/>
      <c r="R22" s="528"/>
    </row>
    <row r="23" spans="1:18" ht="143.25" customHeight="1" x14ac:dyDescent="0.25">
      <c r="A23" s="207"/>
      <c r="B23" s="526"/>
      <c r="C23" s="527"/>
      <c r="D23" s="529"/>
      <c r="E23" s="526"/>
      <c r="F23" s="527"/>
      <c r="G23" s="527"/>
      <c r="H23" s="527"/>
      <c r="I23" s="527"/>
      <c r="J23" s="527"/>
      <c r="K23" s="527"/>
      <c r="L23" s="527"/>
      <c r="M23" s="527"/>
      <c r="N23" s="527"/>
      <c r="O23" s="527"/>
      <c r="P23" s="527"/>
      <c r="Q23" s="527"/>
      <c r="R23" s="528"/>
    </row>
    <row r="24" spans="1:18" ht="143.25" customHeight="1" x14ac:dyDescent="0.25">
      <c r="A24" s="207"/>
      <c r="B24" s="526"/>
      <c r="C24" s="527"/>
      <c r="D24" s="529"/>
      <c r="E24" s="526"/>
      <c r="F24" s="527"/>
      <c r="G24" s="527"/>
      <c r="H24" s="527"/>
      <c r="I24" s="527"/>
      <c r="J24" s="527"/>
      <c r="K24" s="527"/>
      <c r="L24" s="527"/>
      <c r="M24" s="527"/>
      <c r="N24" s="527"/>
      <c r="O24" s="527"/>
      <c r="P24" s="527"/>
      <c r="Q24" s="527"/>
      <c r="R24" s="528"/>
    </row>
    <row r="25" spans="1:18" ht="143.25" customHeight="1" x14ac:dyDescent="0.25">
      <c r="A25" s="207"/>
      <c r="B25" s="526"/>
      <c r="C25" s="527"/>
      <c r="D25" s="529"/>
      <c r="E25" s="526"/>
      <c r="F25" s="527"/>
      <c r="G25" s="527"/>
      <c r="H25" s="527"/>
      <c r="I25" s="527"/>
      <c r="J25" s="527"/>
      <c r="K25" s="527"/>
      <c r="L25" s="527"/>
      <c r="M25" s="527"/>
      <c r="N25" s="527"/>
      <c r="O25" s="527"/>
      <c r="P25" s="527"/>
      <c r="Q25" s="527"/>
      <c r="R25" s="528"/>
    </row>
    <row r="26" spans="1:18" ht="143.25" customHeight="1" x14ac:dyDescent="0.25">
      <c r="A26" s="207"/>
      <c r="B26" s="526"/>
      <c r="C26" s="527"/>
      <c r="D26" s="529"/>
      <c r="E26" s="526"/>
      <c r="F26" s="527"/>
      <c r="G26" s="527"/>
      <c r="H26" s="527"/>
      <c r="I26" s="527"/>
      <c r="J26" s="527"/>
      <c r="K26" s="527"/>
      <c r="L26" s="527"/>
      <c r="M26" s="527"/>
      <c r="N26" s="527"/>
      <c r="O26" s="527"/>
      <c r="P26" s="527"/>
      <c r="Q26" s="527"/>
      <c r="R26" s="528"/>
    </row>
    <row r="27" spans="1:18" ht="143.25" customHeight="1" x14ac:dyDescent="0.25">
      <c r="A27" s="207"/>
      <c r="B27" s="526"/>
      <c r="C27" s="527"/>
      <c r="D27" s="529"/>
      <c r="E27" s="526"/>
      <c r="F27" s="527"/>
      <c r="G27" s="527"/>
      <c r="H27" s="527"/>
      <c r="I27" s="527"/>
      <c r="J27" s="527"/>
      <c r="K27" s="527"/>
      <c r="L27" s="527"/>
      <c r="M27" s="527"/>
      <c r="N27" s="527"/>
      <c r="O27" s="527"/>
      <c r="P27" s="527"/>
      <c r="Q27" s="527"/>
      <c r="R27" s="528"/>
    </row>
    <row r="28" spans="1:18" ht="143.25" customHeight="1" x14ac:dyDescent="0.25">
      <c r="A28" s="207"/>
      <c r="B28" s="526"/>
      <c r="C28" s="527"/>
      <c r="D28" s="529"/>
      <c r="E28" s="526"/>
      <c r="F28" s="527"/>
      <c r="G28" s="527"/>
      <c r="H28" s="527"/>
      <c r="I28" s="527"/>
      <c r="J28" s="527"/>
      <c r="K28" s="527"/>
      <c r="L28" s="527"/>
      <c r="M28" s="527"/>
      <c r="N28" s="527"/>
      <c r="O28" s="527"/>
      <c r="P28" s="527"/>
      <c r="Q28" s="527"/>
      <c r="R28" s="528"/>
    </row>
    <row r="29" spans="1:18" ht="143.25" customHeight="1" x14ac:dyDescent="0.25">
      <c r="A29" s="207"/>
      <c r="B29" s="526"/>
      <c r="C29" s="527"/>
      <c r="D29" s="529"/>
      <c r="E29" s="526"/>
      <c r="F29" s="527"/>
      <c r="G29" s="527"/>
      <c r="H29" s="527"/>
      <c r="I29" s="527"/>
      <c r="J29" s="527"/>
      <c r="K29" s="527"/>
      <c r="L29" s="527"/>
      <c r="M29" s="527"/>
      <c r="N29" s="527"/>
      <c r="O29" s="527"/>
      <c r="P29" s="527"/>
      <c r="Q29" s="527"/>
      <c r="R29" s="528"/>
    </row>
    <row r="30" spans="1:18" ht="143.25" customHeight="1" x14ac:dyDescent="0.25">
      <c r="A30" s="207"/>
      <c r="B30" s="526"/>
      <c r="C30" s="527"/>
      <c r="D30" s="529"/>
      <c r="E30" s="526"/>
      <c r="F30" s="527"/>
      <c r="G30" s="527"/>
      <c r="H30" s="527"/>
      <c r="I30" s="527"/>
      <c r="J30" s="527"/>
      <c r="K30" s="527"/>
      <c r="L30" s="527"/>
      <c r="M30" s="527"/>
      <c r="N30" s="527"/>
      <c r="O30" s="527"/>
      <c r="P30" s="527"/>
      <c r="Q30" s="527"/>
      <c r="R30" s="528"/>
    </row>
    <row r="31" spans="1:18" ht="143.25" customHeight="1" x14ac:dyDescent="0.25">
      <c r="A31" s="207"/>
      <c r="B31" s="526"/>
      <c r="C31" s="527"/>
      <c r="D31" s="529"/>
      <c r="E31" s="526"/>
      <c r="F31" s="527"/>
      <c r="G31" s="527"/>
      <c r="H31" s="527"/>
      <c r="I31" s="527"/>
      <c r="J31" s="527"/>
      <c r="K31" s="527"/>
      <c r="L31" s="527"/>
      <c r="M31" s="527"/>
      <c r="N31" s="527"/>
      <c r="O31" s="527"/>
      <c r="P31" s="527"/>
      <c r="Q31" s="527"/>
      <c r="R31" s="528"/>
    </row>
    <row r="32" spans="1:18" ht="143.25" customHeight="1" x14ac:dyDescent="0.25">
      <c r="A32" s="207"/>
      <c r="B32" s="526"/>
      <c r="C32" s="527"/>
      <c r="D32" s="529"/>
      <c r="E32" s="526"/>
      <c r="F32" s="527"/>
      <c r="G32" s="527"/>
      <c r="H32" s="527"/>
      <c r="I32" s="527"/>
      <c r="J32" s="527"/>
      <c r="K32" s="527"/>
      <c r="L32" s="527"/>
      <c r="M32" s="527"/>
      <c r="N32" s="527"/>
      <c r="O32" s="527"/>
      <c r="P32" s="527"/>
      <c r="Q32" s="527"/>
      <c r="R32" s="528"/>
    </row>
    <row r="33" spans="1:18" ht="143.25" customHeight="1" x14ac:dyDescent="0.25">
      <c r="A33" s="207"/>
      <c r="B33" s="526"/>
      <c r="C33" s="527"/>
      <c r="D33" s="529"/>
      <c r="E33" s="526"/>
      <c r="F33" s="527"/>
      <c r="G33" s="527"/>
      <c r="H33" s="527"/>
      <c r="I33" s="527"/>
      <c r="J33" s="527"/>
      <c r="K33" s="527"/>
      <c r="L33" s="527"/>
      <c r="M33" s="527"/>
      <c r="N33" s="527"/>
      <c r="O33" s="527"/>
      <c r="P33" s="527"/>
      <c r="Q33" s="527"/>
      <c r="R33" s="528"/>
    </row>
    <row r="34" spans="1:18" ht="143.25" customHeight="1" x14ac:dyDescent="0.25">
      <c r="A34" s="207"/>
      <c r="B34" s="526"/>
      <c r="C34" s="527"/>
      <c r="D34" s="529"/>
      <c r="E34" s="526"/>
      <c r="F34" s="527"/>
      <c r="G34" s="527"/>
      <c r="H34" s="527"/>
      <c r="I34" s="527"/>
      <c r="J34" s="527"/>
      <c r="K34" s="527"/>
      <c r="L34" s="527"/>
      <c r="M34" s="527"/>
      <c r="N34" s="527"/>
      <c r="O34" s="527"/>
      <c r="P34" s="527"/>
      <c r="Q34" s="527"/>
      <c r="R34" s="528"/>
    </row>
    <row r="35" spans="1:18" ht="143.25" customHeight="1" x14ac:dyDescent="0.25">
      <c r="A35" s="207"/>
      <c r="B35" s="526"/>
      <c r="C35" s="527"/>
      <c r="D35" s="529"/>
      <c r="E35" s="526"/>
      <c r="F35" s="527"/>
      <c r="G35" s="527"/>
      <c r="H35" s="527"/>
      <c r="I35" s="527"/>
      <c r="J35" s="527"/>
      <c r="K35" s="527"/>
      <c r="L35" s="527"/>
      <c r="M35" s="527"/>
      <c r="N35" s="527"/>
      <c r="O35" s="527"/>
      <c r="P35" s="527"/>
      <c r="Q35" s="527"/>
      <c r="R35" s="528"/>
    </row>
    <row r="36" spans="1:18" ht="143.25" customHeight="1" x14ac:dyDescent="0.25">
      <c r="A36" s="207"/>
      <c r="B36" s="526"/>
      <c r="C36" s="527"/>
      <c r="D36" s="529"/>
      <c r="E36" s="526"/>
      <c r="F36" s="527"/>
      <c r="G36" s="527"/>
      <c r="H36" s="527"/>
      <c r="I36" s="527"/>
      <c r="J36" s="527"/>
      <c r="K36" s="527"/>
      <c r="L36" s="527"/>
      <c r="M36" s="527"/>
      <c r="N36" s="527"/>
      <c r="O36" s="527"/>
      <c r="P36" s="527"/>
      <c r="Q36" s="527"/>
      <c r="R36" s="528"/>
    </row>
    <row r="37" spans="1:18" ht="143.25" customHeight="1" x14ac:dyDescent="0.25">
      <c r="A37" s="207"/>
      <c r="B37" s="526"/>
      <c r="C37" s="527"/>
      <c r="D37" s="529"/>
      <c r="E37" s="526"/>
      <c r="F37" s="527"/>
      <c r="G37" s="527"/>
      <c r="H37" s="527"/>
      <c r="I37" s="527"/>
      <c r="J37" s="527"/>
      <c r="K37" s="527"/>
      <c r="L37" s="527"/>
      <c r="M37" s="527"/>
      <c r="N37" s="527"/>
      <c r="O37" s="527"/>
      <c r="P37" s="527"/>
      <c r="Q37" s="527"/>
      <c r="R37" s="528"/>
    </row>
    <row r="38" spans="1:18" ht="143.25" customHeight="1" x14ac:dyDescent="0.25">
      <c r="A38" s="207"/>
      <c r="B38" s="526"/>
      <c r="C38" s="527"/>
      <c r="D38" s="529"/>
      <c r="E38" s="526"/>
      <c r="F38" s="527"/>
      <c r="G38" s="527"/>
      <c r="H38" s="527"/>
      <c r="I38" s="527"/>
      <c r="J38" s="527"/>
      <c r="K38" s="527"/>
      <c r="L38" s="527"/>
      <c r="M38" s="527"/>
      <c r="N38" s="527"/>
      <c r="O38" s="527"/>
      <c r="P38" s="527"/>
      <c r="Q38" s="527"/>
      <c r="R38" s="528"/>
    </row>
    <row r="39" spans="1:18" ht="143.25" customHeight="1" x14ac:dyDescent="0.25">
      <c r="A39" s="207"/>
      <c r="B39" s="208"/>
      <c r="C39" s="209"/>
      <c r="D39" s="210"/>
      <c r="E39" s="526"/>
      <c r="F39" s="527"/>
      <c r="G39" s="527"/>
      <c r="H39" s="527"/>
      <c r="I39" s="527"/>
      <c r="J39" s="527"/>
      <c r="K39" s="527"/>
      <c r="L39" s="527"/>
      <c r="M39" s="527"/>
      <c r="N39" s="527"/>
      <c r="O39" s="527"/>
      <c r="P39" s="527"/>
      <c r="Q39" s="527"/>
      <c r="R39" s="528"/>
    </row>
    <row r="40" spans="1:18" ht="143.25" customHeight="1" x14ac:dyDescent="0.25">
      <c r="A40" s="207"/>
      <c r="B40" s="208"/>
      <c r="C40" s="209"/>
      <c r="D40" s="210"/>
      <c r="E40" s="526"/>
      <c r="F40" s="527"/>
      <c r="G40" s="527"/>
      <c r="H40" s="527"/>
      <c r="I40" s="527"/>
      <c r="J40" s="527"/>
      <c r="K40" s="527"/>
      <c r="L40" s="527"/>
      <c r="M40" s="527"/>
      <c r="N40" s="527"/>
      <c r="O40" s="527"/>
      <c r="P40" s="527"/>
      <c r="Q40" s="527"/>
      <c r="R40" s="528"/>
    </row>
    <row r="41" spans="1:18" ht="143.25" customHeight="1" x14ac:dyDescent="0.25">
      <c r="A41" s="207"/>
      <c r="B41" s="208"/>
      <c r="C41" s="209"/>
      <c r="D41" s="210"/>
      <c r="E41" s="526"/>
      <c r="F41" s="527"/>
      <c r="G41" s="527"/>
      <c r="H41" s="527"/>
      <c r="I41" s="527"/>
      <c r="J41" s="527"/>
      <c r="K41" s="527"/>
      <c r="L41" s="527"/>
      <c r="M41" s="527"/>
      <c r="N41" s="527"/>
      <c r="O41" s="527"/>
      <c r="P41" s="527"/>
      <c r="Q41" s="527"/>
      <c r="R41" s="528"/>
    </row>
    <row r="42" spans="1:18" ht="143.25" customHeight="1" x14ac:dyDescent="0.25">
      <c r="A42" s="207"/>
      <c r="B42" s="526"/>
      <c r="C42" s="527"/>
      <c r="D42" s="529"/>
      <c r="E42" s="526"/>
      <c r="F42" s="527"/>
      <c r="G42" s="527"/>
      <c r="H42" s="527"/>
      <c r="I42" s="527"/>
      <c r="J42" s="527"/>
      <c r="K42" s="527"/>
      <c r="L42" s="527"/>
      <c r="M42" s="527"/>
      <c r="N42" s="527"/>
      <c r="O42" s="527"/>
      <c r="P42" s="527"/>
      <c r="Q42" s="527"/>
      <c r="R42" s="528"/>
    </row>
    <row r="43" spans="1:18" ht="143.25" customHeight="1" x14ac:dyDescent="0.25">
      <c r="A43" s="207"/>
      <c r="B43" s="526"/>
      <c r="C43" s="527"/>
      <c r="D43" s="529"/>
      <c r="E43" s="526"/>
      <c r="F43" s="527"/>
      <c r="G43" s="527"/>
      <c r="H43" s="527"/>
      <c r="I43" s="527"/>
      <c r="J43" s="527"/>
      <c r="K43" s="527"/>
      <c r="L43" s="527"/>
      <c r="M43" s="527"/>
      <c r="N43" s="527"/>
      <c r="O43" s="527"/>
      <c r="P43" s="527"/>
      <c r="Q43" s="527"/>
      <c r="R43" s="528"/>
    </row>
  </sheetData>
  <sheetProtection password="E9CD" sheet="1" objects="1" scenarios="1" formatCells="0" formatRows="0"/>
  <mergeCells count="77">
    <mergeCell ref="B19:D19"/>
    <mergeCell ref="E19:R19"/>
    <mergeCell ref="B20:D20"/>
    <mergeCell ref="E20:R20"/>
    <mergeCell ref="B16:D16"/>
    <mergeCell ref="E16:R16"/>
    <mergeCell ref="B17:D17"/>
    <mergeCell ref="E17:R17"/>
    <mergeCell ref="B18:D18"/>
    <mergeCell ref="E18:R18"/>
    <mergeCell ref="B29:D29"/>
    <mergeCell ref="E29:R29"/>
    <mergeCell ref="B30:D30"/>
    <mergeCell ref="E30:R30"/>
    <mergeCell ref="B12:D12"/>
    <mergeCell ref="E12:R12"/>
    <mergeCell ref="B13:D13"/>
    <mergeCell ref="E13:R13"/>
    <mergeCell ref="B14:D14"/>
    <mergeCell ref="E14:R14"/>
    <mergeCell ref="B15:D15"/>
    <mergeCell ref="E15:R15"/>
    <mergeCell ref="B23:D23"/>
    <mergeCell ref="E23:R23"/>
    <mergeCell ref="B24:D24"/>
    <mergeCell ref="E24:R24"/>
    <mergeCell ref="B26:D26"/>
    <mergeCell ref="E26:R26"/>
    <mergeCell ref="B27:D27"/>
    <mergeCell ref="E27:R27"/>
    <mergeCell ref="B28:D28"/>
    <mergeCell ref="E28:R28"/>
    <mergeCell ref="B5:D5"/>
    <mergeCell ref="E5:R5"/>
    <mergeCell ref="B6:D6"/>
    <mergeCell ref="E6:R6"/>
    <mergeCell ref="B7:D7"/>
    <mergeCell ref="E7:R7"/>
    <mergeCell ref="A1:B1"/>
    <mergeCell ref="C1:R1"/>
    <mergeCell ref="B3:D3"/>
    <mergeCell ref="E3:R3"/>
    <mergeCell ref="B4:D4"/>
    <mergeCell ref="E4:R4"/>
    <mergeCell ref="B21:D21"/>
    <mergeCell ref="E21:R21"/>
    <mergeCell ref="B42:D42"/>
    <mergeCell ref="E42:R42"/>
    <mergeCell ref="B25:D25"/>
    <mergeCell ref="E25:R25"/>
    <mergeCell ref="B33:D33"/>
    <mergeCell ref="E33:R33"/>
    <mergeCell ref="B34:D34"/>
    <mergeCell ref="E34:R34"/>
    <mergeCell ref="B31:D31"/>
    <mergeCell ref="E31:R31"/>
    <mergeCell ref="B32:D32"/>
    <mergeCell ref="E32:R32"/>
    <mergeCell ref="B22:D22"/>
    <mergeCell ref="E22:R22"/>
    <mergeCell ref="B43:D43"/>
    <mergeCell ref="E43:R43"/>
    <mergeCell ref="B35:D35"/>
    <mergeCell ref="E35:R35"/>
    <mergeCell ref="B36:D36"/>
    <mergeCell ref="E36:R36"/>
    <mergeCell ref="B37:D37"/>
    <mergeCell ref="E37:R37"/>
    <mergeCell ref="B38:D38"/>
    <mergeCell ref="E38:R38"/>
    <mergeCell ref="E40:R40"/>
    <mergeCell ref="E41:R41"/>
    <mergeCell ref="E8:R8"/>
    <mergeCell ref="E9:R9"/>
    <mergeCell ref="E10:R10"/>
    <mergeCell ref="E11:R11"/>
    <mergeCell ref="E39:R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8"/>
  <sheetViews>
    <sheetView zoomScale="71" zoomScaleNormal="71" workbookViewId="0">
      <selection activeCell="U13" sqref="U13"/>
    </sheetView>
  </sheetViews>
  <sheetFormatPr baseColWidth="10" defaultColWidth="11.42578125" defaultRowHeight="12.75" x14ac:dyDescent="0.25"/>
  <cols>
    <col min="1" max="1" width="55.140625" style="44" customWidth="1"/>
    <col min="2" max="2" width="51" style="44" customWidth="1"/>
    <col min="3" max="4" width="39.140625" style="44" customWidth="1"/>
    <col min="5" max="5" width="28.7109375" style="44" customWidth="1"/>
    <col min="6" max="6" width="13.140625" style="44" customWidth="1"/>
    <col min="7" max="7" width="12.42578125" style="44" customWidth="1"/>
    <col min="8" max="8" width="11.42578125" style="44" customWidth="1"/>
    <col min="9" max="13" width="8.42578125" style="44" customWidth="1"/>
    <col min="14" max="15" width="18" style="44" customWidth="1"/>
    <col min="16" max="16" width="14.5703125" style="44" customWidth="1"/>
    <col min="17" max="17" width="11" style="44" customWidth="1"/>
    <col min="18" max="19" width="10" style="44" customWidth="1"/>
    <col min="20" max="20" width="16.85546875" style="44" customWidth="1"/>
    <col min="21" max="21" width="18.42578125" style="44" customWidth="1"/>
    <col min="22" max="22" width="11.42578125" style="44"/>
    <col min="23" max="23" width="21.42578125" style="44" customWidth="1"/>
    <col min="24" max="24" width="24.5703125" style="44" customWidth="1"/>
    <col min="25" max="25" width="11.42578125" style="44"/>
    <col min="26" max="26" width="18" style="44" customWidth="1"/>
    <col min="27" max="16384" width="11.42578125" style="44"/>
  </cols>
  <sheetData>
    <row r="1" spans="1:26" ht="12.95" x14ac:dyDescent="0.35">
      <c r="A1" s="149" t="s">
        <v>2</v>
      </c>
    </row>
    <row r="2" spans="1:26" ht="76.5" x14ac:dyDescent="0.25">
      <c r="A2" s="150" t="s">
        <v>1</v>
      </c>
      <c r="B2" s="150" t="s">
        <v>3</v>
      </c>
      <c r="C2" s="150" t="s">
        <v>216</v>
      </c>
      <c r="D2" s="151" t="s">
        <v>327</v>
      </c>
      <c r="E2" s="150" t="s">
        <v>115</v>
      </c>
      <c r="F2" s="150" t="s">
        <v>14</v>
      </c>
      <c r="G2" s="150" t="s">
        <v>0</v>
      </c>
      <c r="I2" s="251" t="s">
        <v>9</v>
      </c>
      <c r="J2" s="252"/>
      <c r="K2" s="251" t="s">
        <v>10</v>
      </c>
      <c r="L2" s="252"/>
      <c r="M2" s="152"/>
      <c r="N2" s="150" t="s">
        <v>20</v>
      </c>
      <c r="O2" s="150" t="s">
        <v>55</v>
      </c>
      <c r="P2" s="150" t="s">
        <v>37</v>
      </c>
      <c r="Q2" s="150" t="s">
        <v>38</v>
      </c>
      <c r="R2" s="250" t="s">
        <v>39</v>
      </c>
      <c r="S2" s="250"/>
      <c r="T2" s="150" t="s">
        <v>44</v>
      </c>
      <c r="U2" s="150" t="s">
        <v>45</v>
      </c>
      <c r="V2" s="150" t="s">
        <v>54</v>
      </c>
      <c r="W2" s="150" t="s">
        <v>57</v>
      </c>
      <c r="X2" s="150" t="s">
        <v>133</v>
      </c>
      <c r="Y2" s="150" t="s">
        <v>153</v>
      </c>
      <c r="Z2" s="150" t="s">
        <v>49</v>
      </c>
    </row>
    <row r="3" spans="1:26" ht="54.75" customHeight="1" x14ac:dyDescent="0.25">
      <c r="A3" s="33" t="s">
        <v>163</v>
      </c>
      <c r="B3" s="44" t="s">
        <v>210</v>
      </c>
      <c r="C3" s="128" t="s">
        <v>360</v>
      </c>
      <c r="D3" s="128" t="s">
        <v>328</v>
      </c>
      <c r="E3" s="44" t="s">
        <v>117</v>
      </c>
      <c r="F3" s="44" t="s">
        <v>15</v>
      </c>
      <c r="G3" s="44" t="s">
        <v>15</v>
      </c>
      <c r="I3" s="153">
        <v>1</v>
      </c>
      <c r="J3" s="154" t="s">
        <v>92</v>
      </c>
      <c r="K3" s="155">
        <v>1</v>
      </c>
      <c r="L3" s="154" t="s">
        <v>53</v>
      </c>
      <c r="M3" s="33"/>
      <c r="N3" s="156" t="s">
        <v>21</v>
      </c>
      <c r="O3" s="156" t="s">
        <v>31</v>
      </c>
      <c r="P3" s="155">
        <v>15</v>
      </c>
      <c r="Q3" s="44" t="s">
        <v>32</v>
      </c>
      <c r="R3" s="157" t="s">
        <v>32</v>
      </c>
      <c r="S3" s="158">
        <v>100</v>
      </c>
      <c r="T3" s="44" t="s">
        <v>46</v>
      </c>
      <c r="U3" s="44" t="s">
        <v>46</v>
      </c>
      <c r="V3" s="44" t="s">
        <v>12</v>
      </c>
      <c r="W3" s="44" t="s">
        <v>78</v>
      </c>
      <c r="X3" s="44" t="s">
        <v>134</v>
      </c>
      <c r="Y3" s="44">
        <v>2019</v>
      </c>
      <c r="Z3" s="44" t="s">
        <v>307</v>
      </c>
    </row>
    <row r="4" spans="1:26" ht="28.5" customHeight="1" x14ac:dyDescent="0.25">
      <c r="A4" s="33" t="s">
        <v>161</v>
      </c>
      <c r="B4" s="44" t="s">
        <v>211</v>
      </c>
      <c r="C4" s="128" t="s">
        <v>361</v>
      </c>
      <c r="D4" s="128" t="s">
        <v>329</v>
      </c>
      <c r="E4" s="44" t="s">
        <v>180</v>
      </c>
      <c r="F4" s="44" t="s">
        <v>16</v>
      </c>
      <c r="G4" s="44" t="s">
        <v>99</v>
      </c>
      <c r="I4" s="153">
        <v>2</v>
      </c>
      <c r="J4" s="159" t="s">
        <v>18</v>
      </c>
      <c r="K4" s="155">
        <v>2</v>
      </c>
      <c r="L4" s="159" t="s">
        <v>50</v>
      </c>
      <c r="M4" s="33"/>
      <c r="N4" s="156" t="s">
        <v>22</v>
      </c>
      <c r="O4" s="156" t="s">
        <v>56</v>
      </c>
      <c r="P4" s="155">
        <v>0</v>
      </c>
      <c r="Q4" s="44" t="s">
        <v>11</v>
      </c>
      <c r="R4" s="157" t="s">
        <v>11</v>
      </c>
      <c r="S4" s="158">
        <v>50</v>
      </c>
      <c r="T4" s="44" t="s">
        <v>47</v>
      </c>
      <c r="U4" s="44" t="s">
        <v>48</v>
      </c>
      <c r="V4" s="44" t="s">
        <v>13</v>
      </c>
      <c r="W4" s="44" t="s">
        <v>80</v>
      </c>
      <c r="X4" s="44" t="s">
        <v>135</v>
      </c>
      <c r="Y4" s="44">
        <v>2020</v>
      </c>
      <c r="Z4" s="44" t="s">
        <v>305</v>
      </c>
    </row>
    <row r="5" spans="1:26" ht="28.5" customHeight="1" x14ac:dyDescent="0.25">
      <c r="A5" s="33" t="s">
        <v>162</v>
      </c>
      <c r="B5" s="44" t="s">
        <v>212</v>
      </c>
      <c r="C5" s="128" t="s">
        <v>362</v>
      </c>
      <c r="D5" s="128" t="s">
        <v>330</v>
      </c>
      <c r="E5" s="44" t="s">
        <v>118</v>
      </c>
      <c r="F5" s="44" t="s">
        <v>178</v>
      </c>
      <c r="G5" s="44" t="s">
        <v>100</v>
      </c>
      <c r="I5" s="153">
        <v>3</v>
      </c>
      <c r="J5" s="160" t="s">
        <v>86</v>
      </c>
      <c r="K5" s="153">
        <v>3</v>
      </c>
      <c r="L5" s="160" t="s">
        <v>11</v>
      </c>
      <c r="M5" s="157"/>
      <c r="N5" s="156" t="s">
        <v>23</v>
      </c>
      <c r="O5" s="156" t="s">
        <v>114</v>
      </c>
      <c r="P5" s="155"/>
      <c r="Q5" s="44" t="s">
        <v>33</v>
      </c>
      <c r="R5" s="157" t="s">
        <v>33</v>
      </c>
      <c r="S5" s="158">
        <v>0</v>
      </c>
      <c r="T5" s="44" t="s">
        <v>114</v>
      </c>
      <c r="U5" s="44" t="s">
        <v>47</v>
      </c>
      <c r="V5" s="44" t="s">
        <v>114</v>
      </c>
      <c r="W5" s="44" t="s">
        <v>79</v>
      </c>
      <c r="X5" s="44" t="s">
        <v>114</v>
      </c>
      <c r="Y5" s="44">
        <v>2021</v>
      </c>
      <c r="Z5" s="44" t="s">
        <v>306</v>
      </c>
    </row>
    <row r="6" spans="1:26" ht="28.5" customHeight="1" x14ac:dyDescent="0.25">
      <c r="A6" s="33" t="s">
        <v>164</v>
      </c>
      <c r="B6" s="44" t="s">
        <v>213</v>
      </c>
      <c r="C6" s="128" t="s">
        <v>363</v>
      </c>
      <c r="D6" s="128" t="s">
        <v>331</v>
      </c>
      <c r="E6" s="44" t="s">
        <v>119</v>
      </c>
      <c r="F6" s="44" t="s">
        <v>179</v>
      </c>
      <c r="G6" s="44" t="s">
        <v>76</v>
      </c>
      <c r="I6" s="153">
        <v>4</v>
      </c>
      <c r="J6" s="161" t="s">
        <v>85</v>
      </c>
      <c r="K6" s="153">
        <v>4</v>
      </c>
      <c r="L6" s="161" t="s">
        <v>51</v>
      </c>
      <c r="M6" s="157"/>
      <c r="N6" s="156" t="s">
        <v>149</v>
      </c>
      <c r="O6" s="156"/>
      <c r="P6" s="155">
        <v>10</v>
      </c>
      <c r="Q6" s="44" t="s">
        <v>114</v>
      </c>
      <c r="R6" s="157" t="s">
        <v>114</v>
      </c>
      <c r="S6" s="158"/>
      <c r="U6" s="44" t="s">
        <v>114</v>
      </c>
      <c r="W6" s="44" t="s">
        <v>114</v>
      </c>
      <c r="Y6" s="44">
        <v>2022</v>
      </c>
      <c r="Z6" s="44" t="s">
        <v>304</v>
      </c>
    </row>
    <row r="7" spans="1:26" ht="28.5" customHeight="1" x14ac:dyDescent="0.25">
      <c r="A7" s="33" t="s">
        <v>165</v>
      </c>
      <c r="B7" s="44" t="s">
        <v>214</v>
      </c>
      <c r="C7" s="128" t="s">
        <v>364</v>
      </c>
      <c r="D7" s="128" t="s">
        <v>332</v>
      </c>
      <c r="E7" s="44" t="s">
        <v>120</v>
      </c>
      <c r="F7" s="44" t="s">
        <v>114</v>
      </c>
      <c r="G7" s="44" t="s">
        <v>77</v>
      </c>
      <c r="I7" s="153">
        <v>5</v>
      </c>
      <c r="J7" s="162" t="s">
        <v>17</v>
      </c>
      <c r="K7" s="153">
        <v>5</v>
      </c>
      <c r="L7" s="162" t="s">
        <v>52</v>
      </c>
      <c r="M7" s="157"/>
      <c r="N7" s="156" t="s">
        <v>24</v>
      </c>
      <c r="O7" s="156"/>
      <c r="P7" s="155">
        <v>5</v>
      </c>
      <c r="R7" s="158"/>
      <c r="S7" s="158"/>
      <c r="Y7" s="44">
        <v>2023</v>
      </c>
      <c r="Z7" s="44" t="s">
        <v>114</v>
      </c>
    </row>
    <row r="8" spans="1:26" ht="28.5" customHeight="1" x14ac:dyDescent="0.25">
      <c r="A8" s="33" t="s">
        <v>207</v>
      </c>
      <c r="B8" s="44" t="s">
        <v>215</v>
      </c>
      <c r="C8" s="128" t="s">
        <v>365</v>
      </c>
      <c r="D8" s="128" t="s">
        <v>333</v>
      </c>
      <c r="E8" s="44" t="s">
        <v>121</v>
      </c>
      <c r="G8" s="44" t="s">
        <v>101</v>
      </c>
      <c r="I8" s="156"/>
      <c r="J8" s="156" t="s">
        <v>114</v>
      </c>
      <c r="L8" s="44" t="s">
        <v>114</v>
      </c>
      <c r="M8" s="157"/>
      <c r="N8" s="156" t="s">
        <v>25</v>
      </c>
      <c r="O8" s="156"/>
      <c r="P8" s="155">
        <v>0</v>
      </c>
      <c r="R8" s="158"/>
      <c r="S8" s="158"/>
      <c r="Y8" s="44">
        <v>2024</v>
      </c>
    </row>
    <row r="9" spans="1:26" ht="28.5" customHeight="1" x14ac:dyDescent="0.25">
      <c r="A9" s="33" t="s">
        <v>166</v>
      </c>
      <c r="B9" s="44" t="s">
        <v>84</v>
      </c>
      <c r="C9" s="127" t="s">
        <v>366</v>
      </c>
      <c r="D9" s="127" t="s">
        <v>334</v>
      </c>
      <c r="E9" s="44" t="s">
        <v>122</v>
      </c>
      <c r="G9" s="44" t="s">
        <v>102</v>
      </c>
      <c r="H9" s="158"/>
      <c r="K9" s="156"/>
      <c r="L9" s="156"/>
      <c r="M9" s="157"/>
      <c r="N9" s="156" t="s">
        <v>26</v>
      </c>
      <c r="O9" s="156"/>
      <c r="P9" s="155"/>
      <c r="R9" s="158"/>
      <c r="S9" s="158"/>
      <c r="Y9" s="44">
        <v>2025</v>
      </c>
    </row>
    <row r="10" spans="1:26" ht="28.5" customHeight="1" x14ac:dyDescent="0.25">
      <c r="A10" s="33" t="s">
        <v>208</v>
      </c>
      <c r="B10" s="44" t="s">
        <v>4</v>
      </c>
      <c r="C10" s="127" t="s">
        <v>367</v>
      </c>
      <c r="D10" s="127" t="s">
        <v>340</v>
      </c>
      <c r="E10" s="44" t="s">
        <v>123</v>
      </c>
      <c r="G10" s="44" t="s">
        <v>114</v>
      </c>
      <c r="H10" s="158"/>
      <c r="M10" s="157"/>
      <c r="N10" s="156" t="s">
        <v>27</v>
      </c>
      <c r="O10" s="156"/>
      <c r="P10" s="155">
        <v>15</v>
      </c>
      <c r="R10" s="158"/>
      <c r="S10" s="158"/>
    </row>
    <row r="11" spans="1:26" ht="28.5" customHeight="1" x14ac:dyDescent="0.25">
      <c r="A11" s="33" t="s">
        <v>209</v>
      </c>
      <c r="B11" s="44" t="s">
        <v>5</v>
      </c>
      <c r="C11" s="127" t="s">
        <v>368</v>
      </c>
      <c r="D11" s="127" t="s">
        <v>343</v>
      </c>
      <c r="E11" s="44" t="s">
        <v>124</v>
      </c>
      <c r="H11" s="158"/>
      <c r="M11" s="157"/>
      <c r="N11" s="156" t="s">
        <v>28</v>
      </c>
      <c r="O11" s="156"/>
      <c r="P11" s="155">
        <v>10</v>
      </c>
      <c r="R11" s="158"/>
      <c r="S11" s="158"/>
    </row>
    <row r="12" spans="1:26" ht="28.5" customHeight="1" x14ac:dyDescent="0.25">
      <c r="A12" s="33" t="s">
        <v>167</v>
      </c>
      <c r="B12" s="44" t="s">
        <v>7</v>
      </c>
      <c r="C12" s="127" t="s">
        <v>369</v>
      </c>
      <c r="D12" s="127" t="s">
        <v>335</v>
      </c>
      <c r="E12" s="44" t="s">
        <v>131</v>
      </c>
      <c r="H12" s="158"/>
      <c r="M12" s="157"/>
      <c r="N12" s="156" t="s">
        <v>29</v>
      </c>
      <c r="O12" s="156"/>
      <c r="P12" s="155">
        <v>0</v>
      </c>
      <c r="R12" s="158"/>
      <c r="S12" s="158"/>
    </row>
    <row r="13" spans="1:26" ht="28.5" customHeight="1" x14ac:dyDescent="0.25">
      <c r="A13" s="33" t="s">
        <v>168</v>
      </c>
      <c r="B13" s="44" t="s">
        <v>6</v>
      </c>
      <c r="C13" s="127" t="s">
        <v>370</v>
      </c>
      <c r="D13" s="127" t="s">
        <v>336</v>
      </c>
      <c r="E13" s="44" t="s">
        <v>125</v>
      </c>
      <c r="H13" s="158"/>
      <c r="I13" s="253" t="s">
        <v>93</v>
      </c>
      <c r="J13" s="253"/>
      <c r="K13" s="253"/>
      <c r="L13" s="253"/>
      <c r="M13" s="157"/>
      <c r="N13" s="44" t="s">
        <v>114</v>
      </c>
      <c r="R13" s="158"/>
      <c r="S13" s="158"/>
    </row>
    <row r="14" spans="1:26" ht="28.5" customHeight="1" x14ac:dyDescent="0.25">
      <c r="A14" s="33" t="s">
        <v>169</v>
      </c>
      <c r="B14" s="44" t="s">
        <v>83</v>
      </c>
      <c r="C14" s="127" t="s">
        <v>371</v>
      </c>
      <c r="D14" s="127" t="s">
        <v>337</v>
      </c>
      <c r="E14" s="44" t="s">
        <v>126</v>
      </c>
      <c r="H14" s="158"/>
      <c r="M14" s="157"/>
      <c r="R14" s="158"/>
      <c r="S14" s="158"/>
    </row>
    <row r="15" spans="1:26" ht="28.5" customHeight="1" x14ac:dyDescent="0.25">
      <c r="A15" s="33" t="s">
        <v>170</v>
      </c>
      <c r="B15" s="44" t="s">
        <v>423</v>
      </c>
      <c r="C15" s="127" t="s">
        <v>372</v>
      </c>
      <c r="D15" s="127" t="s">
        <v>342</v>
      </c>
      <c r="E15" s="44" t="s">
        <v>127</v>
      </c>
      <c r="H15" s="158"/>
      <c r="I15" s="153">
        <v>5</v>
      </c>
      <c r="J15" s="162" t="s">
        <v>17</v>
      </c>
      <c r="K15" s="153">
        <v>5</v>
      </c>
      <c r="L15" s="162" t="s">
        <v>52</v>
      </c>
      <c r="M15" s="157"/>
      <c r="R15" s="158"/>
      <c r="S15" s="158"/>
    </row>
    <row r="16" spans="1:26" ht="28.5" customHeight="1" x14ac:dyDescent="0.25">
      <c r="A16" s="33" t="s">
        <v>171</v>
      </c>
      <c r="B16" s="44" t="s">
        <v>114</v>
      </c>
      <c r="C16" s="127" t="s">
        <v>373</v>
      </c>
      <c r="D16" s="127" t="s">
        <v>341</v>
      </c>
      <c r="E16" s="44" t="s">
        <v>128</v>
      </c>
      <c r="H16" s="158"/>
      <c r="I16" s="153">
        <v>2</v>
      </c>
      <c r="J16" s="159" t="s">
        <v>18</v>
      </c>
      <c r="K16" s="155">
        <v>1</v>
      </c>
      <c r="L16" s="154" t="s">
        <v>53</v>
      </c>
      <c r="M16" s="157"/>
      <c r="R16" s="158"/>
      <c r="S16" s="158"/>
    </row>
    <row r="17" spans="1:13" ht="28.5" customHeight="1" x14ac:dyDescent="0.35">
      <c r="A17" s="33" t="s">
        <v>172</v>
      </c>
      <c r="C17" s="127" t="s">
        <v>374</v>
      </c>
      <c r="D17" s="127" t="s">
        <v>338</v>
      </c>
      <c r="E17" s="44" t="s">
        <v>116</v>
      </c>
      <c r="I17" s="153">
        <v>3</v>
      </c>
      <c r="J17" s="160" t="s">
        <v>86</v>
      </c>
      <c r="K17" s="153">
        <v>4</v>
      </c>
      <c r="L17" s="161" t="s">
        <v>51</v>
      </c>
    </row>
    <row r="18" spans="1:13" ht="28.5" customHeight="1" x14ac:dyDescent="0.25">
      <c r="A18" s="44" t="s">
        <v>114</v>
      </c>
      <c r="C18" s="127" t="s">
        <v>375</v>
      </c>
      <c r="D18" s="127" t="s">
        <v>339</v>
      </c>
      <c r="E18" s="44" t="s">
        <v>129</v>
      </c>
      <c r="I18" s="153">
        <v>4</v>
      </c>
      <c r="J18" s="161" t="s">
        <v>85</v>
      </c>
      <c r="K18" s="155">
        <v>2</v>
      </c>
      <c r="L18" s="159" t="s">
        <v>50</v>
      </c>
    </row>
    <row r="19" spans="1:13" ht="28.5" customHeight="1" x14ac:dyDescent="0.25">
      <c r="A19" s="163"/>
      <c r="C19" s="164" t="s">
        <v>353</v>
      </c>
      <c r="D19" s="164" t="s">
        <v>344</v>
      </c>
      <c r="E19" s="44" t="s">
        <v>130</v>
      </c>
      <c r="I19" s="153">
        <v>1</v>
      </c>
      <c r="J19" s="154" t="s">
        <v>92</v>
      </c>
      <c r="K19" s="153">
        <v>3</v>
      </c>
      <c r="L19" s="160" t="s">
        <v>11</v>
      </c>
    </row>
    <row r="20" spans="1:13" ht="28.5" customHeight="1" x14ac:dyDescent="0.25">
      <c r="A20" s="163"/>
      <c r="C20" s="164" t="s">
        <v>354</v>
      </c>
      <c r="D20" s="164" t="s">
        <v>345</v>
      </c>
      <c r="E20" s="44" t="s">
        <v>114</v>
      </c>
    </row>
    <row r="21" spans="1:13" ht="28.5" customHeight="1" x14ac:dyDescent="0.25">
      <c r="A21" s="163"/>
      <c r="C21" s="164" t="s">
        <v>355</v>
      </c>
      <c r="D21" s="164" t="s">
        <v>346</v>
      </c>
    </row>
    <row r="22" spans="1:13" ht="28.5" customHeight="1" x14ac:dyDescent="0.25">
      <c r="A22" s="163"/>
      <c r="C22" s="164" t="s">
        <v>356</v>
      </c>
      <c r="D22" s="164" t="s">
        <v>347</v>
      </c>
      <c r="H22" s="165" t="s">
        <v>17</v>
      </c>
      <c r="I22" s="166" t="s">
        <v>156</v>
      </c>
      <c r="J22" s="166" t="s">
        <v>156</v>
      </c>
      <c r="K22" s="167" t="s">
        <v>159</v>
      </c>
      <c r="L22" s="167" t="s">
        <v>159</v>
      </c>
      <c r="M22" s="167" t="s">
        <v>159</v>
      </c>
    </row>
    <row r="23" spans="1:13" ht="28.5" customHeight="1" x14ac:dyDescent="0.25">
      <c r="A23" s="163"/>
      <c r="C23" s="164" t="s">
        <v>357</v>
      </c>
      <c r="D23" s="164" t="s">
        <v>348</v>
      </c>
      <c r="H23" s="165" t="s">
        <v>85</v>
      </c>
      <c r="I23" s="168" t="s">
        <v>157</v>
      </c>
      <c r="J23" s="166" t="s">
        <v>156</v>
      </c>
      <c r="K23" s="166" t="s">
        <v>156</v>
      </c>
      <c r="L23" s="167" t="s">
        <v>159</v>
      </c>
      <c r="M23" s="167" t="s">
        <v>159</v>
      </c>
    </row>
    <row r="24" spans="1:13" ht="28.5" customHeight="1" x14ac:dyDescent="0.25">
      <c r="A24" s="163"/>
      <c r="C24" s="164" t="s">
        <v>358</v>
      </c>
      <c r="D24" s="164" t="s">
        <v>349</v>
      </c>
      <c r="H24" s="165" t="s">
        <v>86</v>
      </c>
      <c r="I24" s="169" t="s">
        <v>158</v>
      </c>
      <c r="J24" s="168" t="s">
        <v>157</v>
      </c>
      <c r="K24" s="166" t="s">
        <v>156</v>
      </c>
      <c r="L24" s="167" t="s">
        <v>159</v>
      </c>
      <c r="M24" s="167" t="s">
        <v>159</v>
      </c>
    </row>
    <row r="25" spans="1:13" ht="28.5" customHeight="1" x14ac:dyDescent="0.25">
      <c r="A25" s="163"/>
      <c r="C25" s="164" t="s">
        <v>359</v>
      </c>
      <c r="D25" s="164" t="s">
        <v>350</v>
      </c>
      <c r="H25" s="165" t="s">
        <v>18</v>
      </c>
      <c r="I25" s="169" t="s">
        <v>158</v>
      </c>
      <c r="J25" s="169" t="s">
        <v>158</v>
      </c>
      <c r="K25" s="168" t="s">
        <v>157</v>
      </c>
      <c r="L25" s="166" t="s">
        <v>156</v>
      </c>
      <c r="M25" s="167" t="s">
        <v>159</v>
      </c>
    </row>
    <row r="26" spans="1:13" ht="28.5" customHeight="1" x14ac:dyDescent="0.25">
      <c r="H26" s="165" t="s">
        <v>92</v>
      </c>
      <c r="I26" s="169" t="s">
        <v>158</v>
      </c>
      <c r="J26" s="169" t="s">
        <v>158</v>
      </c>
      <c r="K26" s="168" t="s">
        <v>157</v>
      </c>
      <c r="L26" s="166" t="s">
        <v>156</v>
      </c>
      <c r="M26" s="167" t="s">
        <v>159</v>
      </c>
    </row>
    <row r="27" spans="1:13" ht="28.5" customHeight="1" x14ac:dyDescent="0.25">
      <c r="H27" s="170"/>
      <c r="I27" s="165" t="s">
        <v>53</v>
      </c>
      <c r="J27" s="165" t="s">
        <v>50</v>
      </c>
      <c r="K27" s="165" t="s">
        <v>11</v>
      </c>
      <c r="L27" s="165" t="s">
        <v>51</v>
      </c>
      <c r="M27" s="165" t="s">
        <v>52</v>
      </c>
    </row>
    <row r="28" spans="1:13" ht="28.5" customHeight="1" x14ac:dyDescent="0.25"/>
  </sheetData>
  <sheetProtection password="E9CD" sheet="1" objects="1" scenarios="1"/>
  <mergeCells count="4">
    <mergeCell ref="R2:S2"/>
    <mergeCell ref="I2:J2"/>
    <mergeCell ref="K2:L2"/>
    <mergeCell ref="I13:L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49"/>
  <sheetViews>
    <sheetView showGridLines="0" showRowColHeaders="0" zoomScale="96" zoomScaleNormal="96" workbookViewId="0">
      <selection sqref="A1:B1"/>
    </sheetView>
  </sheetViews>
  <sheetFormatPr baseColWidth="10" defaultColWidth="0" defaultRowHeight="14.25" zeroHeight="1" x14ac:dyDescent="0.25"/>
  <cols>
    <col min="1" max="1" width="21.140625" style="62" customWidth="1"/>
    <col min="2" max="2" width="35.7109375" style="62" customWidth="1"/>
    <col min="3" max="3" width="22.7109375" style="62" customWidth="1"/>
    <col min="4" max="4" width="35.7109375" style="62" customWidth="1"/>
    <col min="5" max="5" width="39.7109375" style="62" customWidth="1"/>
    <col min="6" max="6" width="24.28515625" style="62" customWidth="1"/>
    <col min="7" max="7" width="22.140625" style="62" customWidth="1"/>
    <col min="8" max="8" width="15.140625" style="62" customWidth="1"/>
    <col min="9" max="9" width="13" style="62" customWidth="1"/>
    <col min="10" max="10" width="32.140625" style="62" customWidth="1"/>
    <col min="11" max="11" width="24" style="62" customWidth="1"/>
    <col min="12" max="13" width="20.7109375" style="62" customWidth="1"/>
    <col min="14" max="14" width="13.140625" style="62" customWidth="1"/>
    <col min="15" max="15" width="40.5703125" style="62" customWidth="1"/>
    <col min="16" max="16" width="23.28515625" style="62" customWidth="1"/>
    <col min="17" max="17" width="97.140625" style="62" customWidth="1"/>
    <col min="18" max="18" width="74.5703125" style="62" customWidth="1"/>
    <col min="19" max="19" width="31.5703125" style="62" customWidth="1"/>
    <col min="20" max="20" width="21" style="62" customWidth="1"/>
    <col min="21" max="21" width="19.42578125" style="65" customWidth="1"/>
    <col min="22" max="22" width="39" style="62" customWidth="1"/>
    <col min="23" max="24" width="23.5703125" style="62" customWidth="1"/>
    <col min="25" max="25" width="26.42578125" style="62" customWidth="1"/>
    <col min="26" max="26" width="33.140625" style="66" hidden="1" customWidth="1"/>
    <col min="27" max="27" width="50.5703125" style="66" hidden="1" customWidth="1"/>
    <col min="28" max="28" width="26.42578125" style="62" customWidth="1"/>
    <col min="29" max="29" width="30.42578125" style="62" customWidth="1"/>
    <col min="30" max="31" width="27" style="62" customWidth="1"/>
    <col min="32" max="37" width="26.5703125" style="62" hidden="1" customWidth="1"/>
    <col min="38" max="40" width="20.85546875" style="62" customWidth="1"/>
    <col min="41" max="41" width="25.85546875" style="62" customWidth="1"/>
    <col min="42" max="42" width="34.28515625" style="62" customWidth="1"/>
    <col min="43" max="43" width="11.42578125" style="2" hidden="1" customWidth="1"/>
    <col min="44" max="16384" width="11.42578125" style="121" hidden="1"/>
  </cols>
  <sheetData>
    <row r="1" spans="1:43" s="27" customFormat="1" ht="54.95" customHeight="1" x14ac:dyDescent="0.25">
      <c r="A1" s="308"/>
      <c r="B1" s="309"/>
      <c r="C1" s="313" t="s">
        <v>320</v>
      </c>
      <c r="D1" s="314"/>
      <c r="E1" s="314"/>
      <c r="F1" s="314"/>
      <c r="G1" s="314"/>
      <c r="H1" s="314"/>
      <c r="I1" s="314"/>
      <c r="J1" s="314"/>
      <c r="K1" s="314"/>
      <c r="L1" s="315"/>
      <c r="M1" s="4"/>
      <c r="N1" s="4"/>
      <c r="O1" s="59"/>
      <c r="P1" s="4"/>
      <c r="Q1" s="4"/>
      <c r="R1" s="4"/>
      <c r="S1" s="59"/>
      <c r="T1" s="4"/>
      <c r="U1" s="4"/>
      <c r="V1" s="60"/>
      <c r="W1" s="4"/>
      <c r="X1" s="4"/>
      <c r="Y1" s="4"/>
      <c r="Z1" s="4"/>
      <c r="AA1" s="4"/>
      <c r="AB1" s="4"/>
      <c r="AC1" s="4"/>
      <c r="AD1" s="4"/>
      <c r="AE1" s="4"/>
      <c r="AF1" s="4"/>
      <c r="AG1" s="4"/>
      <c r="AH1" s="4"/>
      <c r="AI1" s="4"/>
      <c r="AJ1" s="4"/>
      <c r="AK1" s="4"/>
      <c r="AL1" s="4"/>
      <c r="AM1" s="4"/>
      <c r="AN1" s="4"/>
      <c r="AO1" s="4"/>
      <c r="AP1" s="4"/>
      <c r="AQ1" s="4"/>
    </row>
    <row r="2" spans="1:43" s="63" customFormat="1" ht="43.5" customHeight="1" x14ac:dyDescent="0.25">
      <c r="A2" s="61" t="s">
        <v>200</v>
      </c>
      <c r="B2" s="265" t="str">
        <f>PORTADA!$D$5</f>
        <v>Regulación</v>
      </c>
      <c r="C2" s="266"/>
      <c r="D2" s="62"/>
      <c r="E2" s="256" t="s">
        <v>422</v>
      </c>
      <c r="F2" s="256"/>
      <c r="G2" s="256"/>
      <c r="H2" s="256"/>
      <c r="I2" s="256"/>
      <c r="J2" s="256"/>
      <c r="K2" s="256"/>
      <c r="L2" s="256"/>
      <c r="M2" s="62"/>
      <c r="N2" s="62"/>
      <c r="O2" s="59"/>
      <c r="Q2" s="62"/>
      <c r="R2" s="62"/>
      <c r="S2" s="59"/>
      <c r="T2" s="62"/>
      <c r="U2" s="62"/>
      <c r="V2" s="60"/>
      <c r="AQ2" s="62"/>
    </row>
    <row r="3" spans="1:43" s="63" customFormat="1" ht="43.5" customHeight="1" x14ac:dyDescent="0.25">
      <c r="A3" s="61" t="s">
        <v>674</v>
      </c>
      <c r="B3" s="265" t="str">
        <f>PORTADA!$D$7</f>
        <v>No aplica</v>
      </c>
      <c r="C3" s="266"/>
      <c r="D3" s="62"/>
      <c r="E3" s="257"/>
      <c r="F3" s="257"/>
      <c r="G3" s="257"/>
      <c r="H3" s="257"/>
      <c r="I3" s="257"/>
      <c r="J3" s="257"/>
      <c r="K3" s="257"/>
      <c r="L3" s="257"/>
      <c r="M3" s="62"/>
      <c r="N3" s="62"/>
      <c r="O3" s="59"/>
      <c r="Q3" s="62"/>
      <c r="R3" s="62"/>
      <c r="S3" s="59"/>
      <c r="T3" s="62"/>
      <c r="U3" s="62"/>
      <c r="V3" s="60"/>
      <c r="AQ3" s="62"/>
    </row>
    <row r="4" spans="1:43" s="63" customFormat="1" ht="69.75" customHeight="1" x14ac:dyDescent="0.25">
      <c r="A4" s="61" t="s">
        <v>438</v>
      </c>
      <c r="B4" s="265" t="str">
        <f>PORTADA!$D$10</f>
        <v>No aplica</v>
      </c>
      <c r="C4" s="266"/>
      <c r="D4" s="62"/>
      <c r="E4" s="257"/>
      <c r="F4" s="257"/>
      <c r="G4" s="257"/>
      <c r="H4" s="257"/>
      <c r="I4" s="257"/>
      <c r="J4" s="257"/>
      <c r="K4" s="257"/>
      <c r="L4" s="257"/>
      <c r="M4" s="62"/>
      <c r="N4" s="62"/>
      <c r="O4" s="59"/>
      <c r="Q4" s="62"/>
      <c r="R4" s="62"/>
      <c r="S4" s="59"/>
      <c r="T4" s="62"/>
      <c r="U4" s="62"/>
      <c r="V4" s="60"/>
      <c r="AQ4" s="62"/>
    </row>
    <row r="5" spans="1:43" s="63" customFormat="1" ht="12" customHeight="1" thickBot="1" x14ac:dyDescent="0.4">
      <c r="A5" s="62"/>
      <c r="B5" s="62"/>
      <c r="C5" s="62"/>
      <c r="D5" s="62"/>
      <c r="E5" s="72"/>
      <c r="F5" s="72"/>
      <c r="G5" s="72"/>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row>
    <row r="6" spans="1:43" s="63" customFormat="1" ht="33.6" customHeight="1" thickBot="1" x14ac:dyDescent="0.3">
      <c r="A6" s="322" t="s">
        <v>113</v>
      </c>
      <c r="B6" s="323"/>
      <c r="C6" s="323"/>
      <c r="D6" s="323"/>
      <c r="E6" s="323"/>
      <c r="F6" s="323"/>
      <c r="G6" s="323"/>
      <c r="H6" s="323"/>
      <c r="I6" s="324"/>
      <c r="J6" s="322" t="s">
        <v>315</v>
      </c>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4"/>
      <c r="AQ6" s="62"/>
    </row>
    <row r="7" spans="1:43" s="63" customFormat="1" ht="33.6" customHeight="1" x14ac:dyDescent="0.25">
      <c r="A7" s="303" t="s">
        <v>313</v>
      </c>
      <c r="B7" s="278"/>
      <c r="C7" s="278"/>
      <c r="D7" s="278"/>
      <c r="E7" s="300" t="s">
        <v>322</v>
      </c>
      <c r="F7" s="301"/>
      <c r="G7" s="301"/>
      <c r="H7" s="301"/>
      <c r="I7" s="302"/>
      <c r="J7" s="267" t="s">
        <v>316</v>
      </c>
      <c r="K7" s="268"/>
      <c r="L7" s="269"/>
      <c r="M7" s="270" t="s">
        <v>317</v>
      </c>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71"/>
      <c r="AQ7" s="62"/>
    </row>
    <row r="8" spans="1:43" s="63" customFormat="1" ht="82.5" customHeight="1" x14ac:dyDescent="0.25">
      <c r="A8" s="140" t="s">
        <v>351</v>
      </c>
      <c r="B8" s="141" t="s">
        <v>424</v>
      </c>
      <c r="C8" s="141" t="s">
        <v>352</v>
      </c>
      <c r="D8" s="141" t="s">
        <v>673</v>
      </c>
      <c r="E8" s="203" t="s">
        <v>663</v>
      </c>
      <c r="F8" s="316" t="s">
        <v>0</v>
      </c>
      <c r="G8" s="316" t="s">
        <v>150</v>
      </c>
      <c r="H8" s="318" t="s">
        <v>664</v>
      </c>
      <c r="I8" s="320" t="s">
        <v>151</v>
      </c>
      <c r="J8" s="325" t="s">
        <v>429</v>
      </c>
      <c r="K8" s="288" t="s">
        <v>132</v>
      </c>
      <c r="L8" s="278" t="s">
        <v>10</v>
      </c>
      <c r="M8" s="276" t="s">
        <v>222</v>
      </c>
      <c r="N8" s="276" t="s">
        <v>152</v>
      </c>
      <c r="O8" s="272" t="s">
        <v>668</v>
      </c>
      <c r="P8" s="272" t="s">
        <v>665</v>
      </c>
      <c r="Q8" s="272" t="s">
        <v>217</v>
      </c>
      <c r="R8" s="272" t="s">
        <v>420</v>
      </c>
      <c r="S8" s="272" t="s">
        <v>667</v>
      </c>
      <c r="T8" s="276" t="s">
        <v>87</v>
      </c>
      <c r="U8" s="272" t="s">
        <v>666</v>
      </c>
      <c r="V8" s="272" t="s">
        <v>669</v>
      </c>
      <c r="W8" s="274" t="s">
        <v>30</v>
      </c>
      <c r="X8" s="274" t="s">
        <v>34</v>
      </c>
      <c r="Y8" s="276" t="s">
        <v>35</v>
      </c>
      <c r="Z8" s="291" t="s">
        <v>39</v>
      </c>
      <c r="AA8" s="291" t="s">
        <v>40</v>
      </c>
      <c r="AB8" s="276" t="s">
        <v>36</v>
      </c>
      <c r="AC8" s="124" t="s">
        <v>326</v>
      </c>
      <c r="AD8" s="279" t="s">
        <v>218</v>
      </c>
      <c r="AE8" s="279" t="s">
        <v>219</v>
      </c>
      <c r="AF8" s="123" t="s">
        <v>94</v>
      </c>
      <c r="AG8" s="123" t="s">
        <v>95</v>
      </c>
      <c r="AH8" s="123" t="s">
        <v>42</v>
      </c>
      <c r="AI8" s="123" t="s">
        <v>43</v>
      </c>
      <c r="AJ8" s="123" t="s">
        <v>96</v>
      </c>
      <c r="AK8" s="123" t="s">
        <v>97</v>
      </c>
      <c r="AL8" s="281" t="s">
        <v>132</v>
      </c>
      <c r="AM8" s="281" t="s">
        <v>10</v>
      </c>
      <c r="AN8" s="281" t="s">
        <v>41</v>
      </c>
      <c r="AO8" s="285" t="s">
        <v>160</v>
      </c>
      <c r="AP8" s="283" t="s">
        <v>670</v>
      </c>
      <c r="AQ8" s="62"/>
    </row>
    <row r="9" spans="1:43" s="63" customFormat="1" ht="77.45" customHeight="1" thickBot="1" x14ac:dyDescent="0.3">
      <c r="A9" s="258"/>
      <c r="B9" s="259"/>
      <c r="C9" s="259"/>
      <c r="D9" s="259"/>
      <c r="E9" s="137"/>
      <c r="F9" s="317"/>
      <c r="G9" s="317"/>
      <c r="H9" s="319"/>
      <c r="I9" s="321"/>
      <c r="J9" s="326"/>
      <c r="K9" s="289"/>
      <c r="L9" s="259"/>
      <c r="M9" s="277"/>
      <c r="N9" s="277"/>
      <c r="O9" s="273"/>
      <c r="P9" s="273"/>
      <c r="Q9" s="273"/>
      <c r="R9" s="273"/>
      <c r="S9" s="273"/>
      <c r="T9" s="277"/>
      <c r="U9" s="273"/>
      <c r="V9" s="273"/>
      <c r="W9" s="275"/>
      <c r="X9" s="275"/>
      <c r="Y9" s="277"/>
      <c r="Z9" s="292"/>
      <c r="AA9" s="292"/>
      <c r="AB9" s="277"/>
      <c r="AC9" s="197"/>
      <c r="AD9" s="280"/>
      <c r="AE9" s="280"/>
      <c r="AF9" s="122"/>
      <c r="AG9" s="122"/>
      <c r="AH9" s="122"/>
      <c r="AI9" s="122"/>
      <c r="AJ9" s="122"/>
      <c r="AK9" s="122"/>
      <c r="AL9" s="282"/>
      <c r="AM9" s="282"/>
      <c r="AN9" s="282"/>
      <c r="AO9" s="286"/>
      <c r="AP9" s="284"/>
      <c r="AQ9" s="62"/>
    </row>
    <row r="10" spans="1:43" ht="64.5" customHeight="1" x14ac:dyDescent="0.25">
      <c r="A10" s="262" t="s">
        <v>365</v>
      </c>
      <c r="B10" s="262" t="s">
        <v>691</v>
      </c>
      <c r="C10" s="262" t="s">
        <v>368</v>
      </c>
      <c r="D10" s="262" t="s">
        <v>677</v>
      </c>
      <c r="E10" s="306" t="s">
        <v>680</v>
      </c>
      <c r="F10" s="307" t="s">
        <v>100</v>
      </c>
      <c r="G10" s="120" t="s">
        <v>117</v>
      </c>
      <c r="H10" s="293" t="s">
        <v>13</v>
      </c>
      <c r="I10" s="295" t="s">
        <v>279</v>
      </c>
      <c r="J10" s="334" t="s">
        <v>696</v>
      </c>
      <c r="K10" s="297" t="str">
        <f>'AYUDA PROBABILIDAD'!V5</f>
        <v>Improbable</v>
      </c>
      <c r="L10" s="304" t="str">
        <f>'AYUDA IMPACTO'!S5</f>
        <v>Moderado</v>
      </c>
      <c r="M10" s="304" t="str">
        <f>IFERROR(VLOOKUP(K10,DATOS!$H$22:$M$26,MATCH(L10,DATOS!$I$27:$M$27,0)+1,0),"")</f>
        <v>Moderada</v>
      </c>
      <c r="N10" s="205" t="s">
        <v>439</v>
      </c>
      <c r="O10" s="215" t="s">
        <v>699</v>
      </c>
      <c r="P10" s="134" t="s">
        <v>149</v>
      </c>
      <c r="Q10" s="216" t="s">
        <v>705</v>
      </c>
      <c r="R10" s="215" t="s">
        <v>715</v>
      </c>
      <c r="S10" s="215" t="s">
        <v>718</v>
      </c>
      <c r="T10" s="263" t="str">
        <f>IF(IF(AND(D10&gt;0,Q10=""),"Escriba al menos un control asocidado a la vulnerabilidad",IF(AND(Q10&gt;0,D10=""),"Escriba la vulnerabilidad asociada al control"))=FALSE,"",(IF(AND(D10&gt;0,Q10=""),"Escriba al menos un control asocidado a la vulnerabilidad",IF(AND(Q10&gt;0,D10=""),"Escriba la vulnerabilidad asociada al control"))))</f>
        <v/>
      </c>
      <c r="U10" s="134" t="s">
        <v>78</v>
      </c>
      <c r="V10" s="133" t="s">
        <v>703</v>
      </c>
      <c r="W10" s="71" t="str">
        <f>IF('EV DISENO CONTROLES'!Y8="","",IF('EV DISENO CONTROLES'!$Y8&gt;=96,"Fuerte",IF('EV DISENO CONTROLES'!Y8&gt;=86,"Moderado",IF('EV DISENO CONTROLES'!Y8&gt;=0,"Débil",""))))</f>
        <v>Fuerte</v>
      </c>
      <c r="X10" s="71" t="str">
        <f>'EV EJECUCION CONTROLES'!$J6</f>
        <v>Fuerte</v>
      </c>
      <c r="Y10" s="71" t="str">
        <f t="shared" ref="Y10:Y73" si="0">IF(AND(W10="Fuerte",X10="Fuerte"),"Fuerte",IF(AND(W10="Fuerte",X10="Moderado"),"Moderado",IF(AND(W10="Fuerte",X10="Débil"),"Débil",IF(AND(W10="Moderado",X10="Fuerte"),"Moderado",IF(AND(W10="Moderado",X10="Moderado"),"Moderado",IF(AND(W10="Moderado",X10="Débil"),"Débil",IF(AND(W10="Débil",X10="Fuerte"),"Débil",IF(AND(W10="Débil",X10="Moderado"),"Débil",IF(AND(W10="Débil",X10="Débil"),"Débil","")))))))))</f>
        <v>Fuerte</v>
      </c>
      <c r="Z10" s="71">
        <f t="shared" ref="Z10:Z73" si="1">IF(Y10="Fuerte",100,IF(Y10="Moderado",50,IF(Y10="Débil",0,"")))</f>
        <v>100</v>
      </c>
      <c r="AA10" s="299">
        <f>AVERAGE(Z10:Z25)</f>
        <v>90</v>
      </c>
      <c r="AB10" s="299" t="str">
        <f>IFERROR(IF(AA10&gt;=80,"Fuerte",IF(AA10&gt;=50,"Moderado",IF(AA10&lt;50,"Débil",""))),"")</f>
        <v>Fuerte</v>
      </c>
      <c r="AC10" s="290" t="str">
        <f>IF(AB10="Débil","EL RIESGO SE PUEDE ESTAR MATERIALIZANDO","")</f>
        <v/>
      </c>
      <c r="AD10" s="336" t="s">
        <v>46</v>
      </c>
      <c r="AE10" s="336" t="s">
        <v>46</v>
      </c>
      <c r="AF10" s="299">
        <f>LOOKUP(K10,DATOS!$J$15:$J$19,DATOS!$I$15:$I$19)</f>
        <v>2</v>
      </c>
      <c r="AG10" s="299">
        <f>LOOKUP(L10,DATOS!$L$15:$L$19,DATOS!$K$15:$K$19)</f>
        <v>3</v>
      </c>
      <c r="AH10" s="299" t="str">
        <f>IF(AND(AB10="Fuerte",AD10="Directamente",AE10="Directamente"),"2",IF(AND(AB10="Fuerte",AD10="Directamente",AE10="Indirectamente"),"2",IF(AND(AB10="Fuerte",AD10="Directamente",AE10="No disminuye"),"2",IF(AND(AB10="Fuerte",AD10="No disminuye",AE10="Directamente"),"0",IF(AND(AB10="Moderado",AD10="Directamente",AE10="Directamente"),"1",IF(AND(AB10="Moderado",AD10="Directamente",AE10="Indirectamente"),"1",IF(AND(AB10="Moderado",AD10="Directamente",AE10="No disminuye"),"1",IF(AND(AB10="Moderado",AD10="No disminuye",AE10="Directamente"),"0","0"))))))))</f>
        <v>2</v>
      </c>
      <c r="AI10" s="299" t="str">
        <f>IF(AND(AB10="Fuerte",AD10="Directamente",AE10="Directamente"),"2",IF(AND(AB10="Fuerte",AD10="Directamente",AE10="Indirectamente"),"1",IF(AND(AB10="Fuerte",AD10="Directamente",AE10="No disminuye"),"0",IF(AND(AB10="Fuerte",AD10="No disminuye",AE10="Directamente"),"2",IF(AND(AB10="Moderado",AD10="Directamente",AE10="Directamente"),"1",IF(AND(AB10="Moderado",AD10="Directamente",AE10="Indirectamente"),"0",IF(AND(AB10="Moderado",AD10="Directamente",AE10="No disminuye"),"0",IF(AND(AB10="Moderado",AD10="No disminuye",AE10="Directamente"),"1","0"))))))))</f>
        <v>2</v>
      </c>
      <c r="AJ10" s="299">
        <f>IFERROR(IF(AF10-AH10&lt;1,1,AF10-AH10),AF10)</f>
        <v>1</v>
      </c>
      <c r="AK10" s="299">
        <f>IFERROR(IF(AG10-AI10&lt;1,1,AG10-AI10),AG10)</f>
        <v>1</v>
      </c>
      <c r="AL10" s="337" t="str">
        <f>IFERROR(LOOKUP(AJ10,DATOS!$I$3:$I$7,DATOS!$J$3:$J$7),0)</f>
        <v>Rara vez</v>
      </c>
      <c r="AM10" s="304" t="str">
        <f>IFERROR(LOOKUP(AK10,DATOS!$K$3:$K$7,DATOS!$L$3:$L$7),0)</f>
        <v>Insignificante</v>
      </c>
      <c r="AN10" s="304" t="str">
        <f>IFERROR(VLOOKUP(AL10,DATOS!$H$22:$M$26,MATCH(AM10,DATOS!$I$27:$M$27,0)+1,0),"")</f>
        <v>Baja</v>
      </c>
      <c r="AO10" s="299" t="str">
        <f>IF(AN10="Baja","Se puede aceptar el riesgo; no es necesario adoptar medidas adicionales que reduzcan su probabilidad o impacto.",IF(AN10="Moderada","Reduzca la probabilidad y/o el impacto del riesgo mediante un plan de tratamiento con acciones preventivas diferentes a los controles establecidos.",IF(AN10="Alta","No inicie o ejecute las actividades que causan el riesgo o reduzca su probabilidad y/o impacto formulando acciones preventivas diferentes a los controles en un plan de tratamiento. También puede compartir o transferir el riesgo (seguros o tercerización).",IF(AN10="Extrema","No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10" s="204" t="s">
        <v>307</v>
      </c>
      <c r="AQ10" s="62"/>
    </row>
    <row r="11" spans="1:43" ht="53.25" customHeight="1" x14ac:dyDescent="0.25">
      <c r="A11" s="255"/>
      <c r="B11" s="255"/>
      <c r="C11" s="255"/>
      <c r="D11" s="255"/>
      <c r="E11" s="306"/>
      <c r="F11" s="333"/>
      <c r="G11" s="5" t="s">
        <v>180</v>
      </c>
      <c r="H11" s="294"/>
      <c r="I11" s="296"/>
      <c r="J11" s="335"/>
      <c r="K11" s="298"/>
      <c r="L11" s="305"/>
      <c r="M11" s="305"/>
      <c r="N11" s="206" t="s">
        <v>440</v>
      </c>
      <c r="O11" s="211"/>
      <c r="P11" s="135"/>
      <c r="Q11" s="217"/>
      <c r="R11" s="215"/>
      <c r="S11" s="215"/>
      <c r="T11" s="264"/>
      <c r="U11" s="135"/>
      <c r="V11" s="126"/>
      <c r="W11" s="71" t="str">
        <f>IF('EV DISENO CONTROLES'!Y9="","",IF('EV DISENO CONTROLES'!$Y9&gt;=96,"Fuerte",IF('EV DISENO CONTROLES'!Y9&gt;=86,"Moderado",IF('EV DISENO CONTROLES'!Y9&gt;=0,"Débil",""))))</f>
        <v/>
      </c>
      <c r="X11" s="71">
        <f>'EV EJECUCION CONTROLES'!$J7</f>
        <v>0</v>
      </c>
      <c r="Y11" s="71" t="str">
        <f t="shared" si="0"/>
        <v/>
      </c>
      <c r="Z11" s="71" t="str">
        <f t="shared" si="1"/>
        <v/>
      </c>
      <c r="AA11" s="264"/>
      <c r="AB11" s="264"/>
      <c r="AC11" s="290"/>
      <c r="AD11" s="333"/>
      <c r="AE11" s="333"/>
      <c r="AF11" s="264"/>
      <c r="AG11" s="264"/>
      <c r="AH11" s="264"/>
      <c r="AI11" s="264"/>
      <c r="AJ11" s="264"/>
      <c r="AK11" s="264"/>
      <c r="AL11" s="338"/>
      <c r="AM11" s="305"/>
      <c r="AN11" s="305"/>
      <c r="AO11" s="264"/>
      <c r="AP11" s="287" t="str">
        <f>IF(AP10="Reducir","Establezca acciones preventivas para reducir la probabilidad de ocurrencia y/o impacto del riesgo",IF(AP10="Evitar","No inicie o no continúe con las actividades que causan el riesgo; si esto no es posible, escoja alguna de las opciones de reducir, compartir o transferir.",IF(AP10="Compartir o transferir","Indique cómo va a compartir o a transferir el riesgo, lo cual puede ser mediante una póliza de seguros o tercerización:",IF(AP10="Aceptar","Continúe aplicando los controles existentes.",""))))</f>
        <v>Continúe aplicando los controles existentes.</v>
      </c>
      <c r="AQ11" s="62"/>
    </row>
    <row r="12" spans="1:43" ht="53.25" customHeight="1" x14ac:dyDescent="0.25">
      <c r="A12" s="254" t="s">
        <v>365</v>
      </c>
      <c r="B12" s="254" t="s">
        <v>692</v>
      </c>
      <c r="C12" s="254" t="s">
        <v>368</v>
      </c>
      <c r="D12" s="254" t="s">
        <v>683</v>
      </c>
      <c r="E12" s="306"/>
      <c r="F12" s="333"/>
      <c r="G12" s="5"/>
      <c r="H12" s="294"/>
      <c r="I12" s="296"/>
      <c r="J12" s="335"/>
      <c r="K12" s="298"/>
      <c r="L12" s="305"/>
      <c r="M12" s="305"/>
      <c r="N12" s="206" t="s">
        <v>441</v>
      </c>
      <c r="O12" s="211" t="s">
        <v>699</v>
      </c>
      <c r="P12" s="135" t="s">
        <v>149</v>
      </c>
      <c r="Q12" s="126" t="s">
        <v>706</v>
      </c>
      <c r="R12" s="215" t="s">
        <v>715</v>
      </c>
      <c r="S12" s="215" t="s">
        <v>718</v>
      </c>
      <c r="T12" s="263" t="str">
        <f>IF(IF(AND(D12&gt;0,Q12=""),"Escriba al menos un control asocidado a la vulnerabilidad",IF(AND(Q12&gt;0,D12=""),"Escriba la vulnerabilidad asociada al control"))=FALSE,"",(IF(AND(D12&gt;0,Q12=""),"Escriba al menos un control asocidado a la vulnerabilidad",IF(AND(Q12&gt;0,D12=""),"Escriba la vulnerabilidad asociada al control"))))</f>
        <v/>
      </c>
      <c r="U12" s="135" t="s">
        <v>78</v>
      </c>
      <c r="V12" s="126" t="s">
        <v>703</v>
      </c>
      <c r="W12" s="71" t="str">
        <f>IF('EV DISENO CONTROLES'!Y10="","",IF('EV DISENO CONTROLES'!$Y10&gt;=96,"Fuerte",IF('EV DISENO CONTROLES'!Y10&gt;=86,"Moderado",IF('EV DISENO CONTROLES'!Y10&gt;=0,"Débil",""))))</f>
        <v>Fuerte</v>
      </c>
      <c r="X12" s="71" t="str">
        <f>'EV EJECUCION CONTROLES'!$J8</f>
        <v>Fuerte</v>
      </c>
      <c r="Y12" s="71" t="str">
        <f t="shared" si="0"/>
        <v>Fuerte</v>
      </c>
      <c r="Z12" s="71">
        <f t="shared" si="1"/>
        <v>100</v>
      </c>
      <c r="AA12" s="264"/>
      <c r="AB12" s="264"/>
      <c r="AC12" s="290" t="str">
        <f>IF(AB10="Débil","Consulte fuentes como cambios en el sistema integrado de gestión, indicadores de gestión, informes de auditorías, mapas de riesgos, encuestas de percepción y satisfacción, PQRSD, revisión por la Dirección y salidas no conformes","")</f>
        <v/>
      </c>
      <c r="AD12" s="333"/>
      <c r="AE12" s="333"/>
      <c r="AF12" s="264"/>
      <c r="AG12" s="264"/>
      <c r="AH12" s="264"/>
      <c r="AI12" s="264"/>
      <c r="AJ12" s="264"/>
      <c r="AK12" s="264"/>
      <c r="AL12" s="338"/>
      <c r="AM12" s="305"/>
      <c r="AN12" s="305"/>
      <c r="AO12" s="264"/>
      <c r="AP12" s="287"/>
    </row>
    <row r="13" spans="1:43" ht="53.25" customHeight="1" x14ac:dyDescent="0.25">
      <c r="A13" s="255"/>
      <c r="B13" s="255"/>
      <c r="C13" s="255"/>
      <c r="D13" s="255"/>
      <c r="E13" s="306"/>
      <c r="F13" s="333"/>
      <c r="G13" s="5"/>
      <c r="H13" s="294"/>
      <c r="I13" s="296"/>
      <c r="J13" s="335"/>
      <c r="K13" s="298"/>
      <c r="L13" s="305"/>
      <c r="M13" s="305"/>
      <c r="N13" s="206" t="s">
        <v>442</v>
      </c>
      <c r="O13" s="211" t="s">
        <v>699</v>
      </c>
      <c r="P13" s="212" t="s">
        <v>149</v>
      </c>
      <c r="Q13" s="126" t="s">
        <v>707</v>
      </c>
      <c r="R13" s="215" t="s">
        <v>715</v>
      </c>
      <c r="S13" s="218" t="s">
        <v>719</v>
      </c>
      <c r="T13" s="264"/>
      <c r="U13" s="212" t="s">
        <v>78</v>
      </c>
      <c r="V13" s="126" t="s">
        <v>703</v>
      </c>
      <c r="W13" s="71" t="str">
        <f>IF('EV DISENO CONTROLES'!Y11="","",IF('EV DISENO CONTROLES'!$Y11&gt;=96,"Fuerte",IF('EV DISENO CONTROLES'!Y11&gt;=86,"Moderado",IF('EV DISENO CONTROLES'!Y11&gt;=0,"Débil",""))))</f>
        <v>Fuerte</v>
      </c>
      <c r="X13" s="71" t="str">
        <f>'EV EJECUCION CONTROLES'!$J9</f>
        <v>Fuerte</v>
      </c>
      <c r="Y13" s="71" t="str">
        <f t="shared" si="0"/>
        <v>Fuerte</v>
      </c>
      <c r="Z13" s="71">
        <f t="shared" si="1"/>
        <v>100</v>
      </c>
      <c r="AA13" s="264"/>
      <c r="AB13" s="264"/>
      <c r="AC13" s="290"/>
      <c r="AD13" s="333"/>
      <c r="AE13" s="333"/>
      <c r="AF13" s="264"/>
      <c r="AG13" s="264"/>
      <c r="AH13" s="264"/>
      <c r="AI13" s="264"/>
      <c r="AJ13" s="264"/>
      <c r="AK13" s="264"/>
      <c r="AL13" s="338"/>
      <c r="AM13" s="305"/>
      <c r="AN13" s="305"/>
      <c r="AO13" s="264"/>
      <c r="AP13" s="339"/>
    </row>
    <row r="14" spans="1:43" ht="64.5" customHeight="1" x14ac:dyDescent="0.25">
      <c r="A14" s="254" t="s">
        <v>365</v>
      </c>
      <c r="B14" s="262" t="s">
        <v>691</v>
      </c>
      <c r="C14" s="254" t="s">
        <v>368</v>
      </c>
      <c r="D14" s="254" t="s">
        <v>684</v>
      </c>
      <c r="E14" s="306"/>
      <c r="F14" s="333"/>
      <c r="G14" s="5"/>
      <c r="H14" s="294"/>
      <c r="I14" s="296"/>
      <c r="J14" s="335"/>
      <c r="K14" s="298"/>
      <c r="L14" s="305"/>
      <c r="M14" s="305"/>
      <c r="N14" s="206" t="s">
        <v>443</v>
      </c>
      <c r="O14" s="211" t="s">
        <v>699</v>
      </c>
      <c r="P14" s="212" t="s">
        <v>149</v>
      </c>
      <c r="Q14" s="216" t="s">
        <v>705</v>
      </c>
      <c r="R14" s="215" t="s">
        <v>715</v>
      </c>
      <c r="S14" s="215" t="s">
        <v>718</v>
      </c>
      <c r="T14" s="263" t="str">
        <f t="shared" ref="T14" si="2">IF(IF(AND(D14&gt;0,Q14=""),"Escriba al menos un control asocidado a la vulnerabilidad",IF(AND(Q14&gt;0,D14=""),"Escriba la vulnerabilidad asociada al control"))=FALSE,"",(IF(AND(D14&gt;0,Q14=""),"Escriba al menos un control asocidado a la vulnerabilidad",IF(AND(Q14&gt;0,D14=""),"Escriba la vulnerabilidad asociada al control"))))</f>
        <v/>
      </c>
      <c r="U14" s="212" t="s">
        <v>78</v>
      </c>
      <c r="V14" s="126" t="s">
        <v>703</v>
      </c>
      <c r="W14" s="71" t="str">
        <f>IF('EV DISENO CONTROLES'!Y12="","",IF('EV DISENO CONTROLES'!$Y12&gt;=96,"Fuerte",IF('EV DISENO CONTROLES'!Y12&gt;=86,"Moderado",IF('EV DISENO CONTROLES'!Y12&gt;=0,"Débil",""))))</f>
        <v>Fuerte</v>
      </c>
      <c r="X14" s="71" t="str">
        <f>'EV EJECUCION CONTROLES'!$J10</f>
        <v>Fuerte</v>
      </c>
      <c r="Y14" s="71" t="str">
        <f t="shared" si="0"/>
        <v>Fuerte</v>
      </c>
      <c r="Z14" s="71">
        <f t="shared" si="1"/>
        <v>100</v>
      </c>
      <c r="AA14" s="264"/>
      <c r="AB14" s="264"/>
      <c r="AC14" s="290"/>
      <c r="AD14" s="333"/>
      <c r="AE14" s="333"/>
      <c r="AF14" s="264"/>
      <c r="AG14" s="264"/>
      <c r="AH14" s="264"/>
      <c r="AI14" s="264"/>
      <c r="AJ14" s="264"/>
      <c r="AK14" s="264"/>
      <c r="AL14" s="338"/>
      <c r="AM14" s="305"/>
      <c r="AN14" s="305"/>
      <c r="AO14" s="264"/>
      <c r="AP14" s="339"/>
    </row>
    <row r="15" spans="1:43" ht="53.25" customHeight="1" x14ac:dyDescent="0.25">
      <c r="A15" s="255"/>
      <c r="B15" s="255"/>
      <c r="C15" s="255"/>
      <c r="D15" s="255"/>
      <c r="E15" s="306"/>
      <c r="F15" s="333"/>
      <c r="G15" s="5"/>
      <c r="H15" s="294"/>
      <c r="I15" s="296"/>
      <c r="J15" s="335"/>
      <c r="K15" s="298"/>
      <c r="L15" s="305"/>
      <c r="M15" s="305"/>
      <c r="N15" s="206" t="s">
        <v>444</v>
      </c>
      <c r="O15" s="211" t="s">
        <v>699</v>
      </c>
      <c r="P15" s="212" t="s">
        <v>149</v>
      </c>
      <c r="Q15" s="126" t="s">
        <v>707</v>
      </c>
      <c r="R15" s="215" t="s">
        <v>715</v>
      </c>
      <c r="S15" s="218" t="s">
        <v>719</v>
      </c>
      <c r="T15" s="264"/>
      <c r="U15" s="212" t="s">
        <v>78</v>
      </c>
      <c r="V15" s="126" t="s">
        <v>703</v>
      </c>
      <c r="W15" s="71" t="str">
        <f>IF('EV DISENO CONTROLES'!Y13="","",IF('EV DISENO CONTROLES'!$Y13&gt;=96,"Fuerte",IF('EV DISENO CONTROLES'!Y13&gt;=86,"Moderado",IF('EV DISENO CONTROLES'!Y13&gt;=0,"Débil",""))))</f>
        <v>Fuerte</v>
      </c>
      <c r="X15" s="71" t="str">
        <f>'EV EJECUCION CONTROLES'!$J11</f>
        <v>Fuerte</v>
      </c>
      <c r="Y15" s="71" t="str">
        <f t="shared" si="0"/>
        <v>Fuerte</v>
      </c>
      <c r="Z15" s="71">
        <f t="shared" si="1"/>
        <v>100</v>
      </c>
      <c r="AA15" s="264"/>
      <c r="AB15" s="264"/>
      <c r="AC15" s="290" t="str">
        <f>IF(AB10="Débil","Establezca acciones preventivas en un plan de tratamiento","")</f>
        <v/>
      </c>
      <c r="AD15" s="333"/>
      <c r="AE15" s="333"/>
      <c r="AF15" s="264"/>
      <c r="AG15" s="264"/>
      <c r="AH15" s="264"/>
      <c r="AI15" s="264"/>
      <c r="AJ15" s="264"/>
      <c r="AK15" s="264"/>
      <c r="AL15" s="338"/>
      <c r="AM15" s="305"/>
      <c r="AN15" s="305"/>
      <c r="AO15" s="264"/>
      <c r="AP15" s="339"/>
    </row>
    <row r="16" spans="1:43" ht="53.25" customHeight="1" x14ac:dyDescent="0.25">
      <c r="A16" s="254" t="s">
        <v>365</v>
      </c>
      <c r="B16" s="262" t="s">
        <v>691</v>
      </c>
      <c r="C16" s="254" t="s">
        <v>368</v>
      </c>
      <c r="D16" s="254" t="s">
        <v>685</v>
      </c>
      <c r="E16" s="306"/>
      <c r="F16" s="333"/>
      <c r="G16" s="5"/>
      <c r="H16" s="294"/>
      <c r="I16" s="296"/>
      <c r="J16" s="335"/>
      <c r="K16" s="298"/>
      <c r="L16" s="305"/>
      <c r="M16" s="305"/>
      <c r="N16" s="206" t="s">
        <v>445</v>
      </c>
      <c r="O16" s="211" t="s">
        <v>699</v>
      </c>
      <c r="P16" s="212" t="s">
        <v>149</v>
      </c>
      <c r="Q16" s="126" t="s">
        <v>706</v>
      </c>
      <c r="R16" s="215" t="s">
        <v>715</v>
      </c>
      <c r="S16" s="215" t="s">
        <v>718</v>
      </c>
      <c r="T16" s="263" t="str">
        <f t="shared" ref="T16" si="3">IF(IF(AND(D16&gt;0,Q16=""),"Escriba al menos un control asocidado a la vulnerabilidad",IF(AND(Q16&gt;0,D16=""),"Escriba la vulnerabilidad asociada al control"))=FALSE,"",(IF(AND(D16&gt;0,Q16=""),"Escriba al menos un control asocidado a la vulnerabilidad",IF(AND(Q16&gt;0,D16=""),"Escriba la vulnerabilidad asociada al control"))))</f>
        <v/>
      </c>
      <c r="U16" s="212" t="s">
        <v>78</v>
      </c>
      <c r="V16" s="126" t="s">
        <v>703</v>
      </c>
      <c r="W16" s="71" t="str">
        <f>IF('EV DISENO CONTROLES'!Y14="","",IF('EV DISENO CONTROLES'!$Y14&gt;=96,"Fuerte",IF('EV DISENO CONTROLES'!Y14&gt;=86,"Moderado",IF('EV DISENO CONTROLES'!Y14&gt;=0,"Débil",""))))</f>
        <v>Fuerte</v>
      </c>
      <c r="X16" s="71" t="str">
        <f>'EV EJECUCION CONTROLES'!$J12</f>
        <v>Fuerte</v>
      </c>
      <c r="Y16" s="71" t="str">
        <f t="shared" si="0"/>
        <v>Fuerte</v>
      </c>
      <c r="Z16" s="71">
        <f t="shared" si="1"/>
        <v>100</v>
      </c>
      <c r="AA16" s="264"/>
      <c r="AB16" s="264"/>
      <c r="AC16" s="290"/>
      <c r="AD16" s="333"/>
      <c r="AE16" s="333"/>
      <c r="AF16" s="264"/>
      <c r="AG16" s="264"/>
      <c r="AH16" s="264"/>
      <c r="AI16" s="264"/>
      <c r="AJ16" s="264"/>
      <c r="AK16" s="264"/>
      <c r="AL16" s="338"/>
      <c r="AM16" s="305"/>
      <c r="AN16" s="305"/>
      <c r="AO16" s="264"/>
      <c r="AP16" s="339"/>
    </row>
    <row r="17" spans="1:42" ht="53.25" customHeight="1" x14ac:dyDescent="0.25">
      <c r="A17" s="255"/>
      <c r="B17" s="255"/>
      <c r="C17" s="255"/>
      <c r="D17" s="255"/>
      <c r="E17" s="306"/>
      <c r="F17" s="333"/>
      <c r="G17" s="5"/>
      <c r="H17" s="294"/>
      <c r="I17" s="296"/>
      <c r="J17" s="335"/>
      <c r="K17" s="298"/>
      <c r="L17" s="305"/>
      <c r="M17" s="305"/>
      <c r="N17" s="206" t="s">
        <v>446</v>
      </c>
      <c r="O17" s="211" t="s">
        <v>699</v>
      </c>
      <c r="P17" s="135" t="s">
        <v>149</v>
      </c>
      <c r="Q17" s="126" t="s">
        <v>707</v>
      </c>
      <c r="R17" s="215" t="s">
        <v>715</v>
      </c>
      <c r="S17" s="218" t="s">
        <v>719</v>
      </c>
      <c r="T17" s="264"/>
      <c r="U17" s="212" t="s">
        <v>78</v>
      </c>
      <c r="V17" s="126" t="s">
        <v>703</v>
      </c>
      <c r="W17" s="71" t="str">
        <f>IF('EV DISENO CONTROLES'!Y15="","",IF('EV DISENO CONTROLES'!$Y15&gt;=96,"Fuerte",IF('EV DISENO CONTROLES'!Y15&gt;=86,"Moderado",IF('EV DISENO CONTROLES'!Y15&gt;=0,"Débil",""))))</f>
        <v>Fuerte</v>
      </c>
      <c r="X17" s="71" t="str">
        <f>'EV EJECUCION CONTROLES'!$J13</f>
        <v>Fuerte</v>
      </c>
      <c r="Y17" s="71" t="str">
        <f t="shared" si="0"/>
        <v>Fuerte</v>
      </c>
      <c r="Z17" s="71">
        <f t="shared" si="1"/>
        <v>100</v>
      </c>
      <c r="AA17" s="264"/>
      <c r="AB17" s="264"/>
      <c r="AC17" s="290"/>
      <c r="AD17" s="333"/>
      <c r="AE17" s="333"/>
      <c r="AF17" s="264"/>
      <c r="AG17" s="264"/>
      <c r="AH17" s="264"/>
      <c r="AI17" s="264"/>
      <c r="AJ17" s="264"/>
      <c r="AK17" s="264"/>
      <c r="AL17" s="338"/>
      <c r="AM17" s="305"/>
      <c r="AN17" s="305"/>
      <c r="AO17" s="264"/>
      <c r="AP17" s="204"/>
    </row>
    <row r="18" spans="1:42" ht="53.25" customHeight="1" x14ac:dyDescent="0.25">
      <c r="A18" s="254" t="s">
        <v>365</v>
      </c>
      <c r="B18" s="262" t="s">
        <v>691</v>
      </c>
      <c r="C18" s="254" t="s">
        <v>368</v>
      </c>
      <c r="D18" s="254" t="s">
        <v>686</v>
      </c>
      <c r="E18" s="306"/>
      <c r="F18" s="333"/>
      <c r="G18" s="5"/>
      <c r="H18" s="294"/>
      <c r="I18" s="296"/>
      <c r="J18" s="335"/>
      <c r="K18" s="298"/>
      <c r="L18" s="305"/>
      <c r="M18" s="305"/>
      <c r="N18" s="206" t="s">
        <v>447</v>
      </c>
      <c r="O18" s="211" t="s">
        <v>699</v>
      </c>
      <c r="P18" s="135" t="s">
        <v>23</v>
      </c>
      <c r="Q18" s="217" t="s">
        <v>708</v>
      </c>
      <c r="R18" s="126" t="s">
        <v>716</v>
      </c>
      <c r="S18" s="126" t="s">
        <v>701</v>
      </c>
      <c r="T18" s="263" t="str">
        <f t="shared" ref="T18" si="4">IF(IF(AND(D18&gt;0,Q18=""),"Escriba al menos un control asocidado a la vulnerabilidad",IF(AND(Q18&gt;0,D18=""),"Escriba la vulnerabilidad asociada al control"))=FALSE,"",(IF(AND(D18&gt;0,Q18=""),"Escriba al menos un control asocidado a la vulnerabilidad",IF(AND(Q18&gt;0,D18=""),"Escriba la vulnerabilidad asociada al control"))))</f>
        <v/>
      </c>
      <c r="U18" s="212" t="s">
        <v>78</v>
      </c>
      <c r="V18" s="126" t="s">
        <v>703</v>
      </c>
      <c r="W18" s="71" t="str">
        <f>IF('EV DISENO CONTROLES'!Y16="","",IF('EV DISENO CONTROLES'!$Y16&gt;=96,"Fuerte",IF('EV DISENO CONTROLES'!Y16&gt;=86,"Moderado",IF('EV DISENO CONTROLES'!Y16&gt;=0,"Débil",""))))</f>
        <v>Moderado</v>
      </c>
      <c r="X18" s="71" t="str">
        <f>'EV EJECUCION CONTROLES'!$J14</f>
        <v>Fuerte</v>
      </c>
      <c r="Y18" s="71" t="str">
        <f t="shared" si="0"/>
        <v>Moderado</v>
      </c>
      <c r="Z18" s="71">
        <f t="shared" si="1"/>
        <v>50</v>
      </c>
      <c r="AA18" s="264"/>
      <c r="AB18" s="264"/>
      <c r="AC18" s="202"/>
      <c r="AD18" s="333"/>
      <c r="AE18" s="333"/>
      <c r="AF18" s="264"/>
      <c r="AG18" s="264"/>
      <c r="AH18" s="264"/>
      <c r="AI18" s="264"/>
      <c r="AJ18" s="264"/>
      <c r="AK18" s="264"/>
      <c r="AL18" s="338"/>
      <c r="AM18" s="305"/>
      <c r="AN18" s="305"/>
      <c r="AO18" s="264"/>
      <c r="AP18" s="287" t="str">
        <f>IF(AP17="Reducir","Establezca acciones preventivas para reducir la probabilidad de ocurrencia y/o impacto del riesgo",IF(AP17="Evitar","No inicie o no continúe con las actividades que causan el riesgo; si esto no es posible, escoja alguna de las opciones de reducir, compartir o transferir.",IF(AP17="Compartir o transferir","Indique cómo va a compartir o a transferir el riesgo, lo cual puede ser mediante una póliza de seguros o tercerización:",IF(AP17="Aceptar","Continúe aplicando los controles existentes.",""))))</f>
        <v/>
      </c>
    </row>
    <row r="19" spans="1:42" ht="53.25" customHeight="1" x14ac:dyDescent="0.25">
      <c r="A19" s="255"/>
      <c r="B19" s="255"/>
      <c r="C19" s="255"/>
      <c r="D19" s="255"/>
      <c r="E19" s="306"/>
      <c r="F19" s="333"/>
      <c r="G19" s="5"/>
      <c r="H19" s="294"/>
      <c r="I19" s="296"/>
      <c r="J19" s="335"/>
      <c r="K19" s="298"/>
      <c r="L19" s="305"/>
      <c r="M19" s="305"/>
      <c r="N19" s="206" t="s">
        <v>448</v>
      </c>
      <c r="O19" s="211" t="s">
        <v>699</v>
      </c>
      <c r="P19" s="212" t="s">
        <v>149</v>
      </c>
      <c r="Q19" s="126" t="s">
        <v>709</v>
      </c>
      <c r="R19" s="126" t="s">
        <v>716</v>
      </c>
      <c r="S19" s="126" t="s">
        <v>701</v>
      </c>
      <c r="T19" s="264"/>
      <c r="U19" s="212" t="s">
        <v>78</v>
      </c>
      <c r="V19" s="126" t="s">
        <v>703</v>
      </c>
      <c r="W19" s="71" t="str">
        <f>IF('EV DISENO CONTROLES'!Y17="","",IF('EV DISENO CONTROLES'!$Y17&gt;=96,"Fuerte",IF('EV DISENO CONTROLES'!Y17&gt;=86,"Moderado",IF('EV DISENO CONTROLES'!Y17&gt;=0,"Débil",""))))</f>
        <v>Moderado</v>
      </c>
      <c r="X19" s="71" t="str">
        <f>'EV EJECUCION CONTROLES'!$J15</f>
        <v>Fuerte</v>
      </c>
      <c r="Y19" s="71" t="str">
        <f t="shared" si="0"/>
        <v>Moderado</v>
      </c>
      <c r="Z19" s="71">
        <f t="shared" si="1"/>
        <v>50</v>
      </c>
      <c r="AA19" s="264"/>
      <c r="AB19" s="264"/>
      <c r="AC19" s="202"/>
      <c r="AD19" s="333"/>
      <c r="AE19" s="333"/>
      <c r="AF19" s="264"/>
      <c r="AG19" s="264"/>
      <c r="AH19" s="264"/>
      <c r="AI19" s="264"/>
      <c r="AJ19" s="264"/>
      <c r="AK19" s="264"/>
      <c r="AL19" s="338"/>
      <c r="AM19" s="305"/>
      <c r="AN19" s="305"/>
      <c r="AO19" s="264"/>
      <c r="AP19" s="287"/>
    </row>
    <row r="20" spans="1:42" ht="64.5" customHeight="1" x14ac:dyDescent="0.25">
      <c r="A20" s="254" t="s">
        <v>365</v>
      </c>
      <c r="B20" s="262" t="s">
        <v>691</v>
      </c>
      <c r="C20" s="254" t="s">
        <v>368</v>
      </c>
      <c r="D20" s="260" t="s">
        <v>687</v>
      </c>
      <c r="E20" s="306"/>
      <c r="F20" s="333"/>
      <c r="G20" s="5"/>
      <c r="H20" s="294"/>
      <c r="I20" s="296"/>
      <c r="J20" s="335"/>
      <c r="K20" s="298"/>
      <c r="L20" s="305"/>
      <c r="M20" s="305"/>
      <c r="N20" s="206" t="s">
        <v>449</v>
      </c>
      <c r="O20" s="211" t="s">
        <v>699</v>
      </c>
      <c r="P20" s="212" t="s">
        <v>149</v>
      </c>
      <c r="Q20" s="216" t="s">
        <v>705</v>
      </c>
      <c r="R20" s="211" t="s">
        <v>715</v>
      </c>
      <c r="S20" s="126" t="s">
        <v>718</v>
      </c>
      <c r="T20" s="263" t="str">
        <f t="shared" ref="T20" si="5">IF(IF(AND(D20&gt;0,Q20=""),"Escriba al menos un control asocidado a la vulnerabilidad",IF(AND(Q20&gt;0,D20=""),"Escriba la vulnerabilidad asociada al control"))=FALSE,"",(IF(AND(D20&gt;0,Q20=""),"Escriba al menos un control asocidado a la vulnerabilidad",IF(AND(Q20&gt;0,D20=""),"Escriba la vulnerabilidad asociada al control"))))</f>
        <v/>
      </c>
      <c r="U20" s="212" t="s">
        <v>78</v>
      </c>
      <c r="V20" s="126" t="s">
        <v>703</v>
      </c>
      <c r="W20" s="71" t="str">
        <f>IF('EV DISENO CONTROLES'!Y18="","",IF('EV DISENO CONTROLES'!$Y18&gt;=96,"Fuerte",IF('EV DISENO CONTROLES'!Y18&gt;=86,"Moderado",IF('EV DISENO CONTROLES'!Y18&gt;=0,"Débil",""))))</f>
        <v>Fuerte</v>
      </c>
      <c r="X20" s="71" t="str">
        <f>'EV EJECUCION CONTROLES'!$J16</f>
        <v>Fuerte</v>
      </c>
      <c r="Y20" s="71" t="str">
        <f t="shared" si="0"/>
        <v>Fuerte</v>
      </c>
      <c r="Z20" s="71">
        <f t="shared" si="1"/>
        <v>100</v>
      </c>
      <c r="AA20" s="264"/>
      <c r="AB20" s="264"/>
      <c r="AC20" s="202"/>
      <c r="AD20" s="333"/>
      <c r="AE20" s="333"/>
      <c r="AF20" s="264"/>
      <c r="AG20" s="264"/>
      <c r="AH20" s="264"/>
      <c r="AI20" s="264"/>
      <c r="AJ20" s="264"/>
      <c r="AK20" s="264"/>
      <c r="AL20" s="338"/>
      <c r="AM20" s="305"/>
      <c r="AN20" s="305"/>
      <c r="AO20" s="264"/>
      <c r="AP20" s="287"/>
    </row>
    <row r="21" spans="1:42" ht="53.25" customHeight="1" x14ac:dyDescent="0.25">
      <c r="A21" s="255"/>
      <c r="B21" s="255"/>
      <c r="C21" s="255"/>
      <c r="D21" s="261"/>
      <c r="E21" s="306"/>
      <c r="F21" s="333"/>
      <c r="G21" s="5"/>
      <c r="H21" s="294"/>
      <c r="I21" s="296"/>
      <c r="J21" s="335"/>
      <c r="K21" s="298"/>
      <c r="L21" s="305"/>
      <c r="M21" s="305"/>
      <c r="N21" s="206" t="s">
        <v>450</v>
      </c>
      <c r="O21" s="126"/>
      <c r="P21" s="135"/>
      <c r="Q21" s="126"/>
      <c r="R21" s="126"/>
      <c r="S21" s="126"/>
      <c r="T21" s="264"/>
      <c r="U21" s="135"/>
      <c r="V21" s="126"/>
      <c r="W21" s="71" t="str">
        <f>IF('EV DISENO CONTROLES'!Y19="","",IF('EV DISENO CONTROLES'!$Y19&gt;=96,"Fuerte",IF('EV DISENO CONTROLES'!Y19&gt;=86,"Moderado",IF('EV DISENO CONTROLES'!Y19&gt;=0,"Débil",""))))</f>
        <v/>
      </c>
      <c r="X21" s="71">
        <f>'EV EJECUCION CONTROLES'!$J17</f>
        <v>0</v>
      </c>
      <c r="Y21" s="71" t="str">
        <f t="shared" si="0"/>
        <v/>
      </c>
      <c r="Z21" s="71" t="str">
        <f t="shared" si="1"/>
        <v/>
      </c>
      <c r="AA21" s="264"/>
      <c r="AB21" s="264"/>
      <c r="AC21" s="202"/>
      <c r="AD21" s="333"/>
      <c r="AE21" s="333"/>
      <c r="AF21" s="264"/>
      <c r="AG21" s="264"/>
      <c r="AH21" s="264"/>
      <c r="AI21" s="264"/>
      <c r="AJ21" s="264"/>
      <c r="AK21" s="264"/>
      <c r="AL21" s="338"/>
      <c r="AM21" s="305"/>
      <c r="AN21" s="305"/>
      <c r="AO21" s="264"/>
      <c r="AP21" s="287"/>
    </row>
    <row r="22" spans="1:42" ht="53.25" customHeight="1" x14ac:dyDescent="0.25">
      <c r="A22" s="254"/>
      <c r="B22" s="254"/>
      <c r="C22" s="254"/>
      <c r="D22" s="311"/>
      <c r="E22" s="306"/>
      <c r="F22" s="333"/>
      <c r="G22" s="5"/>
      <c r="H22" s="294"/>
      <c r="I22" s="296"/>
      <c r="J22" s="335"/>
      <c r="K22" s="298"/>
      <c r="L22" s="305"/>
      <c r="M22" s="305"/>
      <c r="N22" s="206" t="s">
        <v>451</v>
      </c>
      <c r="O22" s="126"/>
      <c r="P22" s="135"/>
      <c r="Q22" s="219"/>
      <c r="R22" s="126"/>
      <c r="S22" s="126"/>
      <c r="T22" s="263" t="str">
        <f t="shared" ref="T22" si="6">IF(IF(AND(D22&gt;0,Q22=""),"Escriba al menos un control asocidado a la vulnerabilidad",IF(AND(Q22&gt;0,D22=""),"Escriba la vulnerabilidad asociada al control"))=FALSE,"",(IF(AND(D22&gt;0,Q22=""),"Escriba al menos un control asocidado a la vulnerabilidad",IF(AND(Q22&gt;0,D22=""),"Escriba la vulnerabilidad asociada al control"))))</f>
        <v/>
      </c>
      <c r="U22" s="135"/>
      <c r="V22" s="126"/>
      <c r="W22" s="71" t="str">
        <f>IF('EV DISENO CONTROLES'!Y20="","",IF('EV DISENO CONTROLES'!$Y20&gt;=96,"Fuerte",IF('EV DISENO CONTROLES'!Y20&gt;=86,"Moderado",IF('EV DISENO CONTROLES'!Y20&gt;=0,"Débil",""))))</f>
        <v/>
      </c>
      <c r="X22" s="71">
        <f>'EV EJECUCION CONTROLES'!$J18</f>
        <v>0</v>
      </c>
      <c r="Y22" s="71" t="str">
        <f t="shared" si="0"/>
        <v/>
      </c>
      <c r="Z22" s="71" t="str">
        <f t="shared" si="1"/>
        <v/>
      </c>
      <c r="AA22" s="264"/>
      <c r="AB22" s="264"/>
      <c r="AC22" s="129"/>
      <c r="AD22" s="333"/>
      <c r="AE22" s="333"/>
      <c r="AF22" s="264"/>
      <c r="AG22" s="264"/>
      <c r="AH22" s="264"/>
      <c r="AI22" s="264"/>
      <c r="AJ22" s="264"/>
      <c r="AK22" s="264"/>
      <c r="AL22" s="338"/>
      <c r="AM22" s="305"/>
      <c r="AN22" s="305"/>
      <c r="AO22" s="264"/>
      <c r="AP22" s="287"/>
    </row>
    <row r="23" spans="1:42" ht="53.25" customHeight="1" x14ac:dyDescent="0.25">
      <c r="A23" s="255"/>
      <c r="B23" s="255"/>
      <c r="C23" s="255"/>
      <c r="D23" s="312"/>
      <c r="E23" s="306"/>
      <c r="F23" s="333"/>
      <c r="G23" s="5"/>
      <c r="H23" s="294"/>
      <c r="I23" s="296"/>
      <c r="J23" s="335"/>
      <c r="K23" s="298"/>
      <c r="L23" s="305"/>
      <c r="M23" s="305"/>
      <c r="N23" s="206" t="s">
        <v>452</v>
      </c>
      <c r="O23" s="126"/>
      <c r="P23" s="135"/>
      <c r="Q23" s="126"/>
      <c r="R23" s="126"/>
      <c r="S23" s="126"/>
      <c r="T23" s="264"/>
      <c r="U23" s="135"/>
      <c r="V23" s="126"/>
      <c r="W23" s="71" t="str">
        <f>IF('EV DISENO CONTROLES'!Y21="","",IF('EV DISENO CONTROLES'!$Y21&gt;=96,"Fuerte",IF('EV DISENO CONTROLES'!Y21&gt;=86,"Moderado",IF('EV DISENO CONTROLES'!Y21&gt;=0,"Débil",""))))</f>
        <v/>
      </c>
      <c r="X23" s="71">
        <f>'EV EJECUCION CONTROLES'!$J19</f>
        <v>0</v>
      </c>
      <c r="Y23" s="71" t="str">
        <f t="shared" si="0"/>
        <v/>
      </c>
      <c r="Z23" s="71" t="str">
        <f t="shared" si="1"/>
        <v/>
      </c>
      <c r="AA23" s="264"/>
      <c r="AB23" s="264"/>
      <c r="AC23" s="129"/>
      <c r="AD23" s="333"/>
      <c r="AE23" s="333"/>
      <c r="AF23" s="264"/>
      <c r="AG23" s="264"/>
      <c r="AH23" s="264"/>
      <c r="AI23" s="264"/>
      <c r="AJ23" s="264"/>
      <c r="AK23" s="264"/>
      <c r="AL23" s="338"/>
      <c r="AM23" s="305"/>
      <c r="AN23" s="305"/>
      <c r="AO23" s="264"/>
      <c r="AP23" s="287"/>
    </row>
    <row r="24" spans="1:42" ht="53.25" customHeight="1" x14ac:dyDescent="0.25">
      <c r="A24" s="254"/>
      <c r="B24" s="254"/>
      <c r="C24" s="254"/>
      <c r="D24" s="254"/>
      <c r="E24" s="306"/>
      <c r="F24" s="333"/>
      <c r="G24" s="5"/>
      <c r="H24" s="294"/>
      <c r="I24" s="296"/>
      <c r="J24" s="335"/>
      <c r="K24" s="298"/>
      <c r="L24" s="305"/>
      <c r="M24" s="305"/>
      <c r="N24" s="206" t="s">
        <v>453</v>
      </c>
      <c r="O24" s="126"/>
      <c r="P24" s="135"/>
      <c r="Q24" s="126"/>
      <c r="R24" s="126"/>
      <c r="S24" s="126"/>
      <c r="T24" s="263" t="str">
        <f t="shared" ref="T24" si="7">IF(IF(AND(D24&gt;0,Q24=""),"Escriba al menos un control asocidado a la vulnerabilidad",IF(AND(Q24&gt;0,D24=""),"Escriba la vulnerabilidad asociada al control"))=FALSE,"",(IF(AND(D24&gt;0,Q24=""),"Escriba al menos un control asocidado a la vulnerabilidad",IF(AND(Q24&gt;0,D24=""),"Escriba la vulnerabilidad asociada al control"))))</f>
        <v/>
      </c>
      <c r="U24" s="135"/>
      <c r="V24" s="126"/>
      <c r="W24" s="71" t="str">
        <f>IF('EV DISENO CONTROLES'!Y22="","",IF('EV DISENO CONTROLES'!$Y22&gt;=96,"Fuerte",IF('EV DISENO CONTROLES'!Y22&gt;=86,"Moderado",IF('EV DISENO CONTROLES'!Y22&gt;=0,"Débil",""))))</f>
        <v/>
      </c>
      <c r="X24" s="71">
        <f>'EV EJECUCION CONTROLES'!$J20</f>
        <v>0</v>
      </c>
      <c r="Y24" s="71" t="str">
        <f t="shared" si="0"/>
        <v/>
      </c>
      <c r="Z24" s="71" t="str">
        <f t="shared" si="1"/>
        <v/>
      </c>
      <c r="AA24" s="264"/>
      <c r="AB24" s="264"/>
      <c r="AC24" s="129"/>
      <c r="AD24" s="333"/>
      <c r="AE24" s="333"/>
      <c r="AF24" s="264"/>
      <c r="AG24" s="264"/>
      <c r="AH24" s="264"/>
      <c r="AI24" s="264"/>
      <c r="AJ24" s="264"/>
      <c r="AK24" s="264"/>
      <c r="AL24" s="338"/>
      <c r="AM24" s="305"/>
      <c r="AN24" s="305"/>
      <c r="AO24" s="264"/>
      <c r="AP24" s="287"/>
    </row>
    <row r="25" spans="1:42" ht="53.25" customHeight="1" x14ac:dyDescent="0.25">
      <c r="A25" s="255"/>
      <c r="B25" s="255"/>
      <c r="C25" s="255"/>
      <c r="D25" s="255"/>
      <c r="E25" s="307"/>
      <c r="F25" s="333"/>
      <c r="G25" s="5"/>
      <c r="H25" s="294"/>
      <c r="I25" s="296"/>
      <c r="J25" s="335"/>
      <c r="K25" s="298"/>
      <c r="L25" s="305"/>
      <c r="M25" s="305"/>
      <c r="N25" s="206" t="s">
        <v>454</v>
      </c>
      <c r="O25" s="126"/>
      <c r="P25" s="135"/>
      <c r="Q25" s="126"/>
      <c r="R25" s="126"/>
      <c r="S25" s="126"/>
      <c r="T25" s="264"/>
      <c r="U25" s="135"/>
      <c r="V25" s="126"/>
      <c r="W25" s="71" t="str">
        <f>IF('EV DISENO CONTROLES'!Y23="","",IF('EV DISENO CONTROLES'!$Y23&gt;=96,"Fuerte",IF('EV DISENO CONTROLES'!Y23&gt;=86,"Moderado",IF('EV DISENO CONTROLES'!Y23&gt;=0,"Débil",""))))</f>
        <v/>
      </c>
      <c r="X25" s="71">
        <f>'EV EJECUCION CONTROLES'!$J21</f>
        <v>0</v>
      </c>
      <c r="Y25" s="71" t="str">
        <f t="shared" si="0"/>
        <v/>
      </c>
      <c r="Z25" s="71" t="str">
        <f t="shared" si="1"/>
        <v/>
      </c>
      <c r="AA25" s="264"/>
      <c r="AB25" s="264"/>
      <c r="AC25" s="130"/>
      <c r="AD25" s="333"/>
      <c r="AE25" s="333"/>
      <c r="AF25" s="264"/>
      <c r="AG25" s="264"/>
      <c r="AH25" s="264"/>
      <c r="AI25" s="264"/>
      <c r="AJ25" s="264"/>
      <c r="AK25" s="264"/>
      <c r="AL25" s="338"/>
      <c r="AM25" s="305"/>
      <c r="AN25" s="305"/>
      <c r="AO25" s="264"/>
      <c r="AP25" s="287"/>
    </row>
    <row r="26" spans="1:42" ht="45" customHeight="1" x14ac:dyDescent="0.25">
      <c r="A26" s="254" t="s">
        <v>360</v>
      </c>
      <c r="B26" s="254" t="s">
        <v>693</v>
      </c>
      <c r="C26" s="262" t="s">
        <v>368</v>
      </c>
      <c r="D26" s="262" t="s">
        <v>704</v>
      </c>
      <c r="E26" s="327" t="s">
        <v>681</v>
      </c>
      <c r="F26" s="333" t="s">
        <v>100</v>
      </c>
      <c r="G26" s="5" t="s">
        <v>117</v>
      </c>
      <c r="H26" s="294" t="s">
        <v>13</v>
      </c>
      <c r="I26" s="296" t="s">
        <v>280</v>
      </c>
      <c r="J26" s="335" t="s">
        <v>696</v>
      </c>
      <c r="K26" s="298" t="str">
        <f>'AYUDA PROBABILIDAD'!V6</f>
        <v>Improbable</v>
      </c>
      <c r="L26" s="305" t="str">
        <f>'AYUDA IMPACTO'!S6</f>
        <v>Moderado</v>
      </c>
      <c r="M26" s="305" t="str">
        <f>IFERROR(VLOOKUP(K26,DATOS!$H$22:$M$26,MATCH(L26,DATOS!$I$27:$M$27,0)+1,0),"")</f>
        <v>Moderada</v>
      </c>
      <c r="N26" s="205" t="s">
        <v>455</v>
      </c>
      <c r="O26" s="211" t="s">
        <v>699</v>
      </c>
      <c r="P26" s="212" t="s">
        <v>149</v>
      </c>
      <c r="Q26" s="217" t="s">
        <v>710</v>
      </c>
      <c r="R26" s="126" t="s">
        <v>702</v>
      </c>
      <c r="S26" s="126" t="s">
        <v>701</v>
      </c>
      <c r="T26" s="263" t="str">
        <f t="shared" ref="T26" si="8">IF(IF(AND(D26&gt;0,Q26=""),"Escriba al menos un control asocidado a la vulnerabilidad",IF(AND(Q26&gt;0,D26=""),"Escriba la vulnerabilidad asociada al control"))=FALSE,"",(IF(AND(D26&gt;0,Q26=""),"Escriba al menos un control asocidado a la vulnerabilidad",IF(AND(Q26&gt;0,D26=""),"Escriba la vulnerabilidad asociada al control"))))</f>
        <v/>
      </c>
      <c r="U26" s="212" t="s">
        <v>78</v>
      </c>
      <c r="V26" s="126" t="s">
        <v>703</v>
      </c>
      <c r="W26" s="71" t="str">
        <f>IF('EV DISENO CONTROLES'!Y24="","",IF('EV DISENO CONTROLES'!$Y24&gt;=96,"Fuerte",IF('EV DISENO CONTROLES'!Y24&gt;=86,"Moderado",IF('EV DISENO CONTROLES'!Y24&gt;=0,"Débil",""))))</f>
        <v>Moderado</v>
      </c>
      <c r="X26" s="71" t="str">
        <f>'EV EJECUCION CONTROLES'!$J22</f>
        <v>Fuerte</v>
      </c>
      <c r="Y26" s="71" t="str">
        <f t="shared" si="0"/>
        <v>Moderado</v>
      </c>
      <c r="Z26" s="71">
        <f t="shared" si="1"/>
        <v>50</v>
      </c>
      <c r="AA26" s="264">
        <f>AVERAGE(Z26:Z41)</f>
        <v>50</v>
      </c>
      <c r="AB26" s="264" t="str">
        <f>IFERROR(IF(AA26&gt;=80,"Fuerte",IF(AA26&gt;=50,"Moderado",IF(AA26&lt;50,"Débil",""))),"")</f>
        <v>Moderado</v>
      </c>
      <c r="AC26" s="290" t="str">
        <f>IF(AB26="Débil","EL RIESGO SE PUEDE ESTAR MATERIALIZANDO","")</f>
        <v/>
      </c>
      <c r="AD26" s="333" t="s">
        <v>46</v>
      </c>
      <c r="AE26" s="333" t="s">
        <v>46</v>
      </c>
      <c r="AF26" s="264">
        <f>LOOKUP(K26,DATOS!$J$15:$J$19,DATOS!$I$15:$I$19)</f>
        <v>2</v>
      </c>
      <c r="AG26" s="264">
        <f>LOOKUP(L26,DATOS!$L$15:$L$19,DATOS!$K$15:$K$19)</f>
        <v>3</v>
      </c>
      <c r="AH26" s="264" t="str">
        <f>IF(AND(AB26="Fuerte",AD26="Directamente",AE26="Directamente"),"2",IF(AND(AB26="Fuerte",AD26="Directamente",AE26="Indirectamente"),"2",IF(AND(AB26="Fuerte",AD26="Directamente",AE26="No disminuye"),"2",IF(AND(AB26="Fuerte",AD26="No disminuye",AE26="Directamente"),"0",IF(AND(AB26="Moderado",AD26="Directamente",AE26="Directamente"),"1",IF(AND(AB26="Moderado",AD26="Directamente",AE26="Indirectamente"),"1",IF(AND(AB26="Moderado",AD26="Directamente",AE26="No disminuye"),"1",IF(AND(AB26="Moderado",AD26="No disminuye",AE26="Directamente"),"0","0"))))))))</f>
        <v>1</v>
      </c>
      <c r="AI26" s="264" t="str">
        <f>IF(AND(AB26="Fuerte",AD26="Directamente",AE26="Directamente"),"2",IF(AND(AB26="Fuerte",AD26="Directamente",AE26="Indirectamente"),"1",IF(AND(AB26="Fuerte",AD26="Directamente",AE26="No disminuye"),"0",IF(AND(AB26="Fuerte",AD26="No disminuye",AE26="Directamente"),"2",IF(AND(AB26="Moderado",AD26="Directamente",AE26="Directamente"),"1",IF(AND(AB26="Moderado",AD26="Directamente",AE26="Indirectamente"),"0",IF(AND(AB26="Moderado",AD26="Directamente",AE26="No disminuye"),"0",IF(AND(AB26="Moderado",AD26="No disminuye",AE26="Directamente"),"1","0"))))))))</f>
        <v>1</v>
      </c>
      <c r="AJ26" s="264">
        <f>IFERROR(IF(AF26-AH26&lt;1,1,AF26-AH26),AF26)</f>
        <v>1</v>
      </c>
      <c r="AK26" s="264">
        <f>IFERROR(IF(AG26-AI26&lt;1,1,AG26-AI26),AG26)</f>
        <v>2</v>
      </c>
      <c r="AL26" s="338" t="str">
        <f>IFERROR(LOOKUP(AJ26,DATOS!$I$3:$I$7,DATOS!$J$3:$J$7),0)</f>
        <v>Rara vez</v>
      </c>
      <c r="AM26" s="305" t="str">
        <f>IFERROR(LOOKUP(AK26,DATOS!$K$3:$K$7,DATOS!$L$3:$L$7),0)</f>
        <v>Menor</v>
      </c>
      <c r="AN26" s="340" t="str">
        <f>IFERROR(VLOOKUP(AL26,DATOS!$H$22:$M$26,MATCH(AM26,DATOS!$I$27:$M$27,0)+1,0),"")</f>
        <v>Baja</v>
      </c>
      <c r="AO26" s="264" t="str">
        <f>IF(AN26="Baja","Se puede aceptar el riesgo; no es necesario adoptar medidas adicionales que reduzcan su probabilidad o impacto.",IF(AN26="Moderada","Reduzca la probabilidad y/o el impacto del riesgo mediante un plan de tratamiento con acciones preventivas diferentes a los controles establecidos.",IF(AN26="Alta","No inicie o ejecute las actividades que causan el riesgo o reduzca su probabilidad y/o impacto formulando acciones preventivas diferentes a los controles en un plan de tratamiento. También puede compartir o transferir el riesgo (seguros o tercerización).",IF(AN26="Extrema","No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26" s="204" t="s">
        <v>307</v>
      </c>
    </row>
    <row r="27" spans="1:42" ht="45" customHeight="1" x14ac:dyDescent="0.25">
      <c r="A27" s="255"/>
      <c r="B27" s="255"/>
      <c r="C27" s="255"/>
      <c r="D27" s="255"/>
      <c r="E27" s="306"/>
      <c r="F27" s="333"/>
      <c r="G27" s="5" t="s">
        <v>180</v>
      </c>
      <c r="H27" s="294"/>
      <c r="I27" s="296"/>
      <c r="J27" s="335"/>
      <c r="K27" s="298"/>
      <c r="L27" s="305"/>
      <c r="M27" s="305"/>
      <c r="N27" s="206" t="s">
        <v>456</v>
      </c>
      <c r="O27" s="211" t="s">
        <v>699</v>
      </c>
      <c r="P27" s="212" t="s">
        <v>149</v>
      </c>
      <c r="Q27" s="217" t="s">
        <v>711</v>
      </c>
      <c r="R27" s="126" t="s">
        <v>702</v>
      </c>
      <c r="S27" s="126" t="s">
        <v>701</v>
      </c>
      <c r="T27" s="264"/>
      <c r="U27" s="212" t="s">
        <v>78</v>
      </c>
      <c r="V27" s="126" t="s">
        <v>703</v>
      </c>
      <c r="W27" s="71" t="str">
        <f>IF('EV DISENO CONTROLES'!Y25="","",IF('EV DISENO CONTROLES'!$Y25&gt;=96,"Fuerte",IF('EV DISENO CONTROLES'!Y25&gt;=86,"Moderado",IF('EV DISENO CONTROLES'!Y25&gt;=0,"Débil",""))))</f>
        <v>Moderado</v>
      </c>
      <c r="X27" s="71" t="str">
        <f>'EV EJECUCION CONTROLES'!$J23</f>
        <v>Fuerte</v>
      </c>
      <c r="Y27" s="71" t="str">
        <f t="shared" si="0"/>
        <v>Moderado</v>
      </c>
      <c r="Z27" s="71">
        <f t="shared" si="1"/>
        <v>50</v>
      </c>
      <c r="AA27" s="264"/>
      <c r="AB27" s="264"/>
      <c r="AC27" s="290"/>
      <c r="AD27" s="333"/>
      <c r="AE27" s="333"/>
      <c r="AF27" s="264"/>
      <c r="AG27" s="264"/>
      <c r="AH27" s="264"/>
      <c r="AI27" s="264"/>
      <c r="AJ27" s="264"/>
      <c r="AK27" s="264"/>
      <c r="AL27" s="338"/>
      <c r="AM27" s="305"/>
      <c r="AN27" s="340"/>
      <c r="AO27" s="264"/>
      <c r="AP27" s="287" t="str">
        <f t="shared" ref="AP27" si="9">IF(AP26="Reducir","Establezca acciones preventivas para reducir la probabilidad de ocurrencia y/o impacto del riesgo",IF(AP26="Evitar","No inicie o no continúe con las actividades que causan el riesgo; si esto no es posible, escoja alguna de las opciones de reducir, compartir o transferir.",IF(AP26="Compartir o transferir","Indique cómo va a compartir o a transferir el riesgo, lo cual puede ser mediante una póliza de seguros o tercerización:",IF(AP26="Aceptar","Continúe aplicando los controles existentes.",""))))</f>
        <v>Continúe aplicando los controles existentes.</v>
      </c>
    </row>
    <row r="28" spans="1:42" ht="45" customHeight="1" x14ac:dyDescent="0.25">
      <c r="A28" s="254" t="s">
        <v>360</v>
      </c>
      <c r="B28" s="254" t="s">
        <v>693</v>
      </c>
      <c r="C28" s="254" t="s">
        <v>371</v>
      </c>
      <c r="D28" s="331" t="s">
        <v>688</v>
      </c>
      <c r="E28" s="306"/>
      <c r="F28" s="333"/>
      <c r="G28" s="5"/>
      <c r="H28" s="294"/>
      <c r="I28" s="296"/>
      <c r="J28" s="335"/>
      <c r="K28" s="298"/>
      <c r="L28" s="305"/>
      <c r="M28" s="305"/>
      <c r="N28" s="206" t="s">
        <v>457</v>
      </c>
      <c r="O28" s="211" t="s">
        <v>699</v>
      </c>
      <c r="P28" s="212" t="s">
        <v>149</v>
      </c>
      <c r="Q28" s="217" t="s">
        <v>712</v>
      </c>
      <c r="R28" s="126" t="s">
        <v>702</v>
      </c>
      <c r="S28" s="126" t="s">
        <v>701</v>
      </c>
      <c r="T28" s="263" t="str">
        <f t="shared" ref="T28" si="10">IF(IF(AND(D28&gt;0,Q28=""),"Escriba al menos un control asocidado a la vulnerabilidad",IF(AND(Q28&gt;0,D28=""),"Escriba la vulnerabilidad asociada al control"))=FALSE,"",(IF(AND(D28&gt;0,Q28=""),"Escriba al menos un control asocidado a la vulnerabilidad",IF(AND(Q28&gt;0,D28=""),"Escriba la vulnerabilidad asociada al control"))))</f>
        <v/>
      </c>
      <c r="U28" s="212" t="s">
        <v>78</v>
      </c>
      <c r="V28" s="126" t="s">
        <v>703</v>
      </c>
      <c r="W28" s="71" t="str">
        <f>IF('EV DISENO CONTROLES'!Y26="","",IF('EV DISENO CONTROLES'!$Y26&gt;=96,"Fuerte",IF('EV DISENO CONTROLES'!Y26&gt;=86,"Moderado",IF('EV DISENO CONTROLES'!Y26&gt;=0,"Débil",""))))</f>
        <v>Moderado</v>
      </c>
      <c r="X28" s="71" t="str">
        <f>'EV EJECUCION CONTROLES'!$J24</f>
        <v>Fuerte</v>
      </c>
      <c r="Y28" s="71" t="str">
        <f t="shared" si="0"/>
        <v>Moderado</v>
      </c>
      <c r="Z28" s="71">
        <f t="shared" si="1"/>
        <v>50</v>
      </c>
      <c r="AA28" s="264"/>
      <c r="AB28" s="264"/>
      <c r="AC28" s="290" t="str">
        <f>IF(AB26="Débil","Consulte fuentes como cambios en el sistema integrado de gestión, indicadores de gestión, informes de auditorías, mapas de riesgos, encuestas de percepción y satisfacción, PQRSD, revisión por la Dirección y salidas no conformes","")</f>
        <v/>
      </c>
      <c r="AD28" s="333"/>
      <c r="AE28" s="333"/>
      <c r="AF28" s="264"/>
      <c r="AG28" s="264"/>
      <c r="AH28" s="264"/>
      <c r="AI28" s="264"/>
      <c r="AJ28" s="264"/>
      <c r="AK28" s="264"/>
      <c r="AL28" s="338"/>
      <c r="AM28" s="305"/>
      <c r="AN28" s="340"/>
      <c r="AO28" s="264"/>
      <c r="AP28" s="287"/>
    </row>
    <row r="29" spans="1:42" ht="45" customHeight="1" x14ac:dyDescent="0.25">
      <c r="A29" s="255"/>
      <c r="B29" s="255"/>
      <c r="C29" s="255"/>
      <c r="D29" s="332"/>
      <c r="E29" s="306"/>
      <c r="F29" s="333"/>
      <c r="G29" s="5"/>
      <c r="H29" s="294"/>
      <c r="I29" s="296"/>
      <c r="J29" s="335"/>
      <c r="K29" s="298"/>
      <c r="L29" s="305"/>
      <c r="M29" s="305"/>
      <c r="N29" s="206" t="s">
        <v>458</v>
      </c>
      <c r="O29" s="126"/>
      <c r="P29" s="135"/>
      <c r="Q29" s="217"/>
      <c r="R29" s="126"/>
      <c r="S29" s="218"/>
      <c r="T29" s="264"/>
      <c r="U29" s="135"/>
      <c r="V29" s="126"/>
      <c r="W29" s="71" t="str">
        <f>IF('EV DISENO CONTROLES'!Y27="","",IF('EV DISENO CONTROLES'!$Y27&gt;=96,"Fuerte",IF('EV DISENO CONTROLES'!Y27&gt;=86,"Moderado",IF('EV DISENO CONTROLES'!Y27&gt;=0,"Débil",""))))</f>
        <v/>
      </c>
      <c r="X29" s="71">
        <f>'EV EJECUCION CONTROLES'!$J25</f>
        <v>0</v>
      </c>
      <c r="Y29" s="71" t="str">
        <f t="shared" si="0"/>
        <v/>
      </c>
      <c r="Z29" s="71" t="str">
        <f t="shared" si="1"/>
        <v/>
      </c>
      <c r="AA29" s="264"/>
      <c r="AB29" s="264"/>
      <c r="AC29" s="290"/>
      <c r="AD29" s="333"/>
      <c r="AE29" s="333"/>
      <c r="AF29" s="264"/>
      <c r="AG29" s="264"/>
      <c r="AH29" s="264"/>
      <c r="AI29" s="264"/>
      <c r="AJ29" s="264"/>
      <c r="AK29" s="264"/>
      <c r="AL29" s="338"/>
      <c r="AM29" s="305"/>
      <c r="AN29" s="340"/>
      <c r="AO29" s="264"/>
      <c r="AP29" s="339"/>
    </row>
    <row r="30" spans="1:42" ht="45" customHeight="1" x14ac:dyDescent="0.25">
      <c r="A30" s="254" t="s">
        <v>360</v>
      </c>
      <c r="B30" s="254" t="s">
        <v>694</v>
      </c>
      <c r="C30" s="254" t="s">
        <v>368</v>
      </c>
      <c r="D30" s="254" t="s">
        <v>689</v>
      </c>
      <c r="E30" s="306"/>
      <c r="F30" s="333"/>
      <c r="G30" s="5"/>
      <c r="H30" s="294"/>
      <c r="I30" s="296"/>
      <c r="J30" s="335"/>
      <c r="K30" s="298"/>
      <c r="L30" s="305"/>
      <c r="M30" s="305"/>
      <c r="N30" s="206" t="s">
        <v>459</v>
      </c>
      <c r="O30" s="211" t="s">
        <v>699</v>
      </c>
      <c r="P30" s="212" t="s">
        <v>149</v>
      </c>
      <c r="Q30" s="217" t="s">
        <v>713</v>
      </c>
      <c r="R30" s="126" t="s">
        <v>702</v>
      </c>
      <c r="S30" s="126" t="s">
        <v>701</v>
      </c>
      <c r="T30" s="263" t="str">
        <f t="shared" ref="T30" si="11">IF(IF(AND(D30&gt;0,Q30=""),"Escriba al menos un control asocidado a la vulnerabilidad",IF(AND(Q30&gt;0,D30=""),"Escriba la vulnerabilidad asociada al control"))=FALSE,"",(IF(AND(D30&gt;0,Q30=""),"Escriba al menos un control asocidado a la vulnerabilidad",IF(AND(Q30&gt;0,D30=""),"Escriba la vulnerabilidad asociada al control"))))</f>
        <v/>
      </c>
      <c r="U30" s="212" t="s">
        <v>78</v>
      </c>
      <c r="V30" s="126" t="s">
        <v>703</v>
      </c>
      <c r="W30" s="71" t="str">
        <f>IF('EV DISENO CONTROLES'!Y28="","",IF('EV DISENO CONTROLES'!$Y28&gt;=96,"Fuerte",IF('EV DISENO CONTROLES'!Y28&gt;=86,"Moderado",IF('EV DISENO CONTROLES'!Y28&gt;=0,"Débil",""))))</f>
        <v>Moderado</v>
      </c>
      <c r="X30" s="71" t="str">
        <f>'EV EJECUCION CONTROLES'!$J26</f>
        <v>Fuerte</v>
      </c>
      <c r="Y30" s="71" t="str">
        <f t="shared" si="0"/>
        <v>Moderado</v>
      </c>
      <c r="Z30" s="71">
        <f t="shared" si="1"/>
        <v>50</v>
      </c>
      <c r="AA30" s="264"/>
      <c r="AB30" s="264"/>
      <c r="AC30" s="290"/>
      <c r="AD30" s="333"/>
      <c r="AE30" s="333"/>
      <c r="AF30" s="264"/>
      <c r="AG30" s="264"/>
      <c r="AH30" s="264"/>
      <c r="AI30" s="264"/>
      <c r="AJ30" s="264"/>
      <c r="AK30" s="264"/>
      <c r="AL30" s="338"/>
      <c r="AM30" s="305"/>
      <c r="AN30" s="340"/>
      <c r="AO30" s="264"/>
      <c r="AP30" s="339"/>
    </row>
    <row r="31" spans="1:42" ht="45" customHeight="1" x14ac:dyDescent="0.25">
      <c r="A31" s="255"/>
      <c r="B31" s="255"/>
      <c r="C31" s="255"/>
      <c r="D31" s="255"/>
      <c r="E31" s="306"/>
      <c r="F31" s="333"/>
      <c r="G31" s="5"/>
      <c r="H31" s="294"/>
      <c r="I31" s="296"/>
      <c r="J31" s="335"/>
      <c r="K31" s="298"/>
      <c r="L31" s="305"/>
      <c r="M31" s="305"/>
      <c r="N31" s="206" t="s">
        <v>460</v>
      </c>
      <c r="O31" s="126"/>
      <c r="P31" s="135"/>
      <c r="Q31" s="126"/>
      <c r="R31" s="126"/>
      <c r="S31" s="126"/>
      <c r="T31" s="264"/>
      <c r="U31" s="135"/>
      <c r="V31" s="126"/>
      <c r="W31" s="71" t="str">
        <f>IF('EV DISENO CONTROLES'!Y29="","",IF('EV DISENO CONTROLES'!$Y29&gt;=96,"Fuerte",IF('EV DISENO CONTROLES'!Y29&gt;=86,"Moderado",IF('EV DISENO CONTROLES'!Y29&gt;=0,"Débil",""))))</f>
        <v/>
      </c>
      <c r="X31" s="71">
        <f>'EV EJECUCION CONTROLES'!$J27</f>
        <v>0</v>
      </c>
      <c r="Y31" s="71" t="str">
        <f t="shared" si="0"/>
        <v/>
      </c>
      <c r="Z31" s="71" t="str">
        <f t="shared" si="1"/>
        <v/>
      </c>
      <c r="AA31" s="264"/>
      <c r="AB31" s="264"/>
      <c r="AC31" s="290" t="str">
        <f>IF(AB26="Débil","Establezca acciones preventivas en un plan de tratamiento","")</f>
        <v/>
      </c>
      <c r="AD31" s="333"/>
      <c r="AE31" s="333"/>
      <c r="AF31" s="264"/>
      <c r="AG31" s="264"/>
      <c r="AH31" s="264"/>
      <c r="AI31" s="264"/>
      <c r="AJ31" s="264"/>
      <c r="AK31" s="264"/>
      <c r="AL31" s="338"/>
      <c r="AM31" s="305"/>
      <c r="AN31" s="340"/>
      <c r="AO31" s="264"/>
      <c r="AP31" s="339"/>
    </row>
    <row r="32" spans="1:42" ht="45" customHeight="1" x14ac:dyDescent="0.25">
      <c r="A32" s="254"/>
      <c r="B32" s="254"/>
      <c r="C32" s="254"/>
      <c r="D32" s="254"/>
      <c r="E32" s="306"/>
      <c r="F32" s="333"/>
      <c r="G32" s="5"/>
      <c r="H32" s="294"/>
      <c r="I32" s="296"/>
      <c r="J32" s="335"/>
      <c r="K32" s="298"/>
      <c r="L32" s="305"/>
      <c r="M32" s="305"/>
      <c r="N32" s="206" t="s">
        <v>461</v>
      </c>
      <c r="O32" s="126"/>
      <c r="P32" s="135"/>
      <c r="Q32" s="126"/>
      <c r="R32" s="126"/>
      <c r="S32" s="126"/>
      <c r="T32" s="263" t="str">
        <f t="shared" ref="T32" si="12">IF(IF(AND(D32&gt;0,Q32=""),"Escriba al menos un control asocidado a la vulnerabilidad",IF(AND(Q32&gt;0,D32=""),"Escriba la vulnerabilidad asociada al control"))=FALSE,"",(IF(AND(D32&gt;0,Q32=""),"Escriba al menos un control asocidado a la vulnerabilidad",IF(AND(Q32&gt;0,D32=""),"Escriba la vulnerabilidad asociada al control"))))</f>
        <v/>
      </c>
      <c r="U32" s="135"/>
      <c r="V32" s="126"/>
      <c r="W32" s="71" t="str">
        <f>IF('EV DISENO CONTROLES'!Y30="","",IF('EV DISENO CONTROLES'!$Y30&gt;=96,"Fuerte",IF('EV DISENO CONTROLES'!Y30&gt;=86,"Moderado",IF('EV DISENO CONTROLES'!Y30&gt;=0,"Débil",""))))</f>
        <v/>
      </c>
      <c r="X32" s="71">
        <f>'EV EJECUCION CONTROLES'!$J28</f>
        <v>0</v>
      </c>
      <c r="Y32" s="71" t="str">
        <f t="shared" si="0"/>
        <v/>
      </c>
      <c r="Z32" s="71" t="str">
        <f t="shared" si="1"/>
        <v/>
      </c>
      <c r="AA32" s="264"/>
      <c r="AB32" s="264"/>
      <c r="AC32" s="290"/>
      <c r="AD32" s="333"/>
      <c r="AE32" s="333"/>
      <c r="AF32" s="264"/>
      <c r="AG32" s="264"/>
      <c r="AH32" s="264"/>
      <c r="AI32" s="264"/>
      <c r="AJ32" s="264"/>
      <c r="AK32" s="264"/>
      <c r="AL32" s="338"/>
      <c r="AM32" s="305"/>
      <c r="AN32" s="340"/>
      <c r="AO32" s="264"/>
      <c r="AP32" s="339"/>
    </row>
    <row r="33" spans="1:42" ht="45" customHeight="1" x14ac:dyDescent="0.25">
      <c r="A33" s="255"/>
      <c r="B33" s="255"/>
      <c r="C33" s="255"/>
      <c r="D33" s="255"/>
      <c r="E33" s="306"/>
      <c r="F33" s="333"/>
      <c r="G33" s="5"/>
      <c r="H33" s="294"/>
      <c r="I33" s="296"/>
      <c r="J33" s="335"/>
      <c r="K33" s="298"/>
      <c r="L33" s="305"/>
      <c r="M33" s="305"/>
      <c r="N33" s="206" t="s">
        <v>462</v>
      </c>
      <c r="O33" s="126"/>
      <c r="P33" s="135"/>
      <c r="Q33" s="126"/>
      <c r="R33" s="126"/>
      <c r="S33" s="126"/>
      <c r="T33" s="264"/>
      <c r="U33" s="135"/>
      <c r="V33" s="126"/>
      <c r="W33" s="71" t="str">
        <f>IF('EV DISENO CONTROLES'!Y31="","",IF('EV DISENO CONTROLES'!$Y31&gt;=96,"Fuerte",IF('EV DISENO CONTROLES'!Y31&gt;=86,"Moderado",IF('EV DISENO CONTROLES'!Y31&gt;=0,"Débil",""))))</f>
        <v/>
      </c>
      <c r="X33" s="71">
        <f>'EV EJECUCION CONTROLES'!$J29</f>
        <v>0</v>
      </c>
      <c r="Y33" s="71" t="str">
        <f t="shared" si="0"/>
        <v/>
      </c>
      <c r="Z33" s="71" t="str">
        <f t="shared" si="1"/>
        <v/>
      </c>
      <c r="AA33" s="264"/>
      <c r="AB33" s="264"/>
      <c r="AC33" s="290"/>
      <c r="AD33" s="333"/>
      <c r="AE33" s="333"/>
      <c r="AF33" s="264"/>
      <c r="AG33" s="264"/>
      <c r="AH33" s="264"/>
      <c r="AI33" s="264"/>
      <c r="AJ33" s="264"/>
      <c r="AK33" s="264"/>
      <c r="AL33" s="338"/>
      <c r="AM33" s="305"/>
      <c r="AN33" s="340"/>
      <c r="AO33" s="264"/>
      <c r="AP33" s="204"/>
    </row>
    <row r="34" spans="1:42" ht="45" customHeight="1" x14ac:dyDescent="0.25">
      <c r="A34" s="254"/>
      <c r="B34" s="254"/>
      <c r="C34" s="254"/>
      <c r="D34" s="331"/>
      <c r="E34" s="306"/>
      <c r="F34" s="333"/>
      <c r="G34" s="5"/>
      <c r="H34" s="294"/>
      <c r="I34" s="296"/>
      <c r="J34" s="335"/>
      <c r="K34" s="298"/>
      <c r="L34" s="305"/>
      <c r="M34" s="305"/>
      <c r="N34" s="206" t="s">
        <v>463</v>
      </c>
      <c r="O34" s="126"/>
      <c r="P34" s="135"/>
      <c r="Q34" s="126"/>
      <c r="R34" s="126"/>
      <c r="S34" s="126"/>
      <c r="T34" s="263" t="str">
        <f t="shared" ref="T34" si="13">IF(IF(AND(D34&gt;0,Q34=""),"Escriba al menos un control asocidado a la vulnerabilidad",IF(AND(Q34&gt;0,D34=""),"Escriba la vulnerabilidad asociada al control"))=FALSE,"",(IF(AND(D34&gt;0,Q34=""),"Escriba al menos un control asocidado a la vulnerabilidad",IF(AND(Q34&gt;0,D34=""),"Escriba la vulnerabilidad asociada al control"))))</f>
        <v/>
      </c>
      <c r="U34" s="135"/>
      <c r="V34" s="126"/>
      <c r="W34" s="71" t="str">
        <f>IF('EV DISENO CONTROLES'!Y32="","",IF('EV DISENO CONTROLES'!$Y32&gt;=96,"Fuerte",IF('EV DISENO CONTROLES'!Y32&gt;=86,"Moderado",IF('EV DISENO CONTROLES'!Y32&gt;=0,"Débil",""))))</f>
        <v/>
      </c>
      <c r="X34" s="71">
        <f>'EV EJECUCION CONTROLES'!$J30</f>
        <v>0</v>
      </c>
      <c r="Y34" s="71" t="str">
        <f t="shared" si="0"/>
        <v/>
      </c>
      <c r="Z34" s="71" t="str">
        <f t="shared" si="1"/>
        <v/>
      </c>
      <c r="AA34" s="264"/>
      <c r="AB34" s="264"/>
      <c r="AC34" s="202"/>
      <c r="AD34" s="333"/>
      <c r="AE34" s="333"/>
      <c r="AF34" s="264"/>
      <c r="AG34" s="264"/>
      <c r="AH34" s="264"/>
      <c r="AI34" s="264"/>
      <c r="AJ34" s="264"/>
      <c r="AK34" s="264"/>
      <c r="AL34" s="338"/>
      <c r="AM34" s="305"/>
      <c r="AN34" s="340"/>
      <c r="AO34" s="264"/>
      <c r="AP34" s="287" t="str">
        <f t="shared" ref="AP34" si="14">IF(AP33="Reducir","Establezca acciones preventivas para reducir la probabilidad de ocurrencia y/o impacto del riesgo",IF(AP33="Evitar","No inicie o no continúe con las actividades que causan el riesgo; si esto no es posible, escoja alguna de las opciones de reducir, compartir o transferir.",IF(AP33="Compartir o transferir","Indique cómo va a compartir o a transferir el riesgo, lo cual puede ser mediante una póliza de seguros o tercerización:",IF(AP33="Aceptar","Continúe aplicando los controles existentes.",""))))</f>
        <v/>
      </c>
    </row>
    <row r="35" spans="1:42" ht="45" customHeight="1" x14ac:dyDescent="0.25">
      <c r="A35" s="255"/>
      <c r="B35" s="255"/>
      <c r="C35" s="255"/>
      <c r="D35" s="332"/>
      <c r="E35" s="306"/>
      <c r="F35" s="333"/>
      <c r="G35" s="5"/>
      <c r="H35" s="294"/>
      <c r="I35" s="296"/>
      <c r="J35" s="335"/>
      <c r="K35" s="298"/>
      <c r="L35" s="305"/>
      <c r="M35" s="305"/>
      <c r="N35" s="206" t="s">
        <v>464</v>
      </c>
      <c r="O35" s="126"/>
      <c r="P35" s="135"/>
      <c r="Q35" s="126"/>
      <c r="R35" s="126"/>
      <c r="S35" s="126"/>
      <c r="T35" s="264"/>
      <c r="U35" s="135"/>
      <c r="V35" s="126"/>
      <c r="W35" s="71" t="str">
        <f>IF('EV DISENO CONTROLES'!Y33="","",IF('EV DISENO CONTROLES'!$Y33&gt;=96,"Fuerte",IF('EV DISENO CONTROLES'!Y33&gt;=86,"Moderado",IF('EV DISENO CONTROLES'!Y33&gt;=0,"Débil",""))))</f>
        <v/>
      </c>
      <c r="X35" s="71">
        <f>'EV EJECUCION CONTROLES'!$J31</f>
        <v>0</v>
      </c>
      <c r="Y35" s="71" t="str">
        <f t="shared" si="0"/>
        <v/>
      </c>
      <c r="Z35" s="71" t="str">
        <f t="shared" si="1"/>
        <v/>
      </c>
      <c r="AA35" s="264"/>
      <c r="AB35" s="264"/>
      <c r="AC35" s="202"/>
      <c r="AD35" s="333"/>
      <c r="AE35" s="333"/>
      <c r="AF35" s="264"/>
      <c r="AG35" s="264"/>
      <c r="AH35" s="264"/>
      <c r="AI35" s="264"/>
      <c r="AJ35" s="264"/>
      <c r="AK35" s="264"/>
      <c r="AL35" s="338"/>
      <c r="AM35" s="305"/>
      <c r="AN35" s="340"/>
      <c r="AO35" s="264"/>
      <c r="AP35" s="287"/>
    </row>
    <row r="36" spans="1:42" ht="45" customHeight="1" x14ac:dyDescent="0.25">
      <c r="A36" s="254"/>
      <c r="B36" s="254"/>
      <c r="C36" s="254"/>
      <c r="D36" s="254"/>
      <c r="E36" s="306"/>
      <c r="F36" s="333"/>
      <c r="G36" s="5"/>
      <c r="H36" s="294"/>
      <c r="I36" s="296"/>
      <c r="J36" s="335"/>
      <c r="K36" s="298"/>
      <c r="L36" s="305"/>
      <c r="M36" s="305"/>
      <c r="N36" s="206" t="s">
        <v>465</v>
      </c>
      <c r="O36" s="126"/>
      <c r="P36" s="135"/>
      <c r="Q36" s="126"/>
      <c r="R36" s="126"/>
      <c r="S36" s="126"/>
      <c r="T36" s="263" t="str">
        <f t="shared" ref="T36" si="15">IF(IF(AND(D36&gt;0,Q36=""),"Escriba al menos un control asocidado a la vulnerabilidad",IF(AND(Q36&gt;0,D36=""),"Escriba la vulnerabilidad asociada al control"))=FALSE,"",(IF(AND(D36&gt;0,Q36=""),"Escriba al menos un control asocidado a la vulnerabilidad",IF(AND(Q36&gt;0,D36=""),"Escriba la vulnerabilidad asociada al control"))))</f>
        <v/>
      </c>
      <c r="U36" s="135"/>
      <c r="V36" s="126"/>
      <c r="W36" s="71" t="str">
        <f>IF('EV DISENO CONTROLES'!Y34="","",IF('EV DISENO CONTROLES'!$Y34&gt;=96,"Fuerte",IF('EV DISENO CONTROLES'!Y34&gt;=86,"Moderado",IF('EV DISENO CONTROLES'!Y34&gt;=0,"Débil",""))))</f>
        <v/>
      </c>
      <c r="X36" s="71">
        <f>'EV EJECUCION CONTROLES'!$J32</f>
        <v>0</v>
      </c>
      <c r="Y36" s="71" t="str">
        <f t="shared" si="0"/>
        <v/>
      </c>
      <c r="Z36" s="71" t="str">
        <f t="shared" si="1"/>
        <v/>
      </c>
      <c r="AA36" s="264"/>
      <c r="AB36" s="264"/>
      <c r="AC36" s="202"/>
      <c r="AD36" s="333"/>
      <c r="AE36" s="333"/>
      <c r="AF36" s="264"/>
      <c r="AG36" s="264"/>
      <c r="AH36" s="264"/>
      <c r="AI36" s="264"/>
      <c r="AJ36" s="264"/>
      <c r="AK36" s="264"/>
      <c r="AL36" s="338"/>
      <c r="AM36" s="305"/>
      <c r="AN36" s="340"/>
      <c r="AO36" s="264"/>
      <c r="AP36" s="287"/>
    </row>
    <row r="37" spans="1:42" ht="45" customHeight="1" x14ac:dyDescent="0.25">
      <c r="A37" s="255"/>
      <c r="B37" s="255"/>
      <c r="C37" s="255"/>
      <c r="D37" s="255"/>
      <c r="E37" s="306"/>
      <c r="F37" s="333"/>
      <c r="G37" s="5"/>
      <c r="H37" s="294"/>
      <c r="I37" s="296"/>
      <c r="J37" s="335"/>
      <c r="K37" s="298"/>
      <c r="L37" s="305"/>
      <c r="M37" s="305"/>
      <c r="N37" s="206" t="s">
        <v>466</v>
      </c>
      <c r="O37" s="126"/>
      <c r="P37" s="135"/>
      <c r="Q37" s="126"/>
      <c r="R37" s="126"/>
      <c r="S37" s="126"/>
      <c r="T37" s="264"/>
      <c r="U37" s="135"/>
      <c r="V37" s="126"/>
      <c r="W37" s="71" t="str">
        <f>IF('EV DISENO CONTROLES'!Y35="","",IF('EV DISENO CONTROLES'!$Y35&gt;=96,"Fuerte",IF('EV DISENO CONTROLES'!Y35&gt;=86,"Moderado",IF('EV DISENO CONTROLES'!Y35&gt;=0,"Débil",""))))</f>
        <v/>
      </c>
      <c r="X37" s="71">
        <f>'EV EJECUCION CONTROLES'!$J33</f>
        <v>0</v>
      </c>
      <c r="Y37" s="71" t="str">
        <f t="shared" si="0"/>
        <v/>
      </c>
      <c r="Z37" s="71" t="str">
        <f t="shared" si="1"/>
        <v/>
      </c>
      <c r="AA37" s="264"/>
      <c r="AB37" s="264"/>
      <c r="AC37" s="202"/>
      <c r="AD37" s="333"/>
      <c r="AE37" s="333"/>
      <c r="AF37" s="264"/>
      <c r="AG37" s="264"/>
      <c r="AH37" s="264"/>
      <c r="AI37" s="264"/>
      <c r="AJ37" s="264"/>
      <c r="AK37" s="264"/>
      <c r="AL37" s="338"/>
      <c r="AM37" s="305"/>
      <c r="AN37" s="340"/>
      <c r="AO37" s="264"/>
      <c r="AP37" s="287"/>
    </row>
    <row r="38" spans="1:42" ht="45" customHeight="1" x14ac:dyDescent="0.25">
      <c r="A38" s="254"/>
      <c r="B38" s="254"/>
      <c r="C38" s="254"/>
      <c r="D38" s="254"/>
      <c r="E38" s="306"/>
      <c r="F38" s="333"/>
      <c r="G38" s="5"/>
      <c r="H38" s="294"/>
      <c r="I38" s="296"/>
      <c r="J38" s="335"/>
      <c r="K38" s="298"/>
      <c r="L38" s="305"/>
      <c r="M38" s="305"/>
      <c r="N38" s="206" t="s">
        <v>467</v>
      </c>
      <c r="O38" s="126"/>
      <c r="P38" s="135"/>
      <c r="Q38" s="126"/>
      <c r="R38" s="126"/>
      <c r="S38" s="126"/>
      <c r="T38" s="263" t="str">
        <f t="shared" ref="T38" si="16">IF(IF(AND(D38&gt;0,Q38=""),"Escriba al menos un control asocidado a la vulnerabilidad",IF(AND(Q38&gt;0,D38=""),"Escriba la vulnerabilidad asociada al control"))=FALSE,"",(IF(AND(D38&gt;0,Q38=""),"Escriba al menos un control asocidado a la vulnerabilidad",IF(AND(Q38&gt;0,D38=""),"Escriba la vulnerabilidad asociada al control"))))</f>
        <v/>
      </c>
      <c r="U38" s="135"/>
      <c r="V38" s="126"/>
      <c r="W38" s="71" t="str">
        <f>IF('EV DISENO CONTROLES'!Y36="","",IF('EV DISENO CONTROLES'!$Y36&gt;=96,"Fuerte",IF('EV DISENO CONTROLES'!Y36&gt;=86,"Moderado",IF('EV DISENO CONTROLES'!Y36&gt;=0,"Débil",""))))</f>
        <v/>
      </c>
      <c r="X38" s="71">
        <f>'EV EJECUCION CONTROLES'!$J34</f>
        <v>0</v>
      </c>
      <c r="Y38" s="71" t="str">
        <f t="shared" si="0"/>
        <v/>
      </c>
      <c r="Z38" s="71" t="str">
        <f t="shared" si="1"/>
        <v/>
      </c>
      <c r="AA38" s="264"/>
      <c r="AB38" s="264"/>
      <c r="AC38" s="129"/>
      <c r="AD38" s="333"/>
      <c r="AE38" s="333"/>
      <c r="AF38" s="264"/>
      <c r="AG38" s="264"/>
      <c r="AH38" s="264"/>
      <c r="AI38" s="264"/>
      <c r="AJ38" s="264"/>
      <c r="AK38" s="264"/>
      <c r="AL38" s="338"/>
      <c r="AM38" s="305"/>
      <c r="AN38" s="340"/>
      <c r="AO38" s="264"/>
      <c r="AP38" s="287"/>
    </row>
    <row r="39" spans="1:42" ht="45" customHeight="1" x14ac:dyDescent="0.25">
      <c r="A39" s="255"/>
      <c r="B39" s="255"/>
      <c r="C39" s="255"/>
      <c r="D39" s="255"/>
      <c r="E39" s="306"/>
      <c r="F39" s="333"/>
      <c r="G39" s="5"/>
      <c r="H39" s="294"/>
      <c r="I39" s="296"/>
      <c r="J39" s="335"/>
      <c r="K39" s="298"/>
      <c r="L39" s="305"/>
      <c r="M39" s="305"/>
      <c r="N39" s="206" t="s">
        <v>468</v>
      </c>
      <c r="O39" s="126"/>
      <c r="P39" s="135"/>
      <c r="Q39" s="126"/>
      <c r="R39" s="126"/>
      <c r="S39" s="126"/>
      <c r="T39" s="264"/>
      <c r="U39" s="135"/>
      <c r="V39" s="126"/>
      <c r="W39" s="71" t="str">
        <f>IF('EV DISENO CONTROLES'!Y37="","",IF('EV DISENO CONTROLES'!$Y37&gt;=96,"Fuerte",IF('EV DISENO CONTROLES'!Y37&gt;=86,"Moderado",IF('EV DISENO CONTROLES'!Y37&gt;=0,"Débil",""))))</f>
        <v/>
      </c>
      <c r="X39" s="71">
        <f>'EV EJECUCION CONTROLES'!$J35</f>
        <v>0</v>
      </c>
      <c r="Y39" s="71" t="str">
        <f t="shared" si="0"/>
        <v/>
      </c>
      <c r="Z39" s="71" t="str">
        <f t="shared" si="1"/>
        <v/>
      </c>
      <c r="AA39" s="264"/>
      <c r="AB39" s="264"/>
      <c r="AC39" s="129"/>
      <c r="AD39" s="333"/>
      <c r="AE39" s="333"/>
      <c r="AF39" s="264"/>
      <c r="AG39" s="264"/>
      <c r="AH39" s="264"/>
      <c r="AI39" s="264"/>
      <c r="AJ39" s="264"/>
      <c r="AK39" s="264"/>
      <c r="AL39" s="338"/>
      <c r="AM39" s="305"/>
      <c r="AN39" s="340"/>
      <c r="AO39" s="264"/>
      <c r="AP39" s="287"/>
    </row>
    <row r="40" spans="1:42" ht="45" customHeight="1" x14ac:dyDescent="0.25">
      <c r="A40" s="254"/>
      <c r="B40" s="254"/>
      <c r="C40" s="254"/>
      <c r="D40" s="254"/>
      <c r="E40" s="306"/>
      <c r="F40" s="333"/>
      <c r="G40" s="5"/>
      <c r="H40" s="294"/>
      <c r="I40" s="296"/>
      <c r="J40" s="335"/>
      <c r="K40" s="298"/>
      <c r="L40" s="305"/>
      <c r="M40" s="305"/>
      <c r="N40" s="206" t="s">
        <v>469</v>
      </c>
      <c r="O40" s="126"/>
      <c r="P40" s="135"/>
      <c r="Q40" s="126"/>
      <c r="R40" s="126"/>
      <c r="S40" s="126"/>
      <c r="T40" s="263" t="str">
        <f t="shared" ref="T40" si="17">IF(IF(AND(D40&gt;0,Q40=""),"Escriba al menos un control asocidado a la vulnerabilidad",IF(AND(Q40&gt;0,D40=""),"Escriba la vulnerabilidad asociada al control"))=FALSE,"",(IF(AND(D40&gt;0,Q40=""),"Escriba al menos un control asocidado a la vulnerabilidad",IF(AND(Q40&gt;0,D40=""),"Escriba la vulnerabilidad asociada al control"))))</f>
        <v/>
      </c>
      <c r="U40" s="135"/>
      <c r="V40" s="126"/>
      <c r="W40" s="71" t="str">
        <f>IF('EV DISENO CONTROLES'!Y38="","",IF('EV DISENO CONTROLES'!$Y38&gt;=96,"Fuerte",IF('EV DISENO CONTROLES'!Y38&gt;=86,"Moderado",IF('EV DISENO CONTROLES'!Y38&gt;=0,"Débil",""))))</f>
        <v/>
      </c>
      <c r="X40" s="71">
        <f>'EV EJECUCION CONTROLES'!$J36</f>
        <v>0</v>
      </c>
      <c r="Y40" s="71" t="str">
        <f t="shared" si="0"/>
        <v/>
      </c>
      <c r="Z40" s="71" t="str">
        <f t="shared" si="1"/>
        <v/>
      </c>
      <c r="AA40" s="264"/>
      <c r="AB40" s="264"/>
      <c r="AC40" s="129"/>
      <c r="AD40" s="333"/>
      <c r="AE40" s="333"/>
      <c r="AF40" s="264"/>
      <c r="AG40" s="264"/>
      <c r="AH40" s="264"/>
      <c r="AI40" s="264"/>
      <c r="AJ40" s="264"/>
      <c r="AK40" s="264"/>
      <c r="AL40" s="338"/>
      <c r="AM40" s="305"/>
      <c r="AN40" s="340"/>
      <c r="AO40" s="264"/>
      <c r="AP40" s="287"/>
    </row>
    <row r="41" spans="1:42" ht="45" customHeight="1" x14ac:dyDescent="0.25">
      <c r="A41" s="255"/>
      <c r="B41" s="255"/>
      <c r="C41" s="255"/>
      <c r="D41" s="255"/>
      <c r="E41" s="307"/>
      <c r="F41" s="333"/>
      <c r="G41" s="5"/>
      <c r="H41" s="294"/>
      <c r="I41" s="296"/>
      <c r="J41" s="335"/>
      <c r="K41" s="298"/>
      <c r="L41" s="305"/>
      <c r="M41" s="305"/>
      <c r="N41" s="206" t="s">
        <v>470</v>
      </c>
      <c r="O41" s="126"/>
      <c r="P41" s="135"/>
      <c r="Q41" s="126"/>
      <c r="R41" s="126"/>
      <c r="S41" s="126"/>
      <c r="T41" s="264"/>
      <c r="U41" s="135"/>
      <c r="V41" s="126"/>
      <c r="W41" s="71" t="str">
        <f>IF('EV DISENO CONTROLES'!Y39="","",IF('EV DISENO CONTROLES'!$Y39&gt;=96,"Fuerte",IF('EV DISENO CONTROLES'!Y39&gt;=86,"Moderado",IF('EV DISENO CONTROLES'!Y39&gt;=0,"Débil",""))))</f>
        <v/>
      </c>
      <c r="X41" s="71">
        <f>'EV EJECUCION CONTROLES'!$J37</f>
        <v>0</v>
      </c>
      <c r="Y41" s="71" t="str">
        <f t="shared" si="0"/>
        <v/>
      </c>
      <c r="Z41" s="71" t="str">
        <f t="shared" si="1"/>
        <v/>
      </c>
      <c r="AA41" s="264"/>
      <c r="AB41" s="264"/>
      <c r="AC41" s="130"/>
      <c r="AD41" s="333"/>
      <c r="AE41" s="333"/>
      <c r="AF41" s="264"/>
      <c r="AG41" s="264"/>
      <c r="AH41" s="264"/>
      <c r="AI41" s="264"/>
      <c r="AJ41" s="264"/>
      <c r="AK41" s="264"/>
      <c r="AL41" s="338"/>
      <c r="AM41" s="305"/>
      <c r="AN41" s="341"/>
      <c r="AO41" s="264"/>
      <c r="AP41" s="287"/>
    </row>
    <row r="42" spans="1:42" ht="45" customHeight="1" x14ac:dyDescent="0.25">
      <c r="A42" s="254" t="s">
        <v>360</v>
      </c>
      <c r="B42" s="260" t="s">
        <v>695</v>
      </c>
      <c r="C42" s="254" t="s">
        <v>368</v>
      </c>
      <c r="D42" s="310" t="s">
        <v>690</v>
      </c>
      <c r="E42" s="328" t="s">
        <v>682</v>
      </c>
      <c r="F42" s="333" t="s">
        <v>100</v>
      </c>
      <c r="G42" s="5" t="s">
        <v>117</v>
      </c>
      <c r="H42" s="294" t="s">
        <v>13</v>
      </c>
      <c r="I42" s="296" t="s">
        <v>281</v>
      </c>
      <c r="J42" s="335" t="s">
        <v>696</v>
      </c>
      <c r="K42" s="298" t="str">
        <f>'AYUDA PROBABILIDAD'!V7</f>
        <v>Posible</v>
      </c>
      <c r="L42" s="305" t="str">
        <f>'AYUDA IMPACTO'!S7</f>
        <v>Menor</v>
      </c>
      <c r="M42" s="305" t="str">
        <f>IFERROR(VLOOKUP(K42,DATOS!$H$22:$M$26,MATCH(L42,DATOS!$I$27:$M$27,0)+1,0),"")</f>
        <v>Moderada</v>
      </c>
      <c r="N42" s="205" t="s">
        <v>471</v>
      </c>
      <c r="O42" s="126" t="s">
        <v>700</v>
      </c>
      <c r="P42" s="135" t="s">
        <v>149</v>
      </c>
      <c r="Q42" s="220" t="s">
        <v>714</v>
      </c>
      <c r="R42" s="126" t="s">
        <v>717</v>
      </c>
      <c r="S42" s="126" t="s">
        <v>735</v>
      </c>
      <c r="T42" s="263" t="str">
        <f t="shared" ref="T42" si="18">IF(IF(AND(D42&gt;0,Q42=""),"Escriba al menos un control asocidado a la vulnerabilidad",IF(AND(Q42&gt;0,D42=""),"Escriba la vulnerabilidad asociada al control"))=FALSE,"",(IF(AND(D42&gt;0,Q42=""),"Escriba al menos un control asocidado a la vulnerabilidad",IF(AND(Q42&gt;0,D42=""),"Escriba la vulnerabilidad asociada al control"))))</f>
        <v/>
      </c>
      <c r="U42" s="212" t="s">
        <v>78</v>
      </c>
      <c r="V42" s="126" t="s">
        <v>703</v>
      </c>
      <c r="W42" s="71" t="str">
        <f>IF('EV DISENO CONTROLES'!Y40="","",IF('EV DISENO CONTROLES'!$Y40&gt;=96,"Fuerte",IF('EV DISENO CONTROLES'!Y40&gt;=86,"Moderado",IF('EV DISENO CONTROLES'!Y40&gt;=0,"Débil",""))))</f>
        <v>Fuerte</v>
      </c>
      <c r="X42" s="71" t="str">
        <f>'EV EJECUCION CONTROLES'!$J38</f>
        <v>Fuerte</v>
      </c>
      <c r="Y42" s="71" t="str">
        <f t="shared" si="0"/>
        <v>Fuerte</v>
      </c>
      <c r="Z42" s="71">
        <f t="shared" si="1"/>
        <v>100</v>
      </c>
      <c r="AA42" s="264">
        <f>AVERAGE(Z42:Z57)</f>
        <v>100</v>
      </c>
      <c r="AB42" s="264" t="str">
        <f>IFERROR(IF(AA42&gt;=80,"Fuerte",IF(AA42&gt;=50,"Moderado",IF(AA42&lt;50,"Débil",""))),"")</f>
        <v>Fuerte</v>
      </c>
      <c r="AC42" s="290" t="str">
        <f>IF(AB42="Débil","EL RIESGO SE PUEDE ESTAR MATERIALIZANDO","")</f>
        <v/>
      </c>
      <c r="AD42" s="333" t="s">
        <v>46</v>
      </c>
      <c r="AE42" s="333" t="s">
        <v>46</v>
      </c>
      <c r="AF42" s="264">
        <f>LOOKUP(K42,DATOS!$J$15:$J$19,DATOS!$I$15:$I$19)</f>
        <v>3</v>
      </c>
      <c r="AG42" s="264">
        <f>LOOKUP(L42,DATOS!$L$15:$L$19,DATOS!$K$15:$K$19)</f>
        <v>2</v>
      </c>
      <c r="AH42" s="264" t="str">
        <f>IF(AND(AB42="Fuerte",AD42="Directamente",AE42="Directamente"),"2",IF(AND(AB42="Fuerte",AD42="Directamente",AE42="Indirectamente"),"2",IF(AND(AB42="Fuerte",AD42="Directamente",AE42="No disminuye"),"2",IF(AND(AB42="Fuerte",AD42="No disminuye",AE42="Directamente"),"0",IF(AND(AB42="Moderado",AD42="Directamente",AE42="Directamente"),"1",IF(AND(AB42="Moderado",AD42="Directamente",AE42="Indirectamente"),"1",IF(AND(AB42="Moderado",AD42="Directamente",AE42="No disminuye"),"1",IF(AND(AB42="Moderado",AD42="No disminuye",AE42="Directamente"),"0","0"))))))))</f>
        <v>2</v>
      </c>
      <c r="AI42" s="264" t="str">
        <f>IF(AND(AB42="Fuerte",AD42="Directamente",AE42="Directamente"),"2",IF(AND(AB42="Fuerte",AD42="Directamente",AE42="Indirectamente"),"1",IF(AND(AB42="Fuerte",AD42="Directamente",AE42="No disminuye"),"0",IF(AND(AB42="Fuerte",AD42="No disminuye",AE42="Directamente"),"2",IF(AND(AB42="Moderado",AD42="Directamente",AE42="Directamente"),"1",IF(AND(AB42="Moderado",AD42="Directamente",AE42="Indirectamente"),"0",IF(AND(AB42="Moderado",AD42="Directamente",AE42="No disminuye"),"0",IF(AND(AB42="Moderado",AD42="No disminuye",AE42="Directamente"),"1","0"))))))))</f>
        <v>2</v>
      </c>
      <c r="AJ42" s="264">
        <f>IFERROR(IF(AF42-AH42&lt;1,1,AF42-AH42),AF42)</f>
        <v>1</v>
      </c>
      <c r="AK42" s="264">
        <f>IFERROR(IF(AG42-AI42&lt;1,1,AG42-AI42),AG42)</f>
        <v>1</v>
      </c>
      <c r="AL42" s="338" t="str">
        <f>IFERROR(LOOKUP(AJ42,DATOS!$I$3:$I$7,DATOS!$J$3:$J$7),0)</f>
        <v>Rara vez</v>
      </c>
      <c r="AM42" s="305" t="str">
        <f>IFERROR(LOOKUP(AK42,DATOS!$K$3:$K$7,DATOS!$L$3:$L$7),0)</f>
        <v>Insignificante</v>
      </c>
      <c r="AN42" s="305" t="str">
        <f>IFERROR(VLOOKUP(AL42,DATOS!$H$22:$M$26,MATCH(AM42,DATOS!$I$27:$M$27,0)+1,0),"")</f>
        <v>Baja</v>
      </c>
      <c r="AO42" s="264" t="str">
        <f>IF(AN42="Baja","Se puede aceptar el riesgo; no es necesario adoptar medidas adicionales que reduzcan su probabilidad o impacto.",IF(AN42="Moderada","Reduzca la probabilidad y/o el impacto del riesgo mediante un plan de tratamiento con acciones preventivas diferentes a los controles establecidos.",IF(AN42="Alta","No inicie o ejecute las actividades que causan el riesgo o reduzca su probabilidad y/o impacto formulando acciones preventivas diferentes a los controles en un plan de tratamiento. También puede compartir o transferir el riesgo (seguros o tercerización).",IF(AN42="Extrema","No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42" s="204" t="s">
        <v>307</v>
      </c>
    </row>
    <row r="43" spans="1:42" ht="45" customHeight="1" x14ac:dyDescent="0.25">
      <c r="A43" s="255"/>
      <c r="B43" s="261"/>
      <c r="C43" s="255"/>
      <c r="D43" s="261"/>
      <c r="E43" s="329"/>
      <c r="F43" s="333"/>
      <c r="G43" s="5" t="s">
        <v>180</v>
      </c>
      <c r="H43" s="294"/>
      <c r="I43" s="296"/>
      <c r="J43" s="335"/>
      <c r="K43" s="298"/>
      <c r="L43" s="305"/>
      <c r="M43" s="305"/>
      <c r="N43" s="206" t="s">
        <v>472</v>
      </c>
      <c r="O43" s="126"/>
      <c r="P43" s="135"/>
      <c r="Q43" s="126"/>
      <c r="R43" s="126"/>
      <c r="S43" s="126"/>
      <c r="T43" s="264"/>
      <c r="U43" s="135"/>
      <c r="V43" s="126"/>
      <c r="W43" s="71" t="str">
        <f>IF('EV DISENO CONTROLES'!Y41="","",IF('EV DISENO CONTROLES'!$Y41&gt;=96,"Fuerte",IF('EV DISENO CONTROLES'!Y41&gt;=86,"Moderado",IF('EV DISENO CONTROLES'!Y41&gt;=0,"Débil",""))))</f>
        <v/>
      </c>
      <c r="X43" s="71">
        <f>'EV EJECUCION CONTROLES'!$J39</f>
        <v>0</v>
      </c>
      <c r="Y43" s="71" t="str">
        <f t="shared" si="0"/>
        <v/>
      </c>
      <c r="Z43" s="71" t="str">
        <f t="shared" si="1"/>
        <v/>
      </c>
      <c r="AA43" s="264"/>
      <c r="AB43" s="264"/>
      <c r="AC43" s="290"/>
      <c r="AD43" s="333"/>
      <c r="AE43" s="333"/>
      <c r="AF43" s="264"/>
      <c r="AG43" s="264"/>
      <c r="AH43" s="264"/>
      <c r="AI43" s="264"/>
      <c r="AJ43" s="264"/>
      <c r="AK43" s="264"/>
      <c r="AL43" s="338"/>
      <c r="AM43" s="305"/>
      <c r="AN43" s="305"/>
      <c r="AO43" s="264"/>
      <c r="AP43" s="287" t="str">
        <f t="shared" ref="AP43" si="19">IF(AP42="Reducir","Establezca acciones preventivas para reducir la probabilidad de ocurrencia y/o impacto del riesgo",IF(AP42="Evitar","No inicie o no continúe con las actividades que causan el riesgo; si esto no es posible, escoja alguna de las opciones de reducir, compartir o transferir.",IF(AP42="Compartir o transferir","Indique cómo va a compartir o a transferir el riesgo, lo cual puede ser mediante una póliza de seguros o tercerización:",IF(AP42="Aceptar","Continúe aplicando los controles existentes.",""))))</f>
        <v>Continúe aplicando los controles existentes.</v>
      </c>
    </row>
    <row r="44" spans="1:42" ht="45" customHeight="1" x14ac:dyDescent="0.25">
      <c r="A44" s="254"/>
      <c r="B44" s="254"/>
      <c r="C44" s="254"/>
      <c r="D44" s="254"/>
      <c r="E44" s="329"/>
      <c r="F44" s="333"/>
      <c r="G44" s="5"/>
      <c r="H44" s="294"/>
      <c r="I44" s="296"/>
      <c r="J44" s="335"/>
      <c r="K44" s="298"/>
      <c r="L44" s="305"/>
      <c r="M44" s="305"/>
      <c r="N44" s="206" t="s">
        <v>473</v>
      </c>
      <c r="O44" s="126"/>
      <c r="P44" s="135"/>
      <c r="Q44" s="126"/>
      <c r="R44" s="126"/>
      <c r="S44" s="126"/>
      <c r="T44" s="263" t="str">
        <f t="shared" ref="T44" si="20">IF(IF(AND(D44&gt;0,Q44=""),"Escriba al menos un control asocidado a la vulnerabilidad",IF(AND(Q44&gt;0,D44=""),"Escriba la vulnerabilidad asociada al control"))=FALSE,"",(IF(AND(D44&gt;0,Q44=""),"Escriba al menos un control asocidado a la vulnerabilidad",IF(AND(Q44&gt;0,D44=""),"Escriba la vulnerabilidad asociada al control"))))</f>
        <v/>
      </c>
      <c r="U44" s="135"/>
      <c r="V44" s="126"/>
      <c r="W44" s="71" t="str">
        <f>IF('EV DISENO CONTROLES'!Y42="","",IF('EV DISENO CONTROLES'!$Y42&gt;=96,"Fuerte",IF('EV DISENO CONTROLES'!Y42&gt;=86,"Moderado",IF('EV DISENO CONTROLES'!Y42&gt;=0,"Débil",""))))</f>
        <v/>
      </c>
      <c r="X44" s="71">
        <f>'EV EJECUCION CONTROLES'!$J40</f>
        <v>0</v>
      </c>
      <c r="Y44" s="71" t="str">
        <f t="shared" si="0"/>
        <v/>
      </c>
      <c r="Z44" s="71" t="str">
        <f t="shared" si="1"/>
        <v/>
      </c>
      <c r="AA44" s="264"/>
      <c r="AB44" s="264"/>
      <c r="AC44" s="290" t="str">
        <f>IF(AB42="Débil","Consulte fuentes como cambios en el sistema integrado de gestión, indicadores de gestión, informes de auditorías, mapas de riesgos, encuestas de percepción y satisfacción, PQRSD, revisión por la Dirección y salidas no conformes","")</f>
        <v/>
      </c>
      <c r="AD44" s="333"/>
      <c r="AE44" s="333"/>
      <c r="AF44" s="264"/>
      <c r="AG44" s="264"/>
      <c r="AH44" s="264"/>
      <c r="AI44" s="264"/>
      <c r="AJ44" s="264"/>
      <c r="AK44" s="264"/>
      <c r="AL44" s="338"/>
      <c r="AM44" s="305"/>
      <c r="AN44" s="305"/>
      <c r="AO44" s="264"/>
      <c r="AP44" s="287"/>
    </row>
    <row r="45" spans="1:42" ht="45" customHeight="1" x14ac:dyDescent="0.25">
      <c r="A45" s="255"/>
      <c r="B45" s="255"/>
      <c r="C45" s="255"/>
      <c r="D45" s="255"/>
      <c r="E45" s="329"/>
      <c r="F45" s="333"/>
      <c r="G45" s="5"/>
      <c r="H45" s="294"/>
      <c r="I45" s="296"/>
      <c r="J45" s="335"/>
      <c r="K45" s="298"/>
      <c r="L45" s="305"/>
      <c r="M45" s="305"/>
      <c r="N45" s="206" t="s">
        <v>474</v>
      </c>
      <c r="O45" s="126"/>
      <c r="P45" s="135"/>
      <c r="Q45" s="126"/>
      <c r="R45" s="126"/>
      <c r="S45" s="126"/>
      <c r="T45" s="264"/>
      <c r="U45" s="135"/>
      <c r="V45" s="126"/>
      <c r="W45" s="71" t="str">
        <f>IF('EV DISENO CONTROLES'!Y43="","",IF('EV DISENO CONTROLES'!$Y43&gt;=96,"Fuerte",IF('EV DISENO CONTROLES'!Y43&gt;=86,"Moderado",IF('EV DISENO CONTROLES'!Y43&gt;=0,"Débil",""))))</f>
        <v/>
      </c>
      <c r="X45" s="71">
        <f>'EV EJECUCION CONTROLES'!$J41</f>
        <v>0</v>
      </c>
      <c r="Y45" s="71" t="str">
        <f t="shared" si="0"/>
        <v/>
      </c>
      <c r="Z45" s="71" t="str">
        <f t="shared" si="1"/>
        <v/>
      </c>
      <c r="AA45" s="264"/>
      <c r="AB45" s="264"/>
      <c r="AC45" s="290"/>
      <c r="AD45" s="333"/>
      <c r="AE45" s="333"/>
      <c r="AF45" s="264"/>
      <c r="AG45" s="264"/>
      <c r="AH45" s="264"/>
      <c r="AI45" s="264"/>
      <c r="AJ45" s="264"/>
      <c r="AK45" s="264"/>
      <c r="AL45" s="338"/>
      <c r="AM45" s="305"/>
      <c r="AN45" s="305"/>
      <c r="AO45" s="264"/>
      <c r="AP45" s="339"/>
    </row>
    <row r="46" spans="1:42" ht="45" customHeight="1" x14ac:dyDescent="0.25">
      <c r="A46" s="254"/>
      <c r="B46" s="254"/>
      <c r="C46" s="254"/>
      <c r="D46" s="254"/>
      <c r="E46" s="329"/>
      <c r="F46" s="333"/>
      <c r="G46" s="5"/>
      <c r="H46" s="294"/>
      <c r="I46" s="296"/>
      <c r="J46" s="335"/>
      <c r="K46" s="298"/>
      <c r="L46" s="305"/>
      <c r="M46" s="305"/>
      <c r="N46" s="206" t="s">
        <v>475</v>
      </c>
      <c r="O46" s="126"/>
      <c r="P46" s="135"/>
      <c r="Q46" s="126"/>
      <c r="R46" s="126"/>
      <c r="S46" s="126"/>
      <c r="T46" s="263" t="str">
        <f t="shared" ref="T46" si="21">IF(IF(AND(D46&gt;0,Q46=""),"Escriba al menos un control asocidado a la vulnerabilidad",IF(AND(Q46&gt;0,D46=""),"Escriba la vulnerabilidad asociada al control"))=FALSE,"",(IF(AND(D46&gt;0,Q46=""),"Escriba al menos un control asocidado a la vulnerabilidad",IF(AND(Q46&gt;0,D46=""),"Escriba la vulnerabilidad asociada al control"))))</f>
        <v/>
      </c>
      <c r="U46" s="135"/>
      <c r="V46" s="126"/>
      <c r="W46" s="71" t="str">
        <f>IF('EV DISENO CONTROLES'!Y44="","",IF('EV DISENO CONTROLES'!$Y44&gt;=96,"Fuerte",IF('EV DISENO CONTROLES'!Y44&gt;=86,"Moderado",IF('EV DISENO CONTROLES'!Y44&gt;=0,"Débil",""))))</f>
        <v/>
      </c>
      <c r="X46" s="71">
        <f>'EV EJECUCION CONTROLES'!$J42</f>
        <v>0</v>
      </c>
      <c r="Y46" s="71" t="str">
        <f t="shared" si="0"/>
        <v/>
      </c>
      <c r="Z46" s="71" t="str">
        <f t="shared" si="1"/>
        <v/>
      </c>
      <c r="AA46" s="264"/>
      <c r="AB46" s="264"/>
      <c r="AC46" s="290"/>
      <c r="AD46" s="333"/>
      <c r="AE46" s="333"/>
      <c r="AF46" s="264"/>
      <c r="AG46" s="264"/>
      <c r="AH46" s="264"/>
      <c r="AI46" s="264"/>
      <c r="AJ46" s="264"/>
      <c r="AK46" s="264"/>
      <c r="AL46" s="338"/>
      <c r="AM46" s="305"/>
      <c r="AN46" s="305"/>
      <c r="AO46" s="264"/>
      <c r="AP46" s="339"/>
    </row>
    <row r="47" spans="1:42" ht="45" customHeight="1" x14ac:dyDescent="0.25">
      <c r="A47" s="255"/>
      <c r="B47" s="255"/>
      <c r="C47" s="255"/>
      <c r="D47" s="255"/>
      <c r="E47" s="329"/>
      <c r="F47" s="333"/>
      <c r="G47" s="5"/>
      <c r="H47" s="294"/>
      <c r="I47" s="296"/>
      <c r="J47" s="335"/>
      <c r="K47" s="298"/>
      <c r="L47" s="305"/>
      <c r="M47" s="305"/>
      <c r="N47" s="206" t="s">
        <v>476</v>
      </c>
      <c r="O47" s="126"/>
      <c r="P47" s="135"/>
      <c r="Q47" s="126"/>
      <c r="R47" s="126"/>
      <c r="S47" s="126"/>
      <c r="T47" s="264"/>
      <c r="U47" s="135"/>
      <c r="V47" s="126"/>
      <c r="W47" s="71" t="str">
        <f>IF('EV DISENO CONTROLES'!Y45="","",IF('EV DISENO CONTROLES'!$Y45&gt;=96,"Fuerte",IF('EV DISENO CONTROLES'!Y45&gt;=86,"Moderado",IF('EV DISENO CONTROLES'!Y45&gt;=0,"Débil",""))))</f>
        <v/>
      </c>
      <c r="X47" s="71">
        <f>'EV EJECUCION CONTROLES'!$J43</f>
        <v>0</v>
      </c>
      <c r="Y47" s="71" t="str">
        <f t="shared" si="0"/>
        <v/>
      </c>
      <c r="Z47" s="71" t="str">
        <f t="shared" si="1"/>
        <v/>
      </c>
      <c r="AA47" s="264"/>
      <c r="AB47" s="264"/>
      <c r="AC47" s="290" t="str">
        <f>IF(AB42="Débil","Establezca acciones preventivas en un plan de tratamiento","")</f>
        <v/>
      </c>
      <c r="AD47" s="333"/>
      <c r="AE47" s="333"/>
      <c r="AF47" s="264"/>
      <c r="AG47" s="264"/>
      <c r="AH47" s="264"/>
      <c r="AI47" s="264"/>
      <c r="AJ47" s="264"/>
      <c r="AK47" s="264"/>
      <c r="AL47" s="338"/>
      <c r="AM47" s="305"/>
      <c r="AN47" s="305"/>
      <c r="AO47" s="264"/>
      <c r="AP47" s="339"/>
    </row>
    <row r="48" spans="1:42" ht="45" customHeight="1" x14ac:dyDescent="0.25">
      <c r="A48" s="254"/>
      <c r="B48" s="254"/>
      <c r="C48" s="254"/>
      <c r="D48" s="254"/>
      <c r="E48" s="329"/>
      <c r="F48" s="333"/>
      <c r="G48" s="5"/>
      <c r="H48" s="294"/>
      <c r="I48" s="296"/>
      <c r="J48" s="335"/>
      <c r="K48" s="298"/>
      <c r="L48" s="305"/>
      <c r="M48" s="305"/>
      <c r="N48" s="206" t="s">
        <v>477</v>
      </c>
      <c r="O48" s="126"/>
      <c r="P48" s="135"/>
      <c r="Q48" s="126"/>
      <c r="R48" s="126"/>
      <c r="S48" s="126"/>
      <c r="T48" s="263" t="str">
        <f t="shared" ref="T48" si="22">IF(IF(AND(D48&gt;0,Q48=""),"Escriba al menos un control asocidado a la vulnerabilidad",IF(AND(Q48&gt;0,D48=""),"Escriba la vulnerabilidad asociada al control"))=FALSE,"",(IF(AND(D48&gt;0,Q48=""),"Escriba al menos un control asocidado a la vulnerabilidad",IF(AND(Q48&gt;0,D48=""),"Escriba la vulnerabilidad asociada al control"))))</f>
        <v/>
      </c>
      <c r="U48" s="135"/>
      <c r="V48" s="126"/>
      <c r="W48" s="71" t="str">
        <f>IF('EV DISENO CONTROLES'!Y46="","",IF('EV DISENO CONTROLES'!$Y46&gt;=96,"Fuerte",IF('EV DISENO CONTROLES'!Y46&gt;=86,"Moderado",IF('EV DISENO CONTROLES'!Y46&gt;=0,"Débil",""))))</f>
        <v/>
      </c>
      <c r="X48" s="71">
        <f>'EV EJECUCION CONTROLES'!$J44</f>
        <v>0</v>
      </c>
      <c r="Y48" s="71" t="str">
        <f t="shared" si="0"/>
        <v/>
      </c>
      <c r="Z48" s="71" t="str">
        <f t="shared" si="1"/>
        <v/>
      </c>
      <c r="AA48" s="264"/>
      <c r="AB48" s="264"/>
      <c r="AC48" s="290"/>
      <c r="AD48" s="333"/>
      <c r="AE48" s="333"/>
      <c r="AF48" s="264"/>
      <c r="AG48" s="264"/>
      <c r="AH48" s="264"/>
      <c r="AI48" s="264"/>
      <c r="AJ48" s="264"/>
      <c r="AK48" s="264"/>
      <c r="AL48" s="338"/>
      <c r="AM48" s="305"/>
      <c r="AN48" s="305"/>
      <c r="AO48" s="264"/>
      <c r="AP48" s="339"/>
    </row>
    <row r="49" spans="1:42" ht="45" customHeight="1" x14ac:dyDescent="0.25">
      <c r="A49" s="255"/>
      <c r="B49" s="255"/>
      <c r="C49" s="255"/>
      <c r="D49" s="255"/>
      <c r="E49" s="329"/>
      <c r="F49" s="333"/>
      <c r="G49" s="5"/>
      <c r="H49" s="294"/>
      <c r="I49" s="296"/>
      <c r="J49" s="335"/>
      <c r="K49" s="298"/>
      <c r="L49" s="305"/>
      <c r="M49" s="305"/>
      <c r="N49" s="206" t="s">
        <v>478</v>
      </c>
      <c r="O49" s="126"/>
      <c r="P49" s="135"/>
      <c r="Q49" s="126"/>
      <c r="R49" s="126"/>
      <c r="S49" s="126"/>
      <c r="T49" s="264"/>
      <c r="U49" s="135"/>
      <c r="V49" s="126"/>
      <c r="W49" s="71" t="str">
        <f>IF('EV DISENO CONTROLES'!Y47="","",IF('EV DISENO CONTROLES'!$Y47&gt;=96,"Fuerte",IF('EV DISENO CONTROLES'!Y47&gt;=86,"Moderado",IF('EV DISENO CONTROLES'!Y47&gt;=0,"Débil",""))))</f>
        <v/>
      </c>
      <c r="X49" s="71">
        <f>'EV EJECUCION CONTROLES'!$J45</f>
        <v>0</v>
      </c>
      <c r="Y49" s="71" t="str">
        <f t="shared" si="0"/>
        <v/>
      </c>
      <c r="Z49" s="71" t="str">
        <f t="shared" si="1"/>
        <v/>
      </c>
      <c r="AA49" s="264"/>
      <c r="AB49" s="264"/>
      <c r="AC49" s="290"/>
      <c r="AD49" s="333"/>
      <c r="AE49" s="333"/>
      <c r="AF49" s="264"/>
      <c r="AG49" s="264"/>
      <c r="AH49" s="264"/>
      <c r="AI49" s="264"/>
      <c r="AJ49" s="264"/>
      <c r="AK49" s="264"/>
      <c r="AL49" s="338"/>
      <c r="AM49" s="305"/>
      <c r="AN49" s="305"/>
      <c r="AO49" s="264"/>
      <c r="AP49" s="204"/>
    </row>
    <row r="50" spans="1:42" ht="45" customHeight="1" x14ac:dyDescent="0.25">
      <c r="A50" s="254"/>
      <c r="B50" s="254"/>
      <c r="C50" s="254"/>
      <c r="D50" s="254"/>
      <c r="E50" s="329"/>
      <c r="F50" s="333"/>
      <c r="G50" s="5"/>
      <c r="H50" s="294"/>
      <c r="I50" s="296"/>
      <c r="J50" s="335"/>
      <c r="K50" s="298"/>
      <c r="L50" s="305"/>
      <c r="M50" s="305"/>
      <c r="N50" s="206" t="s">
        <v>479</v>
      </c>
      <c r="O50" s="126"/>
      <c r="P50" s="135"/>
      <c r="Q50" s="126"/>
      <c r="R50" s="126"/>
      <c r="S50" s="126"/>
      <c r="T50" s="263" t="str">
        <f t="shared" ref="T50" si="23">IF(IF(AND(D50&gt;0,Q50=""),"Escriba al menos un control asocidado a la vulnerabilidad",IF(AND(Q50&gt;0,D50=""),"Escriba la vulnerabilidad asociada al control"))=FALSE,"",(IF(AND(D50&gt;0,Q50=""),"Escriba al menos un control asocidado a la vulnerabilidad",IF(AND(Q50&gt;0,D50=""),"Escriba la vulnerabilidad asociada al control"))))</f>
        <v/>
      </c>
      <c r="U50" s="135"/>
      <c r="V50" s="126"/>
      <c r="W50" s="71" t="str">
        <f>IF('EV DISENO CONTROLES'!Y48="","",IF('EV DISENO CONTROLES'!$Y48&gt;=96,"Fuerte",IF('EV DISENO CONTROLES'!Y48&gt;=86,"Moderado",IF('EV DISENO CONTROLES'!Y48&gt;=0,"Débil",""))))</f>
        <v/>
      </c>
      <c r="X50" s="71">
        <f>'EV EJECUCION CONTROLES'!$J46</f>
        <v>0</v>
      </c>
      <c r="Y50" s="71" t="str">
        <f t="shared" si="0"/>
        <v/>
      </c>
      <c r="Z50" s="71" t="str">
        <f t="shared" si="1"/>
        <v/>
      </c>
      <c r="AA50" s="264"/>
      <c r="AB50" s="264"/>
      <c r="AC50" s="202"/>
      <c r="AD50" s="333"/>
      <c r="AE50" s="333"/>
      <c r="AF50" s="264"/>
      <c r="AG50" s="264"/>
      <c r="AH50" s="264"/>
      <c r="AI50" s="264"/>
      <c r="AJ50" s="264"/>
      <c r="AK50" s="264"/>
      <c r="AL50" s="338"/>
      <c r="AM50" s="305"/>
      <c r="AN50" s="305"/>
      <c r="AO50" s="264"/>
      <c r="AP50" s="287" t="str">
        <f t="shared" ref="AP50" si="24">IF(AP49="Reducir","Establezca acciones preventivas para reducir la probabilidad de ocurrencia y/o impacto del riesgo",IF(AP49="Evitar","No inicie o no continúe con las actividades que causan el riesgo; si esto no es posible, escoja alguna de las opciones de reducir, compartir o transferir.",IF(AP49="Compartir o transferir","Indique cómo va a compartir o a transferir el riesgo, lo cual puede ser mediante una póliza de seguros o tercerización:",IF(AP49="Aceptar","Continúe aplicando los controles existentes.",""))))</f>
        <v/>
      </c>
    </row>
    <row r="51" spans="1:42" ht="45" customHeight="1" x14ac:dyDescent="0.25">
      <c r="A51" s="255"/>
      <c r="B51" s="255"/>
      <c r="C51" s="255"/>
      <c r="D51" s="255"/>
      <c r="E51" s="329"/>
      <c r="F51" s="333"/>
      <c r="G51" s="5"/>
      <c r="H51" s="294"/>
      <c r="I51" s="296"/>
      <c r="J51" s="335"/>
      <c r="K51" s="298"/>
      <c r="L51" s="305"/>
      <c r="M51" s="305"/>
      <c r="N51" s="206" t="s">
        <v>480</v>
      </c>
      <c r="O51" s="126"/>
      <c r="P51" s="135"/>
      <c r="Q51" s="126"/>
      <c r="R51" s="126"/>
      <c r="S51" s="126"/>
      <c r="T51" s="264"/>
      <c r="U51" s="135"/>
      <c r="V51" s="126"/>
      <c r="W51" s="71" t="str">
        <f>IF('EV DISENO CONTROLES'!Y49="","",IF('EV DISENO CONTROLES'!$Y49&gt;=96,"Fuerte",IF('EV DISENO CONTROLES'!Y49&gt;=86,"Moderado",IF('EV DISENO CONTROLES'!Y49&gt;=0,"Débil",""))))</f>
        <v/>
      </c>
      <c r="X51" s="71">
        <f>'EV EJECUCION CONTROLES'!$J47</f>
        <v>0</v>
      </c>
      <c r="Y51" s="71" t="str">
        <f t="shared" si="0"/>
        <v/>
      </c>
      <c r="Z51" s="71" t="str">
        <f t="shared" si="1"/>
        <v/>
      </c>
      <c r="AA51" s="264"/>
      <c r="AB51" s="264"/>
      <c r="AC51" s="202"/>
      <c r="AD51" s="333"/>
      <c r="AE51" s="333"/>
      <c r="AF51" s="264"/>
      <c r="AG51" s="264"/>
      <c r="AH51" s="264"/>
      <c r="AI51" s="264"/>
      <c r="AJ51" s="264"/>
      <c r="AK51" s="264"/>
      <c r="AL51" s="338"/>
      <c r="AM51" s="305"/>
      <c r="AN51" s="305"/>
      <c r="AO51" s="264"/>
      <c r="AP51" s="287"/>
    </row>
    <row r="52" spans="1:42" ht="45" customHeight="1" x14ac:dyDescent="0.25">
      <c r="A52" s="254"/>
      <c r="B52" s="254"/>
      <c r="C52" s="254"/>
      <c r="D52" s="254"/>
      <c r="E52" s="329"/>
      <c r="F52" s="333"/>
      <c r="G52" s="5"/>
      <c r="H52" s="294"/>
      <c r="I52" s="296"/>
      <c r="J52" s="335"/>
      <c r="K52" s="298"/>
      <c r="L52" s="305"/>
      <c r="M52" s="305"/>
      <c r="N52" s="206" t="s">
        <v>481</v>
      </c>
      <c r="O52" s="126"/>
      <c r="P52" s="135"/>
      <c r="Q52" s="126"/>
      <c r="R52" s="126"/>
      <c r="S52" s="126"/>
      <c r="T52" s="263" t="str">
        <f t="shared" ref="T52" si="25">IF(IF(AND(D52&gt;0,Q52=""),"Escriba al menos un control asocidado a la vulnerabilidad",IF(AND(Q52&gt;0,D52=""),"Escriba la vulnerabilidad asociada al control"))=FALSE,"",(IF(AND(D52&gt;0,Q52=""),"Escriba al menos un control asocidado a la vulnerabilidad",IF(AND(Q52&gt;0,D52=""),"Escriba la vulnerabilidad asociada al control"))))</f>
        <v/>
      </c>
      <c r="U52" s="135"/>
      <c r="V52" s="126"/>
      <c r="W52" s="71" t="str">
        <f>IF('EV DISENO CONTROLES'!Y50="","",IF('EV DISENO CONTROLES'!$Y50&gt;=96,"Fuerte",IF('EV DISENO CONTROLES'!Y50&gt;=86,"Moderado",IF('EV DISENO CONTROLES'!Y50&gt;=0,"Débil",""))))</f>
        <v/>
      </c>
      <c r="X52" s="71">
        <f>'EV EJECUCION CONTROLES'!$J48</f>
        <v>0</v>
      </c>
      <c r="Y52" s="71" t="str">
        <f t="shared" si="0"/>
        <v/>
      </c>
      <c r="Z52" s="71" t="str">
        <f t="shared" si="1"/>
        <v/>
      </c>
      <c r="AA52" s="264"/>
      <c r="AB52" s="264"/>
      <c r="AC52" s="202"/>
      <c r="AD52" s="333"/>
      <c r="AE52" s="333"/>
      <c r="AF52" s="264"/>
      <c r="AG52" s="264"/>
      <c r="AH52" s="264"/>
      <c r="AI52" s="264"/>
      <c r="AJ52" s="264"/>
      <c r="AK52" s="264"/>
      <c r="AL52" s="338"/>
      <c r="AM52" s="305"/>
      <c r="AN52" s="305"/>
      <c r="AO52" s="264"/>
      <c r="AP52" s="287"/>
    </row>
    <row r="53" spans="1:42" ht="45" customHeight="1" x14ac:dyDescent="0.25">
      <c r="A53" s="255"/>
      <c r="B53" s="255"/>
      <c r="C53" s="255"/>
      <c r="D53" s="255"/>
      <c r="E53" s="329"/>
      <c r="F53" s="333"/>
      <c r="G53" s="5"/>
      <c r="H53" s="294"/>
      <c r="I53" s="296"/>
      <c r="J53" s="335"/>
      <c r="K53" s="298"/>
      <c r="L53" s="305"/>
      <c r="M53" s="305"/>
      <c r="N53" s="206" t="s">
        <v>482</v>
      </c>
      <c r="O53" s="126"/>
      <c r="P53" s="135"/>
      <c r="Q53" s="126"/>
      <c r="R53" s="126"/>
      <c r="S53" s="126"/>
      <c r="T53" s="264"/>
      <c r="U53" s="135"/>
      <c r="V53" s="126"/>
      <c r="W53" s="71" t="str">
        <f>IF('EV DISENO CONTROLES'!Y51="","",IF('EV DISENO CONTROLES'!$Y51&gt;=96,"Fuerte",IF('EV DISENO CONTROLES'!Y51&gt;=86,"Moderado",IF('EV DISENO CONTROLES'!Y51&gt;=0,"Débil",""))))</f>
        <v/>
      </c>
      <c r="X53" s="71">
        <f>'EV EJECUCION CONTROLES'!$J49</f>
        <v>0</v>
      </c>
      <c r="Y53" s="71" t="str">
        <f t="shared" si="0"/>
        <v/>
      </c>
      <c r="Z53" s="71" t="str">
        <f t="shared" si="1"/>
        <v/>
      </c>
      <c r="AA53" s="264"/>
      <c r="AB53" s="264"/>
      <c r="AC53" s="202"/>
      <c r="AD53" s="333"/>
      <c r="AE53" s="333"/>
      <c r="AF53" s="264"/>
      <c r="AG53" s="264"/>
      <c r="AH53" s="264"/>
      <c r="AI53" s="264"/>
      <c r="AJ53" s="264"/>
      <c r="AK53" s="264"/>
      <c r="AL53" s="338"/>
      <c r="AM53" s="305"/>
      <c r="AN53" s="305"/>
      <c r="AO53" s="264"/>
      <c r="AP53" s="287"/>
    </row>
    <row r="54" spans="1:42" ht="45" customHeight="1" x14ac:dyDescent="0.25">
      <c r="A54" s="254"/>
      <c r="B54" s="254"/>
      <c r="C54" s="254"/>
      <c r="D54" s="254"/>
      <c r="E54" s="329"/>
      <c r="F54" s="333"/>
      <c r="G54" s="5"/>
      <c r="H54" s="294"/>
      <c r="I54" s="296"/>
      <c r="J54" s="335"/>
      <c r="K54" s="298"/>
      <c r="L54" s="305"/>
      <c r="M54" s="305"/>
      <c r="N54" s="206" t="s">
        <v>483</v>
      </c>
      <c r="O54" s="126"/>
      <c r="P54" s="135"/>
      <c r="Q54" s="126"/>
      <c r="R54" s="126"/>
      <c r="S54" s="126"/>
      <c r="T54" s="263" t="str">
        <f t="shared" ref="T54" si="26">IF(IF(AND(D54&gt;0,Q54=""),"Escriba al menos un control asocidado a la vulnerabilidad",IF(AND(Q54&gt;0,D54=""),"Escriba la vulnerabilidad asociada al control"))=FALSE,"",(IF(AND(D54&gt;0,Q54=""),"Escriba al menos un control asocidado a la vulnerabilidad",IF(AND(Q54&gt;0,D54=""),"Escriba la vulnerabilidad asociada al control"))))</f>
        <v/>
      </c>
      <c r="U54" s="135"/>
      <c r="V54" s="126"/>
      <c r="W54" s="71" t="str">
        <f>IF('EV DISENO CONTROLES'!Y52="","",IF('EV DISENO CONTROLES'!$Y52&gt;=96,"Fuerte",IF('EV DISENO CONTROLES'!Y52&gt;=86,"Moderado",IF('EV DISENO CONTROLES'!Y52&gt;=0,"Débil",""))))</f>
        <v/>
      </c>
      <c r="X54" s="71">
        <f>'EV EJECUCION CONTROLES'!$J50</f>
        <v>0</v>
      </c>
      <c r="Y54" s="71" t="str">
        <f t="shared" si="0"/>
        <v/>
      </c>
      <c r="Z54" s="71" t="str">
        <f t="shared" si="1"/>
        <v/>
      </c>
      <c r="AA54" s="264"/>
      <c r="AB54" s="264"/>
      <c r="AC54" s="129"/>
      <c r="AD54" s="333"/>
      <c r="AE54" s="333"/>
      <c r="AF54" s="264"/>
      <c r="AG54" s="264"/>
      <c r="AH54" s="264"/>
      <c r="AI54" s="264"/>
      <c r="AJ54" s="264"/>
      <c r="AK54" s="264"/>
      <c r="AL54" s="338"/>
      <c r="AM54" s="305"/>
      <c r="AN54" s="305"/>
      <c r="AO54" s="264"/>
      <c r="AP54" s="287"/>
    </row>
    <row r="55" spans="1:42" ht="45" customHeight="1" x14ac:dyDescent="0.25">
      <c r="A55" s="255"/>
      <c r="B55" s="255"/>
      <c r="C55" s="255"/>
      <c r="D55" s="255"/>
      <c r="E55" s="329"/>
      <c r="F55" s="333"/>
      <c r="G55" s="5"/>
      <c r="H55" s="294"/>
      <c r="I55" s="296"/>
      <c r="J55" s="335"/>
      <c r="K55" s="298"/>
      <c r="L55" s="305"/>
      <c r="M55" s="305"/>
      <c r="N55" s="206" t="s">
        <v>484</v>
      </c>
      <c r="O55" s="126"/>
      <c r="P55" s="135"/>
      <c r="Q55" s="126"/>
      <c r="R55" s="126"/>
      <c r="S55" s="126"/>
      <c r="T55" s="264"/>
      <c r="U55" s="135"/>
      <c r="V55" s="126"/>
      <c r="W55" s="71" t="str">
        <f>IF('EV DISENO CONTROLES'!Y53="","",IF('EV DISENO CONTROLES'!$Y53&gt;=96,"Fuerte",IF('EV DISENO CONTROLES'!Y53&gt;=86,"Moderado",IF('EV DISENO CONTROLES'!Y53&gt;=0,"Débil",""))))</f>
        <v/>
      </c>
      <c r="X55" s="71">
        <f>'EV EJECUCION CONTROLES'!$J51</f>
        <v>0</v>
      </c>
      <c r="Y55" s="71" t="str">
        <f t="shared" si="0"/>
        <v/>
      </c>
      <c r="Z55" s="71" t="str">
        <f t="shared" si="1"/>
        <v/>
      </c>
      <c r="AA55" s="264"/>
      <c r="AB55" s="264"/>
      <c r="AC55" s="129"/>
      <c r="AD55" s="333"/>
      <c r="AE55" s="333"/>
      <c r="AF55" s="264"/>
      <c r="AG55" s="264"/>
      <c r="AH55" s="264"/>
      <c r="AI55" s="264"/>
      <c r="AJ55" s="264"/>
      <c r="AK55" s="264"/>
      <c r="AL55" s="338"/>
      <c r="AM55" s="305"/>
      <c r="AN55" s="305"/>
      <c r="AO55" s="264"/>
      <c r="AP55" s="287"/>
    </row>
    <row r="56" spans="1:42" ht="45" customHeight="1" x14ac:dyDescent="0.25">
      <c r="A56" s="254"/>
      <c r="B56" s="254"/>
      <c r="C56" s="254"/>
      <c r="D56" s="254"/>
      <c r="E56" s="329"/>
      <c r="F56" s="333"/>
      <c r="G56" s="5"/>
      <c r="H56" s="294"/>
      <c r="I56" s="296"/>
      <c r="J56" s="335"/>
      <c r="K56" s="298"/>
      <c r="L56" s="305"/>
      <c r="M56" s="305"/>
      <c r="N56" s="206" t="s">
        <v>485</v>
      </c>
      <c r="O56" s="126"/>
      <c r="P56" s="135"/>
      <c r="Q56" s="126"/>
      <c r="R56" s="126"/>
      <c r="S56" s="126"/>
      <c r="T56" s="263" t="str">
        <f t="shared" ref="T56" si="27">IF(IF(AND(D56&gt;0,Q56=""),"Escriba al menos un control asocidado a la vulnerabilidad",IF(AND(Q56&gt;0,D56=""),"Escriba la vulnerabilidad asociada al control"))=FALSE,"",(IF(AND(D56&gt;0,Q56=""),"Escriba al menos un control asocidado a la vulnerabilidad",IF(AND(Q56&gt;0,D56=""),"Escriba la vulnerabilidad asociada al control"))))</f>
        <v/>
      </c>
      <c r="U56" s="135"/>
      <c r="V56" s="126"/>
      <c r="W56" s="71" t="str">
        <f>IF('EV DISENO CONTROLES'!Y54="","",IF('EV DISENO CONTROLES'!$Y54&gt;=96,"Fuerte",IF('EV DISENO CONTROLES'!Y54&gt;=86,"Moderado",IF('EV DISENO CONTROLES'!Y54&gt;=0,"Débil",""))))</f>
        <v/>
      </c>
      <c r="X56" s="71">
        <f>'EV EJECUCION CONTROLES'!$J52</f>
        <v>0</v>
      </c>
      <c r="Y56" s="71" t="str">
        <f t="shared" si="0"/>
        <v/>
      </c>
      <c r="Z56" s="71" t="str">
        <f t="shared" si="1"/>
        <v/>
      </c>
      <c r="AA56" s="264"/>
      <c r="AB56" s="264"/>
      <c r="AC56" s="129"/>
      <c r="AD56" s="333"/>
      <c r="AE56" s="333"/>
      <c r="AF56" s="264"/>
      <c r="AG56" s="264"/>
      <c r="AH56" s="264"/>
      <c r="AI56" s="264"/>
      <c r="AJ56" s="264"/>
      <c r="AK56" s="264"/>
      <c r="AL56" s="338"/>
      <c r="AM56" s="305"/>
      <c r="AN56" s="305"/>
      <c r="AO56" s="264"/>
      <c r="AP56" s="287"/>
    </row>
    <row r="57" spans="1:42" ht="45" customHeight="1" x14ac:dyDescent="0.25">
      <c r="A57" s="255"/>
      <c r="B57" s="255"/>
      <c r="C57" s="255"/>
      <c r="D57" s="255"/>
      <c r="E57" s="330"/>
      <c r="F57" s="333"/>
      <c r="G57" s="5"/>
      <c r="H57" s="294"/>
      <c r="I57" s="296"/>
      <c r="J57" s="335"/>
      <c r="K57" s="298"/>
      <c r="L57" s="305"/>
      <c r="M57" s="305"/>
      <c r="N57" s="206" t="s">
        <v>486</v>
      </c>
      <c r="O57" s="126"/>
      <c r="P57" s="135"/>
      <c r="Q57" s="126"/>
      <c r="R57" s="126"/>
      <c r="S57" s="126"/>
      <c r="T57" s="264"/>
      <c r="U57" s="135"/>
      <c r="V57" s="126"/>
      <c r="W57" s="71" t="str">
        <f>IF('EV DISENO CONTROLES'!Y55="","",IF('EV DISENO CONTROLES'!$Y55&gt;=96,"Fuerte",IF('EV DISENO CONTROLES'!Y55&gt;=86,"Moderado",IF('EV DISENO CONTROLES'!Y55&gt;=0,"Débil",""))))</f>
        <v/>
      </c>
      <c r="X57" s="71">
        <f>'EV EJECUCION CONTROLES'!$J53</f>
        <v>0</v>
      </c>
      <c r="Y57" s="71" t="str">
        <f t="shared" si="0"/>
        <v/>
      </c>
      <c r="Z57" s="71" t="str">
        <f t="shared" si="1"/>
        <v/>
      </c>
      <c r="AA57" s="264"/>
      <c r="AB57" s="264"/>
      <c r="AC57" s="130"/>
      <c r="AD57" s="333"/>
      <c r="AE57" s="333"/>
      <c r="AF57" s="264"/>
      <c r="AG57" s="264"/>
      <c r="AH57" s="264"/>
      <c r="AI57" s="264"/>
      <c r="AJ57" s="264"/>
      <c r="AK57" s="264"/>
      <c r="AL57" s="338"/>
      <c r="AM57" s="305"/>
      <c r="AN57" s="305"/>
      <c r="AO57" s="264"/>
      <c r="AP57" s="287"/>
    </row>
    <row r="58" spans="1:42" ht="45" customHeight="1" x14ac:dyDescent="0.25">
      <c r="A58" s="254"/>
      <c r="B58" s="254"/>
      <c r="C58" s="262"/>
      <c r="D58" s="262"/>
      <c r="E58" s="327"/>
      <c r="F58" s="333"/>
      <c r="G58" s="5"/>
      <c r="H58" s="294"/>
      <c r="I58" s="296" t="s">
        <v>282</v>
      </c>
      <c r="J58" s="335"/>
      <c r="K58" s="298">
        <f>'AYUDA PROBABILIDAD'!V8</f>
        <v>0</v>
      </c>
      <c r="L58" s="305">
        <f>'AYUDA IMPACTO'!S8</f>
        <v>0</v>
      </c>
      <c r="M58" s="305" t="str">
        <f>IFERROR(VLOOKUP(K58,DATOS!$H$22:$M$26,MATCH(L58,DATOS!$I$27:$M$27,0)+1,0),"")</f>
        <v/>
      </c>
      <c r="N58" s="205" t="s">
        <v>487</v>
      </c>
      <c r="O58" s="126"/>
      <c r="P58" s="135"/>
      <c r="Q58" s="126"/>
      <c r="R58" s="126"/>
      <c r="S58" s="126"/>
      <c r="T58" s="263" t="str">
        <f t="shared" ref="T58" si="28">IF(IF(AND(D58&gt;0,Q58=""),"Escriba al menos un control asocidado a la vulnerabilidad",IF(AND(Q58&gt;0,D58=""),"Escriba la vulnerabilidad asociada al control"))=FALSE,"",(IF(AND(D58&gt;0,Q58=""),"Escriba al menos un control asocidado a la vulnerabilidad",IF(AND(Q58&gt;0,D58=""),"Escriba la vulnerabilidad asociada al control"))))</f>
        <v/>
      </c>
      <c r="U58" s="135"/>
      <c r="V58" s="126"/>
      <c r="W58" s="71" t="str">
        <f>IF('EV DISENO CONTROLES'!Y56="","",IF('EV DISENO CONTROLES'!$Y56&gt;=96,"Fuerte",IF('EV DISENO CONTROLES'!Y56&gt;=86,"Moderado",IF('EV DISENO CONTROLES'!Y56&gt;=0,"Débil",""))))</f>
        <v/>
      </c>
      <c r="X58" s="71">
        <f>'EV EJECUCION CONTROLES'!$J54</f>
        <v>0</v>
      </c>
      <c r="Y58" s="71" t="str">
        <f t="shared" si="0"/>
        <v/>
      </c>
      <c r="Z58" s="71" t="str">
        <f t="shared" si="1"/>
        <v/>
      </c>
      <c r="AA58" s="264" t="e">
        <f>AVERAGE(Z58:Z73)</f>
        <v>#DIV/0!</v>
      </c>
      <c r="AB58" s="264" t="str">
        <f>IFERROR(IF(AA58&gt;=80,"Fuerte",IF(AA58&gt;=50,"Moderado",IF(AA58&lt;50,"Débil",""))),"")</f>
        <v/>
      </c>
      <c r="AC58" s="290" t="str">
        <f>IF(AB58="Débil","EL RIESGO SE PUEDE ESTAR MATERIALIZANDO","")</f>
        <v/>
      </c>
      <c r="AD58" s="333"/>
      <c r="AE58" s="333"/>
      <c r="AF58" s="264" t="e">
        <f>LOOKUP(K58,DATOS!$J$15:$J$19,DATOS!$I$15:$I$19)</f>
        <v>#N/A</v>
      </c>
      <c r="AG58" s="264" t="e">
        <f>LOOKUP(L58,DATOS!$L$15:$L$19,DATOS!$K$15:$K$19)</f>
        <v>#N/A</v>
      </c>
      <c r="AH58" s="264" t="str">
        <f>IF(AND(AB58="Fuerte",AD58="Directamente",AE58="Directamente"),"2",IF(AND(AB58="Fuerte",AD58="Directamente",AE58="Indirectamente"),"2",IF(AND(AB58="Fuerte",AD58="Directamente",AE58="No disminuye"),"2",IF(AND(AB58="Fuerte",AD58="No disminuye",AE58="Directamente"),"0",IF(AND(AB58="Moderado",AD58="Directamente",AE58="Directamente"),"1",IF(AND(AB58="Moderado",AD58="Directamente",AE58="Indirectamente"),"1",IF(AND(AB58="Moderado",AD58="Directamente",AE58="No disminuye"),"1",IF(AND(AB58="Moderado",AD58="No disminuye",AE58="Directamente"),"0","0"))))))))</f>
        <v>0</v>
      </c>
      <c r="AI58" s="264" t="str">
        <f>IF(AND(AB58="Fuerte",AD58="Directamente",AE58="Directamente"),"2",IF(AND(AB58="Fuerte",AD58="Directamente",AE58="Indirectamente"),"1",IF(AND(AB58="Fuerte",AD58="Directamente",AE58="No disminuye"),"0",IF(AND(AB58="Fuerte",AD58="No disminuye",AE58="Directamente"),"2",IF(AND(AB58="Moderado",AD58="Directamente",AE58="Directamente"),"1",IF(AND(AB58="Moderado",AD58="Directamente",AE58="Indirectamente"),"0",IF(AND(AB58="Moderado",AD58="Directamente",AE58="No disminuye"),"0",IF(AND(AB58="Moderado",AD58="No disminuye",AE58="Directamente"),"1","0"))))))))</f>
        <v>0</v>
      </c>
      <c r="AJ58" s="264" t="e">
        <f>IFERROR(IF(AF58-AH58&lt;1,1,AF58-AH58),AF58)</f>
        <v>#N/A</v>
      </c>
      <c r="AK58" s="264" t="e">
        <f>IFERROR(IF(AG58-AI58&lt;1,1,AG58-AI58),AG58)</f>
        <v>#N/A</v>
      </c>
      <c r="AL58" s="338">
        <f>IFERROR(LOOKUP(AJ58,DATOS!$I$3:$I$7,DATOS!$J$3:$J$7),0)</f>
        <v>0</v>
      </c>
      <c r="AM58" s="305">
        <f>IFERROR(LOOKUP(AK58,DATOS!$K$3:$K$7,DATOS!$L$3:$L$7),0)</f>
        <v>0</v>
      </c>
      <c r="AN58" s="305" t="str">
        <f>IFERROR(VLOOKUP(AL58,DATOS!$H$22:$M$26,MATCH(AM58,DATOS!$I$27:$M$27,0)+1,0),"")</f>
        <v/>
      </c>
      <c r="AO58" s="264" t="str">
        <f>IF(AN58="Baja","Se puede aceptar el riesgo; no es necesario adoptar medidas adicionales que reduzcan su probabilidad o impacto.",IF(AN58="Moderada","Reduzca la probabilidad y/o el impacto del riesgo mediante un plan de tratamiento con acciones preventivas diferentes a los controles establecidos.",IF(AN58="Alta","No inicie o ejecute las actividades que causan el riesgo o reduzca su probabilidad y/o impacto formulando acciones preventivas diferentes a los controles en un plan de tratamiento. También puede compartir o transferir el riesgo (seguros o tercerización).",IF(AN58="Extrema","No inicie o ejecute las actividades que causan el riesgo o reduzca su probabilidad y/o impacto formulando acciones preventivas diferentes a los controles en un plan de tratamiento. También puede compartir o transferir el riesgo (seguros o tercerización).",""))))</f>
        <v/>
      </c>
      <c r="AP58" s="204"/>
    </row>
    <row r="59" spans="1:42" ht="45" customHeight="1" x14ac:dyDescent="0.25">
      <c r="A59" s="255"/>
      <c r="B59" s="255"/>
      <c r="C59" s="255"/>
      <c r="D59" s="255"/>
      <c r="E59" s="306"/>
      <c r="F59" s="333"/>
      <c r="G59" s="5"/>
      <c r="H59" s="294"/>
      <c r="I59" s="296"/>
      <c r="J59" s="335"/>
      <c r="K59" s="298"/>
      <c r="L59" s="305"/>
      <c r="M59" s="305"/>
      <c r="N59" s="206" t="s">
        <v>488</v>
      </c>
      <c r="O59" s="126"/>
      <c r="P59" s="135"/>
      <c r="Q59" s="126"/>
      <c r="R59" s="126"/>
      <c r="S59" s="126"/>
      <c r="T59" s="264"/>
      <c r="U59" s="135"/>
      <c r="V59" s="126"/>
      <c r="W59" s="71" t="str">
        <f>IF('EV DISENO CONTROLES'!Y57="","",IF('EV DISENO CONTROLES'!$Y57&gt;=96,"Fuerte",IF('EV DISENO CONTROLES'!Y57&gt;=86,"Moderado",IF('EV DISENO CONTROLES'!Y57&gt;=0,"Débil",""))))</f>
        <v/>
      </c>
      <c r="X59" s="71">
        <f>'EV EJECUCION CONTROLES'!$J55</f>
        <v>0</v>
      </c>
      <c r="Y59" s="71" t="str">
        <f t="shared" si="0"/>
        <v/>
      </c>
      <c r="Z59" s="71" t="str">
        <f t="shared" si="1"/>
        <v/>
      </c>
      <c r="AA59" s="264"/>
      <c r="AB59" s="264"/>
      <c r="AC59" s="290"/>
      <c r="AD59" s="333"/>
      <c r="AE59" s="333"/>
      <c r="AF59" s="264"/>
      <c r="AG59" s="264"/>
      <c r="AH59" s="264"/>
      <c r="AI59" s="264"/>
      <c r="AJ59" s="264"/>
      <c r="AK59" s="264"/>
      <c r="AL59" s="338"/>
      <c r="AM59" s="305"/>
      <c r="AN59" s="305"/>
      <c r="AO59" s="264"/>
      <c r="AP59" s="287" t="str">
        <f t="shared" ref="AP59" si="29">IF(AP58="Reducir","Establezca acciones preventivas para reducir la probabilidad de ocurrencia y/o impacto del riesgo",IF(AP58="Evitar","No inicie o no continúe con las actividades que causan el riesgo; si esto no es posible, escoja alguna de las opciones de reducir, compartir o transferir.",IF(AP58="Compartir o transferir","Indique cómo va a compartir o a transferir el riesgo, lo cual puede ser mediante una póliza de seguros o tercerización:",IF(AP58="Aceptar","Continúe aplicando los controles existentes.",""))))</f>
        <v/>
      </c>
    </row>
    <row r="60" spans="1:42" ht="45" customHeight="1" x14ac:dyDescent="0.25">
      <c r="A60" s="254"/>
      <c r="B60" s="254"/>
      <c r="C60" s="254"/>
      <c r="D60" s="254"/>
      <c r="E60" s="306"/>
      <c r="F60" s="333"/>
      <c r="G60" s="5"/>
      <c r="H60" s="294"/>
      <c r="I60" s="296"/>
      <c r="J60" s="335"/>
      <c r="K60" s="298"/>
      <c r="L60" s="305"/>
      <c r="M60" s="305"/>
      <c r="N60" s="206" t="s">
        <v>489</v>
      </c>
      <c r="O60" s="126"/>
      <c r="P60" s="135"/>
      <c r="Q60" s="126"/>
      <c r="R60" s="126"/>
      <c r="S60" s="126"/>
      <c r="T60" s="263" t="str">
        <f t="shared" ref="T60" si="30">IF(IF(AND(D60&gt;0,Q60=""),"Escriba al menos un control asocidado a la vulnerabilidad",IF(AND(Q60&gt;0,D60=""),"Escriba la vulnerabilidad asociada al control"))=FALSE,"",(IF(AND(D60&gt;0,Q60=""),"Escriba al menos un control asocidado a la vulnerabilidad",IF(AND(Q60&gt;0,D60=""),"Escriba la vulnerabilidad asociada al control"))))</f>
        <v/>
      </c>
      <c r="U60" s="135"/>
      <c r="V60" s="126"/>
      <c r="W60" s="71" t="str">
        <f>IF('EV DISENO CONTROLES'!Y58="","",IF('EV DISENO CONTROLES'!$Y58&gt;=96,"Fuerte",IF('EV DISENO CONTROLES'!Y58&gt;=86,"Moderado",IF('EV DISENO CONTROLES'!Y58&gt;=0,"Débil",""))))</f>
        <v/>
      </c>
      <c r="X60" s="71">
        <f>'EV EJECUCION CONTROLES'!$J56</f>
        <v>0</v>
      </c>
      <c r="Y60" s="71" t="str">
        <f t="shared" si="0"/>
        <v/>
      </c>
      <c r="Z60" s="71" t="str">
        <f t="shared" si="1"/>
        <v/>
      </c>
      <c r="AA60" s="264"/>
      <c r="AB60" s="264"/>
      <c r="AC60" s="290" t="str">
        <f>IF(AB58="Débil","Consulte fuentes como cambios en el sistema integrado de gestión, indicadores de gestión, informes de auditorías, mapas de riesgos, encuestas de percepción y satisfacción, PQRSD, revisión por la Dirección y salidas no conformes","")</f>
        <v/>
      </c>
      <c r="AD60" s="333"/>
      <c r="AE60" s="333"/>
      <c r="AF60" s="264"/>
      <c r="AG60" s="264"/>
      <c r="AH60" s="264"/>
      <c r="AI60" s="264"/>
      <c r="AJ60" s="264"/>
      <c r="AK60" s="264"/>
      <c r="AL60" s="338"/>
      <c r="AM60" s="305"/>
      <c r="AN60" s="305"/>
      <c r="AO60" s="264"/>
      <c r="AP60" s="287"/>
    </row>
    <row r="61" spans="1:42" ht="45" customHeight="1" x14ac:dyDescent="0.25">
      <c r="A61" s="255"/>
      <c r="B61" s="255"/>
      <c r="C61" s="255"/>
      <c r="D61" s="255"/>
      <c r="E61" s="306"/>
      <c r="F61" s="333"/>
      <c r="G61" s="5"/>
      <c r="H61" s="294"/>
      <c r="I61" s="296"/>
      <c r="J61" s="335"/>
      <c r="K61" s="298"/>
      <c r="L61" s="305"/>
      <c r="M61" s="305"/>
      <c r="N61" s="206" t="s">
        <v>490</v>
      </c>
      <c r="O61" s="126"/>
      <c r="P61" s="135"/>
      <c r="Q61" s="126"/>
      <c r="R61" s="126"/>
      <c r="S61" s="126"/>
      <c r="T61" s="264"/>
      <c r="U61" s="135"/>
      <c r="V61" s="126"/>
      <c r="W61" s="71" t="str">
        <f>IF('EV DISENO CONTROLES'!Y59="","",IF('EV DISENO CONTROLES'!$Y59&gt;=96,"Fuerte",IF('EV DISENO CONTROLES'!Y59&gt;=86,"Moderado",IF('EV DISENO CONTROLES'!Y59&gt;=0,"Débil",""))))</f>
        <v/>
      </c>
      <c r="X61" s="71">
        <f>'EV EJECUCION CONTROLES'!$J57</f>
        <v>0</v>
      </c>
      <c r="Y61" s="71" t="str">
        <f t="shared" si="0"/>
        <v/>
      </c>
      <c r="Z61" s="71" t="str">
        <f t="shared" si="1"/>
        <v/>
      </c>
      <c r="AA61" s="264"/>
      <c r="AB61" s="264"/>
      <c r="AC61" s="290"/>
      <c r="AD61" s="333"/>
      <c r="AE61" s="333"/>
      <c r="AF61" s="264"/>
      <c r="AG61" s="264"/>
      <c r="AH61" s="264"/>
      <c r="AI61" s="264"/>
      <c r="AJ61" s="264"/>
      <c r="AK61" s="264"/>
      <c r="AL61" s="338"/>
      <c r="AM61" s="305"/>
      <c r="AN61" s="305"/>
      <c r="AO61" s="264"/>
      <c r="AP61" s="339"/>
    </row>
    <row r="62" spans="1:42" ht="45" customHeight="1" x14ac:dyDescent="0.25">
      <c r="A62" s="254"/>
      <c r="B62" s="254"/>
      <c r="C62" s="254"/>
      <c r="D62" s="254"/>
      <c r="E62" s="306"/>
      <c r="F62" s="333"/>
      <c r="G62" s="5"/>
      <c r="H62" s="294"/>
      <c r="I62" s="296"/>
      <c r="J62" s="335"/>
      <c r="K62" s="298"/>
      <c r="L62" s="305"/>
      <c r="M62" s="305"/>
      <c r="N62" s="206" t="s">
        <v>491</v>
      </c>
      <c r="O62" s="126"/>
      <c r="P62" s="135"/>
      <c r="Q62" s="126"/>
      <c r="R62" s="126"/>
      <c r="S62" s="126"/>
      <c r="T62" s="263" t="str">
        <f t="shared" ref="T62" si="31">IF(IF(AND(D62&gt;0,Q62=""),"Escriba al menos un control asocidado a la vulnerabilidad",IF(AND(Q62&gt;0,D62=""),"Escriba la vulnerabilidad asociada al control"))=FALSE,"",(IF(AND(D62&gt;0,Q62=""),"Escriba al menos un control asocidado a la vulnerabilidad",IF(AND(Q62&gt;0,D62=""),"Escriba la vulnerabilidad asociada al control"))))</f>
        <v/>
      </c>
      <c r="U62" s="135"/>
      <c r="V62" s="126"/>
      <c r="W62" s="71" t="str">
        <f>IF('EV DISENO CONTROLES'!Y60="","",IF('EV DISENO CONTROLES'!$Y60&gt;=96,"Fuerte",IF('EV DISENO CONTROLES'!Y60&gt;=86,"Moderado",IF('EV DISENO CONTROLES'!Y60&gt;=0,"Débil",""))))</f>
        <v/>
      </c>
      <c r="X62" s="71">
        <f>'EV EJECUCION CONTROLES'!$J58</f>
        <v>0</v>
      </c>
      <c r="Y62" s="71" t="str">
        <f t="shared" si="0"/>
        <v/>
      </c>
      <c r="Z62" s="71" t="str">
        <f t="shared" si="1"/>
        <v/>
      </c>
      <c r="AA62" s="264"/>
      <c r="AB62" s="264"/>
      <c r="AC62" s="290"/>
      <c r="AD62" s="333"/>
      <c r="AE62" s="333"/>
      <c r="AF62" s="264"/>
      <c r="AG62" s="264"/>
      <c r="AH62" s="264"/>
      <c r="AI62" s="264"/>
      <c r="AJ62" s="264"/>
      <c r="AK62" s="264"/>
      <c r="AL62" s="338"/>
      <c r="AM62" s="305"/>
      <c r="AN62" s="305"/>
      <c r="AO62" s="264"/>
      <c r="AP62" s="339"/>
    </row>
    <row r="63" spans="1:42" ht="45" customHeight="1" x14ac:dyDescent="0.25">
      <c r="A63" s="255"/>
      <c r="B63" s="255"/>
      <c r="C63" s="255"/>
      <c r="D63" s="255"/>
      <c r="E63" s="306"/>
      <c r="F63" s="333"/>
      <c r="G63" s="5"/>
      <c r="H63" s="294"/>
      <c r="I63" s="296"/>
      <c r="J63" s="335"/>
      <c r="K63" s="298"/>
      <c r="L63" s="305"/>
      <c r="M63" s="305"/>
      <c r="N63" s="206" t="s">
        <v>492</v>
      </c>
      <c r="O63" s="126"/>
      <c r="P63" s="135"/>
      <c r="Q63" s="126"/>
      <c r="R63" s="126"/>
      <c r="S63" s="126"/>
      <c r="T63" s="264"/>
      <c r="U63" s="135"/>
      <c r="V63" s="126"/>
      <c r="W63" s="71" t="str">
        <f>IF('EV DISENO CONTROLES'!Y61="","",IF('EV DISENO CONTROLES'!$Y61&gt;=96,"Fuerte",IF('EV DISENO CONTROLES'!Y61&gt;=86,"Moderado",IF('EV DISENO CONTROLES'!Y61&gt;=0,"Débil",""))))</f>
        <v/>
      </c>
      <c r="X63" s="71">
        <f>'EV EJECUCION CONTROLES'!$J59</f>
        <v>0</v>
      </c>
      <c r="Y63" s="71" t="str">
        <f t="shared" si="0"/>
        <v/>
      </c>
      <c r="Z63" s="71" t="str">
        <f t="shared" si="1"/>
        <v/>
      </c>
      <c r="AA63" s="264"/>
      <c r="AB63" s="264"/>
      <c r="AC63" s="290" t="str">
        <f>IF(AB58="Débil","Establezca acciones preventivas en un plan de tratamiento","")</f>
        <v/>
      </c>
      <c r="AD63" s="333"/>
      <c r="AE63" s="333"/>
      <c r="AF63" s="264"/>
      <c r="AG63" s="264"/>
      <c r="AH63" s="264"/>
      <c r="AI63" s="264"/>
      <c r="AJ63" s="264"/>
      <c r="AK63" s="264"/>
      <c r="AL63" s="338"/>
      <c r="AM63" s="305"/>
      <c r="AN63" s="305"/>
      <c r="AO63" s="264"/>
      <c r="AP63" s="339"/>
    </row>
    <row r="64" spans="1:42" ht="45" customHeight="1" x14ac:dyDescent="0.25">
      <c r="A64" s="254"/>
      <c r="B64" s="254"/>
      <c r="C64" s="254"/>
      <c r="D64" s="254"/>
      <c r="E64" s="306"/>
      <c r="F64" s="333"/>
      <c r="G64" s="5"/>
      <c r="H64" s="294"/>
      <c r="I64" s="296"/>
      <c r="J64" s="335"/>
      <c r="K64" s="298"/>
      <c r="L64" s="305"/>
      <c r="M64" s="305"/>
      <c r="N64" s="206" t="s">
        <v>493</v>
      </c>
      <c r="O64" s="126"/>
      <c r="P64" s="135"/>
      <c r="Q64" s="126"/>
      <c r="R64" s="126"/>
      <c r="S64" s="126"/>
      <c r="T64" s="263" t="str">
        <f t="shared" ref="T64" si="32">IF(IF(AND(D64&gt;0,Q64=""),"Escriba al menos un control asocidado a la vulnerabilidad",IF(AND(Q64&gt;0,D64=""),"Escriba la vulnerabilidad asociada al control"))=FALSE,"",(IF(AND(D64&gt;0,Q64=""),"Escriba al menos un control asocidado a la vulnerabilidad",IF(AND(Q64&gt;0,D64=""),"Escriba la vulnerabilidad asociada al control"))))</f>
        <v/>
      </c>
      <c r="U64" s="135"/>
      <c r="V64" s="126"/>
      <c r="W64" s="71" t="str">
        <f>IF('EV DISENO CONTROLES'!Y62="","",IF('EV DISENO CONTROLES'!$Y62&gt;=96,"Fuerte",IF('EV DISENO CONTROLES'!Y62&gt;=86,"Moderado",IF('EV DISENO CONTROLES'!Y62&gt;=0,"Débil",""))))</f>
        <v/>
      </c>
      <c r="X64" s="71">
        <f>'EV EJECUCION CONTROLES'!$J60</f>
        <v>0</v>
      </c>
      <c r="Y64" s="71" t="str">
        <f t="shared" si="0"/>
        <v/>
      </c>
      <c r="Z64" s="71" t="str">
        <f t="shared" si="1"/>
        <v/>
      </c>
      <c r="AA64" s="264"/>
      <c r="AB64" s="264"/>
      <c r="AC64" s="290"/>
      <c r="AD64" s="333"/>
      <c r="AE64" s="333"/>
      <c r="AF64" s="264"/>
      <c r="AG64" s="264"/>
      <c r="AH64" s="264"/>
      <c r="AI64" s="264"/>
      <c r="AJ64" s="264"/>
      <c r="AK64" s="264"/>
      <c r="AL64" s="338"/>
      <c r="AM64" s="305"/>
      <c r="AN64" s="305"/>
      <c r="AO64" s="264"/>
      <c r="AP64" s="339"/>
    </row>
    <row r="65" spans="1:42" ht="45" customHeight="1" x14ac:dyDescent="0.25">
      <c r="A65" s="255"/>
      <c r="B65" s="255"/>
      <c r="C65" s="255"/>
      <c r="D65" s="255"/>
      <c r="E65" s="306"/>
      <c r="F65" s="333"/>
      <c r="G65" s="5"/>
      <c r="H65" s="294"/>
      <c r="I65" s="296"/>
      <c r="J65" s="335"/>
      <c r="K65" s="298"/>
      <c r="L65" s="305"/>
      <c r="M65" s="305"/>
      <c r="N65" s="206" t="s">
        <v>494</v>
      </c>
      <c r="O65" s="126"/>
      <c r="P65" s="135"/>
      <c r="Q65" s="126"/>
      <c r="R65" s="126"/>
      <c r="S65" s="126"/>
      <c r="T65" s="264"/>
      <c r="U65" s="135"/>
      <c r="V65" s="126"/>
      <c r="W65" s="71" t="str">
        <f>IF('EV DISENO CONTROLES'!Y63="","",IF('EV DISENO CONTROLES'!$Y63&gt;=96,"Fuerte",IF('EV DISENO CONTROLES'!Y63&gt;=86,"Moderado",IF('EV DISENO CONTROLES'!Y63&gt;=0,"Débil",""))))</f>
        <v/>
      </c>
      <c r="X65" s="71">
        <f>'EV EJECUCION CONTROLES'!$J61</f>
        <v>0</v>
      </c>
      <c r="Y65" s="71" t="str">
        <f t="shared" si="0"/>
        <v/>
      </c>
      <c r="Z65" s="71" t="str">
        <f t="shared" si="1"/>
        <v/>
      </c>
      <c r="AA65" s="264"/>
      <c r="AB65" s="264"/>
      <c r="AC65" s="290"/>
      <c r="AD65" s="333"/>
      <c r="AE65" s="333"/>
      <c r="AF65" s="264"/>
      <c r="AG65" s="264"/>
      <c r="AH65" s="264"/>
      <c r="AI65" s="264"/>
      <c r="AJ65" s="264"/>
      <c r="AK65" s="264"/>
      <c r="AL65" s="338"/>
      <c r="AM65" s="305"/>
      <c r="AN65" s="305"/>
      <c r="AO65" s="264"/>
      <c r="AP65" s="204"/>
    </row>
    <row r="66" spans="1:42" ht="45" customHeight="1" x14ac:dyDescent="0.25">
      <c r="A66" s="254"/>
      <c r="B66" s="254"/>
      <c r="C66" s="254"/>
      <c r="D66" s="254"/>
      <c r="E66" s="306"/>
      <c r="F66" s="333"/>
      <c r="G66" s="5"/>
      <c r="H66" s="294"/>
      <c r="I66" s="296"/>
      <c r="J66" s="335"/>
      <c r="K66" s="298"/>
      <c r="L66" s="305"/>
      <c r="M66" s="305"/>
      <c r="N66" s="206" t="s">
        <v>495</v>
      </c>
      <c r="O66" s="126"/>
      <c r="P66" s="135"/>
      <c r="Q66" s="126"/>
      <c r="R66" s="126"/>
      <c r="S66" s="126"/>
      <c r="T66" s="263" t="str">
        <f t="shared" ref="T66" si="33">IF(IF(AND(D66&gt;0,Q66=""),"Escriba al menos un control asocidado a la vulnerabilidad",IF(AND(Q66&gt;0,D66=""),"Escriba la vulnerabilidad asociada al control"))=FALSE,"",(IF(AND(D66&gt;0,Q66=""),"Escriba al menos un control asocidado a la vulnerabilidad",IF(AND(Q66&gt;0,D66=""),"Escriba la vulnerabilidad asociada al control"))))</f>
        <v/>
      </c>
      <c r="U66" s="135"/>
      <c r="V66" s="126"/>
      <c r="W66" s="71" t="str">
        <f>IF('EV DISENO CONTROLES'!Y64="","",IF('EV DISENO CONTROLES'!$Y64&gt;=96,"Fuerte",IF('EV DISENO CONTROLES'!Y64&gt;=86,"Moderado",IF('EV DISENO CONTROLES'!Y64&gt;=0,"Débil",""))))</f>
        <v/>
      </c>
      <c r="X66" s="71">
        <f>'EV EJECUCION CONTROLES'!$J62</f>
        <v>0</v>
      </c>
      <c r="Y66" s="71" t="str">
        <f t="shared" si="0"/>
        <v/>
      </c>
      <c r="Z66" s="71" t="str">
        <f t="shared" si="1"/>
        <v/>
      </c>
      <c r="AA66" s="264"/>
      <c r="AB66" s="264"/>
      <c r="AC66" s="202"/>
      <c r="AD66" s="333"/>
      <c r="AE66" s="333"/>
      <c r="AF66" s="264"/>
      <c r="AG66" s="264"/>
      <c r="AH66" s="264"/>
      <c r="AI66" s="264"/>
      <c r="AJ66" s="264"/>
      <c r="AK66" s="264"/>
      <c r="AL66" s="338"/>
      <c r="AM66" s="305"/>
      <c r="AN66" s="305"/>
      <c r="AO66" s="264"/>
      <c r="AP66" s="287" t="str">
        <f t="shared" ref="AP66" si="34">IF(AP65="Reducir","Establezca acciones preventivas para reducir la probabilidad de ocurrencia y/o impacto del riesgo",IF(AP65="Evitar","No inicie o no continúe con las actividades que causan el riesgo; si esto no es posible, escoja alguna de las opciones de reducir, compartir o transferir.",IF(AP65="Compartir o transferir","Indique cómo va a compartir o a transferir el riesgo, lo cual puede ser mediante una póliza de seguros o tercerización:",IF(AP65="Aceptar","Continúe aplicando los controles existentes.",""))))</f>
        <v/>
      </c>
    </row>
    <row r="67" spans="1:42" ht="45" customHeight="1" x14ac:dyDescent="0.25">
      <c r="A67" s="255"/>
      <c r="B67" s="255"/>
      <c r="C67" s="255"/>
      <c r="D67" s="255"/>
      <c r="E67" s="306"/>
      <c r="F67" s="333"/>
      <c r="G67" s="5"/>
      <c r="H67" s="294"/>
      <c r="I67" s="296"/>
      <c r="J67" s="335"/>
      <c r="K67" s="298"/>
      <c r="L67" s="305"/>
      <c r="M67" s="305"/>
      <c r="N67" s="206" t="s">
        <v>496</v>
      </c>
      <c r="O67" s="126"/>
      <c r="P67" s="135"/>
      <c r="Q67" s="126"/>
      <c r="R67" s="126"/>
      <c r="S67" s="126"/>
      <c r="T67" s="264"/>
      <c r="U67" s="135"/>
      <c r="V67" s="126"/>
      <c r="W67" s="71" t="str">
        <f>IF('EV DISENO CONTROLES'!Y65="","",IF('EV DISENO CONTROLES'!$Y65&gt;=96,"Fuerte",IF('EV DISENO CONTROLES'!Y65&gt;=86,"Moderado",IF('EV DISENO CONTROLES'!Y65&gt;=0,"Débil",""))))</f>
        <v/>
      </c>
      <c r="X67" s="71">
        <f>'EV EJECUCION CONTROLES'!$J63</f>
        <v>0</v>
      </c>
      <c r="Y67" s="71" t="str">
        <f t="shared" si="0"/>
        <v/>
      </c>
      <c r="Z67" s="71" t="str">
        <f t="shared" si="1"/>
        <v/>
      </c>
      <c r="AA67" s="264"/>
      <c r="AB67" s="264"/>
      <c r="AC67" s="202"/>
      <c r="AD67" s="333"/>
      <c r="AE67" s="333"/>
      <c r="AF67" s="264"/>
      <c r="AG67" s="264"/>
      <c r="AH67" s="264"/>
      <c r="AI67" s="264"/>
      <c r="AJ67" s="264"/>
      <c r="AK67" s="264"/>
      <c r="AL67" s="338"/>
      <c r="AM67" s="305"/>
      <c r="AN67" s="305"/>
      <c r="AO67" s="264"/>
      <c r="AP67" s="287"/>
    </row>
    <row r="68" spans="1:42" ht="45" customHeight="1" x14ac:dyDescent="0.25">
      <c r="A68" s="254"/>
      <c r="B68" s="254"/>
      <c r="C68" s="254"/>
      <c r="D68" s="254"/>
      <c r="E68" s="306"/>
      <c r="F68" s="333"/>
      <c r="G68" s="5"/>
      <c r="H68" s="294"/>
      <c r="I68" s="296"/>
      <c r="J68" s="335"/>
      <c r="K68" s="298"/>
      <c r="L68" s="305"/>
      <c r="M68" s="305"/>
      <c r="N68" s="206" t="s">
        <v>497</v>
      </c>
      <c r="O68" s="126"/>
      <c r="P68" s="135"/>
      <c r="Q68" s="126"/>
      <c r="R68" s="126"/>
      <c r="S68" s="126"/>
      <c r="T68" s="263" t="str">
        <f t="shared" ref="T68" si="35">IF(IF(AND(D68&gt;0,Q68=""),"Escriba al menos un control asocidado a la vulnerabilidad",IF(AND(Q68&gt;0,D68=""),"Escriba la vulnerabilidad asociada al control"))=FALSE,"",(IF(AND(D68&gt;0,Q68=""),"Escriba al menos un control asocidado a la vulnerabilidad",IF(AND(Q68&gt;0,D68=""),"Escriba la vulnerabilidad asociada al control"))))</f>
        <v/>
      </c>
      <c r="U68" s="135"/>
      <c r="V68" s="126"/>
      <c r="W68" s="71" t="str">
        <f>IF('EV DISENO CONTROLES'!Y66="","",IF('EV DISENO CONTROLES'!$Y66&gt;=96,"Fuerte",IF('EV DISENO CONTROLES'!Y66&gt;=86,"Moderado",IF('EV DISENO CONTROLES'!Y66&gt;=0,"Débil",""))))</f>
        <v/>
      </c>
      <c r="X68" s="71">
        <f>'EV EJECUCION CONTROLES'!$J64</f>
        <v>0</v>
      </c>
      <c r="Y68" s="71" t="str">
        <f t="shared" si="0"/>
        <v/>
      </c>
      <c r="Z68" s="71" t="str">
        <f t="shared" si="1"/>
        <v/>
      </c>
      <c r="AA68" s="264"/>
      <c r="AB68" s="264"/>
      <c r="AC68" s="202"/>
      <c r="AD68" s="333"/>
      <c r="AE68" s="333"/>
      <c r="AF68" s="264"/>
      <c r="AG68" s="264"/>
      <c r="AH68" s="264"/>
      <c r="AI68" s="264"/>
      <c r="AJ68" s="264"/>
      <c r="AK68" s="264"/>
      <c r="AL68" s="338"/>
      <c r="AM68" s="305"/>
      <c r="AN68" s="305"/>
      <c r="AO68" s="264"/>
      <c r="AP68" s="287"/>
    </row>
    <row r="69" spans="1:42" ht="45" customHeight="1" x14ac:dyDescent="0.25">
      <c r="A69" s="255"/>
      <c r="B69" s="255"/>
      <c r="C69" s="255"/>
      <c r="D69" s="255"/>
      <c r="E69" s="306"/>
      <c r="F69" s="333"/>
      <c r="G69" s="5"/>
      <c r="H69" s="294"/>
      <c r="I69" s="296"/>
      <c r="J69" s="335"/>
      <c r="K69" s="298"/>
      <c r="L69" s="305"/>
      <c r="M69" s="305"/>
      <c r="N69" s="206" t="s">
        <v>498</v>
      </c>
      <c r="O69" s="126"/>
      <c r="P69" s="135"/>
      <c r="Q69" s="126"/>
      <c r="R69" s="126"/>
      <c r="S69" s="126"/>
      <c r="T69" s="264"/>
      <c r="U69" s="135"/>
      <c r="V69" s="126"/>
      <c r="W69" s="71" t="str">
        <f>IF('EV DISENO CONTROLES'!Y67="","",IF('EV DISENO CONTROLES'!$Y67&gt;=96,"Fuerte",IF('EV DISENO CONTROLES'!Y67&gt;=86,"Moderado",IF('EV DISENO CONTROLES'!Y67&gt;=0,"Débil",""))))</f>
        <v/>
      </c>
      <c r="X69" s="71">
        <f>'EV EJECUCION CONTROLES'!$J65</f>
        <v>0</v>
      </c>
      <c r="Y69" s="71" t="str">
        <f t="shared" si="0"/>
        <v/>
      </c>
      <c r="Z69" s="71" t="str">
        <f t="shared" si="1"/>
        <v/>
      </c>
      <c r="AA69" s="264"/>
      <c r="AB69" s="264"/>
      <c r="AC69" s="202"/>
      <c r="AD69" s="333"/>
      <c r="AE69" s="333"/>
      <c r="AF69" s="264"/>
      <c r="AG69" s="264"/>
      <c r="AH69" s="264"/>
      <c r="AI69" s="264"/>
      <c r="AJ69" s="264"/>
      <c r="AK69" s="264"/>
      <c r="AL69" s="338"/>
      <c r="AM69" s="305"/>
      <c r="AN69" s="305"/>
      <c r="AO69" s="264"/>
      <c r="AP69" s="287"/>
    </row>
    <row r="70" spans="1:42" ht="45" customHeight="1" x14ac:dyDescent="0.25">
      <c r="A70" s="254"/>
      <c r="B70" s="254"/>
      <c r="C70" s="254"/>
      <c r="D70" s="254"/>
      <c r="E70" s="306"/>
      <c r="F70" s="333"/>
      <c r="G70" s="5"/>
      <c r="H70" s="294"/>
      <c r="I70" s="296"/>
      <c r="J70" s="335"/>
      <c r="K70" s="298"/>
      <c r="L70" s="305"/>
      <c r="M70" s="305"/>
      <c r="N70" s="206" t="s">
        <v>499</v>
      </c>
      <c r="O70" s="126"/>
      <c r="P70" s="135"/>
      <c r="Q70" s="126"/>
      <c r="R70" s="126"/>
      <c r="S70" s="126"/>
      <c r="T70" s="263" t="str">
        <f t="shared" ref="T70" si="36">IF(IF(AND(D70&gt;0,Q70=""),"Escriba al menos un control asocidado a la vulnerabilidad",IF(AND(Q70&gt;0,D70=""),"Escriba la vulnerabilidad asociada al control"))=FALSE,"",(IF(AND(D70&gt;0,Q70=""),"Escriba al menos un control asocidado a la vulnerabilidad",IF(AND(Q70&gt;0,D70=""),"Escriba la vulnerabilidad asociada al control"))))</f>
        <v/>
      </c>
      <c r="U70" s="135"/>
      <c r="V70" s="126"/>
      <c r="W70" s="71" t="str">
        <f>IF('EV DISENO CONTROLES'!Y68="","",IF('EV DISENO CONTROLES'!$Y68&gt;=96,"Fuerte",IF('EV DISENO CONTROLES'!Y68&gt;=86,"Moderado",IF('EV DISENO CONTROLES'!Y68&gt;=0,"Débil",""))))</f>
        <v/>
      </c>
      <c r="X70" s="71">
        <f>'EV EJECUCION CONTROLES'!$J66</f>
        <v>0</v>
      </c>
      <c r="Y70" s="71" t="str">
        <f t="shared" si="0"/>
        <v/>
      </c>
      <c r="Z70" s="71" t="str">
        <f t="shared" si="1"/>
        <v/>
      </c>
      <c r="AA70" s="264"/>
      <c r="AB70" s="264"/>
      <c r="AC70" s="129"/>
      <c r="AD70" s="333"/>
      <c r="AE70" s="333"/>
      <c r="AF70" s="264"/>
      <c r="AG70" s="264"/>
      <c r="AH70" s="264"/>
      <c r="AI70" s="264"/>
      <c r="AJ70" s="264"/>
      <c r="AK70" s="264"/>
      <c r="AL70" s="338"/>
      <c r="AM70" s="305"/>
      <c r="AN70" s="305"/>
      <c r="AO70" s="264"/>
      <c r="AP70" s="287"/>
    </row>
    <row r="71" spans="1:42" ht="45" customHeight="1" x14ac:dyDescent="0.25">
      <c r="A71" s="255"/>
      <c r="B71" s="255"/>
      <c r="C71" s="255"/>
      <c r="D71" s="255"/>
      <c r="E71" s="306"/>
      <c r="F71" s="333"/>
      <c r="G71" s="5"/>
      <c r="H71" s="294"/>
      <c r="I71" s="296"/>
      <c r="J71" s="335"/>
      <c r="K71" s="298"/>
      <c r="L71" s="305"/>
      <c r="M71" s="305"/>
      <c r="N71" s="206" t="s">
        <v>500</v>
      </c>
      <c r="O71" s="126"/>
      <c r="P71" s="135"/>
      <c r="Q71" s="126"/>
      <c r="R71" s="126"/>
      <c r="S71" s="126"/>
      <c r="T71" s="264"/>
      <c r="U71" s="135"/>
      <c r="V71" s="126"/>
      <c r="W71" s="71" t="str">
        <f>IF('EV DISENO CONTROLES'!Y69="","",IF('EV DISENO CONTROLES'!$Y69&gt;=96,"Fuerte",IF('EV DISENO CONTROLES'!Y69&gt;=86,"Moderado",IF('EV DISENO CONTROLES'!Y69&gt;=0,"Débil",""))))</f>
        <v/>
      </c>
      <c r="X71" s="71">
        <f>'EV EJECUCION CONTROLES'!$J67</f>
        <v>0</v>
      </c>
      <c r="Y71" s="71" t="str">
        <f t="shared" si="0"/>
        <v/>
      </c>
      <c r="Z71" s="71" t="str">
        <f t="shared" si="1"/>
        <v/>
      </c>
      <c r="AA71" s="264"/>
      <c r="AB71" s="264"/>
      <c r="AC71" s="129"/>
      <c r="AD71" s="333"/>
      <c r="AE71" s="333"/>
      <c r="AF71" s="264"/>
      <c r="AG71" s="264"/>
      <c r="AH71" s="264"/>
      <c r="AI71" s="264"/>
      <c r="AJ71" s="264"/>
      <c r="AK71" s="264"/>
      <c r="AL71" s="338"/>
      <c r="AM71" s="305"/>
      <c r="AN71" s="305"/>
      <c r="AO71" s="264"/>
      <c r="AP71" s="287"/>
    </row>
    <row r="72" spans="1:42" ht="45" customHeight="1" x14ac:dyDescent="0.25">
      <c r="A72" s="254"/>
      <c r="B72" s="254"/>
      <c r="C72" s="254"/>
      <c r="D72" s="254"/>
      <c r="E72" s="306"/>
      <c r="F72" s="333"/>
      <c r="G72" s="5"/>
      <c r="H72" s="294"/>
      <c r="I72" s="296"/>
      <c r="J72" s="335"/>
      <c r="K72" s="298"/>
      <c r="L72" s="305"/>
      <c r="M72" s="305"/>
      <c r="N72" s="206" t="s">
        <v>501</v>
      </c>
      <c r="O72" s="126"/>
      <c r="P72" s="135"/>
      <c r="Q72" s="126"/>
      <c r="R72" s="126"/>
      <c r="S72" s="126"/>
      <c r="T72" s="263" t="str">
        <f t="shared" ref="T72" si="37">IF(IF(AND(D72&gt;0,Q72=""),"Escriba al menos un control asocidado a la vulnerabilidad",IF(AND(Q72&gt;0,D72=""),"Escriba la vulnerabilidad asociada al control"))=FALSE,"",(IF(AND(D72&gt;0,Q72=""),"Escriba al menos un control asocidado a la vulnerabilidad",IF(AND(Q72&gt;0,D72=""),"Escriba la vulnerabilidad asociada al control"))))</f>
        <v/>
      </c>
      <c r="U72" s="135"/>
      <c r="V72" s="126"/>
      <c r="W72" s="71" t="str">
        <f>IF('EV DISENO CONTROLES'!Y70="","",IF('EV DISENO CONTROLES'!$Y70&gt;=96,"Fuerte",IF('EV DISENO CONTROLES'!Y70&gt;=86,"Moderado",IF('EV DISENO CONTROLES'!Y70&gt;=0,"Débil",""))))</f>
        <v/>
      </c>
      <c r="X72" s="71">
        <f>'EV EJECUCION CONTROLES'!$J68</f>
        <v>0</v>
      </c>
      <c r="Y72" s="71" t="str">
        <f t="shared" si="0"/>
        <v/>
      </c>
      <c r="Z72" s="71" t="str">
        <f t="shared" si="1"/>
        <v/>
      </c>
      <c r="AA72" s="264"/>
      <c r="AB72" s="264"/>
      <c r="AC72" s="129"/>
      <c r="AD72" s="333"/>
      <c r="AE72" s="333"/>
      <c r="AF72" s="264"/>
      <c r="AG72" s="264"/>
      <c r="AH72" s="264"/>
      <c r="AI72" s="264"/>
      <c r="AJ72" s="264"/>
      <c r="AK72" s="264"/>
      <c r="AL72" s="338"/>
      <c r="AM72" s="305"/>
      <c r="AN72" s="305"/>
      <c r="AO72" s="264"/>
      <c r="AP72" s="287"/>
    </row>
    <row r="73" spans="1:42" ht="45" customHeight="1" x14ac:dyDescent="0.25">
      <c r="A73" s="255"/>
      <c r="B73" s="255"/>
      <c r="C73" s="255"/>
      <c r="D73" s="255"/>
      <c r="E73" s="307"/>
      <c r="F73" s="333"/>
      <c r="G73" s="5"/>
      <c r="H73" s="294"/>
      <c r="I73" s="296"/>
      <c r="J73" s="335"/>
      <c r="K73" s="298"/>
      <c r="L73" s="305"/>
      <c r="M73" s="305"/>
      <c r="N73" s="206" t="s">
        <v>502</v>
      </c>
      <c r="O73" s="126"/>
      <c r="P73" s="135"/>
      <c r="Q73" s="126"/>
      <c r="R73" s="126"/>
      <c r="S73" s="126"/>
      <c r="T73" s="264"/>
      <c r="U73" s="135"/>
      <c r="V73" s="126"/>
      <c r="W73" s="71" t="str">
        <f>IF('EV DISENO CONTROLES'!Y71="","",IF('EV DISENO CONTROLES'!$Y71&gt;=96,"Fuerte",IF('EV DISENO CONTROLES'!Y71&gt;=86,"Moderado",IF('EV DISENO CONTROLES'!Y71&gt;=0,"Débil",""))))</f>
        <v/>
      </c>
      <c r="X73" s="71">
        <f>'EV EJECUCION CONTROLES'!$J69</f>
        <v>0</v>
      </c>
      <c r="Y73" s="71" t="str">
        <f t="shared" si="0"/>
        <v/>
      </c>
      <c r="Z73" s="71" t="str">
        <f t="shared" si="1"/>
        <v/>
      </c>
      <c r="AA73" s="264"/>
      <c r="AB73" s="264"/>
      <c r="AC73" s="130"/>
      <c r="AD73" s="333"/>
      <c r="AE73" s="333"/>
      <c r="AF73" s="264"/>
      <c r="AG73" s="264"/>
      <c r="AH73" s="264"/>
      <c r="AI73" s="264"/>
      <c r="AJ73" s="264"/>
      <c r="AK73" s="264"/>
      <c r="AL73" s="338"/>
      <c r="AM73" s="305"/>
      <c r="AN73" s="305"/>
      <c r="AO73" s="264"/>
      <c r="AP73" s="287"/>
    </row>
    <row r="74" spans="1:42" ht="45" customHeight="1" x14ac:dyDescent="0.25">
      <c r="A74" s="254"/>
      <c r="B74" s="254"/>
      <c r="C74" s="262"/>
      <c r="D74" s="262"/>
      <c r="E74" s="327"/>
      <c r="F74" s="333"/>
      <c r="G74" s="5"/>
      <c r="H74" s="294"/>
      <c r="I74" s="296" t="s">
        <v>283</v>
      </c>
      <c r="J74" s="335"/>
      <c r="K74" s="298">
        <f>'AYUDA PROBABILIDAD'!V9</f>
        <v>0</v>
      </c>
      <c r="L74" s="305">
        <f>'AYUDA IMPACTO'!S9</f>
        <v>0</v>
      </c>
      <c r="M74" s="305" t="str">
        <f>IFERROR(VLOOKUP(K74,DATOS!$H$22:$M$26,MATCH(L74,DATOS!$I$27:$M$27,0)+1,0),"")</f>
        <v/>
      </c>
      <c r="N74" s="205" t="s">
        <v>503</v>
      </c>
      <c r="O74" s="126"/>
      <c r="P74" s="135"/>
      <c r="Q74" s="126"/>
      <c r="R74" s="126"/>
      <c r="S74" s="126"/>
      <c r="T74" s="263" t="str">
        <f t="shared" ref="T74" si="38">IF(IF(AND(D74&gt;0,Q74=""),"Escriba al menos un control asocidado a la vulnerabilidad",IF(AND(Q74&gt;0,D74=""),"Escriba la vulnerabilidad asociada al control"))=FALSE,"",(IF(AND(D74&gt;0,Q74=""),"Escriba al menos un control asocidado a la vulnerabilidad",IF(AND(Q74&gt;0,D74=""),"Escriba la vulnerabilidad asociada al control"))))</f>
        <v/>
      </c>
      <c r="U74" s="135"/>
      <c r="V74" s="126"/>
      <c r="W74" s="71" t="str">
        <f>IF('EV DISENO CONTROLES'!Y72="","",IF('EV DISENO CONTROLES'!$Y72&gt;=96,"Fuerte",IF('EV DISENO CONTROLES'!Y72&gt;=86,"Moderado",IF('EV DISENO CONTROLES'!Y72&gt;=0,"Débil",""))))</f>
        <v/>
      </c>
      <c r="X74" s="71">
        <f>'EV EJECUCION CONTROLES'!$J70</f>
        <v>0</v>
      </c>
      <c r="Y74" s="71" t="str">
        <f t="shared" ref="Y74:Y121" si="39">IF(AND(W74="Fuerte",X74="Fuerte"),"Fuerte",IF(AND(W74="Fuerte",X74="Moderado"),"Moderado",IF(AND(W74="Fuerte",X74="Débil"),"Débil",IF(AND(W74="Moderado",X74="Fuerte"),"Moderado",IF(AND(W74="Moderado",X74="Moderado"),"Moderado",IF(AND(W74="Moderado",X74="Débil"),"Débil",IF(AND(W74="Débil",X74="Fuerte"),"Débil",IF(AND(W74="Débil",X74="Moderado"),"Débil",IF(AND(W74="Débil",X74="Débil"),"Débil","")))))))))</f>
        <v/>
      </c>
      <c r="Z74" s="71" t="str">
        <f t="shared" ref="Z74:Z137" si="40">IF(Y74="Fuerte",100,IF(Y74="Moderado",50,IF(Y74="Débil",0,"")))</f>
        <v/>
      </c>
      <c r="AA74" s="264" t="e">
        <f>AVERAGE(Z74:Z89)</f>
        <v>#DIV/0!</v>
      </c>
      <c r="AB74" s="264" t="str">
        <f>IFERROR(IF(AA74&gt;=80,"Fuerte",IF(AA74&gt;=50,"Moderado",IF(AA74&lt;50,"Débil",""))),"")</f>
        <v/>
      </c>
      <c r="AC74" s="290" t="str">
        <f>IF(AB74="Débil","EL RIESGO SE PUEDE ESTAR MATERIALIZANDO","")</f>
        <v/>
      </c>
      <c r="AD74" s="333"/>
      <c r="AE74" s="333"/>
      <c r="AF74" s="264" t="e">
        <f>LOOKUP(K74,DATOS!$J$15:$J$19,DATOS!$I$15:$I$19)</f>
        <v>#N/A</v>
      </c>
      <c r="AG74" s="264" t="e">
        <f>LOOKUP(L74,DATOS!$L$15:$L$19,DATOS!$K$15:$K$19)</f>
        <v>#N/A</v>
      </c>
      <c r="AH74" s="264" t="str">
        <f>IF(AND(AB74="Fuerte",AD74="Directamente",AE74="Directamente"),"2",IF(AND(AB74="Fuerte",AD74="Directamente",AE74="Indirectamente"),"2",IF(AND(AB74="Fuerte",AD74="Directamente",AE74="No disminuye"),"2",IF(AND(AB74="Fuerte",AD74="No disminuye",AE74="Directamente"),"0",IF(AND(AB74="Moderado",AD74="Directamente",AE74="Directamente"),"1",IF(AND(AB74="Moderado",AD74="Directamente",AE74="Indirectamente"),"1",IF(AND(AB74="Moderado",AD74="Directamente",AE74="No disminuye"),"1",IF(AND(AB74="Moderado",AD74="No disminuye",AE74="Directamente"),"0","0"))))))))</f>
        <v>0</v>
      </c>
      <c r="AI74" s="264" t="str">
        <f>IF(AND(AB74="Fuerte",AD74="Directamente",AE74="Directamente"),"2",IF(AND(AB74="Fuerte",AD74="Directamente",AE74="Indirectamente"),"1",IF(AND(AB74="Fuerte",AD74="Directamente",AE74="No disminuye"),"0",IF(AND(AB74="Fuerte",AD74="No disminuye",AE74="Directamente"),"2",IF(AND(AB74="Moderado",AD74="Directamente",AE74="Directamente"),"1",IF(AND(AB74="Moderado",AD74="Directamente",AE74="Indirectamente"),"0",IF(AND(AB74="Moderado",AD74="Directamente",AE74="No disminuye"),"0",IF(AND(AB74="Moderado",AD74="No disminuye",AE74="Directamente"),"1","0"))))))))</f>
        <v>0</v>
      </c>
      <c r="AJ74" s="264" t="e">
        <f>IFERROR(IF(AF74-AH74&lt;1,1,AF74-AH74),AF74)</f>
        <v>#N/A</v>
      </c>
      <c r="AK74" s="264" t="e">
        <f>IFERROR(IF(AG74-AI74&lt;1,1,AG74-AI74),AG74)</f>
        <v>#N/A</v>
      </c>
      <c r="AL74" s="338">
        <f>IFERROR(LOOKUP(AJ74,DATOS!$I$3:$I$7,DATOS!$J$3:$J$7),0)</f>
        <v>0</v>
      </c>
      <c r="AM74" s="305">
        <f>IFERROR(LOOKUP(AK74,DATOS!$K$3:$K$7,DATOS!$L$3:$L$7),0)</f>
        <v>0</v>
      </c>
      <c r="AN74" s="305" t="str">
        <f>IFERROR(VLOOKUP(AL74,DATOS!$H$22:$M$26,MATCH(AM74,DATOS!$I$27:$M$27,0)+1,0),"")</f>
        <v/>
      </c>
      <c r="AO74" s="264" t="str">
        <f>IF(AN74="Baja","Se puede aceptar el riesgo; no es necesario adoptar medidas adicionales que reduzcan su probabilidad o impacto.",IF(AN74="Moderada","Reduzca la probabilidad y/o el impacto del riesgo mediante un plan de tratamiento con acciones preventivas diferentes a los controles establecidos.",IF(AN74="Alta","No inicie o ejecute las actividades que causan el riesgo o reduzca su probabilidad y/o impacto formulando acciones preventivas diferentes a los controles en un plan de tratamiento. También puede compartir o transferir el riesgo (seguros o tercerización).",IF(AN74="Extrema","No inicie o ejecute las actividades que causan el riesgo o reduzca su probabilidad y/o impacto formulando acciones preventivas diferentes a los controles en un plan de tratamiento. También puede compartir o transferir el riesgo (seguros o tercerización).",""))))</f>
        <v/>
      </c>
      <c r="AP74" s="204"/>
    </row>
    <row r="75" spans="1:42" ht="45" customHeight="1" x14ac:dyDescent="0.25">
      <c r="A75" s="255"/>
      <c r="B75" s="255"/>
      <c r="C75" s="255"/>
      <c r="D75" s="255"/>
      <c r="E75" s="306"/>
      <c r="F75" s="333"/>
      <c r="G75" s="5"/>
      <c r="H75" s="294"/>
      <c r="I75" s="296"/>
      <c r="J75" s="335"/>
      <c r="K75" s="298"/>
      <c r="L75" s="305"/>
      <c r="M75" s="305"/>
      <c r="N75" s="206" t="s">
        <v>504</v>
      </c>
      <c r="O75" s="126"/>
      <c r="P75" s="135"/>
      <c r="Q75" s="126"/>
      <c r="R75" s="126"/>
      <c r="S75" s="126"/>
      <c r="T75" s="264"/>
      <c r="U75" s="135"/>
      <c r="V75" s="126"/>
      <c r="W75" s="71" t="str">
        <f>IF('EV DISENO CONTROLES'!Y73="","",IF('EV DISENO CONTROLES'!$Y73&gt;=96,"Fuerte",IF('EV DISENO CONTROLES'!Y73&gt;=86,"Moderado",IF('EV DISENO CONTROLES'!Y73&gt;=0,"Débil",""))))</f>
        <v/>
      </c>
      <c r="X75" s="71">
        <f>'EV EJECUCION CONTROLES'!$J71</f>
        <v>0</v>
      </c>
      <c r="Y75" s="71" t="str">
        <f t="shared" si="39"/>
        <v/>
      </c>
      <c r="Z75" s="71" t="str">
        <f t="shared" si="40"/>
        <v/>
      </c>
      <c r="AA75" s="264"/>
      <c r="AB75" s="264"/>
      <c r="AC75" s="290"/>
      <c r="AD75" s="333"/>
      <c r="AE75" s="333"/>
      <c r="AF75" s="264"/>
      <c r="AG75" s="264"/>
      <c r="AH75" s="264"/>
      <c r="AI75" s="264"/>
      <c r="AJ75" s="264"/>
      <c r="AK75" s="264"/>
      <c r="AL75" s="338"/>
      <c r="AM75" s="305"/>
      <c r="AN75" s="305"/>
      <c r="AO75" s="264"/>
      <c r="AP75" s="287" t="str">
        <f t="shared" ref="AP75" si="41">IF(AP74="Reducir","Establezca acciones preventivas para reducir la probabilidad de ocurrencia y/o impacto del riesgo",IF(AP74="Evitar","No inicie o no continúe con las actividades que causan el riesgo; si esto no es posible, escoja alguna de las opciones de reducir, compartir o transferir.",IF(AP74="Compartir o transferir","Indique cómo va a compartir o a transferir el riesgo, lo cual puede ser mediante una póliza de seguros o tercerización:",IF(AP74="Aceptar","Continúe aplicando los controles existentes.",""))))</f>
        <v/>
      </c>
    </row>
    <row r="76" spans="1:42" ht="45" customHeight="1" x14ac:dyDescent="0.25">
      <c r="A76" s="254"/>
      <c r="B76" s="254"/>
      <c r="C76" s="254"/>
      <c r="D76" s="254"/>
      <c r="E76" s="306"/>
      <c r="F76" s="333"/>
      <c r="G76" s="5"/>
      <c r="H76" s="294"/>
      <c r="I76" s="296"/>
      <c r="J76" s="335"/>
      <c r="K76" s="298"/>
      <c r="L76" s="305"/>
      <c r="M76" s="305"/>
      <c r="N76" s="206" t="s">
        <v>505</v>
      </c>
      <c r="O76" s="126"/>
      <c r="P76" s="135"/>
      <c r="Q76" s="126"/>
      <c r="R76" s="126"/>
      <c r="S76" s="126"/>
      <c r="T76" s="263" t="str">
        <f t="shared" ref="T76" si="42">IF(IF(AND(D76&gt;0,Q76=""),"Escriba al menos un control asocidado a la vulnerabilidad",IF(AND(Q76&gt;0,D76=""),"Escriba la vulnerabilidad asociada al control"))=FALSE,"",(IF(AND(D76&gt;0,Q76=""),"Escriba al menos un control asocidado a la vulnerabilidad",IF(AND(Q76&gt;0,D76=""),"Escriba la vulnerabilidad asociada al control"))))</f>
        <v/>
      </c>
      <c r="U76" s="135"/>
      <c r="V76" s="126"/>
      <c r="W76" s="71" t="str">
        <f>IF('EV DISENO CONTROLES'!Y74="","",IF('EV DISENO CONTROLES'!$Y74&gt;=96,"Fuerte",IF('EV DISENO CONTROLES'!Y74&gt;=86,"Moderado",IF('EV DISENO CONTROLES'!Y74&gt;=0,"Débil",""))))</f>
        <v/>
      </c>
      <c r="X76" s="71">
        <f>'EV EJECUCION CONTROLES'!$J72</f>
        <v>0</v>
      </c>
      <c r="Y76" s="71" t="str">
        <f t="shared" si="39"/>
        <v/>
      </c>
      <c r="Z76" s="71" t="str">
        <f t="shared" si="40"/>
        <v/>
      </c>
      <c r="AA76" s="264"/>
      <c r="AB76" s="264"/>
      <c r="AC76" s="290" t="str">
        <f>IF(AB74="Débil","Consulte fuentes como cambios en el sistema integrado de gestión, indicadores de gestión, informes de auditorías, mapas de riesgos, encuestas de percepción y satisfacción, PQRSD, revisión por la Dirección y salidas no conformes","")</f>
        <v/>
      </c>
      <c r="AD76" s="333"/>
      <c r="AE76" s="333"/>
      <c r="AF76" s="264"/>
      <c r="AG76" s="264"/>
      <c r="AH76" s="264"/>
      <c r="AI76" s="264"/>
      <c r="AJ76" s="264"/>
      <c r="AK76" s="264"/>
      <c r="AL76" s="338"/>
      <c r="AM76" s="305"/>
      <c r="AN76" s="305"/>
      <c r="AO76" s="264"/>
      <c r="AP76" s="287"/>
    </row>
    <row r="77" spans="1:42" ht="45" customHeight="1" x14ac:dyDescent="0.25">
      <c r="A77" s="255"/>
      <c r="B77" s="255"/>
      <c r="C77" s="255"/>
      <c r="D77" s="255"/>
      <c r="E77" s="306"/>
      <c r="F77" s="333"/>
      <c r="G77" s="5"/>
      <c r="H77" s="294"/>
      <c r="I77" s="296"/>
      <c r="J77" s="335"/>
      <c r="K77" s="298"/>
      <c r="L77" s="305"/>
      <c r="M77" s="305"/>
      <c r="N77" s="206" t="s">
        <v>506</v>
      </c>
      <c r="O77" s="126"/>
      <c r="P77" s="135"/>
      <c r="Q77" s="126"/>
      <c r="R77" s="126"/>
      <c r="S77" s="126"/>
      <c r="T77" s="264"/>
      <c r="U77" s="135"/>
      <c r="V77" s="126"/>
      <c r="W77" s="71" t="str">
        <f>IF('EV DISENO CONTROLES'!Y75="","",IF('EV DISENO CONTROLES'!$Y75&gt;=96,"Fuerte",IF('EV DISENO CONTROLES'!Y75&gt;=86,"Moderado",IF('EV DISENO CONTROLES'!Y75&gt;=0,"Débil",""))))</f>
        <v/>
      </c>
      <c r="X77" s="71">
        <f>'EV EJECUCION CONTROLES'!$J73</f>
        <v>0</v>
      </c>
      <c r="Y77" s="71" t="str">
        <f t="shared" si="39"/>
        <v/>
      </c>
      <c r="Z77" s="71" t="str">
        <f t="shared" si="40"/>
        <v/>
      </c>
      <c r="AA77" s="264"/>
      <c r="AB77" s="264"/>
      <c r="AC77" s="290"/>
      <c r="AD77" s="333"/>
      <c r="AE77" s="333"/>
      <c r="AF77" s="264"/>
      <c r="AG77" s="264"/>
      <c r="AH77" s="264"/>
      <c r="AI77" s="264"/>
      <c r="AJ77" s="264"/>
      <c r="AK77" s="264"/>
      <c r="AL77" s="338"/>
      <c r="AM77" s="305"/>
      <c r="AN77" s="305"/>
      <c r="AO77" s="264"/>
      <c r="AP77" s="339"/>
    </row>
    <row r="78" spans="1:42" ht="45" customHeight="1" x14ac:dyDescent="0.25">
      <c r="A78" s="254"/>
      <c r="B78" s="254"/>
      <c r="C78" s="254"/>
      <c r="D78" s="254"/>
      <c r="E78" s="306"/>
      <c r="F78" s="333"/>
      <c r="G78" s="5"/>
      <c r="H78" s="294"/>
      <c r="I78" s="296"/>
      <c r="J78" s="335"/>
      <c r="K78" s="298"/>
      <c r="L78" s="305"/>
      <c r="M78" s="305"/>
      <c r="N78" s="206" t="s">
        <v>507</v>
      </c>
      <c r="O78" s="126"/>
      <c r="P78" s="135"/>
      <c r="Q78" s="126"/>
      <c r="R78" s="126"/>
      <c r="S78" s="126"/>
      <c r="T78" s="263" t="str">
        <f t="shared" ref="T78" si="43">IF(IF(AND(D78&gt;0,Q78=""),"Escriba al menos un control asocidado a la vulnerabilidad",IF(AND(Q78&gt;0,D78=""),"Escriba la vulnerabilidad asociada al control"))=FALSE,"",(IF(AND(D78&gt;0,Q78=""),"Escriba al menos un control asocidado a la vulnerabilidad",IF(AND(Q78&gt;0,D78=""),"Escriba la vulnerabilidad asociada al control"))))</f>
        <v/>
      </c>
      <c r="U78" s="135"/>
      <c r="V78" s="126"/>
      <c r="W78" s="71" t="str">
        <f>IF('EV DISENO CONTROLES'!Y76="","",IF('EV DISENO CONTROLES'!$Y76&gt;=96,"Fuerte",IF('EV DISENO CONTROLES'!Y76&gt;=86,"Moderado",IF('EV DISENO CONTROLES'!Y76&gt;=0,"Débil",""))))</f>
        <v/>
      </c>
      <c r="X78" s="71">
        <f>'EV EJECUCION CONTROLES'!$J74</f>
        <v>0</v>
      </c>
      <c r="Y78" s="71" t="str">
        <f t="shared" si="39"/>
        <v/>
      </c>
      <c r="Z78" s="71" t="str">
        <f t="shared" si="40"/>
        <v/>
      </c>
      <c r="AA78" s="264"/>
      <c r="AB78" s="264"/>
      <c r="AC78" s="290"/>
      <c r="AD78" s="333"/>
      <c r="AE78" s="333"/>
      <c r="AF78" s="264"/>
      <c r="AG78" s="264"/>
      <c r="AH78" s="264"/>
      <c r="AI78" s="264"/>
      <c r="AJ78" s="264"/>
      <c r="AK78" s="264"/>
      <c r="AL78" s="338"/>
      <c r="AM78" s="305"/>
      <c r="AN78" s="305"/>
      <c r="AO78" s="264"/>
      <c r="AP78" s="339"/>
    </row>
    <row r="79" spans="1:42" ht="45" customHeight="1" x14ac:dyDescent="0.25">
      <c r="A79" s="255"/>
      <c r="B79" s="255"/>
      <c r="C79" s="255"/>
      <c r="D79" s="255"/>
      <c r="E79" s="306"/>
      <c r="F79" s="333"/>
      <c r="G79" s="5"/>
      <c r="H79" s="294"/>
      <c r="I79" s="296"/>
      <c r="J79" s="335"/>
      <c r="K79" s="298"/>
      <c r="L79" s="305"/>
      <c r="M79" s="305"/>
      <c r="N79" s="206" t="s">
        <v>508</v>
      </c>
      <c r="O79" s="126"/>
      <c r="P79" s="135"/>
      <c r="Q79" s="126"/>
      <c r="R79" s="126"/>
      <c r="S79" s="126"/>
      <c r="T79" s="264"/>
      <c r="U79" s="135"/>
      <c r="V79" s="126"/>
      <c r="W79" s="71" t="str">
        <f>IF('EV DISENO CONTROLES'!Y77="","",IF('EV DISENO CONTROLES'!$Y77&gt;=96,"Fuerte",IF('EV DISENO CONTROLES'!Y77&gt;=86,"Moderado",IF('EV DISENO CONTROLES'!Y77&gt;=0,"Débil",""))))</f>
        <v/>
      </c>
      <c r="X79" s="71">
        <f>'EV EJECUCION CONTROLES'!$J75</f>
        <v>0</v>
      </c>
      <c r="Y79" s="71" t="str">
        <f t="shared" si="39"/>
        <v/>
      </c>
      <c r="Z79" s="71" t="str">
        <f t="shared" si="40"/>
        <v/>
      </c>
      <c r="AA79" s="264"/>
      <c r="AB79" s="264"/>
      <c r="AC79" s="290" t="str">
        <f>IF(AB74="Débil","Establezca acciones preventivas en un plan de tratamiento","")</f>
        <v/>
      </c>
      <c r="AD79" s="333"/>
      <c r="AE79" s="333"/>
      <c r="AF79" s="264"/>
      <c r="AG79" s="264"/>
      <c r="AH79" s="264"/>
      <c r="AI79" s="264"/>
      <c r="AJ79" s="264"/>
      <c r="AK79" s="264"/>
      <c r="AL79" s="338"/>
      <c r="AM79" s="305"/>
      <c r="AN79" s="305"/>
      <c r="AO79" s="264"/>
      <c r="AP79" s="339"/>
    </row>
    <row r="80" spans="1:42" ht="45" customHeight="1" x14ac:dyDescent="0.25">
      <c r="A80" s="254"/>
      <c r="B80" s="254"/>
      <c r="C80" s="254"/>
      <c r="D80" s="254"/>
      <c r="E80" s="306"/>
      <c r="F80" s="333"/>
      <c r="G80" s="5"/>
      <c r="H80" s="294"/>
      <c r="I80" s="296"/>
      <c r="J80" s="335"/>
      <c r="K80" s="298"/>
      <c r="L80" s="305"/>
      <c r="M80" s="305"/>
      <c r="N80" s="206" t="s">
        <v>509</v>
      </c>
      <c r="O80" s="126"/>
      <c r="P80" s="135"/>
      <c r="Q80" s="126"/>
      <c r="R80" s="126"/>
      <c r="S80" s="126"/>
      <c r="T80" s="263" t="str">
        <f t="shared" ref="T80" si="44">IF(IF(AND(D80&gt;0,Q80=""),"Escriba al menos un control asocidado a la vulnerabilidad",IF(AND(Q80&gt;0,D80=""),"Escriba la vulnerabilidad asociada al control"))=FALSE,"",(IF(AND(D80&gt;0,Q80=""),"Escriba al menos un control asocidado a la vulnerabilidad",IF(AND(Q80&gt;0,D80=""),"Escriba la vulnerabilidad asociada al control"))))</f>
        <v/>
      </c>
      <c r="U80" s="135"/>
      <c r="V80" s="126"/>
      <c r="W80" s="71" t="str">
        <f>IF('EV DISENO CONTROLES'!Y78="","",IF('EV DISENO CONTROLES'!$Y78&gt;=96,"Fuerte",IF('EV DISENO CONTROLES'!Y78&gt;=86,"Moderado",IF('EV DISENO CONTROLES'!Y78&gt;=0,"Débil",""))))</f>
        <v/>
      </c>
      <c r="X80" s="71">
        <f>'EV EJECUCION CONTROLES'!$J76</f>
        <v>0</v>
      </c>
      <c r="Y80" s="71" t="str">
        <f t="shared" si="39"/>
        <v/>
      </c>
      <c r="Z80" s="71" t="str">
        <f t="shared" si="40"/>
        <v/>
      </c>
      <c r="AA80" s="264"/>
      <c r="AB80" s="264"/>
      <c r="AC80" s="290"/>
      <c r="AD80" s="333"/>
      <c r="AE80" s="333"/>
      <c r="AF80" s="264"/>
      <c r="AG80" s="264"/>
      <c r="AH80" s="264"/>
      <c r="AI80" s="264"/>
      <c r="AJ80" s="264"/>
      <c r="AK80" s="264"/>
      <c r="AL80" s="338"/>
      <c r="AM80" s="305"/>
      <c r="AN80" s="305"/>
      <c r="AO80" s="264"/>
      <c r="AP80" s="339"/>
    </row>
    <row r="81" spans="1:42" ht="45" customHeight="1" x14ac:dyDescent="0.25">
      <c r="A81" s="255"/>
      <c r="B81" s="255"/>
      <c r="C81" s="255"/>
      <c r="D81" s="255"/>
      <c r="E81" s="306"/>
      <c r="F81" s="333"/>
      <c r="G81" s="5"/>
      <c r="H81" s="294"/>
      <c r="I81" s="296"/>
      <c r="J81" s="335"/>
      <c r="K81" s="298"/>
      <c r="L81" s="305"/>
      <c r="M81" s="305"/>
      <c r="N81" s="206" t="s">
        <v>510</v>
      </c>
      <c r="O81" s="126"/>
      <c r="P81" s="135"/>
      <c r="Q81" s="126"/>
      <c r="R81" s="126"/>
      <c r="S81" s="126"/>
      <c r="T81" s="264"/>
      <c r="U81" s="135"/>
      <c r="V81" s="126"/>
      <c r="W81" s="71" t="str">
        <f>IF('EV DISENO CONTROLES'!Y79="","",IF('EV DISENO CONTROLES'!$Y79&gt;=96,"Fuerte",IF('EV DISENO CONTROLES'!Y79&gt;=86,"Moderado",IF('EV DISENO CONTROLES'!Y79&gt;=0,"Débil",""))))</f>
        <v/>
      </c>
      <c r="X81" s="71">
        <f>'EV EJECUCION CONTROLES'!$J77</f>
        <v>0</v>
      </c>
      <c r="Y81" s="71" t="str">
        <f t="shared" si="39"/>
        <v/>
      </c>
      <c r="Z81" s="71" t="str">
        <f t="shared" si="40"/>
        <v/>
      </c>
      <c r="AA81" s="264"/>
      <c r="AB81" s="264"/>
      <c r="AC81" s="290"/>
      <c r="AD81" s="333"/>
      <c r="AE81" s="333"/>
      <c r="AF81" s="264"/>
      <c r="AG81" s="264"/>
      <c r="AH81" s="264"/>
      <c r="AI81" s="264"/>
      <c r="AJ81" s="264"/>
      <c r="AK81" s="264"/>
      <c r="AL81" s="338"/>
      <c r="AM81" s="305"/>
      <c r="AN81" s="305"/>
      <c r="AO81" s="264"/>
      <c r="AP81" s="204"/>
    </row>
    <row r="82" spans="1:42" ht="45" customHeight="1" x14ac:dyDescent="0.25">
      <c r="A82" s="254"/>
      <c r="B82" s="254"/>
      <c r="C82" s="254"/>
      <c r="D82" s="254"/>
      <c r="E82" s="306"/>
      <c r="F82" s="333"/>
      <c r="G82" s="5"/>
      <c r="H82" s="294"/>
      <c r="I82" s="296"/>
      <c r="J82" s="335"/>
      <c r="K82" s="298"/>
      <c r="L82" s="305"/>
      <c r="M82" s="305"/>
      <c r="N82" s="206" t="s">
        <v>511</v>
      </c>
      <c r="O82" s="126"/>
      <c r="P82" s="135"/>
      <c r="Q82" s="126"/>
      <c r="R82" s="126"/>
      <c r="S82" s="126"/>
      <c r="T82" s="263" t="str">
        <f t="shared" ref="T82" si="45">IF(IF(AND(D82&gt;0,Q82=""),"Escriba al menos un control asocidado a la vulnerabilidad",IF(AND(Q82&gt;0,D82=""),"Escriba la vulnerabilidad asociada al control"))=FALSE,"",(IF(AND(D82&gt;0,Q82=""),"Escriba al menos un control asocidado a la vulnerabilidad",IF(AND(Q82&gt;0,D82=""),"Escriba la vulnerabilidad asociada al control"))))</f>
        <v/>
      </c>
      <c r="U82" s="135"/>
      <c r="V82" s="126"/>
      <c r="W82" s="71" t="str">
        <f>IF('EV DISENO CONTROLES'!Y80="","",IF('EV DISENO CONTROLES'!$Y80&gt;=96,"Fuerte",IF('EV DISENO CONTROLES'!Y80&gt;=86,"Moderado",IF('EV DISENO CONTROLES'!Y80&gt;=0,"Débil",""))))</f>
        <v/>
      </c>
      <c r="X82" s="71">
        <f>'EV EJECUCION CONTROLES'!$J78</f>
        <v>0</v>
      </c>
      <c r="Y82" s="71" t="str">
        <f t="shared" si="39"/>
        <v/>
      </c>
      <c r="Z82" s="71" t="str">
        <f t="shared" si="40"/>
        <v/>
      </c>
      <c r="AA82" s="264"/>
      <c r="AB82" s="264"/>
      <c r="AC82" s="202"/>
      <c r="AD82" s="333"/>
      <c r="AE82" s="333"/>
      <c r="AF82" s="264"/>
      <c r="AG82" s="264"/>
      <c r="AH82" s="264"/>
      <c r="AI82" s="264"/>
      <c r="AJ82" s="264"/>
      <c r="AK82" s="264"/>
      <c r="AL82" s="338"/>
      <c r="AM82" s="305"/>
      <c r="AN82" s="305"/>
      <c r="AO82" s="264"/>
      <c r="AP82" s="287" t="str">
        <f t="shared" ref="AP82" si="46">IF(AP81="Reducir","Establezca acciones preventivas para reducir la probabilidad de ocurrencia y/o impacto del riesgo",IF(AP81="Evitar","No inicie o no continúe con las actividades que causan el riesgo; si esto no es posible, escoja alguna de las opciones de reducir, compartir o transferir.",IF(AP81="Compartir o transferir","Indique cómo va a compartir o a transferir el riesgo, lo cual puede ser mediante una póliza de seguros o tercerización:",IF(AP81="Aceptar","Continúe aplicando los controles existentes.",""))))</f>
        <v/>
      </c>
    </row>
    <row r="83" spans="1:42" ht="45" customHeight="1" x14ac:dyDescent="0.25">
      <c r="A83" s="255"/>
      <c r="B83" s="255"/>
      <c r="C83" s="255"/>
      <c r="D83" s="255"/>
      <c r="E83" s="306"/>
      <c r="F83" s="333"/>
      <c r="G83" s="5"/>
      <c r="H83" s="294"/>
      <c r="I83" s="296"/>
      <c r="J83" s="335"/>
      <c r="K83" s="298"/>
      <c r="L83" s="305"/>
      <c r="M83" s="305"/>
      <c r="N83" s="206" t="s">
        <v>512</v>
      </c>
      <c r="O83" s="126"/>
      <c r="P83" s="135"/>
      <c r="Q83" s="126"/>
      <c r="R83" s="126"/>
      <c r="S83" s="126"/>
      <c r="T83" s="264"/>
      <c r="U83" s="135"/>
      <c r="V83" s="126"/>
      <c r="W83" s="71" t="str">
        <f>IF('EV DISENO CONTROLES'!Y81="","",IF('EV DISENO CONTROLES'!$Y81&gt;=96,"Fuerte",IF('EV DISENO CONTROLES'!Y81&gt;=86,"Moderado",IF('EV DISENO CONTROLES'!Y81&gt;=0,"Débil",""))))</f>
        <v/>
      </c>
      <c r="X83" s="71">
        <f>'EV EJECUCION CONTROLES'!$J79</f>
        <v>0</v>
      </c>
      <c r="Y83" s="71" t="str">
        <f t="shared" si="39"/>
        <v/>
      </c>
      <c r="Z83" s="71" t="str">
        <f t="shared" si="40"/>
        <v/>
      </c>
      <c r="AA83" s="264"/>
      <c r="AB83" s="264"/>
      <c r="AC83" s="202"/>
      <c r="AD83" s="333"/>
      <c r="AE83" s="333"/>
      <c r="AF83" s="264"/>
      <c r="AG83" s="264"/>
      <c r="AH83" s="264"/>
      <c r="AI83" s="264"/>
      <c r="AJ83" s="264"/>
      <c r="AK83" s="264"/>
      <c r="AL83" s="338"/>
      <c r="AM83" s="305"/>
      <c r="AN83" s="305"/>
      <c r="AO83" s="264"/>
      <c r="AP83" s="287"/>
    </row>
    <row r="84" spans="1:42" ht="45" customHeight="1" x14ac:dyDescent="0.25">
      <c r="A84" s="254"/>
      <c r="B84" s="254"/>
      <c r="C84" s="254"/>
      <c r="D84" s="254"/>
      <c r="E84" s="306"/>
      <c r="F84" s="333"/>
      <c r="G84" s="5"/>
      <c r="H84" s="294"/>
      <c r="I84" s="296"/>
      <c r="J84" s="335"/>
      <c r="K84" s="298"/>
      <c r="L84" s="305"/>
      <c r="M84" s="305"/>
      <c r="N84" s="206" t="s">
        <v>513</v>
      </c>
      <c r="O84" s="126"/>
      <c r="P84" s="135"/>
      <c r="Q84" s="126"/>
      <c r="R84" s="126"/>
      <c r="S84" s="126"/>
      <c r="T84" s="263" t="str">
        <f t="shared" ref="T84" si="47">IF(IF(AND(D84&gt;0,Q84=""),"Escriba al menos un control asocidado a la vulnerabilidad",IF(AND(Q84&gt;0,D84=""),"Escriba la vulnerabilidad asociada al control"))=FALSE,"",(IF(AND(D84&gt;0,Q84=""),"Escriba al menos un control asocidado a la vulnerabilidad",IF(AND(Q84&gt;0,D84=""),"Escriba la vulnerabilidad asociada al control"))))</f>
        <v/>
      </c>
      <c r="U84" s="135"/>
      <c r="V84" s="126"/>
      <c r="W84" s="71" t="str">
        <f>IF('EV DISENO CONTROLES'!Y82="","",IF('EV DISENO CONTROLES'!$Y82&gt;=96,"Fuerte",IF('EV DISENO CONTROLES'!Y82&gt;=86,"Moderado",IF('EV DISENO CONTROLES'!Y82&gt;=0,"Débil",""))))</f>
        <v/>
      </c>
      <c r="X84" s="71">
        <f>'EV EJECUCION CONTROLES'!$J80</f>
        <v>0</v>
      </c>
      <c r="Y84" s="71" t="str">
        <f t="shared" si="39"/>
        <v/>
      </c>
      <c r="Z84" s="71" t="str">
        <f t="shared" si="40"/>
        <v/>
      </c>
      <c r="AA84" s="264"/>
      <c r="AB84" s="264"/>
      <c r="AC84" s="202"/>
      <c r="AD84" s="333"/>
      <c r="AE84" s="333"/>
      <c r="AF84" s="264"/>
      <c r="AG84" s="264"/>
      <c r="AH84" s="264"/>
      <c r="AI84" s="264"/>
      <c r="AJ84" s="264"/>
      <c r="AK84" s="264"/>
      <c r="AL84" s="338"/>
      <c r="AM84" s="305"/>
      <c r="AN84" s="305"/>
      <c r="AO84" s="264"/>
      <c r="AP84" s="287"/>
    </row>
    <row r="85" spans="1:42" ht="45" customHeight="1" x14ac:dyDescent="0.25">
      <c r="A85" s="255"/>
      <c r="B85" s="255"/>
      <c r="C85" s="255"/>
      <c r="D85" s="255"/>
      <c r="E85" s="306"/>
      <c r="F85" s="333"/>
      <c r="G85" s="5"/>
      <c r="H85" s="294"/>
      <c r="I85" s="296"/>
      <c r="J85" s="335"/>
      <c r="K85" s="298"/>
      <c r="L85" s="305"/>
      <c r="M85" s="305"/>
      <c r="N85" s="206" t="s">
        <v>514</v>
      </c>
      <c r="O85" s="126"/>
      <c r="P85" s="135"/>
      <c r="Q85" s="126"/>
      <c r="R85" s="126"/>
      <c r="S85" s="126"/>
      <c r="T85" s="264"/>
      <c r="U85" s="135"/>
      <c r="V85" s="126"/>
      <c r="W85" s="71" t="str">
        <f>IF('EV DISENO CONTROLES'!Y83="","",IF('EV DISENO CONTROLES'!$Y83&gt;=96,"Fuerte",IF('EV DISENO CONTROLES'!Y83&gt;=86,"Moderado",IF('EV DISENO CONTROLES'!Y83&gt;=0,"Débil",""))))</f>
        <v/>
      </c>
      <c r="X85" s="71">
        <f>'EV EJECUCION CONTROLES'!$J81</f>
        <v>0</v>
      </c>
      <c r="Y85" s="71" t="str">
        <f t="shared" si="39"/>
        <v/>
      </c>
      <c r="Z85" s="71" t="str">
        <f t="shared" si="40"/>
        <v/>
      </c>
      <c r="AA85" s="264"/>
      <c r="AB85" s="264"/>
      <c r="AC85" s="202"/>
      <c r="AD85" s="333"/>
      <c r="AE85" s="333"/>
      <c r="AF85" s="264"/>
      <c r="AG85" s="264"/>
      <c r="AH85" s="264"/>
      <c r="AI85" s="264"/>
      <c r="AJ85" s="264"/>
      <c r="AK85" s="264"/>
      <c r="AL85" s="338"/>
      <c r="AM85" s="305"/>
      <c r="AN85" s="305"/>
      <c r="AO85" s="264"/>
      <c r="AP85" s="287"/>
    </row>
    <row r="86" spans="1:42" ht="45" customHeight="1" x14ac:dyDescent="0.25">
      <c r="A86" s="254"/>
      <c r="B86" s="254"/>
      <c r="C86" s="254"/>
      <c r="D86" s="254"/>
      <c r="E86" s="306"/>
      <c r="F86" s="333"/>
      <c r="G86" s="5"/>
      <c r="H86" s="294"/>
      <c r="I86" s="296"/>
      <c r="J86" s="335"/>
      <c r="K86" s="298"/>
      <c r="L86" s="305"/>
      <c r="M86" s="305"/>
      <c r="N86" s="206" t="s">
        <v>515</v>
      </c>
      <c r="O86" s="126"/>
      <c r="P86" s="135"/>
      <c r="Q86" s="126"/>
      <c r="R86" s="126"/>
      <c r="S86" s="126"/>
      <c r="T86" s="263" t="str">
        <f t="shared" ref="T86" si="48">IF(IF(AND(D86&gt;0,Q86=""),"Escriba al menos un control asocidado a la vulnerabilidad",IF(AND(Q86&gt;0,D86=""),"Escriba la vulnerabilidad asociada al control"))=FALSE,"",(IF(AND(D86&gt;0,Q86=""),"Escriba al menos un control asocidado a la vulnerabilidad",IF(AND(Q86&gt;0,D86=""),"Escriba la vulnerabilidad asociada al control"))))</f>
        <v/>
      </c>
      <c r="U86" s="135"/>
      <c r="V86" s="126"/>
      <c r="W86" s="71" t="str">
        <f>IF('EV DISENO CONTROLES'!Y84="","",IF('EV DISENO CONTROLES'!$Y84&gt;=96,"Fuerte",IF('EV DISENO CONTROLES'!Y84&gt;=86,"Moderado",IF('EV DISENO CONTROLES'!Y84&gt;=0,"Débil",""))))</f>
        <v/>
      </c>
      <c r="X86" s="71">
        <f>'EV EJECUCION CONTROLES'!$J82</f>
        <v>0</v>
      </c>
      <c r="Y86" s="71" t="str">
        <f t="shared" si="39"/>
        <v/>
      </c>
      <c r="Z86" s="71" t="str">
        <f t="shared" si="40"/>
        <v/>
      </c>
      <c r="AA86" s="264"/>
      <c r="AB86" s="264"/>
      <c r="AC86" s="129"/>
      <c r="AD86" s="333"/>
      <c r="AE86" s="333"/>
      <c r="AF86" s="264"/>
      <c r="AG86" s="264"/>
      <c r="AH86" s="264"/>
      <c r="AI86" s="264"/>
      <c r="AJ86" s="264"/>
      <c r="AK86" s="264"/>
      <c r="AL86" s="338"/>
      <c r="AM86" s="305"/>
      <c r="AN86" s="305"/>
      <c r="AO86" s="264"/>
      <c r="AP86" s="287"/>
    </row>
    <row r="87" spans="1:42" ht="45" customHeight="1" x14ac:dyDescent="0.25">
      <c r="A87" s="255"/>
      <c r="B87" s="255"/>
      <c r="C87" s="255"/>
      <c r="D87" s="255"/>
      <c r="E87" s="306"/>
      <c r="F87" s="333"/>
      <c r="G87" s="5"/>
      <c r="H87" s="294"/>
      <c r="I87" s="296"/>
      <c r="J87" s="335"/>
      <c r="K87" s="298"/>
      <c r="L87" s="305"/>
      <c r="M87" s="305"/>
      <c r="N87" s="206" t="s">
        <v>516</v>
      </c>
      <c r="O87" s="126"/>
      <c r="P87" s="135"/>
      <c r="Q87" s="126"/>
      <c r="R87" s="126"/>
      <c r="S87" s="126"/>
      <c r="T87" s="264"/>
      <c r="U87" s="135"/>
      <c r="V87" s="126"/>
      <c r="W87" s="71" t="str">
        <f>IF('EV DISENO CONTROLES'!Y85="","",IF('EV DISENO CONTROLES'!$Y85&gt;=96,"Fuerte",IF('EV DISENO CONTROLES'!Y85&gt;=86,"Moderado",IF('EV DISENO CONTROLES'!Y85&gt;=0,"Débil",""))))</f>
        <v/>
      </c>
      <c r="X87" s="71">
        <f>'EV EJECUCION CONTROLES'!$J83</f>
        <v>0</v>
      </c>
      <c r="Y87" s="71" t="str">
        <f t="shared" si="39"/>
        <v/>
      </c>
      <c r="Z87" s="71" t="str">
        <f t="shared" si="40"/>
        <v/>
      </c>
      <c r="AA87" s="264"/>
      <c r="AB87" s="264"/>
      <c r="AC87" s="129"/>
      <c r="AD87" s="333"/>
      <c r="AE87" s="333"/>
      <c r="AF87" s="264"/>
      <c r="AG87" s="264"/>
      <c r="AH87" s="264"/>
      <c r="AI87" s="264"/>
      <c r="AJ87" s="264"/>
      <c r="AK87" s="264"/>
      <c r="AL87" s="338"/>
      <c r="AM87" s="305"/>
      <c r="AN87" s="305"/>
      <c r="AO87" s="264"/>
      <c r="AP87" s="287"/>
    </row>
    <row r="88" spans="1:42" ht="45" customHeight="1" x14ac:dyDescent="0.25">
      <c r="A88" s="254"/>
      <c r="B88" s="254"/>
      <c r="C88" s="254"/>
      <c r="D88" s="254"/>
      <c r="E88" s="306"/>
      <c r="F88" s="333"/>
      <c r="G88" s="5"/>
      <c r="H88" s="294"/>
      <c r="I88" s="296"/>
      <c r="J88" s="335"/>
      <c r="K88" s="298"/>
      <c r="L88" s="305"/>
      <c r="M88" s="305"/>
      <c r="N88" s="206" t="s">
        <v>517</v>
      </c>
      <c r="O88" s="126"/>
      <c r="P88" s="135"/>
      <c r="Q88" s="126"/>
      <c r="R88" s="126"/>
      <c r="S88" s="126"/>
      <c r="T88" s="263" t="str">
        <f t="shared" ref="T88" si="49">IF(IF(AND(D88&gt;0,Q88=""),"Escriba al menos un control asocidado a la vulnerabilidad",IF(AND(Q88&gt;0,D88=""),"Escriba la vulnerabilidad asociada al control"))=FALSE,"",(IF(AND(D88&gt;0,Q88=""),"Escriba al menos un control asocidado a la vulnerabilidad",IF(AND(Q88&gt;0,D88=""),"Escriba la vulnerabilidad asociada al control"))))</f>
        <v/>
      </c>
      <c r="U88" s="135"/>
      <c r="V88" s="126"/>
      <c r="W88" s="71" t="str">
        <f>IF('EV DISENO CONTROLES'!Y86="","",IF('EV DISENO CONTROLES'!$Y86&gt;=96,"Fuerte",IF('EV DISENO CONTROLES'!Y86&gt;=86,"Moderado",IF('EV DISENO CONTROLES'!Y86&gt;=0,"Débil",""))))</f>
        <v/>
      </c>
      <c r="X88" s="71">
        <f>'EV EJECUCION CONTROLES'!$J84</f>
        <v>0</v>
      </c>
      <c r="Y88" s="71" t="str">
        <f t="shared" si="39"/>
        <v/>
      </c>
      <c r="Z88" s="71" t="str">
        <f t="shared" si="40"/>
        <v/>
      </c>
      <c r="AA88" s="264"/>
      <c r="AB88" s="264"/>
      <c r="AC88" s="129"/>
      <c r="AD88" s="333"/>
      <c r="AE88" s="333"/>
      <c r="AF88" s="264"/>
      <c r="AG88" s="264"/>
      <c r="AH88" s="264"/>
      <c r="AI88" s="264"/>
      <c r="AJ88" s="264"/>
      <c r="AK88" s="264"/>
      <c r="AL88" s="338"/>
      <c r="AM88" s="305"/>
      <c r="AN88" s="305"/>
      <c r="AO88" s="264"/>
      <c r="AP88" s="287"/>
    </row>
    <row r="89" spans="1:42" ht="45" customHeight="1" x14ac:dyDescent="0.25">
      <c r="A89" s="255"/>
      <c r="B89" s="255"/>
      <c r="C89" s="255"/>
      <c r="D89" s="255"/>
      <c r="E89" s="307"/>
      <c r="F89" s="333"/>
      <c r="G89" s="5"/>
      <c r="H89" s="294"/>
      <c r="I89" s="296"/>
      <c r="J89" s="335"/>
      <c r="K89" s="298"/>
      <c r="L89" s="305"/>
      <c r="M89" s="305"/>
      <c r="N89" s="206" t="s">
        <v>518</v>
      </c>
      <c r="O89" s="126"/>
      <c r="P89" s="135"/>
      <c r="Q89" s="126"/>
      <c r="R89" s="126"/>
      <c r="S89" s="126"/>
      <c r="T89" s="264"/>
      <c r="U89" s="135"/>
      <c r="V89" s="126"/>
      <c r="W89" s="71" t="str">
        <f>IF('EV DISENO CONTROLES'!Y87="","",IF('EV DISENO CONTROLES'!$Y87&gt;=96,"Fuerte",IF('EV DISENO CONTROLES'!Y87&gt;=86,"Moderado",IF('EV DISENO CONTROLES'!Y87&gt;=0,"Débil",""))))</f>
        <v/>
      </c>
      <c r="X89" s="71">
        <f>'EV EJECUCION CONTROLES'!$J85</f>
        <v>0</v>
      </c>
      <c r="Y89" s="71" t="str">
        <f t="shared" si="39"/>
        <v/>
      </c>
      <c r="Z89" s="71" t="str">
        <f t="shared" si="40"/>
        <v/>
      </c>
      <c r="AA89" s="264"/>
      <c r="AB89" s="264"/>
      <c r="AC89" s="130"/>
      <c r="AD89" s="333"/>
      <c r="AE89" s="333"/>
      <c r="AF89" s="264"/>
      <c r="AG89" s="264"/>
      <c r="AH89" s="264"/>
      <c r="AI89" s="264"/>
      <c r="AJ89" s="264"/>
      <c r="AK89" s="264"/>
      <c r="AL89" s="338"/>
      <c r="AM89" s="305"/>
      <c r="AN89" s="305"/>
      <c r="AO89" s="264"/>
      <c r="AP89" s="287"/>
    </row>
    <row r="90" spans="1:42" ht="45" customHeight="1" x14ac:dyDescent="0.25">
      <c r="A90" s="254"/>
      <c r="B90" s="254"/>
      <c r="C90" s="262"/>
      <c r="D90" s="262"/>
      <c r="E90" s="327"/>
      <c r="F90" s="333"/>
      <c r="G90" s="5"/>
      <c r="H90" s="294"/>
      <c r="I90" s="296" t="s">
        <v>284</v>
      </c>
      <c r="J90" s="335"/>
      <c r="K90" s="298">
        <f>'AYUDA PROBABILIDAD'!V10</f>
        <v>0</v>
      </c>
      <c r="L90" s="305">
        <f>'AYUDA IMPACTO'!S10</f>
        <v>0</v>
      </c>
      <c r="M90" s="305" t="str">
        <f>IFERROR(VLOOKUP(K90,DATOS!$H$22:$M$26,MATCH(L90,DATOS!$I$27:$M$27,0)+1,0),"")</f>
        <v/>
      </c>
      <c r="N90" s="205" t="s">
        <v>519</v>
      </c>
      <c r="O90" s="126"/>
      <c r="P90" s="135"/>
      <c r="Q90" s="126"/>
      <c r="R90" s="126"/>
      <c r="S90" s="126"/>
      <c r="T90" s="263" t="str">
        <f t="shared" ref="T90" si="50">IF(IF(AND(D90&gt;0,Q90=""),"Escriba al menos un control asocidado a la vulnerabilidad",IF(AND(Q90&gt;0,D90=""),"Escriba la vulnerabilidad asociada al control"))=FALSE,"",(IF(AND(D90&gt;0,Q90=""),"Escriba al menos un control asocidado a la vulnerabilidad",IF(AND(Q90&gt;0,D90=""),"Escriba la vulnerabilidad asociada al control"))))</f>
        <v/>
      </c>
      <c r="U90" s="135"/>
      <c r="V90" s="126"/>
      <c r="W90" s="71" t="str">
        <f>IF('EV DISENO CONTROLES'!Y88="","",IF('EV DISENO CONTROLES'!$Y88&gt;=96,"Fuerte",IF('EV DISENO CONTROLES'!Y88&gt;=86,"Moderado",IF('EV DISENO CONTROLES'!Y88&gt;=0,"Débil",""))))</f>
        <v/>
      </c>
      <c r="X90" s="71">
        <f>'EV EJECUCION CONTROLES'!$J86</f>
        <v>0</v>
      </c>
      <c r="Y90" s="71" t="str">
        <f t="shared" si="39"/>
        <v/>
      </c>
      <c r="Z90" s="71" t="str">
        <f t="shared" si="40"/>
        <v/>
      </c>
      <c r="AA90" s="264" t="e">
        <f t="shared" ref="AA90" si="51">AVERAGE(Z90:Z105)</f>
        <v>#DIV/0!</v>
      </c>
      <c r="AB90" s="264" t="str">
        <f>IFERROR(IF(AA90&gt;=80,"Fuerte",IF(AA90&gt;=50,"Moderado",IF(AA90&lt;50,"Débil",""))),"")</f>
        <v/>
      </c>
      <c r="AC90" s="290" t="str">
        <f>IF(AB90="Débil","EL RIESGO SE PUEDE ESTAR MATERIALIZANDO","")</f>
        <v/>
      </c>
      <c r="AD90" s="333"/>
      <c r="AE90" s="333"/>
      <c r="AF90" s="264" t="e">
        <f>LOOKUP(K90,DATOS!$J$15:$J$19,DATOS!$I$15:$I$19)</f>
        <v>#N/A</v>
      </c>
      <c r="AG90" s="264" t="e">
        <f>LOOKUP(L90,DATOS!$L$15:$L$19,DATOS!$K$15:$K$19)</f>
        <v>#N/A</v>
      </c>
      <c r="AH90" s="264" t="str">
        <f>IF(AND(AB90="Fuerte",AD90="Directamente",AE90="Directamente"),"2",IF(AND(AB90="Fuerte",AD90="Directamente",AE90="Indirectamente"),"2",IF(AND(AB90="Fuerte",AD90="Directamente",AE90="No disminuye"),"2",IF(AND(AB90="Fuerte",AD90="No disminuye",AE90="Directamente"),"0",IF(AND(AB90="Moderado",AD90="Directamente",AE90="Directamente"),"1",IF(AND(AB90="Moderado",AD90="Directamente",AE90="Indirectamente"),"1",IF(AND(AB90="Moderado",AD90="Directamente",AE90="No disminuye"),"1",IF(AND(AB90="Moderado",AD90="No disminuye",AE90="Directamente"),"0","0"))))))))</f>
        <v>0</v>
      </c>
      <c r="AI90" s="264" t="str">
        <f>IF(AND(AB90="Fuerte",AD90="Directamente",AE90="Directamente"),"2",IF(AND(AB90="Fuerte",AD90="Directamente",AE90="Indirectamente"),"1",IF(AND(AB90="Fuerte",AD90="Directamente",AE90="No disminuye"),"0",IF(AND(AB90="Fuerte",AD90="No disminuye",AE90="Directamente"),"2",IF(AND(AB90="Moderado",AD90="Directamente",AE90="Directamente"),"1",IF(AND(AB90="Moderado",AD90="Directamente",AE90="Indirectamente"),"0",IF(AND(AB90="Moderado",AD90="Directamente",AE90="No disminuye"),"0",IF(AND(AB90="Moderado",AD90="No disminuye",AE90="Directamente"),"1","0"))))))))</f>
        <v>0</v>
      </c>
      <c r="AJ90" s="264" t="e">
        <f>IFERROR(IF(AF90-AH90&lt;1,1,AF90-AH90),AF90)</f>
        <v>#N/A</v>
      </c>
      <c r="AK90" s="264" t="e">
        <f>IFERROR(IF(AG90-AI90&lt;1,1,AG90-AI90),AG90)</f>
        <v>#N/A</v>
      </c>
      <c r="AL90" s="338">
        <f>IFERROR(LOOKUP(AJ90,DATOS!$I$3:$I$7,DATOS!$J$3:$J$7),0)</f>
        <v>0</v>
      </c>
      <c r="AM90" s="305">
        <f>IFERROR(LOOKUP(AK90,DATOS!$K$3:$K$7,DATOS!$L$3:$L$7),0)</f>
        <v>0</v>
      </c>
      <c r="AN90" s="305" t="str">
        <f>IFERROR(VLOOKUP(AL90,DATOS!$H$22:$M$26,MATCH(AM90,DATOS!$I$27:$M$27,0)+1,0),"")</f>
        <v/>
      </c>
      <c r="AO90" s="264" t="str">
        <f>IF(AN90="Baja","Se puede aceptar el riesgo; no es necesario adoptar medidas adicionales que reduzcan su probabilidad o impacto.",IF(AN90="Moderada","Reduzca la probabilidad y/o el impacto del riesgo mediante un plan de tratamiento con acciones preventivas diferentes a los controles establecidos.",IF(AN90="Alta","No inicie o ejecute las actividades que causan el riesgo o reduzca su probabilidad y/o impacto formulando acciones preventivas diferentes a los controles en un plan de tratamiento. También puede compartir o transferir el riesgo (seguros o tercerización).",IF(AN90="Extrema","No inicie o ejecute las actividades que causan el riesgo o reduzca su probabilidad y/o impacto formulando acciones preventivas diferentes a los controles en un plan de tratamiento. También puede compartir o transferir el riesgo (seguros o tercerización).",""))))</f>
        <v/>
      </c>
      <c r="AP90" s="204"/>
    </row>
    <row r="91" spans="1:42" ht="45" customHeight="1" x14ac:dyDescent="0.25">
      <c r="A91" s="255"/>
      <c r="B91" s="255"/>
      <c r="C91" s="255"/>
      <c r="D91" s="255"/>
      <c r="E91" s="306"/>
      <c r="F91" s="333"/>
      <c r="G91" s="5"/>
      <c r="H91" s="294"/>
      <c r="I91" s="296"/>
      <c r="J91" s="335"/>
      <c r="K91" s="298"/>
      <c r="L91" s="305"/>
      <c r="M91" s="305"/>
      <c r="N91" s="206" t="s">
        <v>520</v>
      </c>
      <c r="O91" s="126"/>
      <c r="P91" s="135"/>
      <c r="Q91" s="126"/>
      <c r="R91" s="126"/>
      <c r="S91" s="126"/>
      <c r="T91" s="264"/>
      <c r="U91" s="135"/>
      <c r="V91" s="126"/>
      <c r="W91" s="71" t="str">
        <f>IF('EV DISENO CONTROLES'!Y89="","",IF('EV DISENO CONTROLES'!$Y89&gt;=96,"Fuerte",IF('EV DISENO CONTROLES'!Y89&gt;=86,"Moderado",IF('EV DISENO CONTROLES'!Y89&gt;=0,"Débil",""))))</f>
        <v/>
      </c>
      <c r="X91" s="71">
        <f>'EV EJECUCION CONTROLES'!$J87</f>
        <v>0</v>
      </c>
      <c r="Y91" s="71" t="str">
        <f t="shared" si="39"/>
        <v/>
      </c>
      <c r="Z91" s="71" t="str">
        <f t="shared" si="40"/>
        <v/>
      </c>
      <c r="AA91" s="264"/>
      <c r="AB91" s="264"/>
      <c r="AC91" s="290"/>
      <c r="AD91" s="333"/>
      <c r="AE91" s="333"/>
      <c r="AF91" s="264"/>
      <c r="AG91" s="264"/>
      <c r="AH91" s="264"/>
      <c r="AI91" s="264"/>
      <c r="AJ91" s="264"/>
      <c r="AK91" s="264"/>
      <c r="AL91" s="338"/>
      <c r="AM91" s="305"/>
      <c r="AN91" s="305"/>
      <c r="AO91" s="264"/>
      <c r="AP91" s="287" t="str">
        <f t="shared" ref="AP91" si="52">IF(AP90="Reducir","Establezca acciones preventivas para reducir la probabilidad de ocurrencia y/o impacto del riesgo",IF(AP90="Evitar","No inicie o no continúe con las actividades que causan el riesgo; si esto no es posible, escoja alguna de las opciones de reducir, compartir o transferir.",IF(AP90="Compartir o transferir","Indique cómo va a compartir o a transferir el riesgo, lo cual puede ser mediante una póliza de seguros o tercerización:",IF(AP90="Aceptar","Continúe aplicando los controles existentes.",""))))</f>
        <v/>
      </c>
    </row>
    <row r="92" spans="1:42" ht="45" customHeight="1" x14ac:dyDescent="0.25">
      <c r="A92" s="254"/>
      <c r="B92" s="254"/>
      <c r="C92" s="254"/>
      <c r="D92" s="254"/>
      <c r="E92" s="306"/>
      <c r="F92" s="333"/>
      <c r="G92" s="5"/>
      <c r="H92" s="294"/>
      <c r="I92" s="296"/>
      <c r="J92" s="335"/>
      <c r="K92" s="298"/>
      <c r="L92" s="305"/>
      <c r="M92" s="305"/>
      <c r="N92" s="206" t="s">
        <v>521</v>
      </c>
      <c r="O92" s="126"/>
      <c r="P92" s="135"/>
      <c r="Q92" s="126"/>
      <c r="R92" s="126"/>
      <c r="S92" s="126"/>
      <c r="T92" s="263" t="str">
        <f t="shared" ref="T92" si="53">IF(IF(AND(D92&gt;0,Q92=""),"Escriba al menos un control asocidado a la vulnerabilidad",IF(AND(Q92&gt;0,D92=""),"Escriba la vulnerabilidad asociada al control"))=FALSE,"",(IF(AND(D92&gt;0,Q92=""),"Escriba al menos un control asocidado a la vulnerabilidad",IF(AND(Q92&gt;0,D92=""),"Escriba la vulnerabilidad asociada al control"))))</f>
        <v/>
      </c>
      <c r="U92" s="135"/>
      <c r="V92" s="126"/>
      <c r="W92" s="71" t="str">
        <f>IF('EV DISENO CONTROLES'!Y90="","",IF('EV DISENO CONTROLES'!$Y90&gt;=96,"Fuerte",IF('EV DISENO CONTROLES'!Y90&gt;=86,"Moderado",IF('EV DISENO CONTROLES'!Y90&gt;=0,"Débil",""))))</f>
        <v/>
      </c>
      <c r="X92" s="71">
        <f>'EV EJECUCION CONTROLES'!$J88</f>
        <v>0</v>
      </c>
      <c r="Y92" s="71" t="str">
        <f t="shared" si="39"/>
        <v/>
      </c>
      <c r="Z92" s="71" t="str">
        <f t="shared" si="40"/>
        <v/>
      </c>
      <c r="AA92" s="264"/>
      <c r="AB92" s="264"/>
      <c r="AC92" s="290" t="str">
        <f>IF(AB90="Débil","Consulte fuentes como cambios en el sistema integrado de gestión, indicadores de gestión, informes de auditorías, mapas de riesgos, encuestas de percepción y satisfacción, PQRSD, revisión por la Dirección y salidas no conformes","")</f>
        <v/>
      </c>
      <c r="AD92" s="333"/>
      <c r="AE92" s="333"/>
      <c r="AF92" s="264"/>
      <c r="AG92" s="264"/>
      <c r="AH92" s="264"/>
      <c r="AI92" s="264"/>
      <c r="AJ92" s="264"/>
      <c r="AK92" s="264"/>
      <c r="AL92" s="338"/>
      <c r="AM92" s="305"/>
      <c r="AN92" s="305"/>
      <c r="AO92" s="264"/>
      <c r="AP92" s="287"/>
    </row>
    <row r="93" spans="1:42" ht="45" customHeight="1" x14ac:dyDescent="0.25">
      <c r="A93" s="255"/>
      <c r="B93" s="255"/>
      <c r="C93" s="255"/>
      <c r="D93" s="255"/>
      <c r="E93" s="306"/>
      <c r="F93" s="333"/>
      <c r="G93" s="5"/>
      <c r="H93" s="294"/>
      <c r="I93" s="296"/>
      <c r="J93" s="335"/>
      <c r="K93" s="298"/>
      <c r="L93" s="305"/>
      <c r="M93" s="305"/>
      <c r="N93" s="206" t="s">
        <v>522</v>
      </c>
      <c r="O93" s="126"/>
      <c r="P93" s="135"/>
      <c r="Q93" s="126"/>
      <c r="R93" s="126"/>
      <c r="S93" s="126"/>
      <c r="T93" s="264"/>
      <c r="U93" s="135"/>
      <c r="V93" s="126"/>
      <c r="W93" s="71" t="str">
        <f>IF('EV DISENO CONTROLES'!Y91="","",IF('EV DISENO CONTROLES'!$Y91&gt;=96,"Fuerte",IF('EV DISENO CONTROLES'!Y91&gt;=86,"Moderado",IF('EV DISENO CONTROLES'!Y91&gt;=0,"Débil",""))))</f>
        <v/>
      </c>
      <c r="X93" s="71">
        <f>'EV EJECUCION CONTROLES'!$J89</f>
        <v>0</v>
      </c>
      <c r="Y93" s="71" t="str">
        <f t="shared" si="39"/>
        <v/>
      </c>
      <c r="Z93" s="71" t="str">
        <f t="shared" si="40"/>
        <v/>
      </c>
      <c r="AA93" s="264"/>
      <c r="AB93" s="264"/>
      <c r="AC93" s="290"/>
      <c r="AD93" s="333"/>
      <c r="AE93" s="333"/>
      <c r="AF93" s="264"/>
      <c r="AG93" s="264"/>
      <c r="AH93" s="264"/>
      <c r="AI93" s="264"/>
      <c r="AJ93" s="264"/>
      <c r="AK93" s="264"/>
      <c r="AL93" s="338"/>
      <c r="AM93" s="305"/>
      <c r="AN93" s="305"/>
      <c r="AO93" s="264"/>
      <c r="AP93" s="339"/>
    </row>
    <row r="94" spans="1:42" ht="45" customHeight="1" x14ac:dyDescent="0.25">
      <c r="A94" s="254"/>
      <c r="B94" s="254"/>
      <c r="C94" s="254"/>
      <c r="D94" s="254"/>
      <c r="E94" s="306"/>
      <c r="F94" s="333"/>
      <c r="G94" s="5"/>
      <c r="H94" s="294"/>
      <c r="I94" s="296"/>
      <c r="J94" s="335"/>
      <c r="K94" s="298"/>
      <c r="L94" s="305"/>
      <c r="M94" s="305"/>
      <c r="N94" s="206" t="s">
        <v>523</v>
      </c>
      <c r="O94" s="126"/>
      <c r="P94" s="135"/>
      <c r="Q94" s="126"/>
      <c r="R94" s="126"/>
      <c r="S94" s="126"/>
      <c r="T94" s="263" t="str">
        <f t="shared" ref="T94" si="54">IF(IF(AND(D94&gt;0,Q94=""),"Escriba al menos un control asocidado a la vulnerabilidad",IF(AND(Q94&gt;0,D94=""),"Escriba la vulnerabilidad asociada al control"))=FALSE,"",(IF(AND(D94&gt;0,Q94=""),"Escriba al menos un control asocidado a la vulnerabilidad",IF(AND(Q94&gt;0,D94=""),"Escriba la vulnerabilidad asociada al control"))))</f>
        <v/>
      </c>
      <c r="U94" s="135"/>
      <c r="V94" s="126"/>
      <c r="W94" s="71" t="str">
        <f>IF('EV DISENO CONTROLES'!Y92="","",IF('EV DISENO CONTROLES'!$Y92&gt;=96,"Fuerte",IF('EV DISENO CONTROLES'!Y92&gt;=86,"Moderado",IF('EV DISENO CONTROLES'!Y92&gt;=0,"Débil",""))))</f>
        <v/>
      </c>
      <c r="X94" s="71">
        <f>'EV EJECUCION CONTROLES'!$J90</f>
        <v>0</v>
      </c>
      <c r="Y94" s="71" t="str">
        <f t="shared" si="39"/>
        <v/>
      </c>
      <c r="Z94" s="71" t="str">
        <f t="shared" si="40"/>
        <v/>
      </c>
      <c r="AA94" s="264"/>
      <c r="AB94" s="264"/>
      <c r="AC94" s="290"/>
      <c r="AD94" s="333"/>
      <c r="AE94" s="333"/>
      <c r="AF94" s="264"/>
      <c r="AG94" s="264"/>
      <c r="AH94" s="264"/>
      <c r="AI94" s="264"/>
      <c r="AJ94" s="264"/>
      <c r="AK94" s="264"/>
      <c r="AL94" s="338"/>
      <c r="AM94" s="305"/>
      <c r="AN94" s="305"/>
      <c r="AO94" s="264"/>
      <c r="AP94" s="339"/>
    </row>
    <row r="95" spans="1:42" ht="45" customHeight="1" x14ac:dyDescent="0.25">
      <c r="A95" s="255"/>
      <c r="B95" s="255"/>
      <c r="C95" s="255"/>
      <c r="D95" s="255"/>
      <c r="E95" s="306"/>
      <c r="F95" s="333"/>
      <c r="G95" s="5"/>
      <c r="H95" s="294"/>
      <c r="I95" s="296"/>
      <c r="J95" s="335"/>
      <c r="K95" s="298"/>
      <c r="L95" s="305"/>
      <c r="M95" s="305"/>
      <c r="N95" s="206" t="s">
        <v>524</v>
      </c>
      <c r="O95" s="126"/>
      <c r="P95" s="135"/>
      <c r="Q95" s="126"/>
      <c r="R95" s="126"/>
      <c r="S95" s="126"/>
      <c r="T95" s="264"/>
      <c r="U95" s="135"/>
      <c r="V95" s="126"/>
      <c r="W95" s="71" t="str">
        <f>IF('EV DISENO CONTROLES'!Y93="","",IF('EV DISENO CONTROLES'!$Y93&gt;=96,"Fuerte",IF('EV DISENO CONTROLES'!Y93&gt;=86,"Moderado",IF('EV DISENO CONTROLES'!Y93&gt;=0,"Débil",""))))</f>
        <v/>
      </c>
      <c r="X95" s="71">
        <f>'EV EJECUCION CONTROLES'!$J91</f>
        <v>0</v>
      </c>
      <c r="Y95" s="71" t="str">
        <f t="shared" si="39"/>
        <v/>
      </c>
      <c r="Z95" s="71" t="str">
        <f t="shared" si="40"/>
        <v/>
      </c>
      <c r="AA95" s="264"/>
      <c r="AB95" s="264"/>
      <c r="AC95" s="290" t="str">
        <f>IF(AB90="Débil","Establezca acciones preventivas en un plan de tratamiento","")</f>
        <v/>
      </c>
      <c r="AD95" s="333"/>
      <c r="AE95" s="333"/>
      <c r="AF95" s="264"/>
      <c r="AG95" s="264"/>
      <c r="AH95" s="264"/>
      <c r="AI95" s="264"/>
      <c r="AJ95" s="264"/>
      <c r="AK95" s="264"/>
      <c r="AL95" s="338"/>
      <c r="AM95" s="305"/>
      <c r="AN95" s="305"/>
      <c r="AO95" s="264"/>
      <c r="AP95" s="339"/>
    </row>
    <row r="96" spans="1:42" ht="45" customHeight="1" x14ac:dyDescent="0.25">
      <c r="A96" s="254"/>
      <c r="B96" s="254"/>
      <c r="C96" s="254"/>
      <c r="D96" s="254"/>
      <c r="E96" s="306"/>
      <c r="F96" s="333"/>
      <c r="G96" s="5"/>
      <c r="H96" s="294"/>
      <c r="I96" s="296"/>
      <c r="J96" s="335"/>
      <c r="K96" s="298"/>
      <c r="L96" s="305"/>
      <c r="M96" s="305"/>
      <c r="N96" s="206" t="s">
        <v>525</v>
      </c>
      <c r="O96" s="126"/>
      <c r="P96" s="135"/>
      <c r="Q96" s="126"/>
      <c r="R96" s="126"/>
      <c r="S96" s="126"/>
      <c r="T96" s="263" t="str">
        <f t="shared" ref="T96" si="55">IF(IF(AND(D96&gt;0,Q96=""),"Escriba al menos un control asocidado a la vulnerabilidad",IF(AND(Q96&gt;0,D96=""),"Escriba la vulnerabilidad asociada al control"))=FALSE,"",(IF(AND(D96&gt;0,Q96=""),"Escriba al menos un control asocidado a la vulnerabilidad",IF(AND(Q96&gt;0,D96=""),"Escriba la vulnerabilidad asociada al control"))))</f>
        <v/>
      </c>
      <c r="U96" s="135"/>
      <c r="V96" s="126"/>
      <c r="W96" s="71" t="str">
        <f>IF('EV DISENO CONTROLES'!Y94="","",IF('EV DISENO CONTROLES'!$Y94&gt;=96,"Fuerte",IF('EV DISENO CONTROLES'!Y94&gt;=86,"Moderado",IF('EV DISENO CONTROLES'!Y94&gt;=0,"Débil",""))))</f>
        <v/>
      </c>
      <c r="X96" s="71">
        <f>'EV EJECUCION CONTROLES'!$J92</f>
        <v>0</v>
      </c>
      <c r="Y96" s="71" t="str">
        <f t="shared" si="39"/>
        <v/>
      </c>
      <c r="Z96" s="71" t="str">
        <f t="shared" si="40"/>
        <v/>
      </c>
      <c r="AA96" s="264"/>
      <c r="AB96" s="264"/>
      <c r="AC96" s="290"/>
      <c r="AD96" s="333"/>
      <c r="AE96" s="333"/>
      <c r="AF96" s="264"/>
      <c r="AG96" s="264"/>
      <c r="AH96" s="264"/>
      <c r="AI96" s="264"/>
      <c r="AJ96" s="264"/>
      <c r="AK96" s="264"/>
      <c r="AL96" s="338"/>
      <c r="AM96" s="305"/>
      <c r="AN96" s="305"/>
      <c r="AO96" s="264"/>
      <c r="AP96" s="339"/>
    </row>
    <row r="97" spans="1:42" ht="45" customHeight="1" x14ac:dyDescent="0.25">
      <c r="A97" s="255"/>
      <c r="B97" s="255"/>
      <c r="C97" s="255"/>
      <c r="D97" s="255"/>
      <c r="E97" s="306"/>
      <c r="F97" s="333"/>
      <c r="G97" s="5"/>
      <c r="H97" s="294"/>
      <c r="I97" s="296"/>
      <c r="J97" s="335"/>
      <c r="K97" s="298"/>
      <c r="L97" s="305"/>
      <c r="M97" s="305"/>
      <c r="N97" s="206" t="s">
        <v>526</v>
      </c>
      <c r="O97" s="126"/>
      <c r="P97" s="135"/>
      <c r="Q97" s="126"/>
      <c r="R97" s="126"/>
      <c r="S97" s="126"/>
      <c r="T97" s="264"/>
      <c r="U97" s="135"/>
      <c r="V97" s="126"/>
      <c r="W97" s="71" t="str">
        <f>IF('EV DISENO CONTROLES'!Y95="","",IF('EV DISENO CONTROLES'!$Y95&gt;=96,"Fuerte",IF('EV DISENO CONTROLES'!Y95&gt;=86,"Moderado",IF('EV DISENO CONTROLES'!Y95&gt;=0,"Débil",""))))</f>
        <v/>
      </c>
      <c r="X97" s="71">
        <f>'EV EJECUCION CONTROLES'!$J93</f>
        <v>0</v>
      </c>
      <c r="Y97" s="71" t="str">
        <f t="shared" si="39"/>
        <v/>
      </c>
      <c r="Z97" s="71" t="str">
        <f t="shared" si="40"/>
        <v/>
      </c>
      <c r="AA97" s="264"/>
      <c r="AB97" s="264"/>
      <c r="AC97" s="290"/>
      <c r="AD97" s="333"/>
      <c r="AE97" s="333"/>
      <c r="AF97" s="264"/>
      <c r="AG97" s="264"/>
      <c r="AH97" s="264"/>
      <c r="AI97" s="264"/>
      <c r="AJ97" s="264"/>
      <c r="AK97" s="264"/>
      <c r="AL97" s="338"/>
      <c r="AM97" s="305"/>
      <c r="AN97" s="305"/>
      <c r="AO97" s="264"/>
      <c r="AP97" s="204"/>
    </row>
    <row r="98" spans="1:42" ht="45" customHeight="1" x14ac:dyDescent="0.25">
      <c r="A98" s="254"/>
      <c r="B98" s="254"/>
      <c r="C98" s="254"/>
      <c r="D98" s="254"/>
      <c r="E98" s="306"/>
      <c r="F98" s="333"/>
      <c r="G98" s="5"/>
      <c r="H98" s="294"/>
      <c r="I98" s="296"/>
      <c r="J98" s="335"/>
      <c r="K98" s="298"/>
      <c r="L98" s="305"/>
      <c r="M98" s="305"/>
      <c r="N98" s="206" t="s">
        <v>527</v>
      </c>
      <c r="O98" s="126"/>
      <c r="P98" s="135"/>
      <c r="Q98" s="126"/>
      <c r="R98" s="126"/>
      <c r="S98" s="126"/>
      <c r="T98" s="263" t="str">
        <f t="shared" ref="T98" si="56">IF(IF(AND(D98&gt;0,Q98=""),"Escriba al menos un control asocidado a la vulnerabilidad",IF(AND(Q98&gt;0,D98=""),"Escriba la vulnerabilidad asociada al control"))=FALSE,"",(IF(AND(D98&gt;0,Q98=""),"Escriba al menos un control asocidado a la vulnerabilidad",IF(AND(Q98&gt;0,D98=""),"Escriba la vulnerabilidad asociada al control"))))</f>
        <v/>
      </c>
      <c r="U98" s="135"/>
      <c r="V98" s="126"/>
      <c r="W98" s="71" t="str">
        <f>IF('EV DISENO CONTROLES'!Y96="","",IF('EV DISENO CONTROLES'!$Y96&gt;=96,"Fuerte",IF('EV DISENO CONTROLES'!Y96&gt;=86,"Moderado",IF('EV DISENO CONTROLES'!Y96&gt;=0,"Débil",""))))</f>
        <v/>
      </c>
      <c r="X98" s="71">
        <f>'EV EJECUCION CONTROLES'!$J94</f>
        <v>0</v>
      </c>
      <c r="Y98" s="71" t="str">
        <f t="shared" si="39"/>
        <v/>
      </c>
      <c r="Z98" s="71" t="str">
        <f t="shared" si="40"/>
        <v/>
      </c>
      <c r="AA98" s="264"/>
      <c r="AB98" s="264"/>
      <c r="AC98" s="202"/>
      <c r="AD98" s="333"/>
      <c r="AE98" s="333"/>
      <c r="AF98" s="264"/>
      <c r="AG98" s="264"/>
      <c r="AH98" s="264"/>
      <c r="AI98" s="264"/>
      <c r="AJ98" s="264"/>
      <c r="AK98" s="264"/>
      <c r="AL98" s="338"/>
      <c r="AM98" s="305"/>
      <c r="AN98" s="305"/>
      <c r="AO98" s="264"/>
      <c r="AP98" s="287" t="str">
        <f t="shared" ref="AP98" si="57">IF(AP97="Reducir","Establezca acciones preventivas para reducir la probabilidad de ocurrencia y/o impacto del riesgo",IF(AP97="Evitar","No inicie o no continúe con las actividades que causan el riesgo; si esto no es posible, escoja alguna de las opciones de reducir, compartir o transferir.",IF(AP97="Compartir o transferir","Indique cómo va a compartir o a transferir el riesgo, lo cual puede ser mediante una póliza de seguros o tercerización:",IF(AP97="Aceptar","Continúe aplicando los controles existentes.",""))))</f>
        <v/>
      </c>
    </row>
    <row r="99" spans="1:42" ht="45" customHeight="1" x14ac:dyDescent="0.25">
      <c r="A99" s="255"/>
      <c r="B99" s="255"/>
      <c r="C99" s="255"/>
      <c r="D99" s="255"/>
      <c r="E99" s="306"/>
      <c r="F99" s="333"/>
      <c r="G99" s="5"/>
      <c r="H99" s="294"/>
      <c r="I99" s="296"/>
      <c r="J99" s="335"/>
      <c r="K99" s="298"/>
      <c r="L99" s="305"/>
      <c r="M99" s="305"/>
      <c r="N99" s="206" t="s">
        <v>528</v>
      </c>
      <c r="O99" s="126"/>
      <c r="P99" s="135"/>
      <c r="Q99" s="126"/>
      <c r="R99" s="126"/>
      <c r="S99" s="126"/>
      <c r="T99" s="264"/>
      <c r="U99" s="135"/>
      <c r="V99" s="126"/>
      <c r="W99" s="71" t="str">
        <f>IF('EV DISENO CONTROLES'!Y97="","",IF('EV DISENO CONTROLES'!$Y97&gt;=96,"Fuerte",IF('EV DISENO CONTROLES'!Y97&gt;=86,"Moderado",IF('EV DISENO CONTROLES'!Y97&gt;=0,"Débil",""))))</f>
        <v/>
      </c>
      <c r="X99" s="71">
        <f>'EV EJECUCION CONTROLES'!$J95</f>
        <v>0</v>
      </c>
      <c r="Y99" s="71" t="str">
        <f t="shared" si="39"/>
        <v/>
      </c>
      <c r="Z99" s="71" t="str">
        <f t="shared" si="40"/>
        <v/>
      </c>
      <c r="AA99" s="264"/>
      <c r="AB99" s="264"/>
      <c r="AC99" s="202"/>
      <c r="AD99" s="333"/>
      <c r="AE99" s="333"/>
      <c r="AF99" s="264"/>
      <c r="AG99" s="264"/>
      <c r="AH99" s="264"/>
      <c r="AI99" s="264"/>
      <c r="AJ99" s="264"/>
      <c r="AK99" s="264"/>
      <c r="AL99" s="338"/>
      <c r="AM99" s="305"/>
      <c r="AN99" s="305"/>
      <c r="AO99" s="264"/>
      <c r="AP99" s="287"/>
    </row>
    <row r="100" spans="1:42" ht="45" customHeight="1" x14ac:dyDescent="0.25">
      <c r="A100" s="254"/>
      <c r="B100" s="254"/>
      <c r="C100" s="254"/>
      <c r="D100" s="254"/>
      <c r="E100" s="306"/>
      <c r="F100" s="333"/>
      <c r="G100" s="5"/>
      <c r="H100" s="294"/>
      <c r="I100" s="296"/>
      <c r="J100" s="335"/>
      <c r="K100" s="298"/>
      <c r="L100" s="305"/>
      <c r="M100" s="305"/>
      <c r="N100" s="206" t="s">
        <v>529</v>
      </c>
      <c r="O100" s="126"/>
      <c r="P100" s="135"/>
      <c r="Q100" s="126"/>
      <c r="R100" s="126"/>
      <c r="S100" s="126"/>
      <c r="T100" s="263" t="str">
        <f t="shared" ref="T100" si="58">IF(IF(AND(D100&gt;0,Q100=""),"Escriba al menos un control asocidado a la vulnerabilidad",IF(AND(Q100&gt;0,D100=""),"Escriba la vulnerabilidad asociada al control"))=FALSE,"",(IF(AND(D100&gt;0,Q100=""),"Escriba al menos un control asocidado a la vulnerabilidad",IF(AND(Q100&gt;0,D100=""),"Escriba la vulnerabilidad asociada al control"))))</f>
        <v/>
      </c>
      <c r="U100" s="135"/>
      <c r="V100" s="126"/>
      <c r="W100" s="71" t="str">
        <f>IF('EV DISENO CONTROLES'!Y98="","",IF('EV DISENO CONTROLES'!$Y98&gt;=96,"Fuerte",IF('EV DISENO CONTROLES'!Y98&gt;=86,"Moderado",IF('EV DISENO CONTROLES'!Y98&gt;=0,"Débil",""))))</f>
        <v/>
      </c>
      <c r="X100" s="71">
        <f>'EV EJECUCION CONTROLES'!$J96</f>
        <v>0</v>
      </c>
      <c r="Y100" s="71" t="str">
        <f t="shared" si="39"/>
        <v/>
      </c>
      <c r="Z100" s="71" t="str">
        <f t="shared" si="40"/>
        <v/>
      </c>
      <c r="AA100" s="264"/>
      <c r="AB100" s="264"/>
      <c r="AC100" s="202"/>
      <c r="AD100" s="333"/>
      <c r="AE100" s="333"/>
      <c r="AF100" s="264"/>
      <c r="AG100" s="264"/>
      <c r="AH100" s="264"/>
      <c r="AI100" s="264"/>
      <c r="AJ100" s="264"/>
      <c r="AK100" s="264"/>
      <c r="AL100" s="338"/>
      <c r="AM100" s="305"/>
      <c r="AN100" s="305"/>
      <c r="AO100" s="264"/>
      <c r="AP100" s="287"/>
    </row>
    <row r="101" spans="1:42" ht="45" customHeight="1" x14ac:dyDescent="0.25">
      <c r="A101" s="255"/>
      <c r="B101" s="255"/>
      <c r="C101" s="255"/>
      <c r="D101" s="255"/>
      <c r="E101" s="306"/>
      <c r="F101" s="333"/>
      <c r="G101" s="5"/>
      <c r="H101" s="294"/>
      <c r="I101" s="296"/>
      <c r="J101" s="335"/>
      <c r="K101" s="298"/>
      <c r="L101" s="305"/>
      <c r="M101" s="305"/>
      <c r="N101" s="206" t="s">
        <v>530</v>
      </c>
      <c r="O101" s="126"/>
      <c r="P101" s="135"/>
      <c r="Q101" s="126"/>
      <c r="R101" s="126"/>
      <c r="S101" s="126"/>
      <c r="T101" s="264"/>
      <c r="U101" s="135"/>
      <c r="V101" s="126"/>
      <c r="W101" s="71" t="str">
        <f>IF('EV DISENO CONTROLES'!Y99="","",IF('EV DISENO CONTROLES'!$Y99&gt;=96,"Fuerte",IF('EV DISENO CONTROLES'!Y99&gt;=86,"Moderado",IF('EV DISENO CONTROLES'!Y99&gt;=0,"Débil",""))))</f>
        <v/>
      </c>
      <c r="X101" s="71">
        <f>'EV EJECUCION CONTROLES'!$J97</f>
        <v>0</v>
      </c>
      <c r="Y101" s="71" t="str">
        <f t="shared" si="39"/>
        <v/>
      </c>
      <c r="Z101" s="71" t="str">
        <f t="shared" si="40"/>
        <v/>
      </c>
      <c r="AA101" s="264"/>
      <c r="AB101" s="264"/>
      <c r="AC101" s="202"/>
      <c r="AD101" s="333"/>
      <c r="AE101" s="333"/>
      <c r="AF101" s="264"/>
      <c r="AG101" s="264"/>
      <c r="AH101" s="264"/>
      <c r="AI101" s="264"/>
      <c r="AJ101" s="264"/>
      <c r="AK101" s="264"/>
      <c r="AL101" s="338"/>
      <c r="AM101" s="305"/>
      <c r="AN101" s="305"/>
      <c r="AO101" s="264"/>
      <c r="AP101" s="287"/>
    </row>
    <row r="102" spans="1:42" ht="45" customHeight="1" x14ac:dyDescent="0.25">
      <c r="A102" s="254"/>
      <c r="B102" s="254"/>
      <c r="C102" s="254"/>
      <c r="D102" s="254"/>
      <c r="E102" s="306"/>
      <c r="F102" s="333"/>
      <c r="G102" s="5"/>
      <c r="H102" s="294"/>
      <c r="I102" s="296"/>
      <c r="J102" s="335"/>
      <c r="K102" s="298"/>
      <c r="L102" s="305"/>
      <c r="M102" s="305"/>
      <c r="N102" s="206" t="s">
        <v>531</v>
      </c>
      <c r="O102" s="126"/>
      <c r="P102" s="135"/>
      <c r="Q102" s="126"/>
      <c r="R102" s="126"/>
      <c r="S102" s="126"/>
      <c r="T102" s="263" t="str">
        <f t="shared" ref="T102" si="59">IF(IF(AND(D102&gt;0,Q102=""),"Escriba al menos un control asocidado a la vulnerabilidad",IF(AND(Q102&gt;0,D102=""),"Escriba la vulnerabilidad asociada al control"))=FALSE,"",(IF(AND(D102&gt;0,Q102=""),"Escriba al menos un control asocidado a la vulnerabilidad",IF(AND(Q102&gt;0,D102=""),"Escriba la vulnerabilidad asociada al control"))))</f>
        <v/>
      </c>
      <c r="U102" s="135"/>
      <c r="V102" s="126"/>
      <c r="W102" s="71" t="str">
        <f>IF('EV DISENO CONTROLES'!Y100="","",IF('EV DISENO CONTROLES'!$Y100&gt;=96,"Fuerte",IF('EV DISENO CONTROLES'!Y100&gt;=86,"Moderado",IF('EV DISENO CONTROLES'!Y100&gt;=0,"Débil",""))))</f>
        <v/>
      </c>
      <c r="X102" s="71">
        <f>'EV EJECUCION CONTROLES'!$J98</f>
        <v>0</v>
      </c>
      <c r="Y102" s="71" t="str">
        <f t="shared" si="39"/>
        <v/>
      </c>
      <c r="Z102" s="71" t="str">
        <f t="shared" si="40"/>
        <v/>
      </c>
      <c r="AA102" s="264"/>
      <c r="AB102" s="264"/>
      <c r="AC102" s="129"/>
      <c r="AD102" s="333"/>
      <c r="AE102" s="333"/>
      <c r="AF102" s="264"/>
      <c r="AG102" s="264"/>
      <c r="AH102" s="264"/>
      <c r="AI102" s="264"/>
      <c r="AJ102" s="264"/>
      <c r="AK102" s="264"/>
      <c r="AL102" s="338"/>
      <c r="AM102" s="305"/>
      <c r="AN102" s="305"/>
      <c r="AO102" s="264"/>
      <c r="AP102" s="287"/>
    </row>
    <row r="103" spans="1:42" ht="45" customHeight="1" x14ac:dyDescent="0.25">
      <c r="A103" s="255"/>
      <c r="B103" s="255"/>
      <c r="C103" s="255"/>
      <c r="D103" s="255"/>
      <c r="E103" s="306"/>
      <c r="F103" s="333"/>
      <c r="G103" s="5"/>
      <c r="H103" s="294"/>
      <c r="I103" s="296"/>
      <c r="J103" s="335"/>
      <c r="K103" s="298"/>
      <c r="L103" s="305"/>
      <c r="M103" s="305"/>
      <c r="N103" s="206" t="s">
        <v>532</v>
      </c>
      <c r="O103" s="126"/>
      <c r="P103" s="135"/>
      <c r="Q103" s="126"/>
      <c r="R103" s="126"/>
      <c r="S103" s="126"/>
      <c r="T103" s="264"/>
      <c r="U103" s="135"/>
      <c r="V103" s="126"/>
      <c r="W103" s="71" t="str">
        <f>IF('EV DISENO CONTROLES'!Y101="","",IF('EV DISENO CONTROLES'!$Y101&gt;=96,"Fuerte",IF('EV DISENO CONTROLES'!Y101&gt;=86,"Moderado",IF('EV DISENO CONTROLES'!Y101&gt;=0,"Débil",""))))</f>
        <v/>
      </c>
      <c r="X103" s="71">
        <f>'EV EJECUCION CONTROLES'!$J99</f>
        <v>0</v>
      </c>
      <c r="Y103" s="71" t="str">
        <f t="shared" si="39"/>
        <v/>
      </c>
      <c r="Z103" s="71" t="str">
        <f t="shared" si="40"/>
        <v/>
      </c>
      <c r="AA103" s="264"/>
      <c r="AB103" s="264"/>
      <c r="AC103" s="129"/>
      <c r="AD103" s="333"/>
      <c r="AE103" s="333"/>
      <c r="AF103" s="264"/>
      <c r="AG103" s="264"/>
      <c r="AH103" s="264"/>
      <c r="AI103" s="264"/>
      <c r="AJ103" s="264"/>
      <c r="AK103" s="264"/>
      <c r="AL103" s="338"/>
      <c r="AM103" s="305"/>
      <c r="AN103" s="305"/>
      <c r="AO103" s="264"/>
      <c r="AP103" s="287"/>
    </row>
    <row r="104" spans="1:42" ht="45" customHeight="1" x14ac:dyDescent="0.25">
      <c r="A104" s="254"/>
      <c r="B104" s="254"/>
      <c r="C104" s="254"/>
      <c r="D104" s="254"/>
      <c r="E104" s="306"/>
      <c r="F104" s="333"/>
      <c r="G104" s="5"/>
      <c r="H104" s="294"/>
      <c r="I104" s="296"/>
      <c r="J104" s="335"/>
      <c r="K104" s="298"/>
      <c r="L104" s="305"/>
      <c r="M104" s="305"/>
      <c r="N104" s="206" t="s">
        <v>533</v>
      </c>
      <c r="O104" s="126"/>
      <c r="P104" s="135"/>
      <c r="Q104" s="126"/>
      <c r="R104" s="126"/>
      <c r="S104" s="126"/>
      <c r="T104" s="263" t="str">
        <f t="shared" ref="T104" si="60">IF(IF(AND(D104&gt;0,Q104=""),"Escriba al menos un control asocidado a la vulnerabilidad",IF(AND(Q104&gt;0,D104=""),"Escriba la vulnerabilidad asociada al control"))=FALSE,"",(IF(AND(D104&gt;0,Q104=""),"Escriba al menos un control asocidado a la vulnerabilidad",IF(AND(Q104&gt;0,D104=""),"Escriba la vulnerabilidad asociada al control"))))</f>
        <v/>
      </c>
      <c r="U104" s="135"/>
      <c r="V104" s="126"/>
      <c r="W104" s="71" t="str">
        <f>IF('EV DISENO CONTROLES'!Y102="","",IF('EV DISENO CONTROLES'!$Y102&gt;=96,"Fuerte",IF('EV DISENO CONTROLES'!Y102&gt;=86,"Moderado",IF('EV DISENO CONTROLES'!Y102&gt;=0,"Débil",""))))</f>
        <v/>
      </c>
      <c r="X104" s="71">
        <f>'EV EJECUCION CONTROLES'!$J100</f>
        <v>0</v>
      </c>
      <c r="Y104" s="71" t="str">
        <f t="shared" si="39"/>
        <v/>
      </c>
      <c r="Z104" s="71" t="str">
        <f t="shared" si="40"/>
        <v/>
      </c>
      <c r="AA104" s="264"/>
      <c r="AB104" s="264"/>
      <c r="AC104" s="129"/>
      <c r="AD104" s="333"/>
      <c r="AE104" s="333"/>
      <c r="AF104" s="264"/>
      <c r="AG104" s="264"/>
      <c r="AH104" s="264"/>
      <c r="AI104" s="264"/>
      <c r="AJ104" s="264"/>
      <c r="AK104" s="264"/>
      <c r="AL104" s="338"/>
      <c r="AM104" s="305"/>
      <c r="AN104" s="305"/>
      <c r="AO104" s="264"/>
      <c r="AP104" s="287"/>
    </row>
    <row r="105" spans="1:42" ht="45" customHeight="1" x14ac:dyDescent="0.25">
      <c r="A105" s="255"/>
      <c r="B105" s="255"/>
      <c r="C105" s="255"/>
      <c r="D105" s="255"/>
      <c r="E105" s="307"/>
      <c r="F105" s="333"/>
      <c r="G105" s="5"/>
      <c r="H105" s="294"/>
      <c r="I105" s="296"/>
      <c r="J105" s="335"/>
      <c r="K105" s="298"/>
      <c r="L105" s="305"/>
      <c r="M105" s="305"/>
      <c r="N105" s="206" t="s">
        <v>534</v>
      </c>
      <c r="O105" s="126"/>
      <c r="P105" s="135"/>
      <c r="Q105" s="126"/>
      <c r="R105" s="126"/>
      <c r="S105" s="126"/>
      <c r="T105" s="264"/>
      <c r="U105" s="135"/>
      <c r="V105" s="126"/>
      <c r="W105" s="71" t="str">
        <f>IF('EV DISENO CONTROLES'!Y103="","",IF('EV DISENO CONTROLES'!$Y103&gt;=96,"Fuerte",IF('EV DISENO CONTROLES'!Y103&gt;=86,"Moderado",IF('EV DISENO CONTROLES'!Y103&gt;=0,"Débil",""))))</f>
        <v/>
      </c>
      <c r="X105" s="71">
        <f>'EV EJECUCION CONTROLES'!$J101</f>
        <v>0</v>
      </c>
      <c r="Y105" s="71" t="str">
        <f t="shared" si="39"/>
        <v/>
      </c>
      <c r="Z105" s="71" t="str">
        <f t="shared" si="40"/>
        <v/>
      </c>
      <c r="AA105" s="264"/>
      <c r="AB105" s="264"/>
      <c r="AC105" s="130"/>
      <c r="AD105" s="333"/>
      <c r="AE105" s="333"/>
      <c r="AF105" s="264"/>
      <c r="AG105" s="264"/>
      <c r="AH105" s="264"/>
      <c r="AI105" s="264"/>
      <c r="AJ105" s="264"/>
      <c r="AK105" s="264"/>
      <c r="AL105" s="338"/>
      <c r="AM105" s="305"/>
      <c r="AN105" s="305"/>
      <c r="AO105" s="264"/>
      <c r="AP105" s="287"/>
    </row>
    <row r="106" spans="1:42" ht="45" customHeight="1" x14ac:dyDescent="0.25">
      <c r="A106" s="254"/>
      <c r="B106" s="254"/>
      <c r="C106" s="262"/>
      <c r="D106" s="262"/>
      <c r="E106" s="306"/>
      <c r="F106" s="333"/>
      <c r="G106" s="5"/>
      <c r="H106" s="294"/>
      <c r="I106" s="296" t="s">
        <v>285</v>
      </c>
      <c r="J106" s="335"/>
      <c r="K106" s="298">
        <f>'AYUDA PROBABILIDAD'!V11</f>
        <v>0</v>
      </c>
      <c r="L106" s="305">
        <f>'AYUDA IMPACTO'!S11</f>
        <v>0</v>
      </c>
      <c r="M106" s="305" t="str">
        <f>IFERROR(VLOOKUP(K106,DATOS!$H$22:$M$26,MATCH(L106,DATOS!$I$27:$M$27,0)+1,0),"")</f>
        <v/>
      </c>
      <c r="N106" s="205" t="s">
        <v>535</v>
      </c>
      <c r="O106" s="126"/>
      <c r="P106" s="135"/>
      <c r="Q106" s="126"/>
      <c r="R106" s="126"/>
      <c r="S106" s="126"/>
      <c r="T106" s="263" t="str">
        <f t="shared" ref="T106" si="61">IF(IF(AND(D106&gt;0,Q106=""),"Escriba al menos un control asocidado a la vulnerabilidad",IF(AND(Q106&gt;0,D106=""),"Escriba la vulnerabilidad asociada al control"))=FALSE,"",(IF(AND(D106&gt;0,Q106=""),"Escriba al menos un control asocidado a la vulnerabilidad",IF(AND(Q106&gt;0,D106=""),"Escriba la vulnerabilidad asociada al control"))))</f>
        <v/>
      </c>
      <c r="U106" s="135"/>
      <c r="V106" s="126"/>
      <c r="W106" s="71" t="str">
        <f>IF('EV DISENO CONTROLES'!Y104="","",IF('EV DISENO CONTROLES'!$Y104&gt;=96,"Fuerte",IF('EV DISENO CONTROLES'!Y104&gt;=86,"Moderado",IF('EV DISENO CONTROLES'!Y104&gt;=0,"Débil",""))))</f>
        <v/>
      </c>
      <c r="X106" s="71">
        <f>'EV EJECUCION CONTROLES'!$J102</f>
        <v>0</v>
      </c>
      <c r="Y106" s="71" t="str">
        <f t="shared" si="39"/>
        <v/>
      </c>
      <c r="Z106" s="71" t="str">
        <f t="shared" si="40"/>
        <v/>
      </c>
      <c r="AA106" s="264" t="e">
        <f t="shared" ref="AA106" si="62">AVERAGE(Z106:Z121)</f>
        <v>#DIV/0!</v>
      </c>
      <c r="AB106" s="264" t="str">
        <f>IFERROR(IF(AA106&gt;=80,"Fuerte",IF(AA106&gt;=50,"Moderado",IF(AA106&lt;50,"Débil",""))),"")</f>
        <v/>
      </c>
      <c r="AC106" s="290" t="str">
        <f>IF(AB106="Débil","EL RIESGO SE PUEDE ESTAR MATERIALIZANDO","")</f>
        <v/>
      </c>
      <c r="AD106" s="333"/>
      <c r="AE106" s="333"/>
      <c r="AF106" s="264" t="e">
        <f>LOOKUP(K106,DATOS!$J$15:$J$19,DATOS!$I$15:$I$19)</f>
        <v>#N/A</v>
      </c>
      <c r="AG106" s="264" t="e">
        <f>LOOKUP(L106,DATOS!$L$15:$L$19,DATOS!$K$15:$K$19)</f>
        <v>#N/A</v>
      </c>
      <c r="AH106" s="264" t="str">
        <f>IF(AND(AB106="Fuerte",AD106="Directamente",AE106="Directamente"),"2",IF(AND(AB106="Fuerte",AD106="Directamente",AE106="Indirectamente"),"2",IF(AND(AB106="Fuerte",AD106="Directamente",AE106="No disminuye"),"2",IF(AND(AB106="Fuerte",AD106="No disminuye",AE106="Directamente"),"0",IF(AND(AB106="Moderado",AD106="Directamente",AE106="Directamente"),"1",IF(AND(AB106="Moderado",AD106="Directamente",AE106="Indirectamente"),"1",IF(AND(AB106="Moderado",AD106="Directamente",AE106="No disminuye"),"1",IF(AND(AB106="Moderado",AD106="No disminuye",AE106="Directamente"),"0","0"))))))))</f>
        <v>0</v>
      </c>
      <c r="AI106" s="264" t="str">
        <f>IF(AND(AB106="Fuerte",AD106="Directamente",AE106="Directamente"),"2",IF(AND(AB106="Fuerte",AD106="Directamente",AE106="Indirectamente"),"1",IF(AND(AB106="Fuerte",AD106="Directamente",AE106="No disminuye"),"0",IF(AND(AB106="Fuerte",AD106="No disminuye",AE106="Directamente"),"2",IF(AND(AB106="Moderado",AD106="Directamente",AE106="Directamente"),"1",IF(AND(AB106="Moderado",AD106="Directamente",AE106="Indirectamente"),"0",IF(AND(AB106="Moderado",AD106="Directamente",AE106="No disminuye"),"0",IF(AND(AB106="Moderado",AD106="No disminuye",AE106="Directamente"),"1","0"))))))))</f>
        <v>0</v>
      </c>
      <c r="AJ106" s="264" t="e">
        <f>IFERROR(IF(AF106-AH106&lt;1,1,AF106-AH106),AF106)</f>
        <v>#N/A</v>
      </c>
      <c r="AK106" s="264" t="e">
        <f>IFERROR(IF(AG106-AI106&lt;1,1,AG106-AI106),AG106)</f>
        <v>#N/A</v>
      </c>
      <c r="AL106" s="338">
        <f>IFERROR(LOOKUP(AJ106,DATOS!$I$3:$I$7,DATOS!$J$3:$J$7),0)</f>
        <v>0</v>
      </c>
      <c r="AM106" s="305">
        <f>IFERROR(LOOKUP(AK106,DATOS!$K$3:$K$7,DATOS!$L$3:$L$7),0)</f>
        <v>0</v>
      </c>
      <c r="AN106" s="305" t="str">
        <f>IFERROR(VLOOKUP(AL106,DATOS!$H$22:$M$26,MATCH(AM106,DATOS!$I$27:$M$27,0)+1,0),"")</f>
        <v/>
      </c>
      <c r="AO106" s="264" t="str">
        <f>IF(AN106="Baja","Se puede aceptar el riesgo; no es necesario adoptar medidas adicionales que reduzcan su probabilidad o impacto.",IF(AN106="Moderada","Reduzca la probabilidad y/o el impacto del riesgo mediante un plan de tratamiento con acciones preventivas diferentes a los controles establecidos.",IF(AN106="Alta","No inicie o ejecute las actividades que causan el riesgo o reduzca su probabilidad y/o impacto formulando acciones preventivas diferentes a los controles en un plan de tratamiento. También puede compartir o transferir el riesgo (seguros o tercerización).",IF(AN106="Extrema","No inicie o ejecute las actividades que causan el riesgo o reduzca su probabilidad y/o impacto formulando acciones preventivas diferentes a los controles en un plan de tratamiento. También puede compartir o transferir el riesgo (seguros o tercerización).",""))))</f>
        <v/>
      </c>
      <c r="AP106" s="204"/>
    </row>
    <row r="107" spans="1:42" ht="45" customHeight="1" x14ac:dyDescent="0.25">
      <c r="A107" s="255"/>
      <c r="B107" s="255"/>
      <c r="C107" s="255"/>
      <c r="D107" s="255"/>
      <c r="E107" s="306"/>
      <c r="F107" s="333"/>
      <c r="G107" s="5"/>
      <c r="H107" s="294"/>
      <c r="I107" s="296"/>
      <c r="J107" s="335"/>
      <c r="K107" s="298"/>
      <c r="L107" s="305"/>
      <c r="M107" s="305"/>
      <c r="N107" s="206" t="s">
        <v>536</v>
      </c>
      <c r="O107" s="126"/>
      <c r="P107" s="135"/>
      <c r="Q107" s="126"/>
      <c r="R107" s="126"/>
      <c r="S107" s="126"/>
      <c r="T107" s="264"/>
      <c r="U107" s="135"/>
      <c r="V107" s="126"/>
      <c r="W107" s="71" t="str">
        <f>IF('EV DISENO CONTROLES'!Y105="","",IF('EV DISENO CONTROLES'!$Y105&gt;=96,"Fuerte",IF('EV DISENO CONTROLES'!Y105&gt;=86,"Moderado",IF('EV DISENO CONTROLES'!Y105&gt;=0,"Débil",""))))</f>
        <v/>
      </c>
      <c r="X107" s="71">
        <f>'EV EJECUCION CONTROLES'!$J103</f>
        <v>0</v>
      </c>
      <c r="Y107" s="71" t="str">
        <f t="shared" si="39"/>
        <v/>
      </c>
      <c r="Z107" s="71" t="str">
        <f t="shared" si="40"/>
        <v/>
      </c>
      <c r="AA107" s="264"/>
      <c r="AB107" s="264"/>
      <c r="AC107" s="290"/>
      <c r="AD107" s="333"/>
      <c r="AE107" s="333"/>
      <c r="AF107" s="264"/>
      <c r="AG107" s="264"/>
      <c r="AH107" s="264"/>
      <c r="AI107" s="264"/>
      <c r="AJ107" s="264"/>
      <c r="AK107" s="264"/>
      <c r="AL107" s="338"/>
      <c r="AM107" s="305"/>
      <c r="AN107" s="305"/>
      <c r="AO107" s="264"/>
      <c r="AP107" s="287" t="str">
        <f t="shared" ref="AP107" si="63">IF(AP106="Reducir","Establezca acciones preventivas para reducir la probabilidad de ocurrencia y/o impacto del riesgo",IF(AP106="Evitar","No inicie o no continúe con las actividades que causan el riesgo; si esto no es posible, escoja alguna de las opciones de reducir, compartir o transferir.",IF(AP106="Compartir o transferir","Indique cómo va a compartir o a transferir el riesgo, lo cual puede ser mediante una póliza de seguros o tercerización:",IF(AP106="Aceptar","Continúe aplicando los controles existentes.",""))))</f>
        <v/>
      </c>
    </row>
    <row r="108" spans="1:42" ht="45" customHeight="1" x14ac:dyDescent="0.25">
      <c r="A108" s="254"/>
      <c r="B108" s="254"/>
      <c r="C108" s="254"/>
      <c r="D108" s="254"/>
      <c r="E108" s="306"/>
      <c r="F108" s="333"/>
      <c r="G108" s="5"/>
      <c r="H108" s="294"/>
      <c r="I108" s="296"/>
      <c r="J108" s="335"/>
      <c r="K108" s="298"/>
      <c r="L108" s="305"/>
      <c r="M108" s="305"/>
      <c r="N108" s="206" t="s">
        <v>537</v>
      </c>
      <c r="O108" s="126"/>
      <c r="P108" s="135"/>
      <c r="Q108" s="126"/>
      <c r="R108" s="126"/>
      <c r="S108" s="126"/>
      <c r="T108" s="263" t="str">
        <f t="shared" ref="T108" si="64">IF(IF(AND(D108&gt;0,Q108=""),"Escriba al menos un control asocidado a la vulnerabilidad",IF(AND(Q108&gt;0,D108=""),"Escriba la vulnerabilidad asociada al control"))=FALSE,"",(IF(AND(D108&gt;0,Q108=""),"Escriba al menos un control asocidado a la vulnerabilidad",IF(AND(Q108&gt;0,D108=""),"Escriba la vulnerabilidad asociada al control"))))</f>
        <v/>
      </c>
      <c r="U108" s="135"/>
      <c r="V108" s="126"/>
      <c r="W108" s="71" t="str">
        <f>IF('EV DISENO CONTROLES'!Y106="","",IF('EV DISENO CONTROLES'!$Y106&gt;=96,"Fuerte",IF('EV DISENO CONTROLES'!Y106&gt;=86,"Moderado",IF('EV DISENO CONTROLES'!Y106&gt;=0,"Débil",""))))</f>
        <v/>
      </c>
      <c r="X108" s="71">
        <f>'EV EJECUCION CONTROLES'!$J104</f>
        <v>0</v>
      </c>
      <c r="Y108" s="71" t="str">
        <f t="shared" si="39"/>
        <v/>
      </c>
      <c r="Z108" s="71" t="str">
        <f t="shared" si="40"/>
        <v/>
      </c>
      <c r="AA108" s="264"/>
      <c r="AB108" s="264"/>
      <c r="AC108" s="290" t="str">
        <f>IF(AB106="Débil","Consulte fuentes como cambios en el sistema integrado de gestión, indicadores de gestión, informes de auditorías, mapas de riesgos, encuestas de percepción y satisfacción, PQRSD, revisión por la Dirección y salidas no conformes","")</f>
        <v/>
      </c>
      <c r="AD108" s="333"/>
      <c r="AE108" s="333"/>
      <c r="AF108" s="264"/>
      <c r="AG108" s="264"/>
      <c r="AH108" s="264"/>
      <c r="AI108" s="264"/>
      <c r="AJ108" s="264"/>
      <c r="AK108" s="264"/>
      <c r="AL108" s="338"/>
      <c r="AM108" s="305"/>
      <c r="AN108" s="305"/>
      <c r="AO108" s="264"/>
      <c r="AP108" s="287"/>
    </row>
    <row r="109" spans="1:42" ht="45" customHeight="1" x14ac:dyDescent="0.25">
      <c r="A109" s="255"/>
      <c r="B109" s="255"/>
      <c r="C109" s="255"/>
      <c r="D109" s="255"/>
      <c r="E109" s="306"/>
      <c r="F109" s="333"/>
      <c r="G109" s="5"/>
      <c r="H109" s="294"/>
      <c r="I109" s="296"/>
      <c r="J109" s="335"/>
      <c r="K109" s="298"/>
      <c r="L109" s="305"/>
      <c r="M109" s="305"/>
      <c r="N109" s="206" t="s">
        <v>538</v>
      </c>
      <c r="O109" s="126"/>
      <c r="P109" s="135"/>
      <c r="Q109" s="126"/>
      <c r="R109" s="126"/>
      <c r="S109" s="126"/>
      <c r="T109" s="264"/>
      <c r="U109" s="135"/>
      <c r="V109" s="126"/>
      <c r="W109" s="71" t="str">
        <f>IF('EV DISENO CONTROLES'!Y107="","",IF('EV DISENO CONTROLES'!$Y107&gt;=96,"Fuerte",IF('EV DISENO CONTROLES'!Y107&gt;=86,"Moderado",IF('EV DISENO CONTROLES'!Y107&gt;=0,"Débil",""))))</f>
        <v/>
      </c>
      <c r="X109" s="71">
        <f>'EV EJECUCION CONTROLES'!$J105</f>
        <v>0</v>
      </c>
      <c r="Y109" s="71" t="str">
        <f t="shared" si="39"/>
        <v/>
      </c>
      <c r="Z109" s="71" t="str">
        <f t="shared" si="40"/>
        <v/>
      </c>
      <c r="AA109" s="264"/>
      <c r="AB109" s="264"/>
      <c r="AC109" s="290"/>
      <c r="AD109" s="333"/>
      <c r="AE109" s="333"/>
      <c r="AF109" s="264"/>
      <c r="AG109" s="264"/>
      <c r="AH109" s="264"/>
      <c r="AI109" s="264"/>
      <c r="AJ109" s="264"/>
      <c r="AK109" s="264"/>
      <c r="AL109" s="338"/>
      <c r="AM109" s="305"/>
      <c r="AN109" s="305"/>
      <c r="AO109" s="264"/>
      <c r="AP109" s="339"/>
    </row>
    <row r="110" spans="1:42" ht="45" customHeight="1" x14ac:dyDescent="0.25">
      <c r="A110" s="254"/>
      <c r="B110" s="254"/>
      <c r="C110" s="254"/>
      <c r="D110" s="254"/>
      <c r="E110" s="306"/>
      <c r="F110" s="333"/>
      <c r="G110" s="5"/>
      <c r="H110" s="294"/>
      <c r="I110" s="296"/>
      <c r="J110" s="335"/>
      <c r="K110" s="298"/>
      <c r="L110" s="305"/>
      <c r="M110" s="305"/>
      <c r="N110" s="206" t="s">
        <v>539</v>
      </c>
      <c r="O110" s="126"/>
      <c r="P110" s="135"/>
      <c r="Q110" s="126"/>
      <c r="R110" s="126"/>
      <c r="S110" s="126"/>
      <c r="T110" s="263" t="str">
        <f t="shared" ref="T110" si="65">IF(IF(AND(D110&gt;0,Q110=""),"Escriba al menos un control asocidado a la vulnerabilidad",IF(AND(Q110&gt;0,D110=""),"Escriba la vulnerabilidad asociada al control"))=FALSE,"",(IF(AND(D110&gt;0,Q110=""),"Escriba al menos un control asocidado a la vulnerabilidad",IF(AND(Q110&gt;0,D110=""),"Escriba la vulnerabilidad asociada al control"))))</f>
        <v/>
      </c>
      <c r="U110" s="135"/>
      <c r="V110" s="126"/>
      <c r="W110" s="71" t="str">
        <f>IF('EV DISENO CONTROLES'!Y108="","",IF('EV DISENO CONTROLES'!$Y108&gt;=96,"Fuerte",IF('EV DISENO CONTROLES'!Y108&gt;=86,"Moderado",IF('EV DISENO CONTROLES'!Y108&gt;=0,"Débil",""))))</f>
        <v/>
      </c>
      <c r="X110" s="71">
        <f>'EV EJECUCION CONTROLES'!$J106</f>
        <v>0</v>
      </c>
      <c r="Y110" s="71" t="str">
        <f t="shared" si="39"/>
        <v/>
      </c>
      <c r="Z110" s="71" t="str">
        <f t="shared" si="40"/>
        <v/>
      </c>
      <c r="AA110" s="264"/>
      <c r="AB110" s="264"/>
      <c r="AC110" s="290"/>
      <c r="AD110" s="333"/>
      <c r="AE110" s="333"/>
      <c r="AF110" s="264"/>
      <c r="AG110" s="264"/>
      <c r="AH110" s="264"/>
      <c r="AI110" s="264"/>
      <c r="AJ110" s="264"/>
      <c r="AK110" s="264"/>
      <c r="AL110" s="338"/>
      <c r="AM110" s="305"/>
      <c r="AN110" s="305"/>
      <c r="AO110" s="264"/>
      <c r="AP110" s="339"/>
    </row>
    <row r="111" spans="1:42" ht="45" customHeight="1" x14ac:dyDescent="0.25">
      <c r="A111" s="255"/>
      <c r="B111" s="255"/>
      <c r="C111" s="255"/>
      <c r="D111" s="255"/>
      <c r="E111" s="306"/>
      <c r="F111" s="333"/>
      <c r="G111" s="5"/>
      <c r="H111" s="294"/>
      <c r="I111" s="296"/>
      <c r="J111" s="335"/>
      <c r="K111" s="298"/>
      <c r="L111" s="305"/>
      <c r="M111" s="305"/>
      <c r="N111" s="206" t="s">
        <v>540</v>
      </c>
      <c r="O111" s="126"/>
      <c r="P111" s="135"/>
      <c r="Q111" s="126"/>
      <c r="R111" s="126"/>
      <c r="S111" s="126"/>
      <c r="T111" s="264"/>
      <c r="U111" s="135"/>
      <c r="V111" s="126"/>
      <c r="W111" s="71" t="str">
        <f>IF('EV DISENO CONTROLES'!Y109="","",IF('EV DISENO CONTROLES'!$Y109&gt;=96,"Fuerte",IF('EV DISENO CONTROLES'!Y109&gt;=86,"Moderado",IF('EV DISENO CONTROLES'!Y109&gt;=0,"Débil",""))))</f>
        <v/>
      </c>
      <c r="X111" s="71">
        <f>'EV EJECUCION CONTROLES'!$J107</f>
        <v>0</v>
      </c>
      <c r="Y111" s="71" t="str">
        <f t="shared" si="39"/>
        <v/>
      </c>
      <c r="Z111" s="71" t="str">
        <f t="shared" si="40"/>
        <v/>
      </c>
      <c r="AA111" s="264"/>
      <c r="AB111" s="264"/>
      <c r="AC111" s="290" t="str">
        <f>IF(AB106="Débil","Establezca acciones preventivas en un plan de tratamiento","")</f>
        <v/>
      </c>
      <c r="AD111" s="333"/>
      <c r="AE111" s="333"/>
      <c r="AF111" s="264"/>
      <c r="AG111" s="264"/>
      <c r="AH111" s="264"/>
      <c r="AI111" s="264"/>
      <c r="AJ111" s="264"/>
      <c r="AK111" s="264"/>
      <c r="AL111" s="338"/>
      <c r="AM111" s="305"/>
      <c r="AN111" s="305"/>
      <c r="AO111" s="264"/>
      <c r="AP111" s="339"/>
    </row>
    <row r="112" spans="1:42" ht="45" customHeight="1" x14ac:dyDescent="0.25">
      <c r="A112" s="254"/>
      <c r="B112" s="254"/>
      <c r="C112" s="254"/>
      <c r="D112" s="254"/>
      <c r="E112" s="306"/>
      <c r="F112" s="333"/>
      <c r="G112" s="5"/>
      <c r="H112" s="294"/>
      <c r="I112" s="296"/>
      <c r="J112" s="335"/>
      <c r="K112" s="298"/>
      <c r="L112" s="305"/>
      <c r="M112" s="305"/>
      <c r="N112" s="206" t="s">
        <v>541</v>
      </c>
      <c r="O112" s="126"/>
      <c r="P112" s="135"/>
      <c r="Q112" s="126"/>
      <c r="R112" s="126"/>
      <c r="S112" s="126"/>
      <c r="T112" s="263" t="str">
        <f t="shared" ref="T112" si="66">IF(IF(AND(D112&gt;0,Q112=""),"Escriba al menos un control asocidado a la vulnerabilidad",IF(AND(Q112&gt;0,D112=""),"Escriba la vulnerabilidad asociada al control"))=FALSE,"",(IF(AND(D112&gt;0,Q112=""),"Escriba al menos un control asocidado a la vulnerabilidad",IF(AND(Q112&gt;0,D112=""),"Escriba la vulnerabilidad asociada al control"))))</f>
        <v/>
      </c>
      <c r="U112" s="135"/>
      <c r="V112" s="126"/>
      <c r="W112" s="71" t="str">
        <f>IF('EV DISENO CONTROLES'!Y110="","",IF('EV DISENO CONTROLES'!$Y110&gt;=96,"Fuerte",IF('EV DISENO CONTROLES'!Y110&gt;=86,"Moderado",IF('EV DISENO CONTROLES'!Y110&gt;=0,"Débil",""))))</f>
        <v/>
      </c>
      <c r="X112" s="71">
        <f>'EV EJECUCION CONTROLES'!$J108</f>
        <v>0</v>
      </c>
      <c r="Y112" s="71" t="str">
        <f t="shared" si="39"/>
        <v/>
      </c>
      <c r="Z112" s="71" t="str">
        <f t="shared" si="40"/>
        <v/>
      </c>
      <c r="AA112" s="264"/>
      <c r="AB112" s="264"/>
      <c r="AC112" s="290"/>
      <c r="AD112" s="333"/>
      <c r="AE112" s="333"/>
      <c r="AF112" s="264"/>
      <c r="AG112" s="264"/>
      <c r="AH112" s="264"/>
      <c r="AI112" s="264"/>
      <c r="AJ112" s="264"/>
      <c r="AK112" s="264"/>
      <c r="AL112" s="338"/>
      <c r="AM112" s="305"/>
      <c r="AN112" s="305"/>
      <c r="AO112" s="264"/>
      <c r="AP112" s="339"/>
    </row>
    <row r="113" spans="1:42" ht="45" customHeight="1" x14ac:dyDescent="0.25">
      <c r="A113" s="255"/>
      <c r="B113" s="255"/>
      <c r="C113" s="255"/>
      <c r="D113" s="255"/>
      <c r="E113" s="306"/>
      <c r="F113" s="333"/>
      <c r="G113" s="5"/>
      <c r="H113" s="294"/>
      <c r="I113" s="296"/>
      <c r="J113" s="335"/>
      <c r="K113" s="298"/>
      <c r="L113" s="305"/>
      <c r="M113" s="305"/>
      <c r="N113" s="206" t="s">
        <v>542</v>
      </c>
      <c r="O113" s="126"/>
      <c r="P113" s="135"/>
      <c r="Q113" s="126"/>
      <c r="R113" s="126"/>
      <c r="S113" s="126"/>
      <c r="T113" s="264"/>
      <c r="U113" s="135"/>
      <c r="V113" s="126"/>
      <c r="W113" s="71" t="str">
        <f>IF('EV DISENO CONTROLES'!Y111="","",IF('EV DISENO CONTROLES'!$Y111&gt;=96,"Fuerte",IF('EV DISENO CONTROLES'!Y111&gt;=86,"Moderado",IF('EV DISENO CONTROLES'!Y111&gt;=0,"Débil",""))))</f>
        <v/>
      </c>
      <c r="X113" s="71">
        <f>'EV EJECUCION CONTROLES'!$J109</f>
        <v>0</v>
      </c>
      <c r="Y113" s="71" t="str">
        <f t="shared" si="39"/>
        <v/>
      </c>
      <c r="Z113" s="71" t="str">
        <f t="shared" si="40"/>
        <v/>
      </c>
      <c r="AA113" s="264"/>
      <c r="AB113" s="264"/>
      <c r="AC113" s="290"/>
      <c r="AD113" s="333"/>
      <c r="AE113" s="333"/>
      <c r="AF113" s="264"/>
      <c r="AG113" s="264"/>
      <c r="AH113" s="264"/>
      <c r="AI113" s="264"/>
      <c r="AJ113" s="264"/>
      <c r="AK113" s="264"/>
      <c r="AL113" s="338"/>
      <c r="AM113" s="305"/>
      <c r="AN113" s="305"/>
      <c r="AO113" s="264"/>
      <c r="AP113" s="204"/>
    </row>
    <row r="114" spans="1:42" ht="45" customHeight="1" x14ac:dyDescent="0.25">
      <c r="A114" s="254"/>
      <c r="B114" s="254"/>
      <c r="C114" s="254"/>
      <c r="D114" s="254"/>
      <c r="E114" s="306"/>
      <c r="F114" s="333"/>
      <c r="G114" s="5"/>
      <c r="H114" s="294"/>
      <c r="I114" s="296"/>
      <c r="J114" s="335"/>
      <c r="K114" s="298"/>
      <c r="L114" s="305"/>
      <c r="M114" s="305"/>
      <c r="N114" s="206" t="s">
        <v>543</v>
      </c>
      <c r="O114" s="126"/>
      <c r="P114" s="135"/>
      <c r="Q114" s="126"/>
      <c r="R114" s="126"/>
      <c r="S114" s="126"/>
      <c r="T114" s="263" t="str">
        <f t="shared" ref="T114" si="67">IF(IF(AND(D114&gt;0,Q114=""),"Escriba al menos un control asocidado a la vulnerabilidad",IF(AND(Q114&gt;0,D114=""),"Escriba la vulnerabilidad asociada al control"))=FALSE,"",(IF(AND(D114&gt;0,Q114=""),"Escriba al menos un control asocidado a la vulnerabilidad",IF(AND(Q114&gt;0,D114=""),"Escriba la vulnerabilidad asociada al control"))))</f>
        <v/>
      </c>
      <c r="U114" s="135"/>
      <c r="V114" s="126"/>
      <c r="W114" s="71" t="str">
        <f>IF('EV DISENO CONTROLES'!Y112="","",IF('EV DISENO CONTROLES'!$Y112&gt;=96,"Fuerte",IF('EV DISENO CONTROLES'!Y112&gt;=86,"Moderado",IF('EV DISENO CONTROLES'!Y112&gt;=0,"Débil",""))))</f>
        <v/>
      </c>
      <c r="X114" s="71">
        <f>'EV EJECUCION CONTROLES'!$J110</f>
        <v>0</v>
      </c>
      <c r="Y114" s="71" t="str">
        <f t="shared" si="39"/>
        <v/>
      </c>
      <c r="Z114" s="71" t="str">
        <f t="shared" si="40"/>
        <v/>
      </c>
      <c r="AA114" s="264"/>
      <c r="AB114" s="264"/>
      <c r="AC114" s="202"/>
      <c r="AD114" s="333"/>
      <c r="AE114" s="333"/>
      <c r="AF114" s="264"/>
      <c r="AG114" s="264"/>
      <c r="AH114" s="264"/>
      <c r="AI114" s="264"/>
      <c r="AJ114" s="264"/>
      <c r="AK114" s="264"/>
      <c r="AL114" s="338"/>
      <c r="AM114" s="305"/>
      <c r="AN114" s="305"/>
      <c r="AO114" s="264"/>
      <c r="AP114" s="287" t="str">
        <f t="shared" ref="AP114" si="68">IF(AP113="Reducir","Establezca acciones preventivas para reducir la probabilidad de ocurrencia y/o impacto del riesgo",IF(AP113="Evitar","No inicie o no continúe con las actividades que causan el riesgo; si esto no es posible, escoja alguna de las opciones de reducir, compartir o transferir.",IF(AP113="Compartir o transferir","Indique cómo va a compartir o a transferir el riesgo, lo cual puede ser mediante una póliza de seguros o tercerización:",IF(AP113="Aceptar","Continúe aplicando los controles existentes.",""))))</f>
        <v/>
      </c>
    </row>
    <row r="115" spans="1:42" ht="45" customHeight="1" x14ac:dyDescent="0.25">
      <c r="A115" s="255"/>
      <c r="B115" s="255"/>
      <c r="C115" s="255"/>
      <c r="D115" s="255"/>
      <c r="E115" s="306"/>
      <c r="F115" s="333"/>
      <c r="G115" s="5"/>
      <c r="H115" s="294"/>
      <c r="I115" s="296"/>
      <c r="J115" s="335"/>
      <c r="K115" s="298"/>
      <c r="L115" s="305"/>
      <c r="M115" s="305"/>
      <c r="N115" s="206" t="s">
        <v>544</v>
      </c>
      <c r="O115" s="126"/>
      <c r="P115" s="135"/>
      <c r="Q115" s="126"/>
      <c r="R115" s="126"/>
      <c r="S115" s="126"/>
      <c r="T115" s="264"/>
      <c r="U115" s="135"/>
      <c r="V115" s="126"/>
      <c r="W115" s="71" t="str">
        <f>IF('EV DISENO CONTROLES'!Y113="","",IF('EV DISENO CONTROLES'!$Y113&gt;=96,"Fuerte",IF('EV DISENO CONTROLES'!Y113&gt;=86,"Moderado",IF('EV DISENO CONTROLES'!Y113&gt;=0,"Débil",""))))</f>
        <v/>
      </c>
      <c r="X115" s="71">
        <f>'EV EJECUCION CONTROLES'!$J111</f>
        <v>0</v>
      </c>
      <c r="Y115" s="71" t="str">
        <f t="shared" si="39"/>
        <v/>
      </c>
      <c r="Z115" s="71" t="str">
        <f t="shared" si="40"/>
        <v/>
      </c>
      <c r="AA115" s="264"/>
      <c r="AB115" s="264"/>
      <c r="AC115" s="202"/>
      <c r="AD115" s="333"/>
      <c r="AE115" s="333"/>
      <c r="AF115" s="264"/>
      <c r="AG115" s="264"/>
      <c r="AH115" s="264"/>
      <c r="AI115" s="264"/>
      <c r="AJ115" s="264"/>
      <c r="AK115" s="264"/>
      <c r="AL115" s="338"/>
      <c r="AM115" s="305"/>
      <c r="AN115" s="305"/>
      <c r="AO115" s="264"/>
      <c r="AP115" s="287"/>
    </row>
    <row r="116" spans="1:42" ht="45" customHeight="1" x14ac:dyDescent="0.25">
      <c r="A116" s="254"/>
      <c r="B116" s="254"/>
      <c r="C116" s="254"/>
      <c r="D116" s="254"/>
      <c r="E116" s="306"/>
      <c r="F116" s="333"/>
      <c r="G116" s="5"/>
      <c r="H116" s="294"/>
      <c r="I116" s="296"/>
      <c r="J116" s="335"/>
      <c r="K116" s="298"/>
      <c r="L116" s="305"/>
      <c r="M116" s="305"/>
      <c r="N116" s="206" t="s">
        <v>545</v>
      </c>
      <c r="O116" s="126"/>
      <c r="P116" s="135"/>
      <c r="Q116" s="126"/>
      <c r="R116" s="126"/>
      <c r="S116" s="126"/>
      <c r="T116" s="263" t="str">
        <f t="shared" ref="T116" si="69">IF(IF(AND(D116&gt;0,Q116=""),"Escriba al menos un control asocidado a la vulnerabilidad",IF(AND(Q116&gt;0,D116=""),"Escriba la vulnerabilidad asociada al control"))=FALSE,"",(IF(AND(D116&gt;0,Q116=""),"Escriba al menos un control asocidado a la vulnerabilidad",IF(AND(Q116&gt;0,D116=""),"Escriba la vulnerabilidad asociada al control"))))</f>
        <v/>
      </c>
      <c r="U116" s="135"/>
      <c r="V116" s="126"/>
      <c r="W116" s="71" t="str">
        <f>IF('EV DISENO CONTROLES'!Y114="","",IF('EV DISENO CONTROLES'!$Y114&gt;=96,"Fuerte",IF('EV DISENO CONTROLES'!Y114&gt;=86,"Moderado",IF('EV DISENO CONTROLES'!Y114&gt;=0,"Débil",""))))</f>
        <v/>
      </c>
      <c r="X116" s="71">
        <f>'EV EJECUCION CONTROLES'!$J112</f>
        <v>0</v>
      </c>
      <c r="Y116" s="71" t="str">
        <f t="shared" si="39"/>
        <v/>
      </c>
      <c r="Z116" s="71" t="str">
        <f t="shared" si="40"/>
        <v/>
      </c>
      <c r="AA116" s="264"/>
      <c r="AB116" s="264"/>
      <c r="AC116" s="202"/>
      <c r="AD116" s="333"/>
      <c r="AE116" s="333"/>
      <c r="AF116" s="264"/>
      <c r="AG116" s="264"/>
      <c r="AH116" s="264"/>
      <c r="AI116" s="264"/>
      <c r="AJ116" s="264"/>
      <c r="AK116" s="264"/>
      <c r="AL116" s="338"/>
      <c r="AM116" s="305"/>
      <c r="AN116" s="305"/>
      <c r="AO116" s="264"/>
      <c r="AP116" s="287"/>
    </row>
    <row r="117" spans="1:42" ht="45" customHeight="1" x14ac:dyDescent="0.25">
      <c r="A117" s="255"/>
      <c r="B117" s="255"/>
      <c r="C117" s="255"/>
      <c r="D117" s="255"/>
      <c r="E117" s="306"/>
      <c r="F117" s="333"/>
      <c r="G117" s="5"/>
      <c r="H117" s="294"/>
      <c r="I117" s="296"/>
      <c r="J117" s="335"/>
      <c r="K117" s="298"/>
      <c r="L117" s="305"/>
      <c r="M117" s="305"/>
      <c r="N117" s="206" t="s">
        <v>546</v>
      </c>
      <c r="O117" s="126"/>
      <c r="P117" s="135"/>
      <c r="Q117" s="126"/>
      <c r="R117" s="126"/>
      <c r="S117" s="126"/>
      <c r="T117" s="264"/>
      <c r="U117" s="135"/>
      <c r="V117" s="126"/>
      <c r="W117" s="71" t="str">
        <f>IF('EV DISENO CONTROLES'!Y115="","",IF('EV DISENO CONTROLES'!$Y115&gt;=96,"Fuerte",IF('EV DISENO CONTROLES'!Y115&gt;=86,"Moderado",IF('EV DISENO CONTROLES'!Y115&gt;=0,"Débil",""))))</f>
        <v/>
      </c>
      <c r="X117" s="71">
        <f>'EV EJECUCION CONTROLES'!$J113</f>
        <v>0</v>
      </c>
      <c r="Y117" s="71" t="str">
        <f t="shared" si="39"/>
        <v/>
      </c>
      <c r="Z117" s="71" t="str">
        <f t="shared" si="40"/>
        <v/>
      </c>
      <c r="AA117" s="264"/>
      <c r="AB117" s="264"/>
      <c r="AC117" s="202"/>
      <c r="AD117" s="333"/>
      <c r="AE117" s="333"/>
      <c r="AF117" s="264"/>
      <c r="AG117" s="264"/>
      <c r="AH117" s="264"/>
      <c r="AI117" s="264"/>
      <c r="AJ117" s="264"/>
      <c r="AK117" s="264"/>
      <c r="AL117" s="338"/>
      <c r="AM117" s="305"/>
      <c r="AN117" s="305"/>
      <c r="AO117" s="264"/>
      <c r="AP117" s="287"/>
    </row>
    <row r="118" spans="1:42" ht="45" customHeight="1" x14ac:dyDescent="0.25">
      <c r="A118" s="254"/>
      <c r="B118" s="254"/>
      <c r="C118" s="254"/>
      <c r="D118" s="254"/>
      <c r="E118" s="306"/>
      <c r="F118" s="333"/>
      <c r="G118" s="5"/>
      <c r="H118" s="294"/>
      <c r="I118" s="296"/>
      <c r="J118" s="335"/>
      <c r="K118" s="298"/>
      <c r="L118" s="305"/>
      <c r="M118" s="305"/>
      <c r="N118" s="206" t="s">
        <v>547</v>
      </c>
      <c r="O118" s="126"/>
      <c r="P118" s="135"/>
      <c r="Q118" s="126"/>
      <c r="R118" s="126"/>
      <c r="S118" s="126"/>
      <c r="T118" s="263" t="str">
        <f t="shared" ref="T118" si="70">IF(IF(AND(D118&gt;0,Q118=""),"Escriba al menos un control asocidado a la vulnerabilidad",IF(AND(Q118&gt;0,D118=""),"Escriba la vulnerabilidad asociada al control"))=FALSE,"",(IF(AND(D118&gt;0,Q118=""),"Escriba al menos un control asocidado a la vulnerabilidad",IF(AND(Q118&gt;0,D118=""),"Escriba la vulnerabilidad asociada al control"))))</f>
        <v/>
      </c>
      <c r="U118" s="135"/>
      <c r="V118" s="126"/>
      <c r="W118" s="71" t="str">
        <f>IF('EV DISENO CONTROLES'!Y116="","",IF('EV DISENO CONTROLES'!$Y116&gt;=96,"Fuerte",IF('EV DISENO CONTROLES'!Y116&gt;=86,"Moderado",IF('EV DISENO CONTROLES'!Y116&gt;=0,"Débil",""))))</f>
        <v/>
      </c>
      <c r="X118" s="71">
        <f>'EV EJECUCION CONTROLES'!$J114</f>
        <v>0</v>
      </c>
      <c r="Y118" s="71" t="str">
        <f t="shared" si="39"/>
        <v/>
      </c>
      <c r="Z118" s="71" t="str">
        <f t="shared" si="40"/>
        <v/>
      </c>
      <c r="AA118" s="264"/>
      <c r="AB118" s="264"/>
      <c r="AC118" s="129"/>
      <c r="AD118" s="333"/>
      <c r="AE118" s="333"/>
      <c r="AF118" s="264"/>
      <c r="AG118" s="264"/>
      <c r="AH118" s="264"/>
      <c r="AI118" s="264"/>
      <c r="AJ118" s="264"/>
      <c r="AK118" s="264"/>
      <c r="AL118" s="338"/>
      <c r="AM118" s="305"/>
      <c r="AN118" s="305"/>
      <c r="AO118" s="264"/>
      <c r="AP118" s="287"/>
    </row>
    <row r="119" spans="1:42" ht="45" customHeight="1" x14ac:dyDescent="0.25">
      <c r="A119" s="255"/>
      <c r="B119" s="255"/>
      <c r="C119" s="255"/>
      <c r="D119" s="255"/>
      <c r="E119" s="306"/>
      <c r="F119" s="333"/>
      <c r="G119" s="5"/>
      <c r="H119" s="294"/>
      <c r="I119" s="296"/>
      <c r="J119" s="335"/>
      <c r="K119" s="298"/>
      <c r="L119" s="305"/>
      <c r="M119" s="305"/>
      <c r="N119" s="206" t="s">
        <v>548</v>
      </c>
      <c r="O119" s="126"/>
      <c r="P119" s="135"/>
      <c r="Q119" s="126"/>
      <c r="R119" s="126"/>
      <c r="S119" s="126"/>
      <c r="T119" s="264"/>
      <c r="U119" s="135"/>
      <c r="V119" s="126"/>
      <c r="W119" s="71" t="str">
        <f>IF('EV DISENO CONTROLES'!Y117="","",IF('EV DISENO CONTROLES'!$Y117&gt;=96,"Fuerte",IF('EV DISENO CONTROLES'!Y117&gt;=86,"Moderado",IF('EV DISENO CONTROLES'!Y117&gt;=0,"Débil",""))))</f>
        <v/>
      </c>
      <c r="X119" s="71">
        <f>'EV EJECUCION CONTROLES'!$J115</f>
        <v>0</v>
      </c>
      <c r="Y119" s="71" t="str">
        <f t="shared" si="39"/>
        <v/>
      </c>
      <c r="Z119" s="71" t="str">
        <f t="shared" si="40"/>
        <v/>
      </c>
      <c r="AA119" s="264"/>
      <c r="AB119" s="264"/>
      <c r="AC119" s="129"/>
      <c r="AD119" s="333"/>
      <c r="AE119" s="333"/>
      <c r="AF119" s="264"/>
      <c r="AG119" s="264"/>
      <c r="AH119" s="264"/>
      <c r="AI119" s="264"/>
      <c r="AJ119" s="264"/>
      <c r="AK119" s="264"/>
      <c r="AL119" s="338"/>
      <c r="AM119" s="305"/>
      <c r="AN119" s="305"/>
      <c r="AO119" s="264"/>
      <c r="AP119" s="287"/>
    </row>
    <row r="120" spans="1:42" ht="45" customHeight="1" x14ac:dyDescent="0.25">
      <c r="A120" s="254"/>
      <c r="B120" s="254"/>
      <c r="C120" s="254"/>
      <c r="D120" s="254"/>
      <c r="E120" s="306"/>
      <c r="F120" s="333"/>
      <c r="G120" s="5"/>
      <c r="H120" s="294"/>
      <c r="I120" s="296"/>
      <c r="J120" s="335"/>
      <c r="K120" s="298"/>
      <c r="L120" s="305"/>
      <c r="M120" s="305"/>
      <c r="N120" s="206" t="s">
        <v>549</v>
      </c>
      <c r="O120" s="126"/>
      <c r="P120" s="135"/>
      <c r="Q120" s="126"/>
      <c r="R120" s="126"/>
      <c r="S120" s="126"/>
      <c r="T120" s="263" t="str">
        <f t="shared" ref="T120" si="71">IF(IF(AND(D120&gt;0,Q120=""),"Escriba al menos un control asocidado a la vulnerabilidad",IF(AND(Q120&gt;0,D120=""),"Escriba la vulnerabilidad asociada al control"))=FALSE,"",(IF(AND(D120&gt;0,Q120=""),"Escriba al menos un control asocidado a la vulnerabilidad",IF(AND(Q120&gt;0,D120=""),"Escriba la vulnerabilidad asociada al control"))))</f>
        <v/>
      </c>
      <c r="U120" s="135"/>
      <c r="V120" s="126"/>
      <c r="W120" s="71" t="str">
        <f>IF('EV DISENO CONTROLES'!Y118="","",IF('EV DISENO CONTROLES'!$Y118&gt;=96,"Fuerte",IF('EV DISENO CONTROLES'!Y118&gt;=86,"Moderado",IF('EV DISENO CONTROLES'!Y118&gt;=0,"Débil",""))))</f>
        <v/>
      </c>
      <c r="X120" s="71">
        <f>'EV EJECUCION CONTROLES'!$J116</f>
        <v>0</v>
      </c>
      <c r="Y120" s="71" t="str">
        <f t="shared" si="39"/>
        <v/>
      </c>
      <c r="Z120" s="71" t="str">
        <f t="shared" si="40"/>
        <v/>
      </c>
      <c r="AA120" s="264"/>
      <c r="AB120" s="264"/>
      <c r="AC120" s="129"/>
      <c r="AD120" s="333"/>
      <c r="AE120" s="333"/>
      <c r="AF120" s="264"/>
      <c r="AG120" s="264"/>
      <c r="AH120" s="264"/>
      <c r="AI120" s="264"/>
      <c r="AJ120" s="264"/>
      <c r="AK120" s="264"/>
      <c r="AL120" s="338"/>
      <c r="AM120" s="305"/>
      <c r="AN120" s="305"/>
      <c r="AO120" s="264"/>
      <c r="AP120" s="287"/>
    </row>
    <row r="121" spans="1:42" ht="45" customHeight="1" x14ac:dyDescent="0.25">
      <c r="A121" s="255"/>
      <c r="B121" s="255"/>
      <c r="C121" s="255"/>
      <c r="D121" s="255"/>
      <c r="E121" s="307"/>
      <c r="F121" s="333"/>
      <c r="G121" s="5"/>
      <c r="H121" s="294"/>
      <c r="I121" s="296"/>
      <c r="J121" s="335"/>
      <c r="K121" s="298"/>
      <c r="L121" s="305"/>
      <c r="M121" s="305"/>
      <c r="N121" s="206" t="s">
        <v>550</v>
      </c>
      <c r="O121" s="126"/>
      <c r="P121" s="135"/>
      <c r="Q121" s="126"/>
      <c r="R121" s="126"/>
      <c r="S121" s="126"/>
      <c r="T121" s="264"/>
      <c r="U121" s="135"/>
      <c r="V121" s="126"/>
      <c r="W121" s="71" t="str">
        <f>IF('EV DISENO CONTROLES'!Y119="","",IF('EV DISENO CONTROLES'!$Y119&gt;=96,"Fuerte",IF('EV DISENO CONTROLES'!Y119&gt;=86,"Moderado",IF('EV DISENO CONTROLES'!Y119&gt;=0,"Débil",""))))</f>
        <v/>
      </c>
      <c r="X121" s="71">
        <f>'EV EJECUCION CONTROLES'!$J117</f>
        <v>0</v>
      </c>
      <c r="Y121" s="71" t="str">
        <f t="shared" si="39"/>
        <v/>
      </c>
      <c r="Z121" s="71" t="str">
        <f t="shared" si="40"/>
        <v/>
      </c>
      <c r="AA121" s="264"/>
      <c r="AB121" s="264"/>
      <c r="AC121" s="130"/>
      <c r="AD121" s="333"/>
      <c r="AE121" s="333"/>
      <c r="AF121" s="264"/>
      <c r="AG121" s="264"/>
      <c r="AH121" s="264"/>
      <c r="AI121" s="264"/>
      <c r="AJ121" s="264"/>
      <c r="AK121" s="264"/>
      <c r="AL121" s="338"/>
      <c r="AM121" s="305"/>
      <c r="AN121" s="305"/>
      <c r="AO121" s="264"/>
      <c r="AP121" s="287"/>
    </row>
    <row r="122" spans="1:42" ht="45" customHeight="1" x14ac:dyDescent="0.25">
      <c r="A122" s="254"/>
      <c r="B122" s="254"/>
      <c r="C122" s="262"/>
      <c r="D122" s="262"/>
      <c r="E122" s="306"/>
      <c r="F122" s="333"/>
      <c r="G122" s="5"/>
      <c r="H122" s="294"/>
      <c r="I122" s="296" t="s">
        <v>402</v>
      </c>
      <c r="J122" s="335"/>
      <c r="K122" s="298">
        <f>'AYUDA PROBABILIDAD'!V12</f>
        <v>0</v>
      </c>
      <c r="L122" s="305">
        <f>'AYUDA IMPACTO'!S12</f>
        <v>0</v>
      </c>
      <c r="M122" s="305" t="str">
        <f>IFERROR(VLOOKUP(K122,DATOS!$H$22:$M$26,MATCH(L122,DATOS!$I$27:$M$27,0)+1,0),"")</f>
        <v/>
      </c>
      <c r="N122" s="205" t="s">
        <v>551</v>
      </c>
      <c r="O122" s="126"/>
      <c r="P122" s="171"/>
      <c r="Q122" s="126"/>
      <c r="R122" s="126"/>
      <c r="S122" s="126"/>
      <c r="T122" s="263" t="str">
        <f t="shared" ref="T122" si="72">IF(IF(AND(D122&gt;0,Q122=""),"Escriba al menos un control asocidado a la vulnerabilidad",IF(AND(Q122&gt;0,D122=""),"Escriba la vulnerabilidad asociada al control"))=FALSE,"",(IF(AND(D122&gt;0,Q122=""),"Escriba al menos un control asocidado a la vulnerabilidad",IF(AND(Q122&gt;0,D122=""),"Escriba la vulnerabilidad asociada al control"))))</f>
        <v/>
      </c>
      <c r="U122" s="171"/>
      <c r="V122" s="126"/>
      <c r="W122" s="71" t="str">
        <f>IF('EV DISENO CONTROLES'!Y120="","",IF('EV DISENO CONTROLES'!$Y120&gt;=96,"Fuerte",IF('EV DISENO CONTROLES'!Y120&gt;=86,"Moderado",IF('EV DISENO CONTROLES'!Y120&gt;=0,"Débil",""))))</f>
        <v/>
      </c>
      <c r="X122" s="71">
        <f>'EV EJECUCION CONTROLES'!$J118</f>
        <v>0</v>
      </c>
      <c r="Y122" s="71" t="str">
        <f t="shared" ref="Y122:Y137" si="73">IF(AND(W122="Fuerte",X122="Fuerte"),"Fuerte",IF(AND(W122="Fuerte",X122="Moderado"),"Moderado",IF(AND(W122="Fuerte",X122="Débil"),"Débil",IF(AND(W122="Moderado",X122="Fuerte"),"Moderado",IF(AND(W122="Moderado",X122="Moderado"),"Moderado",IF(AND(W122="Moderado",X122="Débil"),"Débil",IF(AND(W122="Débil",X122="Fuerte"),"Débil",IF(AND(W122="Débil",X122="Moderado"),"Débil",IF(AND(W122="Débil",X122="Débil"),"Débil","")))))))))</f>
        <v/>
      </c>
      <c r="Z122" s="71" t="str">
        <f t="shared" si="40"/>
        <v/>
      </c>
      <c r="AA122" s="264" t="e">
        <f t="shared" ref="AA122" si="74">AVERAGE(Z122:Z137)</f>
        <v>#DIV/0!</v>
      </c>
      <c r="AB122" s="264" t="str">
        <f>IFERROR(IF(AA122&gt;=80,"Fuerte",IF(AA122&gt;=50,"Moderado",IF(AA122&lt;50,"Débil",""))),"")</f>
        <v/>
      </c>
      <c r="AC122" s="290" t="str">
        <f>IF(AB122="Débil","EL RIESGO SE PUEDE ESTAR MATERIALIZANDO","")</f>
        <v/>
      </c>
      <c r="AD122" s="333"/>
      <c r="AE122" s="333"/>
      <c r="AF122" s="264" t="e">
        <f>LOOKUP(K122,DATOS!$J$15:$J$19,DATOS!$I$15:$I$19)</f>
        <v>#N/A</v>
      </c>
      <c r="AG122" s="264" t="e">
        <f>LOOKUP(L122,DATOS!$L$15:$L$19,DATOS!$K$15:$K$19)</f>
        <v>#N/A</v>
      </c>
      <c r="AH122" s="264" t="str">
        <f>IF(AND(AB122="Fuerte",AD122="Directamente",AE122="Directamente"),"2",IF(AND(AB122="Fuerte",AD122="Directamente",AE122="Indirectamente"),"2",IF(AND(AB122="Fuerte",AD122="Directamente",AE122="No disminuye"),"2",IF(AND(AB122="Fuerte",AD122="No disminuye",AE122="Directamente"),"0",IF(AND(AB122="Moderado",AD122="Directamente",AE122="Directamente"),"1",IF(AND(AB122="Moderado",AD122="Directamente",AE122="Indirectamente"),"1",IF(AND(AB122="Moderado",AD122="Directamente",AE122="No disminuye"),"1",IF(AND(AB122="Moderado",AD122="No disminuye",AE122="Directamente"),"0","0"))))))))</f>
        <v>0</v>
      </c>
      <c r="AI122" s="264" t="str">
        <f>IF(AND(AB122="Fuerte",AD122="Directamente",AE122="Directamente"),"2",IF(AND(AB122="Fuerte",AD122="Directamente",AE122="Indirectamente"),"1",IF(AND(AB122="Fuerte",AD122="Directamente",AE122="No disminuye"),"0",IF(AND(AB122="Fuerte",AD122="No disminuye",AE122="Directamente"),"2",IF(AND(AB122="Moderado",AD122="Directamente",AE122="Directamente"),"1",IF(AND(AB122="Moderado",AD122="Directamente",AE122="Indirectamente"),"0",IF(AND(AB122="Moderado",AD122="Directamente",AE122="No disminuye"),"0",IF(AND(AB122="Moderado",AD122="No disminuye",AE122="Directamente"),"1","0"))))))))</f>
        <v>0</v>
      </c>
      <c r="AJ122" s="264" t="e">
        <f>IFERROR(IF(AF122-AH122&lt;1,1,AF122-AH122),AF122)</f>
        <v>#N/A</v>
      </c>
      <c r="AK122" s="264" t="e">
        <f>IFERROR(IF(AG122-AI122&lt;1,1,AG122-AI122),AG122)</f>
        <v>#N/A</v>
      </c>
      <c r="AL122" s="338">
        <f>IFERROR(LOOKUP(AJ122,DATOS!$I$3:$I$7,DATOS!$J$3:$J$7),0)</f>
        <v>0</v>
      </c>
      <c r="AM122" s="305">
        <f>IFERROR(LOOKUP(AK122,DATOS!$K$3:$K$7,DATOS!$L$3:$L$7),0)</f>
        <v>0</v>
      </c>
      <c r="AN122" s="305" t="str">
        <f>IFERROR(VLOOKUP(AL122,DATOS!$H$22:$M$26,MATCH(AM122,DATOS!$I$27:$M$27,0)+1,0),"")</f>
        <v/>
      </c>
      <c r="AO122" s="264" t="str">
        <f>IF(AN122="Baja","Se puede aceptar el riesgo; no es necesario adoptar medidas adicionales que reduzcan su probabilidad o impacto.",IF(AN122="Moderada","Reduzca la probabilidad y/o el impacto del riesgo mediante un plan de tratamiento con acciones preventivas diferentes a los controles establecidos.",IF(AN122="Alta","No inicie o ejecute las actividades que causan el riesgo o reduzca su probabilidad y/o impacto formulando acciones preventivas diferentes a los controles en un plan de tratamiento. También puede compartir o transferir el riesgo (seguros o tercerización).",IF(AN122="Extrema","No inicie o ejecute las actividades que causan el riesgo o reduzca su probabilidad y/o impacto formulando acciones preventivas diferentes a los controles en un plan de tratamiento. También puede compartir o transferir el riesgo (seguros o tercerización).",""))))</f>
        <v/>
      </c>
      <c r="AP122" s="204"/>
    </row>
    <row r="123" spans="1:42" ht="45" customHeight="1" x14ac:dyDescent="0.25">
      <c r="A123" s="255"/>
      <c r="B123" s="255"/>
      <c r="C123" s="255"/>
      <c r="D123" s="255"/>
      <c r="E123" s="306"/>
      <c r="F123" s="333"/>
      <c r="G123" s="5"/>
      <c r="H123" s="294"/>
      <c r="I123" s="296"/>
      <c r="J123" s="335"/>
      <c r="K123" s="298"/>
      <c r="L123" s="305"/>
      <c r="M123" s="305"/>
      <c r="N123" s="206" t="s">
        <v>552</v>
      </c>
      <c r="O123" s="126"/>
      <c r="P123" s="171"/>
      <c r="Q123" s="126"/>
      <c r="R123" s="126"/>
      <c r="S123" s="126"/>
      <c r="T123" s="264"/>
      <c r="U123" s="171"/>
      <c r="V123" s="126"/>
      <c r="W123" s="71" t="str">
        <f>IF('EV DISENO CONTROLES'!Y121="","",IF('EV DISENO CONTROLES'!$Y121&gt;=96,"Fuerte",IF('EV DISENO CONTROLES'!Y121&gt;=86,"Moderado",IF('EV DISENO CONTROLES'!Y121&gt;=0,"Débil",""))))</f>
        <v/>
      </c>
      <c r="X123" s="71">
        <f>'EV EJECUCION CONTROLES'!$J119</f>
        <v>0</v>
      </c>
      <c r="Y123" s="71" t="str">
        <f t="shared" si="73"/>
        <v/>
      </c>
      <c r="Z123" s="71" t="str">
        <f t="shared" si="40"/>
        <v/>
      </c>
      <c r="AA123" s="264"/>
      <c r="AB123" s="264"/>
      <c r="AC123" s="290"/>
      <c r="AD123" s="333"/>
      <c r="AE123" s="333"/>
      <c r="AF123" s="264"/>
      <c r="AG123" s="264"/>
      <c r="AH123" s="264"/>
      <c r="AI123" s="264"/>
      <c r="AJ123" s="264"/>
      <c r="AK123" s="264"/>
      <c r="AL123" s="338"/>
      <c r="AM123" s="305"/>
      <c r="AN123" s="305"/>
      <c r="AO123" s="264"/>
      <c r="AP123" s="287" t="str">
        <f t="shared" ref="AP123" si="75">IF(AP122="Reducir","Establezca acciones preventivas para reducir la probabilidad de ocurrencia y/o impacto del riesgo",IF(AP122="Evitar","No inicie o no continúe con las actividades que causan el riesgo; si esto no es posible, escoja alguna de las opciones de reducir, compartir o transferir.",IF(AP122="Compartir o transferir","Indique cómo va a compartir o a transferir el riesgo, lo cual puede ser mediante una póliza de seguros o tercerización:",IF(AP122="Aceptar","Continúe aplicando los controles existentes.",""))))</f>
        <v/>
      </c>
    </row>
    <row r="124" spans="1:42" ht="45" customHeight="1" x14ac:dyDescent="0.25">
      <c r="A124" s="254"/>
      <c r="B124" s="254"/>
      <c r="C124" s="254"/>
      <c r="D124" s="254"/>
      <c r="E124" s="306"/>
      <c r="F124" s="333"/>
      <c r="G124" s="5"/>
      <c r="H124" s="294"/>
      <c r="I124" s="296"/>
      <c r="J124" s="335"/>
      <c r="K124" s="298"/>
      <c r="L124" s="305"/>
      <c r="M124" s="305"/>
      <c r="N124" s="206" t="s">
        <v>553</v>
      </c>
      <c r="O124" s="126"/>
      <c r="P124" s="171"/>
      <c r="Q124" s="126"/>
      <c r="R124" s="126"/>
      <c r="S124" s="126"/>
      <c r="T124" s="263" t="str">
        <f t="shared" ref="T124" si="76">IF(IF(AND(D124&gt;0,Q124=""),"Escriba al menos un control asocidado a la vulnerabilidad",IF(AND(Q124&gt;0,D124=""),"Escriba la vulnerabilidad asociada al control"))=FALSE,"",(IF(AND(D124&gt;0,Q124=""),"Escriba al menos un control asocidado a la vulnerabilidad",IF(AND(Q124&gt;0,D124=""),"Escriba la vulnerabilidad asociada al control"))))</f>
        <v/>
      </c>
      <c r="U124" s="171"/>
      <c r="V124" s="126"/>
      <c r="W124" s="71" t="str">
        <f>IF('EV DISENO CONTROLES'!Y122="","",IF('EV DISENO CONTROLES'!$Y122&gt;=96,"Fuerte",IF('EV DISENO CONTROLES'!Y122&gt;=86,"Moderado",IF('EV DISENO CONTROLES'!Y122&gt;=0,"Débil",""))))</f>
        <v/>
      </c>
      <c r="X124" s="71">
        <f>'EV EJECUCION CONTROLES'!$J120</f>
        <v>0</v>
      </c>
      <c r="Y124" s="71" t="str">
        <f t="shared" si="73"/>
        <v/>
      </c>
      <c r="Z124" s="71" t="str">
        <f t="shared" si="40"/>
        <v/>
      </c>
      <c r="AA124" s="264"/>
      <c r="AB124" s="264"/>
      <c r="AC124" s="290" t="str">
        <f>IF(AB122="Débil","Consulte fuentes como cambios en el sistema integrado de gestión, indicadores de gestión, informes de auditorías, mapas de riesgos, encuestas de percepción y satisfacción, PQRSD, revisión por la Dirección y salidas no conformes","")</f>
        <v/>
      </c>
      <c r="AD124" s="333"/>
      <c r="AE124" s="333"/>
      <c r="AF124" s="264"/>
      <c r="AG124" s="264"/>
      <c r="AH124" s="264"/>
      <c r="AI124" s="264"/>
      <c r="AJ124" s="264"/>
      <c r="AK124" s="264"/>
      <c r="AL124" s="338"/>
      <c r="AM124" s="305"/>
      <c r="AN124" s="305"/>
      <c r="AO124" s="264"/>
      <c r="AP124" s="287"/>
    </row>
    <row r="125" spans="1:42" ht="45" customHeight="1" x14ac:dyDescent="0.25">
      <c r="A125" s="255"/>
      <c r="B125" s="255"/>
      <c r="C125" s="255"/>
      <c r="D125" s="255"/>
      <c r="E125" s="306"/>
      <c r="F125" s="333"/>
      <c r="G125" s="5"/>
      <c r="H125" s="294"/>
      <c r="I125" s="296"/>
      <c r="J125" s="335"/>
      <c r="K125" s="298"/>
      <c r="L125" s="305"/>
      <c r="M125" s="305"/>
      <c r="N125" s="206" t="s">
        <v>554</v>
      </c>
      <c r="O125" s="126"/>
      <c r="P125" s="171"/>
      <c r="Q125" s="126"/>
      <c r="R125" s="126"/>
      <c r="S125" s="126"/>
      <c r="T125" s="264"/>
      <c r="U125" s="171"/>
      <c r="V125" s="126"/>
      <c r="W125" s="71" t="str">
        <f>IF('EV DISENO CONTROLES'!Y123="","",IF('EV DISENO CONTROLES'!$Y123&gt;=96,"Fuerte",IF('EV DISENO CONTROLES'!Y123&gt;=86,"Moderado",IF('EV DISENO CONTROLES'!Y123&gt;=0,"Débil",""))))</f>
        <v/>
      </c>
      <c r="X125" s="71">
        <f>'EV EJECUCION CONTROLES'!$J121</f>
        <v>0</v>
      </c>
      <c r="Y125" s="71" t="str">
        <f t="shared" si="73"/>
        <v/>
      </c>
      <c r="Z125" s="71" t="str">
        <f t="shared" si="40"/>
        <v/>
      </c>
      <c r="AA125" s="264"/>
      <c r="AB125" s="264"/>
      <c r="AC125" s="290"/>
      <c r="AD125" s="333"/>
      <c r="AE125" s="333"/>
      <c r="AF125" s="264"/>
      <c r="AG125" s="264"/>
      <c r="AH125" s="264"/>
      <c r="AI125" s="264"/>
      <c r="AJ125" s="264"/>
      <c r="AK125" s="264"/>
      <c r="AL125" s="338"/>
      <c r="AM125" s="305"/>
      <c r="AN125" s="305"/>
      <c r="AO125" s="264"/>
      <c r="AP125" s="339"/>
    </row>
    <row r="126" spans="1:42" ht="45" customHeight="1" x14ac:dyDescent="0.25">
      <c r="A126" s="254"/>
      <c r="B126" s="254"/>
      <c r="C126" s="254"/>
      <c r="D126" s="254"/>
      <c r="E126" s="306"/>
      <c r="F126" s="333"/>
      <c r="G126" s="5"/>
      <c r="H126" s="294"/>
      <c r="I126" s="296"/>
      <c r="J126" s="335"/>
      <c r="K126" s="298"/>
      <c r="L126" s="305"/>
      <c r="M126" s="305"/>
      <c r="N126" s="206" t="s">
        <v>555</v>
      </c>
      <c r="O126" s="126"/>
      <c r="P126" s="171"/>
      <c r="Q126" s="126"/>
      <c r="R126" s="126"/>
      <c r="S126" s="126"/>
      <c r="T126" s="263" t="str">
        <f t="shared" ref="T126" si="77">IF(IF(AND(D126&gt;0,Q126=""),"Escriba al menos un control asocidado a la vulnerabilidad",IF(AND(Q126&gt;0,D126=""),"Escriba la vulnerabilidad asociada al control"))=FALSE,"",(IF(AND(D126&gt;0,Q126=""),"Escriba al menos un control asocidado a la vulnerabilidad",IF(AND(Q126&gt;0,D126=""),"Escriba la vulnerabilidad asociada al control"))))</f>
        <v/>
      </c>
      <c r="U126" s="171"/>
      <c r="V126" s="126"/>
      <c r="W126" s="71" t="str">
        <f>IF('EV DISENO CONTROLES'!Y124="","",IF('EV DISENO CONTROLES'!$Y124&gt;=96,"Fuerte",IF('EV DISENO CONTROLES'!Y124&gt;=86,"Moderado",IF('EV DISENO CONTROLES'!Y124&gt;=0,"Débil",""))))</f>
        <v/>
      </c>
      <c r="X126" s="71">
        <f>'EV EJECUCION CONTROLES'!$J122</f>
        <v>0</v>
      </c>
      <c r="Y126" s="71" t="str">
        <f t="shared" si="73"/>
        <v/>
      </c>
      <c r="Z126" s="71" t="str">
        <f t="shared" si="40"/>
        <v/>
      </c>
      <c r="AA126" s="264"/>
      <c r="AB126" s="264"/>
      <c r="AC126" s="290"/>
      <c r="AD126" s="333"/>
      <c r="AE126" s="333"/>
      <c r="AF126" s="264"/>
      <c r="AG126" s="264"/>
      <c r="AH126" s="264"/>
      <c r="AI126" s="264"/>
      <c r="AJ126" s="264"/>
      <c r="AK126" s="264"/>
      <c r="AL126" s="338"/>
      <c r="AM126" s="305"/>
      <c r="AN126" s="305"/>
      <c r="AO126" s="264"/>
      <c r="AP126" s="339"/>
    </row>
    <row r="127" spans="1:42" ht="45" customHeight="1" x14ac:dyDescent="0.25">
      <c r="A127" s="255"/>
      <c r="B127" s="255"/>
      <c r="C127" s="255"/>
      <c r="D127" s="255"/>
      <c r="E127" s="306"/>
      <c r="F127" s="333"/>
      <c r="G127" s="5"/>
      <c r="H127" s="294"/>
      <c r="I127" s="296"/>
      <c r="J127" s="335"/>
      <c r="K127" s="298"/>
      <c r="L127" s="305"/>
      <c r="M127" s="305"/>
      <c r="N127" s="206" t="s">
        <v>556</v>
      </c>
      <c r="O127" s="126"/>
      <c r="P127" s="171"/>
      <c r="Q127" s="126"/>
      <c r="R127" s="126"/>
      <c r="S127" s="126"/>
      <c r="T127" s="264"/>
      <c r="U127" s="171"/>
      <c r="V127" s="126"/>
      <c r="W127" s="71" t="str">
        <f>IF('EV DISENO CONTROLES'!Y125="","",IF('EV DISENO CONTROLES'!$Y125&gt;=96,"Fuerte",IF('EV DISENO CONTROLES'!Y125&gt;=86,"Moderado",IF('EV DISENO CONTROLES'!Y125&gt;=0,"Débil",""))))</f>
        <v/>
      </c>
      <c r="X127" s="71">
        <f>'EV EJECUCION CONTROLES'!$J123</f>
        <v>0</v>
      </c>
      <c r="Y127" s="71" t="str">
        <f t="shared" si="73"/>
        <v/>
      </c>
      <c r="Z127" s="71" t="str">
        <f t="shared" si="40"/>
        <v/>
      </c>
      <c r="AA127" s="264"/>
      <c r="AB127" s="264"/>
      <c r="AC127" s="290" t="str">
        <f>IF(AB122="Débil","Establezca acciones preventivas en un plan de tratamiento","")</f>
        <v/>
      </c>
      <c r="AD127" s="333"/>
      <c r="AE127" s="333"/>
      <c r="AF127" s="264"/>
      <c r="AG127" s="264"/>
      <c r="AH127" s="264"/>
      <c r="AI127" s="264"/>
      <c r="AJ127" s="264"/>
      <c r="AK127" s="264"/>
      <c r="AL127" s="338"/>
      <c r="AM127" s="305"/>
      <c r="AN127" s="305"/>
      <c r="AO127" s="264"/>
      <c r="AP127" s="339"/>
    </row>
    <row r="128" spans="1:42" ht="45" customHeight="1" x14ac:dyDescent="0.25">
      <c r="A128" s="254"/>
      <c r="B128" s="254"/>
      <c r="C128" s="254"/>
      <c r="D128" s="254"/>
      <c r="E128" s="306"/>
      <c r="F128" s="333"/>
      <c r="G128" s="5"/>
      <c r="H128" s="294"/>
      <c r="I128" s="296"/>
      <c r="J128" s="335"/>
      <c r="K128" s="298"/>
      <c r="L128" s="305"/>
      <c r="M128" s="305"/>
      <c r="N128" s="206" t="s">
        <v>557</v>
      </c>
      <c r="O128" s="126"/>
      <c r="P128" s="171"/>
      <c r="Q128" s="126"/>
      <c r="R128" s="126"/>
      <c r="S128" s="126"/>
      <c r="T128" s="263" t="str">
        <f t="shared" ref="T128" si="78">IF(IF(AND(D128&gt;0,Q128=""),"Escriba al menos un control asocidado a la vulnerabilidad",IF(AND(Q128&gt;0,D128=""),"Escriba la vulnerabilidad asociada al control"))=FALSE,"",(IF(AND(D128&gt;0,Q128=""),"Escriba al menos un control asocidado a la vulnerabilidad",IF(AND(Q128&gt;0,D128=""),"Escriba la vulnerabilidad asociada al control"))))</f>
        <v/>
      </c>
      <c r="U128" s="171"/>
      <c r="V128" s="126"/>
      <c r="W128" s="71" t="str">
        <f>IF('EV DISENO CONTROLES'!Y126="","",IF('EV DISENO CONTROLES'!$Y126&gt;=96,"Fuerte",IF('EV DISENO CONTROLES'!Y126&gt;=86,"Moderado",IF('EV DISENO CONTROLES'!Y126&gt;=0,"Débil",""))))</f>
        <v/>
      </c>
      <c r="X128" s="71">
        <f>'EV EJECUCION CONTROLES'!$J124</f>
        <v>0</v>
      </c>
      <c r="Y128" s="71" t="str">
        <f t="shared" si="73"/>
        <v/>
      </c>
      <c r="Z128" s="71" t="str">
        <f t="shared" si="40"/>
        <v/>
      </c>
      <c r="AA128" s="264"/>
      <c r="AB128" s="264"/>
      <c r="AC128" s="290"/>
      <c r="AD128" s="333"/>
      <c r="AE128" s="333"/>
      <c r="AF128" s="264"/>
      <c r="AG128" s="264"/>
      <c r="AH128" s="264"/>
      <c r="AI128" s="264"/>
      <c r="AJ128" s="264"/>
      <c r="AK128" s="264"/>
      <c r="AL128" s="338"/>
      <c r="AM128" s="305"/>
      <c r="AN128" s="305"/>
      <c r="AO128" s="264"/>
      <c r="AP128" s="339"/>
    </row>
    <row r="129" spans="1:42" ht="45" customHeight="1" x14ac:dyDescent="0.25">
      <c r="A129" s="255"/>
      <c r="B129" s="255"/>
      <c r="C129" s="255"/>
      <c r="D129" s="255"/>
      <c r="E129" s="306"/>
      <c r="F129" s="333"/>
      <c r="G129" s="5"/>
      <c r="H129" s="294"/>
      <c r="I129" s="296"/>
      <c r="J129" s="335"/>
      <c r="K129" s="298"/>
      <c r="L129" s="305"/>
      <c r="M129" s="305"/>
      <c r="N129" s="206" t="s">
        <v>558</v>
      </c>
      <c r="O129" s="126"/>
      <c r="P129" s="171"/>
      <c r="Q129" s="126"/>
      <c r="R129" s="126"/>
      <c r="S129" s="126"/>
      <c r="T129" s="264"/>
      <c r="U129" s="171"/>
      <c r="V129" s="126"/>
      <c r="W129" s="71" t="str">
        <f>IF('EV DISENO CONTROLES'!Y127="","",IF('EV DISENO CONTROLES'!$Y127&gt;=96,"Fuerte",IF('EV DISENO CONTROLES'!Y127&gt;=86,"Moderado",IF('EV DISENO CONTROLES'!Y127&gt;=0,"Débil",""))))</f>
        <v/>
      </c>
      <c r="X129" s="71">
        <f>'EV EJECUCION CONTROLES'!$J125</f>
        <v>0</v>
      </c>
      <c r="Y129" s="71" t="str">
        <f t="shared" si="73"/>
        <v/>
      </c>
      <c r="Z129" s="71" t="str">
        <f t="shared" si="40"/>
        <v/>
      </c>
      <c r="AA129" s="264"/>
      <c r="AB129" s="264"/>
      <c r="AC129" s="290"/>
      <c r="AD129" s="333"/>
      <c r="AE129" s="333"/>
      <c r="AF129" s="264"/>
      <c r="AG129" s="264"/>
      <c r="AH129" s="264"/>
      <c r="AI129" s="264"/>
      <c r="AJ129" s="264"/>
      <c r="AK129" s="264"/>
      <c r="AL129" s="338"/>
      <c r="AM129" s="305"/>
      <c r="AN129" s="305"/>
      <c r="AO129" s="264"/>
      <c r="AP129" s="204"/>
    </row>
    <row r="130" spans="1:42" ht="45" customHeight="1" x14ac:dyDescent="0.25">
      <c r="A130" s="254"/>
      <c r="B130" s="254"/>
      <c r="C130" s="254"/>
      <c r="D130" s="254"/>
      <c r="E130" s="306"/>
      <c r="F130" s="333"/>
      <c r="G130" s="5"/>
      <c r="H130" s="294"/>
      <c r="I130" s="296"/>
      <c r="J130" s="335"/>
      <c r="K130" s="298"/>
      <c r="L130" s="305"/>
      <c r="M130" s="305"/>
      <c r="N130" s="206" t="s">
        <v>559</v>
      </c>
      <c r="O130" s="126"/>
      <c r="P130" s="171"/>
      <c r="Q130" s="126"/>
      <c r="R130" s="126"/>
      <c r="S130" s="126"/>
      <c r="T130" s="263" t="str">
        <f t="shared" ref="T130" si="79">IF(IF(AND(D130&gt;0,Q130=""),"Escriba al menos un control asocidado a la vulnerabilidad",IF(AND(Q130&gt;0,D130=""),"Escriba la vulnerabilidad asociada al control"))=FALSE,"",(IF(AND(D130&gt;0,Q130=""),"Escriba al menos un control asocidado a la vulnerabilidad",IF(AND(Q130&gt;0,D130=""),"Escriba la vulnerabilidad asociada al control"))))</f>
        <v/>
      </c>
      <c r="U130" s="171"/>
      <c r="V130" s="126"/>
      <c r="W130" s="71" t="str">
        <f>IF('EV DISENO CONTROLES'!Y128="","",IF('EV DISENO CONTROLES'!$Y128&gt;=96,"Fuerte",IF('EV DISENO CONTROLES'!Y128&gt;=86,"Moderado",IF('EV DISENO CONTROLES'!Y128&gt;=0,"Débil",""))))</f>
        <v/>
      </c>
      <c r="X130" s="71">
        <f>'EV EJECUCION CONTROLES'!$J126</f>
        <v>0</v>
      </c>
      <c r="Y130" s="71" t="str">
        <f t="shared" si="73"/>
        <v/>
      </c>
      <c r="Z130" s="71" t="str">
        <f t="shared" si="40"/>
        <v/>
      </c>
      <c r="AA130" s="264"/>
      <c r="AB130" s="264"/>
      <c r="AC130" s="202"/>
      <c r="AD130" s="333"/>
      <c r="AE130" s="333"/>
      <c r="AF130" s="264"/>
      <c r="AG130" s="264"/>
      <c r="AH130" s="264"/>
      <c r="AI130" s="264"/>
      <c r="AJ130" s="264"/>
      <c r="AK130" s="264"/>
      <c r="AL130" s="338"/>
      <c r="AM130" s="305"/>
      <c r="AN130" s="305"/>
      <c r="AO130" s="264"/>
      <c r="AP130" s="287" t="str">
        <f t="shared" ref="AP130" si="80">IF(AP129="Reducir","Establezca acciones preventivas para reducir la probabilidad de ocurrencia y/o impacto del riesgo",IF(AP129="Evitar","No inicie o no continúe con las actividades que causan el riesgo; si esto no es posible, escoja alguna de las opciones de reducir, compartir o transferir.",IF(AP129="Compartir o transferir","Indique cómo va a compartir o a transferir el riesgo, lo cual puede ser mediante una póliza de seguros o tercerización:",IF(AP129="Aceptar","Continúe aplicando los controles existentes.",""))))</f>
        <v/>
      </c>
    </row>
    <row r="131" spans="1:42" ht="45" customHeight="1" x14ac:dyDescent="0.25">
      <c r="A131" s="255"/>
      <c r="B131" s="255"/>
      <c r="C131" s="255"/>
      <c r="D131" s="255"/>
      <c r="E131" s="306"/>
      <c r="F131" s="333"/>
      <c r="G131" s="5"/>
      <c r="H131" s="294"/>
      <c r="I131" s="296"/>
      <c r="J131" s="335"/>
      <c r="K131" s="298"/>
      <c r="L131" s="305"/>
      <c r="M131" s="305"/>
      <c r="N131" s="206" t="s">
        <v>560</v>
      </c>
      <c r="O131" s="126"/>
      <c r="P131" s="171"/>
      <c r="Q131" s="126"/>
      <c r="R131" s="126"/>
      <c r="S131" s="126"/>
      <c r="T131" s="264"/>
      <c r="U131" s="171"/>
      <c r="V131" s="126"/>
      <c r="W131" s="71" t="str">
        <f>IF('EV DISENO CONTROLES'!Y129="","",IF('EV DISENO CONTROLES'!$Y129&gt;=96,"Fuerte",IF('EV DISENO CONTROLES'!Y129&gt;=86,"Moderado",IF('EV DISENO CONTROLES'!Y129&gt;=0,"Débil",""))))</f>
        <v/>
      </c>
      <c r="X131" s="71">
        <f>'EV EJECUCION CONTROLES'!$J127</f>
        <v>0</v>
      </c>
      <c r="Y131" s="71" t="str">
        <f t="shared" si="73"/>
        <v/>
      </c>
      <c r="Z131" s="71" t="str">
        <f t="shared" si="40"/>
        <v/>
      </c>
      <c r="AA131" s="264"/>
      <c r="AB131" s="264"/>
      <c r="AC131" s="202"/>
      <c r="AD131" s="333"/>
      <c r="AE131" s="333"/>
      <c r="AF131" s="264"/>
      <c r="AG131" s="264"/>
      <c r="AH131" s="264"/>
      <c r="AI131" s="264"/>
      <c r="AJ131" s="264"/>
      <c r="AK131" s="264"/>
      <c r="AL131" s="338"/>
      <c r="AM131" s="305"/>
      <c r="AN131" s="305"/>
      <c r="AO131" s="264"/>
      <c r="AP131" s="287"/>
    </row>
    <row r="132" spans="1:42" ht="45" customHeight="1" x14ac:dyDescent="0.25">
      <c r="A132" s="254"/>
      <c r="B132" s="254"/>
      <c r="C132" s="254"/>
      <c r="D132" s="254"/>
      <c r="E132" s="306"/>
      <c r="F132" s="333"/>
      <c r="G132" s="5"/>
      <c r="H132" s="294"/>
      <c r="I132" s="296"/>
      <c r="J132" s="335"/>
      <c r="K132" s="298"/>
      <c r="L132" s="305"/>
      <c r="M132" s="305"/>
      <c r="N132" s="206" t="s">
        <v>561</v>
      </c>
      <c r="O132" s="126"/>
      <c r="P132" s="171"/>
      <c r="Q132" s="126"/>
      <c r="R132" s="126"/>
      <c r="S132" s="126"/>
      <c r="T132" s="263" t="str">
        <f t="shared" ref="T132" si="81">IF(IF(AND(D132&gt;0,Q132=""),"Escriba al menos un control asocidado a la vulnerabilidad",IF(AND(Q132&gt;0,D132=""),"Escriba la vulnerabilidad asociada al control"))=FALSE,"",(IF(AND(D132&gt;0,Q132=""),"Escriba al menos un control asocidado a la vulnerabilidad",IF(AND(Q132&gt;0,D132=""),"Escriba la vulnerabilidad asociada al control"))))</f>
        <v/>
      </c>
      <c r="U132" s="171"/>
      <c r="V132" s="126"/>
      <c r="W132" s="71" t="str">
        <f>IF('EV DISENO CONTROLES'!Y130="","",IF('EV DISENO CONTROLES'!$Y130&gt;=96,"Fuerte",IF('EV DISENO CONTROLES'!Y130&gt;=86,"Moderado",IF('EV DISENO CONTROLES'!Y130&gt;=0,"Débil",""))))</f>
        <v/>
      </c>
      <c r="X132" s="71">
        <f>'EV EJECUCION CONTROLES'!$J128</f>
        <v>0</v>
      </c>
      <c r="Y132" s="71" t="str">
        <f t="shared" si="73"/>
        <v/>
      </c>
      <c r="Z132" s="71" t="str">
        <f t="shared" si="40"/>
        <v/>
      </c>
      <c r="AA132" s="264"/>
      <c r="AB132" s="264"/>
      <c r="AC132" s="202"/>
      <c r="AD132" s="333"/>
      <c r="AE132" s="333"/>
      <c r="AF132" s="264"/>
      <c r="AG132" s="264"/>
      <c r="AH132" s="264"/>
      <c r="AI132" s="264"/>
      <c r="AJ132" s="264"/>
      <c r="AK132" s="264"/>
      <c r="AL132" s="338"/>
      <c r="AM132" s="305"/>
      <c r="AN132" s="305"/>
      <c r="AO132" s="264"/>
      <c r="AP132" s="287"/>
    </row>
    <row r="133" spans="1:42" ht="45" customHeight="1" x14ac:dyDescent="0.25">
      <c r="A133" s="255"/>
      <c r="B133" s="255"/>
      <c r="C133" s="255"/>
      <c r="D133" s="255"/>
      <c r="E133" s="306"/>
      <c r="F133" s="333"/>
      <c r="G133" s="5"/>
      <c r="H133" s="294"/>
      <c r="I133" s="296"/>
      <c r="J133" s="335"/>
      <c r="K133" s="298"/>
      <c r="L133" s="305"/>
      <c r="M133" s="305"/>
      <c r="N133" s="206" t="s">
        <v>562</v>
      </c>
      <c r="O133" s="126"/>
      <c r="P133" s="171"/>
      <c r="Q133" s="126"/>
      <c r="R133" s="126"/>
      <c r="S133" s="126"/>
      <c r="T133" s="264"/>
      <c r="U133" s="171"/>
      <c r="V133" s="126"/>
      <c r="W133" s="71" t="str">
        <f>IF('EV DISENO CONTROLES'!Y131="","",IF('EV DISENO CONTROLES'!$Y131&gt;=96,"Fuerte",IF('EV DISENO CONTROLES'!Y131&gt;=86,"Moderado",IF('EV DISENO CONTROLES'!Y131&gt;=0,"Débil",""))))</f>
        <v/>
      </c>
      <c r="X133" s="71">
        <f>'EV EJECUCION CONTROLES'!$J129</f>
        <v>0</v>
      </c>
      <c r="Y133" s="71" t="str">
        <f t="shared" si="73"/>
        <v/>
      </c>
      <c r="Z133" s="71" t="str">
        <f t="shared" si="40"/>
        <v/>
      </c>
      <c r="AA133" s="264"/>
      <c r="AB133" s="264"/>
      <c r="AC133" s="202"/>
      <c r="AD133" s="333"/>
      <c r="AE133" s="333"/>
      <c r="AF133" s="264"/>
      <c r="AG133" s="264"/>
      <c r="AH133" s="264"/>
      <c r="AI133" s="264"/>
      <c r="AJ133" s="264"/>
      <c r="AK133" s="264"/>
      <c r="AL133" s="338"/>
      <c r="AM133" s="305"/>
      <c r="AN133" s="305"/>
      <c r="AO133" s="264"/>
      <c r="AP133" s="287"/>
    </row>
    <row r="134" spans="1:42" ht="45" customHeight="1" x14ac:dyDescent="0.25">
      <c r="A134" s="254"/>
      <c r="B134" s="254"/>
      <c r="C134" s="254"/>
      <c r="D134" s="254"/>
      <c r="E134" s="306"/>
      <c r="F134" s="333"/>
      <c r="G134" s="5"/>
      <c r="H134" s="294"/>
      <c r="I134" s="296"/>
      <c r="J134" s="335"/>
      <c r="K134" s="298"/>
      <c r="L134" s="305"/>
      <c r="M134" s="305"/>
      <c r="N134" s="206" t="s">
        <v>563</v>
      </c>
      <c r="O134" s="126"/>
      <c r="P134" s="171"/>
      <c r="Q134" s="126"/>
      <c r="R134" s="126"/>
      <c r="S134" s="126"/>
      <c r="T134" s="263" t="str">
        <f t="shared" ref="T134" si="82">IF(IF(AND(D134&gt;0,Q134=""),"Escriba al menos un control asocidado a la vulnerabilidad",IF(AND(Q134&gt;0,D134=""),"Escriba la vulnerabilidad asociada al control"))=FALSE,"",(IF(AND(D134&gt;0,Q134=""),"Escriba al menos un control asocidado a la vulnerabilidad",IF(AND(Q134&gt;0,D134=""),"Escriba la vulnerabilidad asociada al control"))))</f>
        <v/>
      </c>
      <c r="U134" s="171"/>
      <c r="V134" s="126"/>
      <c r="W134" s="71" t="str">
        <f>IF('EV DISENO CONTROLES'!Y132="","",IF('EV DISENO CONTROLES'!$Y132&gt;=96,"Fuerte",IF('EV DISENO CONTROLES'!Y132&gt;=86,"Moderado",IF('EV DISENO CONTROLES'!Y132&gt;=0,"Débil",""))))</f>
        <v/>
      </c>
      <c r="X134" s="71">
        <f>'EV EJECUCION CONTROLES'!$J130</f>
        <v>0</v>
      </c>
      <c r="Y134" s="71" t="str">
        <f t="shared" si="73"/>
        <v/>
      </c>
      <c r="Z134" s="71" t="str">
        <f t="shared" si="40"/>
        <v/>
      </c>
      <c r="AA134" s="264"/>
      <c r="AB134" s="264"/>
      <c r="AC134" s="129"/>
      <c r="AD134" s="333"/>
      <c r="AE134" s="333"/>
      <c r="AF134" s="264"/>
      <c r="AG134" s="264"/>
      <c r="AH134" s="264"/>
      <c r="AI134" s="264"/>
      <c r="AJ134" s="264"/>
      <c r="AK134" s="264"/>
      <c r="AL134" s="338"/>
      <c r="AM134" s="305"/>
      <c r="AN134" s="305"/>
      <c r="AO134" s="264"/>
      <c r="AP134" s="287"/>
    </row>
    <row r="135" spans="1:42" ht="45" customHeight="1" x14ac:dyDescent="0.25">
      <c r="A135" s="255"/>
      <c r="B135" s="255"/>
      <c r="C135" s="255"/>
      <c r="D135" s="255"/>
      <c r="E135" s="306"/>
      <c r="F135" s="333"/>
      <c r="G135" s="5"/>
      <c r="H135" s="294"/>
      <c r="I135" s="296"/>
      <c r="J135" s="335"/>
      <c r="K135" s="298"/>
      <c r="L135" s="305"/>
      <c r="M135" s="305"/>
      <c r="N135" s="206" t="s">
        <v>564</v>
      </c>
      <c r="O135" s="126"/>
      <c r="P135" s="171"/>
      <c r="Q135" s="126"/>
      <c r="R135" s="126"/>
      <c r="S135" s="126"/>
      <c r="T135" s="264"/>
      <c r="U135" s="171"/>
      <c r="V135" s="126"/>
      <c r="W135" s="71" t="str">
        <f>IF('EV DISENO CONTROLES'!Y133="","",IF('EV DISENO CONTROLES'!$Y133&gt;=96,"Fuerte",IF('EV DISENO CONTROLES'!Y133&gt;=86,"Moderado",IF('EV DISENO CONTROLES'!Y133&gt;=0,"Débil",""))))</f>
        <v/>
      </c>
      <c r="X135" s="71">
        <f>'EV EJECUCION CONTROLES'!$J131</f>
        <v>0</v>
      </c>
      <c r="Y135" s="71" t="str">
        <f t="shared" si="73"/>
        <v/>
      </c>
      <c r="Z135" s="71" t="str">
        <f t="shared" si="40"/>
        <v/>
      </c>
      <c r="AA135" s="264"/>
      <c r="AB135" s="264"/>
      <c r="AC135" s="129"/>
      <c r="AD135" s="333"/>
      <c r="AE135" s="333"/>
      <c r="AF135" s="264"/>
      <c r="AG135" s="264"/>
      <c r="AH135" s="264"/>
      <c r="AI135" s="264"/>
      <c r="AJ135" s="264"/>
      <c r="AK135" s="264"/>
      <c r="AL135" s="338"/>
      <c r="AM135" s="305"/>
      <c r="AN135" s="305"/>
      <c r="AO135" s="264"/>
      <c r="AP135" s="287"/>
    </row>
    <row r="136" spans="1:42" ht="45" customHeight="1" x14ac:dyDescent="0.25">
      <c r="A136" s="254"/>
      <c r="B136" s="254"/>
      <c r="C136" s="254"/>
      <c r="D136" s="254"/>
      <c r="E136" s="306"/>
      <c r="F136" s="333"/>
      <c r="G136" s="5"/>
      <c r="H136" s="294"/>
      <c r="I136" s="296"/>
      <c r="J136" s="335"/>
      <c r="K136" s="298"/>
      <c r="L136" s="305"/>
      <c r="M136" s="305"/>
      <c r="N136" s="206" t="s">
        <v>565</v>
      </c>
      <c r="O136" s="126"/>
      <c r="P136" s="171"/>
      <c r="Q136" s="126"/>
      <c r="R136" s="126"/>
      <c r="S136" s="126"/>
      <c r="T136" s="263" t="str">
        <f t="shared" ref="T136" si="83">IF(IF(AND(D136&gt;0,Q136=""),"Escriba al menos un control asocidado a la vulnerabilidad",IF(AND(Q136&gt;0,D136=""),"Escriba la vulnerabilidad asociada al control"))=FALSE,"",(IF(AND(D136&gt;0,Q136=""),"Escriba al menos un control asocidado a la vulnerabilidad",IF(AND(Q136&gt;0,D136=""),"Escriba la vulnerabilidad asociada al control"))))</f>
        <v/>
      </c>
      <c r="U136" s="171"/>
      <c r="V136" s="126"/>
      <c r="W136" s="71" t="str">
        <f>IF('EV DISENO CONTROLES'!Y134="","",IF('EV DISENO CONTROLES'!$Y134&gt;=96,"Fuerte",IF('EV DISENO CONTROLES'!Y134&gt;=86,"Moderado",IF('EV DISENO CONTROLES'!Y134&gt;=0,"Débil",""))))</f>
        <v/>
      </c>
      <c r="X136" s="71">
        <f>'EV EJECUCION CONTROLES'!$J132</f>
        <v>0</v>
      </c>
      <c r="Y136" s="71" t="str">
        <f t="shared" si="73"/>
        <v/>
      </c>
      <c r="Z136" s="71" t="str">
        <f t="shared" si="40"/>
        <v/>
      </c>
      <c r="AA136" s="264"/>
      <c r="AB136" s="264"/>
      <c r="AC136" s="129"/>
      <c r="AD136" s="333"/>
      <c r="AE136" s="333"/>
      <c r="AF136" s="264"/>
      <c r="AG136" s="264"/>
      <c r="AH136" s="264"/>
      <c r="AI136" s="264"/>
      <c r="AJ136" s="264"/>
      <c r="AK136" s="264"/>
      <c r="AL136" s="338"/>
      <c r="AM136" s="305"/>
      <c r="AN136" s="305"/>
      <c r="AO136" s="264"/>
      <c r="AP136" s="287"/>
    </row>
    <row r="137" spans="1:42" ht="45" customHeight="1" x14ac:dyDescent="0.25">
      <c r="A137" s="255"/>
      <c r="B137" s="255"/>
      <c r="C137" s="255"/>
      <c r="D137" s="255"/>
      <c r="E137" s="307"/>
      <c r="F137" s="333"/>
      <c r="G137" s="5"/>
      <c r="H137" s="294"/>
      <c r="I137" s="296"/>
      <c r="J137" s="335"/>
      <c r="K137" s="298"/>
      <c r="L137" s="305"/>
      <c r="M137" s="305"/>
      <c r="N137" s="206" t="s">
        <v>566</v>
      </c>
      <c r="O137" s="126"/>
      <c r="P137" s="171"/>
      <c r="Q137" s="126"/>
      <c r="R137" s="126"/>
      <c r="S137" s="126"/>
      <c r="T137" s="264"/>
      <c r="U137" s="171"/>
      <c r="V137" s="126"/>
      <c r="W137" s="71" t="str">
        <f>IF('EV DISENO CONTROLES'!Y135="","",IF('EV DISENO CONTROLES'!$Y135&gt;=96,"Fuerte",IF('EV DISENO CONTROLES'!Y135&gt;=86,"Moderado",IF('EV DISENO CONTROLES'!Y135&gt;=0,"Débil",""))))</f>
        <v/>
      </c>
      <c r="X137" s="71">
        <f>'EV EJECUCION CONTROLES'!$J133</f>
        <v>0</v>
      </c>
      <c r="Y137" s="71" t="str">
        <f t="shared" si="73"/>
        <v/>
      </c>
      <c r="Z137" s="71" t="str">
        <f t="shared" si="40"/>
        <v/>
      </c>
      <c r="AA137" s="264"/>
      <c r="AB137" s="264"/>
      <c r="AC137" s="130"/>
      <c r="AD137" s="333"/>
      <c r="AE137" s="333"/>
      <c r="AF137" s="264"/>
      <c r="AG137" s="264"/>
      <c r="AH137" s="264"/>
      <c r="AI137" s="264"/>
      <c r="AJ137" s="264"/>
      <c r="AK137" s="264"/>
      <c r="AL137" s="338"/>
      <c r="AM137" s="305"/>
      <c r="AN137" s="305"/>
      <c r="AO137" s="264"/>
      <c r="AP137" s="287"/>
    </row>
    <row r="138" spans="1:42" ht="45" customHeight="1" x14ac:dyDescent="0.25">
      <c r="A138" s="254"/>
      <c r="B138" s="254"/>
      <c r="C138" s="262"/>
      <c r="D138" s="262"/>
      <c r="E138" s="306"/>
      <c r="F138" s="333"/>
      <c r="G138" s="5"/>
      <c r="H138" s="294"/>
      <c r="I138" s="296" t="s">
        <v>403</v>
      </c>
      <c r="J138" s="335"/>
      <c r="K138" s="298">
        <f>'AYUDA PROBABILIDAD'!V13</f>
        <v>0</v>
      </c>
      <c r="L138" s="305">
        <f>'AYUDA IMPACTO'!S13</f>
        <v>0</v>
      </c>
      <c r="M138" s="305" t="str">
        <f>IFERROR(VLOOKUP(K138,DATOS!$H$22:$M$26,MATCH(L138,DATOS!$I$27:$M$27,0)+1,0),"")</f>
        <v/>
      </c>
      <c r="N138" s="205" t="s">
        <v>567</v>
      </c>
      <c r="O138" s="126"/>
      <c r="P138" s="171"/>
      <c r="Q138" s="126"/>
      <c r="R138" s="126"/>
      <c r="S138" s="126"/>
      <c r="T138" s="263" t="str">
        <f t="shared" ref="T138" si="84">IF(IF(AND(D138&gt;0,Q138=""),"Escriba al menos un control asocidado a la vulnerabilidad",IF(AND(Q138&gt;0,D138=""),"Escriba la vulnerabilidad asociada al control"))=FALSE,"",(IF(AND(D138&gt;0,Q138=""),"Escriba al menos un control asocidado a la vulnerabilidad",IF(AND(Q138&gt;0,D138=""),"Escriba la vulnerabilidad asociada al control"))))</f>
        <v/>
      </c>
      <c r="U138" s="171"/>
      <c r="V138" s="126"/>
      <c r="W138" s="71" t="str">
        <f>IF('EV DISENO CONTROLES'!Y136="","",IF('EV DISENO CONTROLES'!$Y136&gt;=96,"Fuerte",IF('EV DISENO CONTROLES'!Y136&gt;=86,"Moderado",IF('EV DISENO CONTROLES'!Y136&gt;=0,"Débil",""))))</f>
        <v/>
      </c>
      <c r="X138" s="71">
        <f>'EV EJECUCION CONTROLES'!$J134</f>
        <v>0</v>
      </c>
      <c r="Y138" s="71" t="str">
        <f t="shared" ref="Y138:Y201" si="85">IF(AND(W138="Fuerte",X138="Fuerte"),"Fuerte",IF(AND(W138="Fuerte",X138="Moderado"),"Moderado",IF(AND(W138="Fuerte",X138="Débil"),"Débil",IF(AND(W138="Moderado",X138="Fuerte"),"Moderado",IF(AND(W138="Moderado",X138="Moderado"),"Moderado",IF(AND(W138="Moderado",X138="Débil"),"Débil",IF(AND(W138="Débil",X138="Fuerte"),"Débil",IF(AND(W138="Débil",X138="Moderado"),"Débil",IF(AND(W138="Débil",X138="Débil"),"Débil","")))))))))</f>
        <v/>
      </c>
      <c r="Z138" s="71" t="str">
        <f t="shared" ref="Z138:Z201" si="86">IF(Y138="Fuerte",100,IF(Y138="Moderado",50,IF(Y138="Débil",0,"")))</f>
        <v/>
      </c>
      <c r="AA138" s="264" t="e">
        <f t="shared" ref="AA138" si="87">AVERAGE(Z138:Z153)</f>
        <v>#DIV/0!</v>
      </c>
      <c r="AB138" s="264" t="str">
        <f>IFERROR(IF(AA138&gt;=80,"Fuerte",IF(AA138&gt;=50,"Moderado",IF(AA138&lt;50,"Débil",""))),"")</f>
        <v/>
      </c>
      <c r="AC138" s="290" t="str">
        <f>IF(AB138="Débil","EL RIESGO SE PUEDE ESTAR MATERIALIZANDO","")</f>
        <v/>
      </c>
      <c r="AD138" s="333"/>
      <c r="AE138" s="333"/>
      <c r="AF138" s="264" t="e">
        <f>LOOKUP(K138,DATOS!$J$15:$J$19,DATOS!$I$15:$I$19)</f>
        <v>#N/A</v>
      </c>
      <c r="AG138" s="264" t="e">
        <f>LOOKUP(L138,DATOS!$L$15:$L$19,DATOS!$K$15:$K$19)</f>
        <v>#N/A</v>
      </c>
      <c r="AH138" s="264" t="str">
        <f>IF(AND(AB138="Fuerte",AD138="Directamente",AE138="Directamente"),"2",IF(AND(AB138="Fuerte",AD138="Directamente",AE138="Indirectamente"),"2",IF(AND(AB138="Fuerte",AD138="Directamente",AE138="No disminuye"),"2",IF(AND(AB138="Fuerte",AD138="No disminuye",AE138="Directamente"),"0",IF(AND(AB138="Moderado",AD138="Directamente",AE138="Directamente"),"1",IF(AND(AB138="Moderado",AD138="Directamente",AE138="Indirectamente"),"1",IF(AND(AB138="Moderado",AD138="Directamente",AE138="No disminuye"),"1",IF(AND(AB138="Moderado",AD138="No disminuye",AE138="Directamente"),"0","0"))))))))</f>
        <v>0</v>
      </c>
      <c r="AI138" s="264" t="str">
        <f>IF(AND(AB138="Fuerte",AD138="Directamente",AE138="Directamente"),"2",IF(AND(AB138="Fuerte",AD138="Directamente",AE138="Indirectamente"),"1",IF(AND(AB138="Fuerte",AD138="Directamente",AE138="No disminuye"),"0",IF(AND(AB138="Fuerte",AD138="No disminuye",AE138="Directamente"),"2",IF(AND(AB138="Moderado",AD138="Directamente",AE138="Directamente"),"1",IF(AND(AB138="Moderado",AD138="Directamente",AE138="Indirectamente"),"0",IF(AND(AB138="Moderado",AD138="Directamente",AE138="No disminuye"),"0",IF(AND(AB138="Moderado",AD138="No disminuye",AE138="Directamente"),"1","0"))))))))</f>
        <v>0</v>
      </c>
      <c r="AJ138" s="264" t="e">
        <f>IFERROR(IF(AF138-AH138&lt;1,1,AF138-AH138),AF138)</f>
        <v>#N/A</v>
      </c>
      <c r="AK138" s="264" t="e">
        <f>IFERROR(IF(AG138-AI138&lt;1,1,AG138-AI138),AG138)</f>
        <v>#N/A</v>
      </c>
      <c r="AL138" s="338">
        <f>IFERROR(LOOKUP(AJ138,DATOS!$I$3:$I$7,DATOS!$J$3:$J$7),0)</f>
        <v>0</v>
      </c>
      <c r="AM138" s="305">
        <f>IFERROR(LOOKUP(AK138,DATOS!$K$3:$K$7,DATOS!$L$3:$L$7),0)</f>
        <v>0</v>
      </c>
      <c r="AN138" s="305" t="str">
        <f>IFERROR(VLOOKUP(AL138,DATOS!$H$22:$M$26,MATCH(AM138,DATOS!$I$27:$M$27,0)+1,0),"")</f>
        <v/>
      </c>
      <c r="AO138" s="264" t="str">
        <f>IF(AN138="Baja","Se puede aceptar el riesgo; no es necesario adoptar medidas adicionales que reduzcan su probabilidad o impacto.",IF(AN138="Moderada","Reduzca la probabilidad y/o el impacto del riesgo mediante un plan de tratamiento con acciones preventivas diferentes a los controles establecidos.",IF(AN138="Alta","No inicie o ejecute las actividades que causan el riesgo o reduzca su probabilidad y/o impacto formulando acciones preventivas diferentes a los controles en un plan de tratamiento. También puede compartir o transferir el riesgo (seguros o tercerización).",IF(AN138="Extrema","No inicie o ejecute las actividades que causan el riesgo o reduzca su probabilidad y/o impacto formulando acciones preventivas diferentes a los controles en un plan de tratamiento. También puede compartir o transferir el riesgo (seguros o tercerización).",""))))</f>
        <v/>
      </c>
      <c r="AP138" s="204"/>
    </row>
    <row r="139" spans="1:42" ht="45" customHeight="1" x14ac:dyDescent="0.25">
      <c r="A139" s="255"/>
      <c r="B139" s="255"/>
      <c r="C139" s="255"/>
      <c r="D139" s="255"/>
      <c r="E139" s="306"/>
      <c r="F139" s="333"/>
      <c r="G139" s="5"/>
      <c r="H139" s="294"/>
      <c r="I139" s="296"/>
      <c r="J139" s="335"/>
      <c r="K139" s="298"/>
      <c r="L139" s="305"/>
      <c r="M139" s="305"/>
      <c r="N139" s="206" t="s">
        <v>568</v>
      </c>
      <c r="O139" s="126"/>
      <c r="P139" s="171"/>
      <c r="Q139" s="126"/>
      <c r="R139" s="126"/>
      <c r="S139" s="126"/>
      <c r="T139" s="264"/>
      <c r="U139" s="171"/>
      <c r="V139" s="126"/>
      <c r="W139" s="71" t="str">
        <f>IF('EV DISENO CONTROLES'!Y137="","",IF('EV DISENO CONTROLES'!$Y137&gt;=96,"Fuerte",IF('EV DISENO CONTROLES'!Y137&gt;=86,"Moderado",IF('EV DISENO CONTROLES'!Y137&gt;=0,"Débil",""))))</f>
        <v/>
      </c>
      <c r="X139" s="71">
        <f>'EV EJECUCION CONTROLES'!$J135</f>
        <v>0</v>
      </c>
      <c r="Y139" s="71" t="str">
        <f t="shared" si="85"/>
        <v/>
      </c>
      <c r="Z139" s="71" t="str">
        <f t="shared" si="86"/>
        <v/>
      </c>
      <c r="AA139" s="264"/>
      <c r="AB139" s="264"/>
      <c r="AC139" s="290"/>
      <c r="AD139" s="333"/>
      <c r="AE139" s="333"/>
      <c r="AF139" s="264"/>
      <c r="AG139" s="264"/>
      <c r="AH139" s="264"/>
      <c r="AI139" s="264"/>
      <c r="AJ139" s="264"/>
      <c r="AK139" s="264"/>
      <c r="AL139" s="338"/>
      <c r="AM139" s="305"/>
      <c r="AN139" s="305"/>
      <c r="AO139" s="264"/>
      <c r="AP139" s="287" t="str">
        <f t="shared" ref="AP139" si="88">IF(AP138="Reducir","Establezca acciones preventivas para reducir la probabilidad de ocurrencia y/o impacto del riesgo",IF(AP138="Evitar","No inicie o no continúe con las actividades que causan el riesgo; si esto no es posible, escoja alguna de las opciones de reducir, compartir o transferir.",IF(AP138="Compartir o transferir","Indique cómo va a compartir o a transferir el riesgo, lo cual puede ser mediante una póliza de seguros o tercerización:",IF(AP138="Aceptar","Continúe aplicando los controles existentes.",""))))</f>
        <v/>
      </c>
    </row>
    <row r="140" spans="1:42" ht="45" customHeight="1" x14ac:dyDescent="0.25">
      <c r="A140" s="254"/>
      <c r="B140" s="254"/>
      <c r="C140" s="254"/>
      <c r="D140" s="254"/>
      <c r="E140" s="306"/>
      <c r="F140" s="333"/>
      <c r="G140" s="5"/>
      <c r="H140" s="294"/>
      <c r="I140" s="296"/>
      <c r="J140" s="335"/>
      <c r="K140" s="298"/>
      <c r="L140" s="305"/>
      <c r="M140" s="305"/>
      <c r="N140" s="206" t="s">
        <v>569</v>
      </c>
      <c r="O140" s="126"/>
      <c r="P140" s="171"/>
      <c r="Q140" s="126"/>
      <c r="R140" s="126"/>
      <c r="S140" s="126"/>
      <c r="T140" s="263" t="str">
        <f t="shared" ref="T140" si="89">IF(IF(AND(D140&gt;0,Q140=""),"Escriba al menos un control asocidado a la vulnerabilidad",IF(AND(Q140&gt;0,D140=""),"Escriba la vulnerabilidad asociada al control"))=FALSE,"",(IF(AND(D140&gt;0,Q140=""),"Escriba al menos un control asocidado a la vulnerabilidad",IF(AND(Q140&gt;0,D140=""),"Escriba la vulnerabilidad asociada al control"))))</f>
        <v/>
      </c>
      <c r="U140" s="171"/>
      <c r="V140" s="126"/>
      <c r="W140" s="71" t="str">
        <f>IF('EV DISENO CONTROLES'!Y138="","",IF('EV DISENO CONTROLES'!$Y138&gt;=96,"Fuerte",IF('EV DISENO CONTROLES'!Y138&gt;=86,"Moderado",IF('EV DISENO CONTROLES'!Y138&gt;=0,"Débil",""))))</f>
        <v/>
      </c>
      <c r="X140" s="71">
        <f>'EV EJECUCION CONTROLES'!$J136</f>
        <v>0</v>
      </c>
      <c r="Y140" s="71" t="str">
        <f t="shared" si="85"/>
        <v/>
      </c>
      <c r="Z140" s="71" t="str">
        <f t="shared" si="86"/>
        <v/>
      </c>
      <c r="AA140" s="264"/>
      <c r="AB140" s="264"/>
      <c r="AC140" s="290" t="str">
        <f>IF(AB138="Débil","Consulte fuentes como cambios en el sistema integrado de gestión, indicadores de gestión, informes de auditorías, mapas de riesgos, encuestas de percepción y satisfacción, PQRSD, revisión por la Dirección y salidas no conformes","")</f>
        <v/>
      </c>
      <c r="AD140" s="333"/>
      <c r="AE140" s="333"/>
      <c r="AF140" s="264"/>
      <c r="AG140" s="264"/>
      <c r="AH140" s="264"/>
      <c r="AI140" s="264"/>
      <c r="AJ140" s="264"/>
      <c r="AK140" s="264"/>
      <c r="AL140" s="338"/>
      <c r="AM140" s="305"/>
      <c r="AN140" s="305"/>
      <c r="AO140" s="264"/>
      <c r="AP140" s="287"/>
    </row>
    <row r="141" spans="1:42" ht="45" customHeight="1" x14ac:dyDescent="0.25">
      <c r="A141" s="255"/>
      <c r="B141" s="255"/>
      <c r="C141" s="255"/>
      <c r="D141" s="255"/>
      <c r="E141" s="306"/>
      <c r="F141" s="333"/>
      <c r="G141" s="5"/>
      <c r="H141" s="294"/>
      <c r="I141" s="296"/>
      <c r="J141" s="335"/>
      <c r="K141" s="298"/>
      <c r="L141" s="305"/>
      <c r="M141" s="305"/>
      <c r="N141" s="206" t="s">
        <v>570</v>
      </c>
      <c r="O141" s="126"/>
      <c r="P141" s="171"/>
      <c r="Q141" s="126"/>
      <c r="R141" s="126"/>
      <c r="S141" s="126"/>
      <c r="T141" s="264"/>
      <c r="U141" s="171"/>
      <c r="V141" s="126"/>
      <c r="W141" s="71" t="str">
        <f>IF('EV DISENO CONTROLES'!Y139="","",IF('EV DISENO CONTROLES'!$Y139&gt;=96,"Fuerte",IF('EV DISENO CONTROLES'!Y139&gt;=86,"Moderado",IF('EV DISENO CONTROLES'!Y139&gt;=0,"Débil",""))))</f>
        <v/>
      </c>
      <c r="X141" s="71">
        <f>'EV EJECUCION CONTROLES'!$J137</f>
        <v>0</v>
      </c>
      <c r="Y141" s="71" t="str">
        <f t="shared" si="85"/>
        <v/>
      </c>
      <c r="Z141" s="71" t="str">
        <f t="shared" si="86"/>
        <v/>
      </c>
      <c r="AA141" s="264"/>
      <c r="AB141" s="264"/>
      <c r="AC141" s="290"/>
      <c r="AD141" s="333"/>
      <c r="AE141" s="333"/>
      <c r="AF141" s="264"/>
      <c r="AG141" s="264"/>
      <c r="AH141" s="264"/>
      <c r="AI141" s="264"/>
      <c r="AJ141" s="264"/>
      <c r="AK141" s="264"/>
      <c r="AL141" s="338"/>
      <c r="AM141" s="305"/>
      <c r="AN141" s="305"/>
      <c r="AO141" s="264"/>
      <c r="AP141" s="339"/>
    </row>
    <row r="142" spans="1:42" ht="45" customHeight="1" x14ac:dyDescent="0.25">
      <c r="A142" s="254"/>
      <c r="B142" s="254"/>
      <c r="C142" s="254"/>
      <c r="D142" s="254"/>
      <c r="E142" s="306"/>
      <c r="F142" s="333"/>
      <c r="G142" s="5"/>
      <c r="H142" s="294"/>
      <c r="I142" s="296"/>
      <c r="J142" s="335"/>
      <c r="K142" s="298"/>
      <c r="L142" s="305"/>
      <c r="M142" s="305"/>
      <c r="N142" s="206" t="s">
        <v>571</v>
      </c>
      <c r="O142" s="126"/>
      <c r="P142" s="171"/>
      <c r="Q142" s="126"/>
      <c r="R142" s="126"/>
      <c r="S142" s="126"/>
      <c r="T142" s="263" t="str">
        <f t="shared" ref="T142" si="90">IF(IF(AND(D142&gt;0,Q142=""),"Escriba al menos un control asocidado a la vulnerabilidad",IF(AND(Q142&gt;0,D142=""),"Escriba la vulnerabilidad asociada al control"))=FALSE,"",(IF(AND(D142&gt;0,Q142=""),"Escriba al menos un control asocidado a la vulnerabilidad",IF(AND(Q142&gt;0,D142=""),"Escriba la vulnerabilidad asociada al control"))))</f>
        <v/>
      </c>
      <c r="U142" s="171"/>
      <c r="V142" s="126"/>
      <c r="W142" s="71" t="str">
        <f>IF('EV DISENO CONTROLES'!Y140="","",IF('EV DISENO CONTROLES'!$Y140&gt;=96,"Fuerte",IF('EV DISENO CONTROLES'!Y140&gt;=86,"Moderado",IF('EV DISENO CONTROLES'!Y140&gt;=0,"Débil",""))))</f>
        <v/>
      </c>
      <c r="X142" s="71">
        <f>'EV EJECUCION CONTROLES'!$J138</f>
        <v>0</v>
      </c>
      <c r="Y142" s="71" t="str">
        <f t="shared" si="85"/>
        <v/>
      </c>
      <c r="Z142" s="71" t="str">
        <f t="shared" si="86"/>
        <v/>
      </c>
      <c r="AA142" s="264"/>
      <c r="AB142" s="264"/>
      <c r="AC142" s="290"/>
      <c r="AD142" s="333"/>
      <c r="AE142" s="333"/>
      <c r="AF142" s="264"/>
      <c r="AG142" s="264"/>
      <c r="AH142" s="264"/>
      <c r="AI142" s="264"/>
      <c r="AJ142" s="264"/>
      <c r="AK142" s="264"/>
      <c r="AL142" s="338"/>
      <c r="AM142" s="305"/>
      <c r="AN142" s="305"/>
      <c r="AO142" s="264"/>
      <c r="AP142" s="339"/>
    </row>
    <row r="143" spans="1:42" ht="45" customHeight="1" x14ac:dyDescent="0.25">
      <c r="A143" s="255"/>
      <c r="B143" s="255"/>
      <c r="C143" s="255"/>
      <c r="D143" s="255"/>
      <c r="E143" s="306"/>
      <c r="F143" s="333"/>
      <c r="G143" s="5"/>
      <c r="H143" s="294"/>
      <c r="I143" s="296"/>
      <c r="J143" s="335"/>
      <c r="K143" s="298"/>
      <c r="L143" s="305"/>
      <c r="M143" s="305"/>
      <c r="N143" s="206" t="s">
        <v>572</v>
      </c>
      <c r="O143" s="126"/>
      <c r="P143" s="171"/>
      <c r="Q143" s="126"/>
      <c r="R143" s="126"/>
      <c r="S143" s="126"/>
      <c r="T143" s="264"/>
      <c r="U143" s="171"/>
      <c r="V143" s="126"/>
      <c r="W143" s="71" t="str">
        <f>IF('EV DISENO CONTROLES'!Y141="","",IF('EV DISENO CONTROLES'!$Y141&gt;=96,"Fuerte",IF('EV DISENO CONTROLES'!Y141&gt;=86,"Moderado",IF('EV DISENO CONTROLES'!Y141&gt;=0,"Débil",""))))</f>
        <v/>
      </c>
      <c r="X143" s="71">
        <f>'EV EJECUCION CONTROLES'!$J139</f>
        <v>0</v>
      </c>
      <c r="Y143" s="71" t="str">
        <f t="shared" si="85"/>
        <v/>
      </c>
      <c r="Z143" s="71" t="str">
        <f t="shared" si="86"/>
        <v/>
      </c>
      <c r="AA143" s="264"/>
      <c r="AB143" s="264"/>
      <c r="AC143" s="290" t="str">
        <f>IF(AB138="Débil","Establezca acciones preventivas en un plan de tratamiento","")</f>
        <v/>
      </c>
      <c r="AD143" s="333"/>
      <c r="AE143" s="333"/>
      <c r="AF143" s="264"/>
      <c r="AG143" s="264"/>
      <c r="AH143" s="264"/>
      <c r="AI143" s="264"/>
      <c r="AJ143" s="264"/>
      <c r="AK143" s="264"/>
      <c r="AL143" s="338"/>
      <c r="AM143" s="305"/>
      <c r="AN143" s="305"/>
      <c r="AO143" s="264"/>
      <c r="AP143" s="339"/>
    </row>
    <row r="144" spans="1:42" ht="45" customHeight="1" x14ac:dyDescent="0.25">
      <c r="A144" s="254"/>
      <c r="B144" s="254"/>
      <c r="C144" s="254"/>
      <c r="D144" s="254"/>
      <c r="E144" s="306"/>
      <c r="F144" s="333"/>
      <c r="G144" s="5"/>
      <c r="H144" s="294"/>
      <c r="I144" s="296"/>
      <c r="J144" s="335"/>
      <c r="K144" s="298"/>
      <c r="L144" s="305"/>
      <c r="M144" s="305"/>
      <c r="N144" s="206" t="s">
        <v>573</v>
      </c>
      <c r="O144" s="126"/>
      <c r="P144" s="171"/>
      <c r="Q144" s="126"/>
      <c r="R144" s="126"/>
      <c r="S144" s="126"/>
      <c r="T144" s="263" t="str">
        <f t="shared" ref="T144" si="91">IF(IF(AND(D144&gt;0,Q144=""),"Escriba al menos un control asocidado a la vulnerabilidad",IF(AND(Q144&gt;0,D144=""),"Escriba la vulnerabilidad asociada al control"))=FALSE,"",(IF(AND(D144&gt;0,Q144=""),"Escriba al menos un control asocidado a la vulnerabilidad",IF(AND(Q144&gt;0,D144=""),"Escriba la vulnerabilidad asociada al control"))))</f>
        <v/>
      </c>
      <c r="U144" s="171"/>
      <c r="V144" s="126"/>
      <c r="W144" s="71" t="str">
        <f>IF('EV DISENO CONTROLES'!Y142="","",IF('EV DISENO CONTROLES'!$Y142&gt;=96,"Fuerte",IF('EV DISENO CONTROLES'!Y142&gt;=86,"Moderado",IF('EV DISENO CONTROLES'!Y142&gt;=0,"Débil",""))))</f>
        <v/>
      </c>
      <c r="X144" s="71">
        <f>'EV EJECUCION CONTROLES'!$J140</f>
        <v>0</v>
      </c>
      <c r="Y144" s="71" t="str">
        <f t="shared" si="85"/>
        <v/>
      </c>
      <c r="Z144" s="71" t="str">
        <f t="shared" si="86"/>
        <v/>
      </c>
      <c r="AA144" s="264"/>
      <c r="AB144" s="264"/>
      <c r="AC144" s="290"/>
      <c r="AD144" s="333"/>
      <c r="AE144" s="333"/>
      <c r="AF144" s="264"/>
      <c r="AG144" s="264"/>
      <c r="AH144" s="264"/>
      <c r="AI144" s="264"/>
      <c r="AJ144" s="264"/>
      <c r="AK144" s="264"/>
      <c r="AL144" s="338"/>
      <c r="AM144" s="305"/>
      <c r="AN144" s="305"/>
      <c r="AO144" s="264"/>
      <c r="AP144" s="339"/>
    </row>
    <row r="145" spans="1:42" ht="45" customHeight="1" x14ac:dyDescent="0.25">
      <c r="A145" s="255"/>
      <c r="B145" s="255"/>
      <c r="C145" s="255"/>
      <c r="D145" s="255"/>
      <c r="E145" s="306"/>
      <c r="F145" s="333"/>
      <c r="G145" s="5"/>
      <c r="H145" s="294"/>
      <c r="I145" s="296"/>
      <c r="J145" s="335"/>
      <c r="K145" s="298"/>
      <c r="L145" s="305"/>
      <c r="M145" s="305"/>
      <c r="N145" s="206" t="s">
        <v>574</v>
      </c>
      <c r="O145" s="126"/>
      <c r="P145" s="171"/>
      <c r="Q145" s="126"/>
      <c r="R145" s="126"/>
      <c r="S145" s="126"/>
      <c r="T145" s="264"/>
      <c r="U145" s="171"/>
      <c r="V145" s="126"/>
      <c r="W145" s="71" t="str">
        <f>IF('EV DISENO CONTROLES'!Y143="","",IF('EV DISENO CONTROLES'!$Y143&gt;=96,"Fuerte",IF('EV DISENO CONTROLES'!Y143&gt;=86,"Moderado",IF('EV DISENO CONTROLES'!Y143&gt;=0,"Débil",""))))</f>
        <v/>
      </c>
      <c r="X145" s="71">
        <f>'EV EJECUCION CONTROLES'!$J141</f>
        <v>0</v>
      </c>
      <c r="Y145" s="71" t="str">
        <f t="shared" si="85"/>
        <v/>
      </c>
      <c r="Z145" s="71" t="str">
        <f t="shared" si="86"/>
        <v/>
      </c>
      <c r="AA145" s="264"/>
      <c r="AB145" s="264"/>
      <c r="AC145" s="290"/>
      <c r="AD145" s="333"/>
      <c r="AE145" s="333"/>
      <c r="AF145" s="264"/>
      <c r="AG145" s="264"/>
      <c r="AH145" s="264"/>
      <c r="AI145" s="264"/>
      <c r="AJ145" s="264"/>
      <c r="AK145" s="264"/>
      <c r="AL145" s="338"/>
      <c r="AM145" s="305"/>
      <c r="AN145" s="305"/>
      <c r="AO145" s="264"/>
      <c r="AP145" s="204"/>
    </row>
    <row r="146" spans="1:42" ht="45" customHeight="1" x14ac:dyDescent="0.25">
      <c r="A146" s="254"/>
      <c r="B146" s="254"/>
      <c r="C146" s="254"/>
      <c r="D146" s="254"/>
      <c r="E146" s="306"/>
      <c r="F146" s="333"/>
      <c r="G146" s="5"/>
      <c r="H146" s="294"/>
      <c r="I146" s="296"/>
      <c r="J146" s="335"/>
      <c r="K146" s="298"/>
      <c r="L146" s="305"/>
      <c r="M146" s="305"/>
      <c r="N146" s="206" t="s">
        <v>575</v>
      </c>
      <c r="O146" s="126"/>
      <c r="P146" s="171"/>
      <c r="Q146" s="126"/>
      <c r="R146" s="126"/>
      <c r="S146" s="126"/>
      <c r="T146" s="263" t="str">
        <f t="shared" ref="T146" si="92">IF(IF(AND(D146&gt;0,Q146=""),"Escriba al menos un control asocidado a la vulnerabilidad",IF(AND(Q146&gt;0,D146=""),"Escriba la vulnerabilidad asociada al control"))=FALSE,"",(IF(AND(D146&gt;0,Q146=""),"Escriba al menos un control asocidado a la vulnerabilidad",IF(AND(Q146&gt;0,D146=""),"Escriba la vulnerabilidad asociada al control"))))</f>
        <v/>
      </c>
      <c r="U146" s="171"/>
      <c r="V146" s="126"/>
      <c r="W146" s="71" t="str">
        <f>IF('EV DISENO CONTROLES'!Y144="","",IF('EV DISENO CONTROLES'!$Y144&gt;=96,"Fuerte",IF('EV DISENO CONTROLES'!Y144&gt;=86,"Moderado",IF('EV DISENO CONTROLES'!Y144&gt;=0,"Débil",""))))</f>
        <v/>
      </c>
      <c r="X146" s="71">
        <f>'EV EJECUCION CONTROLES'!$J142</f>
        <v>0</v>
      </c>
      <c r="Y146" s="71" t="str">
        <f t="shared" si="85"/>
        <v/>
      </c>
      <c r="Z146" s="71" t="str">
        <f t="shared" si="86"/>
        <v/>
      </c>
      <c r="AA146" s="264"/>
      <c r="AB146" s="264"/>
      <c r="AC146" s="202"/>
      <c r="AD146" s="333"/>
      <c r="AE146" s="333"/>
      <c r="AF146" s="264"/>
      <c r="AG146" s="264"/>
      <c r="AH146" s="264"/>
      <c r="AI146" s="264"/>
      <c r="AJ146" s="264"/>
      <c r="AK146" s="264"/>
      <c r="AL146" s="338"/>
      <c r="AM146" s="305"/>
      <c r="AN146" s="305"/>
      <c r="AO146" s="264"/>
      <c r="AP146" s="287" t="str">
        <f t="shared" ref="AP146" si="93">IF(AP145="Reducir","Establezca acciones preventivas para reducir la probabilidad de ocurrencia y/o impacto del riesgo",IF(AP145="Evitar","No inicie o no continúe con las actividades que causan el riesgo; si esto no es posible, escoja alguna de las opciones de reducir, compartir o transferir.",IF(AP145="Compartir o transferir","Indique cómo va a compartir o a transferir el riesgo, lo cual puede ser mediante una póliza de seguros o tercerización:",IF(AP145="Aceptar","Continúe aplicando los controles existentes.",""))))</f>
        <v/>
      </c>
    </row>
    <row r="147" spans="1:42" ht="45" customHeight="1" x14ac:dyDescent="0.25">
      <c r="A147" s="255"/>
      <c r="B147" s="255"/>
      <c r="C147" s="255"/>
      <c r="D147" s="255"/>
      <c r="E147" s="306"/>
      <c r="F147" s="333"/>
      <c r="G147" s="5"/>
      <c r="H147" s="294"/>
      <c r="I147" s="296"/>
      <c r="J147" s="335"/>
      <c r="K147" s="298"/>
      <c r="L147" s="305"/>
      <c r="M147" s="305"/>
      <c r="N147" s="206" t="s">
        <v>576</v>
      </c>
      <c r="O147" s="126"/>
      <c r="P147" s="171"/>
      <c r="Q147" s="126"/>
      <c r="R147" s="126"/>
      <c r="S147" s="126"/>
      <c r="T147" s="264"/>
      <c r="U147" s="171"/>
      <c r="V147" s="126"/>
      <c r="W147" s="71" t="str">
        <f>IF('EV DISENO CONTROLES'!Y145="","",IF('EV DISENO CONTROLES'!$Y145&gt;=96,"Fuerte",IF('EV DISENO CONTROLES'!Y145&gt;=86,"Moderado",IF('EV DISENO CONTROLES'!Y145&gt;=0,"Débil",""))))</f>
        <v/>
      </c>
      <c r="X147" s="71">
        <f>'EV EJECUCION CONTROLES'!$J143</f>
        <v>0</v>
      </c>
      <c r="Y147" s="71" t="str">
        <f t="shared" si="85"/>
        <v/>
      </c>
      <c r="Z147" s="71" t="str">
        <f t="shared" si="86"/>
        <v/>
      </c>
      <c r="AA147" s="264"/>
      <c r="AB147" s="264"/>
      <c r="AC147" s="202"/>
      <c r="AD147" s="333"/>
      <c r="AE147" s="333"/>
      <c r="AF147" s="264"/>
      <c r="AG147" s="264"/>
      <c r="AH147" s="264"/>
      <c r="AI147" s="264"/>
      <c r="AJ147" s="264"/>
      <c r="AK147" s="264"/>
      <c r="AL147" s="338"/>
      <c r="AM147" s="305"/>
      <c r="AN147" s="305"/>
      <c r="AO147" s="264"/>
      <c r="AP147" s="287"/>
    </row>
    <row r="148" spans="1:42" ht="45" customHeight="1" x14ac:dyDescent="0.25">
      <c r="A148" s="254"/>
      <c r="B148" s="254"/>
      <c r="C148" s="254"/>
      <c r="D148" s="254"/>
      <c r="E148" s="306"/>
      <c r="F148" s="333"/>
      <c r="G148" s="5"/>
      <c r="H148" s="294"/>
      <c r="I148" s="296"/>
      <c r="J148" s="335"/>
      <c r="K148" s="298"/>
      <c r="L148" s="305"/>
      <c r="M148" s="305"/>
      <c r="N148" s="206" t="s">
        <v>577</v>
      </c>
      <c r="O148" s="126"/>
      <c r="P148" s="171"/>
      <c r="Q148" s="126"/>
      <c r="R148" s="126"/>
      <c r="S148" s="126"/>
      <c r="T148" s="263" t="str">
        <f t="shared" ref="T148" si="94">IF(IF(AND(D148&gt;0,Q148=""),"Escriba al menos un control asocidado a la vulnerabilidad",IF(AND(Q148&gt;0,D148=""),"Escriba la vulnerabilidad asociada al control"))=FALSE,"",(IF(AND(D148&gt;0,Q148=""),"Escriba al menos un control asocidado a la vulnerabilidad",IF(AND(Q148&gt;0,D148=""),"Escriba la vulnerabilidad asociada al control"))))</f>
        <v/>
      </c>
      <c r="U148" s="171"/>
      <c r="V148" s="126"/>
      <c r="W148" s="71" t="str">
        <f>IF('EV DISENO CONTROLES'!Y146="","",IF('EV DISENO CONTROLES'!$Y146&gt;=96,"Fuerte",IF('EV DISENO CONTROLES'!Y146&gt;=86,"Moderado",IF('EV DISENO CONTROLES'!Y146&gt;=0,"Débil",""))))</f>
        <v/>
      </c>
      <c r="X148" s="71">
        <f>'EV EJECUCION CONTROLES'!$J144</f>
        <v>0</v>
      </c>
      <c r="Y148" s="71" t="str">
        <f t="shared" si="85"/>
        <v/>
      </c>
      <c r="Z148" s="71" t="str">
        <f t="shared" si="86"/>
        <v/>
      </c>
      <c r="AA148" s="264"/>
      <c r="AB148" s="264"/>
      <c r="AC148" s="202"/>
      <c r="AD148" s="333"/>
      <c r="AE148" s="333"/>
      <c r="AF148" s="264"/>
      <c r="AG148" s="264"/>
      <c r="AH148" s="264"/>
      <c r="AI148" s="264"/>
      <c r="AJ148" s="264"/>
      <c r="AK148" s="264"/>
      <c r="AL148" s="338"/>
      <c r="AM148" s="305"/>
      <c r="AN148" s="305"/>
      <c r="AO148" s="264"/>
      <c r="AP148" s="287"/>
    </row>
    <row r="149" spans="1:42" ht="45" customHeight="1" x14ac:dyDescent="0.25">
      <c r="A149" s="255"/>
      <c r="B149" s="255"/>
      <c r="C149" s="255"/>
      <c r="D149" s="255"/>
      <c r="E149" s="306"/>
      <c r="F149" s="333"/>
      <c r="G149" s="5"/>
      <c r="H149" s="294"/>
      <c r="I149" s="296"/>
      <c r="J149" s="335"/>
      <c r="K149" s="298"/>
      <c r="L149" s="305"/>
      <c r="M149" s="305"/>
      <c r="N149" s="206" t="s">
        <v>578</v>
      </c>
      <c r="O149" s="126"/>
      <c r="P149" s="171"/>
      <c r="Q149" s="126"/>
      <c r="R149" s="126"/>
      <c r="S149" s="126"/>
      <c r="T149" s="264"/>
      <c r="U149" s="171"/>
      <c r="V149" s="126"/>
      <c r="W149" s="71" t="str">
        <f>IF('EV DISENO CONTROLES'!Y147="","",IF('EV DISENO CONTROLES'!$Y147&gt;=96,"Fuerte",IF('EV DISENO CONTROLES'!Y147&gt;=86,"Moderado",IF('EV DISENO CONTROLES'!Y147&gt;=0,"Débil",""))))</f>
        <v/>
      </c>
      <c r="X149" s="71">
        <f>'EV EJECUCION CONTROLES'!$J145</f>
        <v>0</v>
      </c>
      <c r="Y149" s="71" t="str">
        <f t="shared" si="85"/>
        <v/>
      </c>
      <c r="Z149" s="71" t="str">
        <f t="shared" si="86"/>
        <v/>
      </c>
      <c r="AA149" s="264"/>
      <c r="AB149" s="264"/>
      <c r="AC149" s="202"/>
      <c r="AD149" s="333"/>
      <c r="AE149" s="333"/>
      <c r="AF149" s="264"/>
      <c r="AG149" s="264"/>
      <c r="AH149" s="264"/>
      <c r="AI149" s="264"/>
      <c r="AJ149" s="264"/>
      <c r="AK149" s="264"/>
      <c r="AL149" s="338"/>
      <c r="AM149" s="305"/>
      <c r="AN149" s="305"/>
      <c r="AO149" s="264"/>
      <c r="AP149" s="287"/>
    </row>
    <row r="150" spans="1:42" ht="45" customHeight="1" x14ac:dyDescent="0.25">
      <c r="A150" s="254"/>
      <c r="B150" s="254"/>
      <c r="C150" s="254"/>
      <c r="D150" s="254"/>
      <c r="E150" s="306"/>
      <c r="F150" s="333"/>
      <c r="G150" s="5"/>
      <c r="H150" s="294"/>
      <c r="I150" s="296"/>
      <c r="J150" s="335"/>
      <c r="K150" s="298"/>
      <c r="L150" s="305"/>
      <c r="M150" s="305"/>
      <c r="N150" s="206" t="s">
        <v>579</v>
      </c>
      <c r="O150" s="126"/>
      <c r="P150" s="171"/>
      <c r="Q150" s="126"/>
      <c r="R150" s="126"/>
      <c r="S150" s="126"/>
      <c r="T150" s="263" t="str">
        <f t="shared" ref="T150" si="95">IF(IF(AND(D150&gt;0,Q150=""),"Escriba al menos un control asocidado a la vulnerabilidad",IF(AND(Q150&gt;0,D150=""),"Escriba la vulnerabilidad asociada al control"))=FALSE,"",(IF(AND(D150&gt;0,Q150=""),"Escriba al menos un control asocidado a la vulnerabilidad",IF(AND(Q150&gt;0,D150=""),"Escriba la vulnerabilidad asociada al control"))))</f>
        <v/>
      </c>
      <c r="U150" s="171"/>
      <c r="V150" s="126"/>
      <c r="W150" s="71" t="str">
        <f>IF('EV DISENO CONTROLES'!Y148="","",IF('EV DISENO CONTROLES'!$Y148&gt;=96,"Fuerte",IF('EV DISENO CONTROLES'!Y148&gt;=86,"Moderado",IF('EV DISENO CONTROLES'!Y148&gt;=0,"Débil",""))))</f>
        <v/>
      </c>
      <c r="X150" s="71">
        <f>'EV EJECUCION CONTROLES'!$J146</f>
        <v>0</v>
      </c>
      <c r="Y150" s="71" t="str">
        <f t="shared" si="85"/>
        <v/>
      </c>
      <c r="Z150" s="71" t="str">
        <f t="shared" si="86"/>
        <v/>
      </c>
      <c r="AA150" s="264"/>
      <c r="AB150" s="264"/>
      <c r="AC150" s="129"/>
      <c r="AD150" s="333"/>
      <c r="AE150" s="333"/>
      <c r="AF150" s="264"/>
      <c r="AG150" s="264"/>
      <c r="AH150" s="264"/>
      <c r="AI150" s="264"/>
      <c r="AJ150" s="264"/>
      <c r="AK150" s="264"/>
      <c r="AL150" s="338"/>
      <c r="AM150" s="305"/>
      <c r="AN150" s="305"/>
      <c r="AO150" s="264"/>
      <c r="AP150" s="287"/>
    </row>
    <row r="151" spans="1:42" ht="45" customHeight="1" x14ac:dyDescent="0.25">
      <c r="A151" s="255"/>
      <c r="B151" s="255"/>
      <c r="C151" s="255"/>
      <c r="D151" s="255"/>
      <c r="E151" s="306"/>
      <c r="F151" s="333"/>
      <c r="G151" s="5"/>
      <c r="H151" s="294"/>
      <c r="I151" s="296"/>
      <c r="J151" s="335"/>
      <c r="K151" s="298"/>
      <c r="L151" s="305"/>
      <c r="M151" s="305"/>
      <c r="N151" s="206" t="s">
        <v>580</v>
      </c>
      <c r="O151" s="126"/>
      <c r="P151" s="171"/>
      <c r="Q151" s="126"/>
      <c r="R151" s="126"/>
      <c r="S151" s="126"/>
      <c r="T151" s="264"/>
      <c r="U151" s="171"/>
      <c r="V151" s="126"/>
      <c r="W151" s="71" t="str">
        <f>IF('EV DISENO CONTROLES'!Y149="","",IF('EV DISENO CONTROLES'!$Y149&gt;=96,"Fuerte",IF('EV DISENO CONTROLES'!Y149&gt;=86,"Moderado",IF('EV DISENO CONTROLES'!Y149&gt;=0,"Débil",""))))</f>
        <v/>
      </c>
      <c r="X151" s="71">
        <f>'EV EJECUCION CONTROLES'!$J147</f>
        <v>0</v>
      </c>
      <c r="Y151" s="71" t="str">
        <f t="shared" si="85"/>
        <v/>
      </c>
      <c r="Z151" s="71" t="str">
        <f t="shared" si="86"/>
        <v/>
      </c>
      <c r="AA151" s="264"/>
      <c r="AB151" s="264"/>
      <c r="AC151" s="129"/>
      <c r="AD151" s="333"/>
      <c r="AE151" s="333"/>
      <c r="AF151" s="264"/>
      <c r="AG151" s="264"/>
      <c r="AH151" s="264"/>
      <c r="AI151" s="264"/>
      <c r="AJ151" s="264"/>
      <c r="AK151" s="264"/>
      <c r="AL151" s="338"/>
      <c r="AM151" s="305"/>
      <c r="AN151" s="305"/>
      <c r="AO151" s="264"/>
      <c r="AP151" s="287"/>
    </row>
    <row r="152" spans="1:42" ht="45" customHeight="1" x14ac:dyDescent="0.25">
      <c r="A152" s="254"/>
      <c r="B152" s="254"/>
      <c r="C152" s="254"/>
      <c r="D152" s="254"/>
      <c r="E152" s="306"/>
      <c r="F152" s="333"/>
      <c r="G152" s="5"/>
      <c r="H152" s="294"/>
      <c r="I152" s="296"/>
      <c r="J152" s="335"/>
      <c r="K152" s="298"/>
      <c r="L152" s="305"/>
      <c r="M152" s="305"/>
      <c r="N152" s="206" t="s">
        <v>581</v>
      </c>
      <c r="O152" s="126"/>
      <c r="P152" s="171"/>
      <c r="Q152" s="126"/>
      <c r="R152" s="126"/>
      <c r="S152" s="126"/>
      <c r="T152" s="263" t="str">
        <f t="shared" ref="T152" si="96">IF(IF(AND(D152&gt;0,Q152=""),"Escriba al menos un control asocidado a la vulnerabilidad",IF(AND(Q152&gt;0,D152=""),"Escriba la vulnerabilidad asociada al control"))=FALSE,"",(IF(AND(D152&gt;0,Q152=""),"Escriba al menos un control asocidado a la vulnerabilidad",IF(AND(Q152&gt;0,D152=""),"Escriba la vulnerabilidad asociada al control"))))</f>
        <v/>
      </c>
      <c r="U152" s="171"/>
      <c r="V152" s="126"/>
      <c r="W152" s="71" t="str">
        <f>IF('EV DISENO CONTROLES'!Y150="","",IF('EV DISENO CONTROLES'!$Y150&gt;=96,"Fuerte",IF('EV DISENO CONTROLES'!Y150&gt;=86,"Moderado",IF('EV DISENO CONTROLES'!Y150&gt;=0,"Débil",""))))</f>
        <v/>
      </c>
      <c r="X152" s="71">
        <f>'EV EJECUCION CONTROLES'!$J148</f>
        <v>0</v>
      </c>
      <c r="Y152" s="71" t="str">
        <f t="shared" si="85"/>
        <v/>
      </c>
      <c r="Z152" s="71" t="str">
        <f t="shared" si="86"/>
        <v/>
      </c>
      <c r="AA152" s="264"/>
      <c r="AB152" s="264"/>
      <c r="AC152" s="129"/>
      <c r="AD152" s="333"/>
      <c r="AE152" s="333"/>
      <c r="AF152" s="264"/>
      <c r="AG152" s="264"/>
      <c r="AH152" s="264"/>
      <c r="AI152" s="264"/>
      <c r="AJ152" s="264"/>
      <c r="AK152" s="264"/>
      <c r="AL152" s="338"/>
      <c r="AM152" s="305"/>
      <c r="AN152" s="305"/>
      <c r="AO152" s="264"/>
      <c r="AP152" s="287"/>
    </row>
    <row r="153" spans="1:42" ht="45" customHeight="1" x14ac:dyDescent="0.25">
      <c r="A153" s="255"/>
      <c r="B153" s="255"/>
      <c r="C153" s="255"/>
      <c r="D153" s="255"/>
      <c r="E153" s="307"/>
      <c r="F153" s="333"/>
      <c r="G153" s="5"/>
      <c r="H153" s="294"/>
      <c r="I153" s="296"/>
      <c r="J153" s="335"/>
      <c r="K153" s="298"/>
      <c r="L153" s="305"/>
      <c r="M153" s="305"/>
      <c r="N153" s="206" t="s">
        <v>582</v>
      </c>
      <c r="O153" s="126"/>
      <c r="P153" s="171"/>
      <c r="Q153" s="126"/>
      <c r="R153" s="126"/>
      <c r="S153" s="126"/>
      <c r="T153" s="264"/>
      <c r="U153" s="171"/>
      <c r="V153" s="126"/>
      <c r="W153" s="71" t="str">
        <f>IF('EV DISENO CONTROLES'!Y151="","",IF('EV DISENO CONTROLES'!$Y151&gt;=96,"Fuerte",IF('EV DISENO CONTROLES'!Y151&gt;=86,"Moderado",IF('EV DISENO CONTROLES'!Y151&gt;=0,"Débil",""))))</f>
        <v/>
      </c>
      <c r="X153" s="71">
        <f>'EV EJECUCION CONTROLES'!$J149</f>
        <v>0</v>
      </c>
      <c r="Y153" s="71" t="str">
        <f t="shared" si="85"/>
        <v/>
      </c>
      <c r="Z153" s="71" t="str">
        <f t="shared" si="86"/>
        <v/>
      </c>
      <c r="AA153" s="264"/>
      <c r="AB153" s="264"/>
      <c r="AC153" s="130"/>
      <c r="AD153" s="333"/>
      <c r="AE153" s="333"/>
      <c r="AF153" s="264"/>
      <c r="AG153" s="264"/>
      <c r="AH153" s="264"/>
      <c r="AI153" s="264"/>
      <c r="AJ153" s="264"/>
      <c r="AK153" s="264"/>
      <c r="AL153" s="338"/>
      <c r="AM153" s="305"/>
      <c r="AN153" s="305"/>
      <c r="AO153" s="264"/>
      <c r="AP153" s="287"/>
    </row>
    <row r="154" spans="1:42" ht="45" customHeight="1" x14ac:dyDescent="0.25">
      <c r="A154" s="254"/>
      <c r="B154" s="254"/>
      <c r="C154" s="262"/>
      <c r="D154" s="262"/>
      <c r="E154" s="306"/>
      <c r="F154" s="333"/>
      <c r="G154" s="5"/>
      <c r="H154" s="294"/>
      <c r="I154" s="296" t="s">
        <v>404</v>
      </c>
      <c r="J154" s="335"/>
      <c r="K154" s="298">
        <f>'AYUDA PROBABILIDAD'!V14</f>
        <v>0</v>
      </c>
      <c r="L154" s="305">
        <f>'AYUDA IMPACTO'!S14</f>
        <v>0</v>
      </c>
      <c r="M154" s="305" t="str">
        <f>IFERROR(VLOOKUP(K154,DATOS!$H$22:$M$26,MATCH(L154,DATOS!$I$27:$M$27,0)+1,0),"")</f>
        <v/>
      </c>
      <c r="N154" s="205" t="s">
        <v>583</v>
      </c>
      <c r="O154" s="126"/>
      <c r="P154" s="171"/>
      <c r="Q154" s="126"/>
      <c r="R154" s="126"/>
      <c r="S154" s="126"/>
      <c r="T154" s="263" t="str">
        <f t="shared" ref="T154" si="97">IF(IF(AND(D154&gt;0,Q154=""),"Escriba al menos un control asocidado a la vulnerabilidad",IF(AND(Q154&gt;0,D154=""),"Escriba la vulnerabilidad asociada al control"))=FALSE,"",(IF(AND(D154&gt;0,Q154=""),"Escriba al menos un control asocidado a la vulnerabilidad",IF(AND(Q154&gt;0,D154=""),"Escriba la vulnerabilidad asociada al control"))))</f>
        <v/>
      </c>
      <c r="U154" s="171"/>
      <c r="V154" s="126"/>
      <c r="W154" s="71" t="str">
        <f>IF('EV DISENO CONTROLES'!Y152="","",IF('EV DISENO CONTROLES'!$Y152&gt;=96,"Fuerte",IF('EV DISENO CONTROLES'!Y152&gt;=86,"Moderado",IF('EV DISENO CONTROLES'!Y152&gt;=0,"Débil",""))))</f>
        <v/>
      </c>
      <c r="X154" s="71">
        <f>'EV EJECUCION CONTROLES'!$J150</f>
        <v>0</v>
      </c>
      <c r="Y154" s="71" t="str">
        <f t="shared" si="85"/>
        <v/>
      </c>
      <c r="Z154" s="71" t="str">
        <f t="shared" si="86"/>
        <v/>
      </c>
      <c r="AA154" s="264" t="e">
        <f t="shared" ref="AA154" si="98">AVERAGE(Z154:Z169)</f>
        <v>#DIV/0!</v>
      </c>
      <c r="AB154" s="264" t="str">
        <f>IFERROR(IF(AA154&gt;=80,"Fuerte",IF(AA154&gt;=50,"Moderado",IF(AA154&lt;50,"Débil",""))),"")</f>
        <v/>
      </c>
      <c r="AC154" s="290" t="str">
        <f>IF(AB154="Débil","EL RIESGO SE PUEDE ESTAR MATERIALIZANDO","")</f>
        <v/>
      </c>
      <c r="AD154" s="333"/>
      <c r="AE154" s="333"/>
      <c r="AF154" s="264" t="e">
        <f>LOOKUP(K154,DATOS!$J$15:$J$19,DATOS!$I$15:$I$19)</f>
        <v>#N/A</v>
      </c>
      <c r="AG154" s="264" t="e">
        <f>LOOKUP(L154,DATOS!$L$15:$L$19,DATOS!$K$15:$K$19)</f>
        <v>#N/A</v>
      </c>
      <c r="AH154" s="264" t="str">
        <f>IF(AND(AB154="Fuerte",AD154="Directamente",AE154="Directamente"),"2",IF(AND(AB154="Fuerte",AD154="Directamente",AE154="Indirectamente"),"2",IF(AND(AB154="Fuerte",AD154="Directamente",AE154="No disminuye"),"2",IF(AND(AB154="Fuerte",AD154="No disminuye",AE154="Directamente"),"0",IF(AND(AB154="Moderado",AD154="Directamente",AE154="Directamente"),"1",IF(AND(AB154="Moderado",AD154="Directamente",AE154="Indirectamente"),"1",IF(AND(AB154="Moderado",AD154="Directamente",AE154="No disminuye"),"1",IF(AND(AB154="Moderado",AD154="No disminuye",AE154="Directamente"),"0","0"))))))))</f>
        <v>0</v>
      </c>
      <c r="AI154" s="264" t="str">
        <f>IF(AND(AB154="Fuerte",AD154="Directamente",AE154="Directamente"),"2",IF(AND(AB154="Fuerte",AD154="Directamente",AE154="Indirectamente"),"1",IF(AND(AB154="Fuerte",AD154="Directamente",AE154="No disminuye"),"0",IF(AND(AB154="Fuerte",AD154="No disminuye",AE154="Directamente"),"2",IF(AND(AB154="Moderado",AD154="Directamente",AE154="Directamente"),"1",IF(AND(AB154="Moderado",AD154="Directamente",AE154="Indirectamente"),"0",IF(AND(AB154="Moderado",AD154="Directamente",AE154="No disminuye"),"0",IF(AND(AB154="Moderado",AD154="No disminuye",AE154="Directamente"),"1","0"))))))))</f>
        <v>0</v>
      </c>
      <c r="AJ154" s="264" t="e">
        <f>IFERROR(IF(AF154-AH154&lt;1,1,AF154-AH154),AF154)</f>
        <v>#N/A</v>
      </c>
      <c r="AK154" s="264" t="e">
        <f>IFERROR(IF(AG154-AI154&lt;1,1,AG154-AI154),AG154)</f>
        <v>#N/A</v>
      </c>
      <c r="AL154" s="338">
        <f>IFERROR(LOOKUP(AJ154,DATOS!$I$3:$I$7,DATOS!$J$3:$J$7),0)</f>
        <v>0</v>
      </c>
      <c r="AM154" s="305">
        <f>IFERROR(LOOKUP(AK154,DATOS!$K$3:$K$7,DATOS!$L$3:$L$7),0)</f>
        <v>0</v>
      </c>
      <c r="AN154" s="305" t="str">
        <f>IFERROR(VLOOKUP(AL154,DATOS!$H$22:$M$26,MATCH(AM154,DATOS!$I$27:$M$27,0)+1,0),"")</f>
        <v/>
      </c>
      <c r="AO154" s="264" t="str">
        <f>IF(AN154="Baja","Se puede aceptar el riesgo; no es necesario adoptar medidas adicionales que reduzcan su probabilidad o impacto.",IF(AN154="Moderada","Reduzca la probabilidad y/o el impacto del riesgo mediante un plan de tratamiento con acciones preventivas diferentes a los controles establecidos.",IF(AN154="Alta","No inicie o ejecute las actividades que causan el riesgo o reduzca su probabilidad y/o impacto formulando acciones preventivas diferentes a los controles en un plan de tratamiento. También puede compartir o transferir el riesgo (seguros o tercerización).",IF(AN154="Extrema","No inicie o ejecute las actividades que causan el riesgo o reduzca su probabilidad y/o impacto formulando acciones preventivas diferentes a los controles en un plan de tratamiento. También puede compartir o transferir el riesgo (seguros o tercerización).",""))))</f>
        <v/>
      </c>
      <c r="AP154" s="204"/>
    </row>
    <row r="155" spans="1:42" ht="45" customHeight="1" x14ac:dyDescent="0.25">
      <c r="A155" s="255"/>
      <c r="B155" s="255"/>
      <c r="C155" s="255"/>
      <c r="D155" s="255"/>
      <c r="E155" s="306"/>
      <c r="F155" s="333"/>
      <c r="G155" s="5"/>
      <c r="H155" s="294"/>
      <c r="I155" s="296"/>
      <c r="J155" s="335"/>
      <c r="K155" s="298"/>
      <c r="L155" s="305"/>
      <c r="M155" s="305"/>
      <c r="N155" s="206" t="s">
        <v>584</v>
      </c>
      <c r="O155" s="126"/>
      <c r="P155" s="171"/>
      <c r="Q155" s="126"/>
      <c r="R155" s="126"/>
      <c r="S155" s="126"/>
      <c r="T155" s="264"/>
      <c r="U155" s="171"/>
      <c r="V155" s="126"/>
      <c r="W155" s="71" t="str">
        <f>IF('EV DISENO CONTROLES'!Y153="","",IF('EV DISENO CONTROLES'!$Y153&gt;=96,"Fuerte",IF('EV DISENO CONTROLES'!Y153&gt;=86,"Moderado",IF('EV DISENO CONTROLES'!Y153&gt;=0,"Débil",""))))</f>
        <v/>
      </c>
      <c r="X155" s="71">
        <f>'EV EJECUCION CONTROLES'!$J151</f>
        <v>0</v>
      </c>
      <c r="Y155" s="71" t="str">
        <f t="shared" si="85"/>
        <v/>
      </c>
      <c r="Z155" s="71" t="str">
        <f t="shared" si="86"/>
        <v/>
      </c>
      <c r="AA155" s="264"/>
      <c r="AB155" s="264"/>
      <c r="AC155" s="290"/>
      <c r="AD155" s="333"/>
      <c r="AE155" s="333"/>
      <c r="AF155" s="264"/>
      <c r="AG155" s="264"/>
      <c r="AH155" s="264"/>
      <c r="AI155" s="264"/>
      <c r="AJ155" s="264"/>
      <c r="AK155" s="264"/>
      <c r="AL155" s="338"/>
      <c r="AM155" s="305"/>
      <c r="AN155" s="305"/>
      <c r="AO155" s="264"/>
      <c r="AP155" s="287" t="str">
        <f t="shared" ref="AP155" si="99">IF(AP154="Reducir","Establezca acciones preventivas para reducir la probabilidad de ocurrencia y/o impacto del riesgo",IF(AP154="Evitar","No inicie o no continúe con las actividades que causan el riesgo; si esto no es posible, escoja alguna de las opciones de reducir, compartir o transferir.",IF(AP154="Compartir o transferir","Indique cómo va a compartir o a transferir el riesgo, lo cual puede ser mediante una póliza de seguros o tercerización:",IF(AP154="Aceptar","Continúe aplicando los controles existentes.",""))))</f>
        <v/>
      </c>
    </row>
    <row r="156" spans="1:42" ht="45" customHeight="1" x14ac:dyDescent="0.25">
      <c r="A156" s="254"/>
      <c r="B156" s="254"/>
      <c r="C156" s="254"/>
      <c r="D156" s="254"/>
      <c r="E156" s="306"/>
      <c r="F156" s="333"/>
      <c r="G156" s="5"/>
      <c r="H156" s="294"/>
      <c r="I156" s="296"/>
      <c r="J156" s="335"/>
      <c r="K156" s="298"/>
      <c r="L156" s="305"/>
      <c r="M156" s="305"/>
      <c r="N156" s="206" t="s">
        <v>585</v>
      </c>
      <c r="O156" s="126"/>
      <c r="P156" s="171"/>
      <c r="Q156" s="126"/>
      <c r="R156" s="126"/>
      <c r="S156" s="126"/>
      <c r="T156" s="263" t="str">
        <f t="shared" ref="T156" si="100">IF(IF(AND(D156&gt;0,Q156=""),"Escriba al menos un control asocidado a la vulnerabilidad",IF(AND(Q156&gt;0,D156=""),"Escriba la vulnerabilidad asociada al control"))=FALSE,"",(IF(AND(D156&gt;0,Q156=""),"Escriba al menos un control asocidado a la vulnerabilidad",IF(AND(Q156&gt;0,D156=""),"Escriba la vulnerabilidad asociada al control"))))</f>
        <v/>
      </c>
      <c r="U156" s="171"/>
      <c r="V156" s="126"/>
      <c r="W156" s="71" t="str">
        <f>IF('EV DISENO CONTROLES'!Y154="","",IF('EV DISENO CONTROLES'!$Y154&gt;=96,"Fuerte",IF('EV DISENO CONTROLES'!Y154&gt;=86,"Moderado",IF('EV DISENO CONTROLES'!Y154&gt;=0,"Débil",""))))</f>
        <v/>
      </c>
      <c r="X156" s="71">
        <f>'EV EJECUCION CONTROLES'!$J152</f>
        <v>0</v>
      </c>
      <c r="Y156" s="71" t="str">
        <f t="shared" si="85"/>
        <v/>
      </c>
      <c r="Z156" s="71" t="str">
        <f t="shared" si="86"/>
        <v/>
      </c>
      <c r="AA156" s="264"/>
      <c r="AB156" s="264"/>
      <c r="AC156" s="290" t="str">
        <f>IF(AB154="Débil","Consulte fuentes como cambios en el sistema integrado de gestión, indicadores de gestión, informes de auditorías, mapas de riesgos, encuestas de percepción y satisfacción, PQRSD, revisión por la Dirección y salidas no conformes","")</f>
        <v/>
      </c>
      <c r="AD156" s="333"/>
      <c r="AE156" s="333"/>
      <c r="AF156" s="264"/>
      <c r="AG156" s="264"/>
      <c r="AH156" s="264"/>
      <c r="AI156" s="264"/>
      <c r="AJ156" s="264"/>
      <c r="AK156" s="264"/>
      <c r="AL156" s="338"/>
      <c r="AM156" s="305"/>
      <c r="AN156" s="305"/>
      <c r="AO156" s="264"/>
      <c r="AP156" s="287"/>
    </row>
    <row r="157" spans="1:42" ht="45" customHeight="1" x14ac:dyDescent="0.25">
      <c r="A157" s="255"/>
      <c r="B157" s="255"/>
      <c r="C157" s="255"/>
      <c r="D157" s="255"/>
      <c r="E157" s="306"/>
      <c r="F157" s="333"/>
      <c r="G157" s="5"/>
      <c r="H157" s="294"/>
      <c r="I157" s="296"/>
      <c r="J157" s="335"/>
      <c r="K157" s="298"/>
      <c r="L157" s="305"/>
      <c r="M157" s="305"/>
      <c r="N157" s="206" t="s">
        <v>586</v>
      </c>
      <c r="O157" s="126"/>
      <c r="P157" s="171"/>
      <c r="Q157" s="126"/>
      <c r="R157" s="126"/>
      <c r="S157" s="126"/>
      <c r="T157" s="264"/>
      <c r="U157" s="171"/>
      <c r="V157" s="126"/>
      <c r="W157" s="71" t="str">
        <f>IF('EV DISENO CONTROLES'!Y155="","",IF('EV DISENO CONTROLES'!$Y155&gt;=96,"Fuerte",IF('EV DISENO CONTROLES'!Y155&gt;=86,"Moderado",IF('EV DISENO CONTROLES'!Y155&gt;=0,"Débil",""))))</f>
        <v/>
      </c>
      <c r="X157" s="71">
        <f>'EV EJECUCION CONTROLES'!$J153</f>
        <v>0</v>
      </c>
      <c r="Y157" s="71" t="str">
        <f t="shared" si="85"/>
        <v/>
      </c>
      <c r="Z157" s="71" t="str">
        <f t="shared" si="86"/>
        <v/>
      </c>
      <c r="AA157" s="264"/>
      <c r="AB157" s="264"/>
      <c r="AC157" s="290"/>
      <c r="AD157" s="333"/>
      <c r="AE157" s="333"/>
      <c r="AF157" s="264"/>
      <c r="AG157" s="264"/>
      <c r="AH157" s="264"/>
      <c r="AI157" s="264"/>
      <c r="AJ157" s="264"/>
      <c r="AK157" s="264"/>
      <c r="AL157" s="338"/>
      <c r="AM157" s="305"/>
      <c r="AN157" s="305"/>
      <c r="AO157" s="264"/>
      <c r="AP157" s="339"/>
    </row>
    <row r="158" spans="1:42" ht="45" customHeight="1" x14ac:dyDescent="0.25">
      <c r="A158" s="254"/>
      <c r="B158" s="254"/>
      <c r="C158" s="254"/>
      <c r="D158" s="254"/>
      <c r="E158" s="306"/>
      <c r="F158" s="333"/>
      <c r="G158" s="5"/>
      <c r="H158" s="294"/>
      <c r="I158" s="296"/>
      <c r="J158" s="335"/>
      <c r="K158" s="298"/>
      <c r="L158" s="305"/>
      <c r="M158" s="305"/>
      <c r="N158" s="206" t="s">
        <v>587</v>
      </c>
      <c r="O158" s="126"/>
      <c r="P158" s="171"/>
      <c r="Q158" s="126"/>
      <c r="R158" s="126"/>
      <c r="S158" s="126"/>
      <c r="T158" s="263" t="str">
        <f t="shared" ref="T158" si="101">IF(IF(AND(D158&gt;0,Q158=""),"Escriba al menos un control asocidado a la vulnerabilidad",IF(AND(Q158&gt;0,D158=""),"Escriba la vulnerabilidad asociada al control"))=FALSE,"",(IF(AND(D158&gt;0,Q158=""),"Escriba al menos un control asocidado a la vulnerabilidad",IF(AND(Q158&gt;0,D158=""),"Escriba la vulnerabilidad asociada al control"))))</f>
        <v/>
      </c>
      <c r="U158" s="171"/>
      <c r="V158" s="126"/>
      <c r="W158" s="71" t="str">
        <f>IF('EV DISENO CONTROLES'!Y156="","",IF('EV DISENO CONTROLES'!$Y156&gt;=96,"Fuerte",IF('EV DISENO CONTROLES'!Y156&gt;=86,"Moderado",IF('EV DISENO CONTROLES'!Y156&gt;=0,"Débil",""))))</f>
        <v/>
      </c>
      <c r="X158" s="71">
        <f>'EV EJECUCION CONTROLES'!$J154</f>
        <v>0</v>
      </c>
      <c r="Y158" s="71" t="str">
        <f t="shared" si="85"/>
        <v/>
      </c>
      <c r="Z158" s="71" t="str">
        <f t="shared" si="86"/>
        <v/>
      </c>
      <c r="AA158" s="264"/>
      <c r="AB158" s="264"/>
      <c r="AC158" s="290"/>
      <c r="AD158" s="333"/>
      <c r="AE158" s="333"/>
      <c r="AF158" s="264"/>
      <c r="AG158" s="264"/>
      <c r="AH158" s="264"/>
      <c r="AI158" s="264"/>
      <c r="AJ158" s="264"/>
      <c r="AK158" s="264"/>
      <c r="AL158" s="338"/>
      <c r="AM158" s="305"/>
      <c r="AN158" s="305"/>
      <c r="AO158" s="264"/>
      <c r="AP158" s="339"/>
    </row>
    <row r="159" spans="1:42" ht="45" customHeight="1" x14ac:dyDescent="0.25">
      <c r="A159" s="255"/>
      <c r="B159" s="255"/>
      <c r="C159" s="255"/>
      <c r="D159" s="255"/>
      <c r="E159" s="306"/>
      <c r="F159" s="333"/>
      <c r="G159" s="5"/>
      <c r="H159" s="294"/>
      <c r="I159" s="296"/>
      <c r="J159" s="335"/>
      <c r="K159" s="298"/>
      <c r="L159" s="305"/>
      <c r="M159" s="305"/>
      <c r="N159" s="206" t="s">
        <v>588</v>
      </c>
      <c r="O159" s="126"/>
      <c r="P159" s="171"/>
      <c r="Q159" s="126"/>
      <c r="R159" s="126"/>
      <c r="S159" s="126"/>
      <c r="T159" s="264"/>
      <c r="U159" s="171"/>
      <c r="V159" s="126"/>
      <c r="W159" s="71" t="str">
        <f>IF('EV DISENO CONTROLES'!Y157="","",IF('EV DISENO CONTROLES'!$Y157&gt;=96,"Fuerte",IF('EV DISENO CONTROLES'!Y157&gt;=86,"Moderado",IF('EV DISENO CONTROLES'!Y157&gt;=0,"Débil",""))))</f>
        <v/>
      </c>
      <c r="X159" s="71">
        <f>'EV EJECUCION CONTROLES'!$J155</f>
        <v>0</v>
      </c>
      <c r="Y159" s="71" t="str">
        <f t="shared" si="85"/>
        <v/>
      </c>
      <c r="Z159" s="71" t="str">
        <f t="shared" si="86"/>
        <v/>
      </c>
      <c r="AA159" s="264"/>
      <c r="AB159" s="264"/>
      <c r="AC159" s="290" t="str">
        <f>IF(AB154="Débil","Establezca acciones preventivas en un plan de tratamiento","")</f>
        <v/>
      </c>
      <c r="AD159" s="333"/>
      <c r="AE159" s="333"/>
      <c r="AF159" s="264"/>
      <c r="AG159" s="264"/>
      <c r="AH159" s="264"/>
      <c r="AI159" s="264"/>
      <c r="AJ159" s="264"/>
      <c r="AK159" s="264"/>
      <c r="AL159" s="338"/>
      <c r="AM159" s="305"/>
      <c r="AN159" s="305"/>
      <c r="AO159" s="264"/>
      <c r="AP159" s="339"/>
    </row>
    <row r="160" spans="1:42" ht="45" customHeight="1" x14ac:dyDescent="0.25">
      <c r="A160" s="254"/>
      <c r="B160" s="254"/>
      <c r="C160" s="254"/>
      <c r="D160" s="254"/>
      <c r="E160" s="306"/>
      <c r="F160" s="333"/>
      <c r="G160" s="5"/>
      <c r="H160" s="294"/>
      <c r="I160" s="296"/>
      <c r="J160" s="335"/>
      <c r="K160" s="298"/>
      <c r="L160" s="305"/>
      <c r="M160" s="305"/>
      <c r="N160" s="206" t="s">
        <v>589</v>
      </c>
      <c r="O160" s="126"/>
      <c r="P160" s="171"/>
      <c r="Q160" s="126"/>
      <c r="R160" s="126"/>
      <c r="S160" s="126"/>
      <c r="T160" s="263" t="str">
        <f t="shared" ref="T160" si="102">IF(IF(AND(D160&gt;0,Q160=""),"Escriba al menos un control asocidado a la vulnerabilidad",IF(AND(Q160&gt;0,D160=""),"Escriba la vulnerabilidad asociada al control"))=FALSE,"",(IF(AND(D160&gt;0,Q160=""),"Escriba al menos un control asocidado a la vulnerabilidad",IF(AND(Q160&gt;0,D160=""),"Escriba la vulnerabilidad asociada al control"))))</f>
        <v/>
      </c>
      <c r="U160" s="171"/>
      <c r="V160" s="126"/>
      <c r="W160" s="71" t="str">
        <f>IF('EV DISENO CONTROLES'!Y158="","",IF('EV DISENO CONTROLES'!$Y158&gt;=96,"Fuerte",IF('EV DISENO CONTROLES'!Y158&gt;=86,"Moderado",IF('EV DISENO CONTROLES'!Y158&gt;=0,"Débil",""))))</f>
        <v/>
      </c>
      <c r="X160" s="71">
        <f>'EV EJECUCION CONTROLES'!$J156</f>
        <v>0</v>
      </c>
      <c r="Y160" s="71" t="str">
        <f t="shared" si="85"/>
        <v/>
      </c>
      <c r="Z160" s="71" t="str">
        <f t="shared" si="86"/>
        <v/>
      </c>
      <c r="AA160" s="264"/>
      <c r="AB160" s="264"/>
      <c r="AC160" s="290"/>
      <c r="AD160" s="333"/>
      <c r="AE160" s="333"/>
      <c r="AF160" s="264"/>
      <c r="AG160" s="264"/>
      <c r="AH160" s="264"/>
      <c r="AI160" s="264"/>
      <c r="AJ160" s="264"/>
      <c r="AK160" s="264"/>
      <c r="AL160" s="338"/>
      <c r="AM160" s="305"/>
      <c r="AN160" s="305"/>
      <c r="AO160" s="264"/>
      <c r="AP160" s="339"/>
    </row>
    <row r="161" spans="1:42" ht="45" customHeight="1" x14ac:dyDescent="0.25">
      <c r="A161" s="255"/>
      <c r="B161" s="255"/>
      <c r="C161" s="255"/>
      <c r="D161" s="255"/>
      <c r="E161" s="306"/>
      <c r="F161" s="333"/>
      <c r="G161" s="5"/>
      <c r="H161" s="294"/>
      <c r="I161" s="296"/>
      <c r="J161" s="335"/>
      <c r="K161" s="298"/>
      <c r="L161" s="305"/>
      <c r="M161" s="305"/>
      <c r="N161" s="206" t="s">
        <v>590</v>
      </c>
      <c r="O161" s="126"/>
      <c r="P161" s="171"/>
      <c r="Q161" s="126"/>
      <c r="R161" s="126"/>
      <c r="S161" s="126"/>
      <c r="T161" s="264"/>
      <c r="U161" s="171"/>
      <c r="V161" s="126"/>
      <c r="W161" s="71" t="str">
        <f>IF('EV DISENO CONTROLES'!Y159="","",IF('EV DISENO CONTROLES'!$Y159&gt;=96,"Fuerte",IF('EV DISENO CONTROLES'!Y159&gt;=86,"Moderado",IF('EV DISENO CONTROLES'!Y159&gt;=0,"Débil",""))))</f>
        <v/>
      </c>
      <c r="X161" s="71">
        <f>'EV EJECUCION CONTROLES'!$J157</f>
        <v>0</v>
      </c>
      <c r="Y161" s="71" t="str">
        <f t="shared" si="85"/>
        <v/>
      </c>
      <c r="Z161" s="71" t="str">
        <f t="shared" si="86"/>
        <v/>
      </c>
      <c r="AA161" s="264"/>
      <c r="AB161" s="264"/>
      <c r="AC161" s="290"/>
      <c r="AD161" s="333"/>
      <c r="AE161" s="333"/>
      <c r="AF161" s="264"/>
      <c r="AG161" s="264"/>
      <c r="AH161" s="264"/>
      <c r="AI161" s="264"/>
      <c r="AJ161" s="264"/>
      <c r="AK161" s="264"/>
      <c r="AL161" s="338"/>
      <c r="AM161" s="305"/>
      <c r="AN161" s="305"/>
      <c r="AO161" s="264"/>
      <c r="AP161" s="204"/>
    </row>
    <row r="162" spans="1:42" ht="45" customHeight="1" x14ac:dyDescent="0.25">
      <c r="A162" s="254"/>
      <c r="B162" s="254"/>
      <c r="C162" s="254"/>
      <c r="D162" s="254"/>
      <c r="E162" s="306"/>
      <c r="F162" s="333"/>
      <c r="G162" s="5"/>
      <c r="H162" s="294"/>
      <c r="I162" s="296"/>
      <c r="J162" s="335"/>
      <c r="K162" s="298"/>
      <c r="L162" s="305"/>
      <c r="M162" s="305"/>
      <c r="N162" s="206" t="s">
        <v>591</v>
      </c>
      <c r="O162" s="126"/>
      <c r="P162" s="171"/>
      <c r="Q162" s="126"/>
      <c r="R162" s="126"/>
      <c r="S162" s="126"/>
      <c r="T162" s="263" t="str">
        <f t="shared" ref="T162" si="103">IF(IF(AND(D162&gt;0,Q162=""),"Escriba al menos un control asocidado a la vulnerabilidad",IF(AND(Q162&gt;0,D162=""),"Escriba la vulnerabilidad asociada al control"))=FALSE,"",(IF(AND(D162&gt;0,Q162=""),"Escriba al menos un control asocidado a la vulnerabilidad",IF(AND(Q162&gt;0,D162=""),"Escriba la vulnerabilidad asociada al control"))))</f>
        <v/>
      </c>
      <c r="U162" s="171"/>
      <c r="V162" s="126"/>
      <c r="W162" s="71" t="str">
        <f>IF('EV DISENO CONTROLES'!Y160="","",IF('EV DISENO CONTROLES'!$Y160&gt;=96,"Fuerte",IF('EV DISENO CONTROLES'!Y160&gt;=86,"Moderado",IF('EV DISENO CONTROLES'!Y160&gt;=0,"Débil",""))))</f>
        <v/>
      </c>
      <c r="X162" s="71">
        <f>'EV EJECUCION CONTROLES'!$J158</f>
        <v>0</v>
      </c>
      <c r="Y162" s="71" t="str">
        <f t="shared" si="85"/>
        <v/>
      </c>
      <c r="Z162" s="71" t="str">
        <f t="shared" si="86"/>
        <v/>
      </c>
      <c r="AA162" s="264"/>
      <c r="AB162" s="264"/>
      <c r="AC162" s="202"/>
      <c r="AD162" s="333"/>
      <c r="AE162" s="333"/>
      <c r="AF162" s="264"/>
      <c r="AG162" s="264"/>
      <c r="AH162" s="264"/>
      <c r="AI162" s="264"/>
      <c r="AJ162" s="264"/>
      <c r="AK162" s="264"/>
      <c r="AL162" s="338"/>
      <c r="AM162" s="305"/>
      <c r="AN162" s="305"/>
      <c r="AO162" s="264"/>
      <c r="AP162" s="287" t="str">
        <f t="shared" ref="AP162" si="104">IF(AP161="Reducir","Establezca acciones preventivas para reducir la probabilidad de ocurrencia y/o impacto del riesgo",IF(AP161="Evitar","No inicie o no continúe con las actividades que causan el riesgo; si esto no es posible, escoja alguna de las opciones de reducir, compartir o transferir.",IF(AP161="Compartir o transferir","Indique cómo va a compartir o a transferir el riesgo, lo cual puede ser mediante una póliza de seguros o tercerización:",IF(AP161="Aceptar","Continúe aplicando los controles existentes.",""))))</f>
        <v/>
      </c>
    </row>
    <row r="163" spans="1:42" ht="45" customHeight="1" x14ac:dyDescent="0.25">
      <c r="A163" s="255"/>
      <c r="B163" s="255"/>
      <c r="C163" s="255"/>
      <c r="D163" s="255"/>
      <c r="E163" s="306"/>
      <c r="F163" s="333"/>
      <c r="G163" s="5"/>
      <c r="H163" s="294"/>
      <c r="I163" s="296"/>
      <c r="J163" s="335"/>
      <c r="K163" s="298"/>
      <c r="L163" s="305"/>
      <c r="M163" s="305"/>
      <c r="N163" s="206" t="s">
        <v>592</v>
      </c>
      <c r="O163" s="126"/>
      <c r="P163" s="171"/>
      <c r="Q163" s="126"/>
      <c r="R163" s="126"/>
      <c r="S163" s="126"/>
      <c r="T163" s="264"/>
      <c r="U163" s="171"/>
      <c r="V163" s="126"/>
      <c r="W163" s="71" t="str">
        <f>IF('EV DISENO CONTROLES'!Y161="","",IF('EV DISENO CONTROLES'!$Y161&gt;=96,"Fuerte",IF('EV DISENO CONTROLES'!Y161&gt;=86,"Moderado",IF('EV DISENO CONTROLES'!Y161&gt;=0,"Débil",""))))</f>
        <v/>
      </c>
      <c r="X163" s="71">
        <f>'EV EJECUCION CONTROLES'!$J159</f>
        <v>0</v>
      </c>
      <c r="Y163" s="71" t="str">
        <f t="shared" si="85"/>
        <v/>
      </c>
      <c r="Z163" s="71" t="str">
        <f t="shared" si="86"/>
        <v/>
      </c>
      <c r="AA163" s="264"/>
      <c r="AB163" s="264"/>
      <c r="AC163" s="202"/>
      <c r="AD163" s="333"/>
      <c r="AE163" s="333"/>
      <c r="AF163" s="264"/>
      <c r="AG163" s="264"/>
      <c r="AH163" s="264"/>
      <c r="AI163" s="264"/>
      <c r="AJ163" s="264"/>
      <c r="AK163" s="264"/>
      <c r="AL163" s="338"/>
      <c r="AM163" s="305"/>
      <c r="AN163" s="305"/>
      <c r="AO163" s="264"/>
      <c r="AP163" s="287"/>
    </row>
    <row r="164" spans="1:42" ht="45" customHeight="1" x14ac:dyDescent="0.25">
      <c r="A164" s="254"/>
      <c r="B164" s="254"/>
      <c r="C164" s="254"/>
      <c r="D164" s="254"/>
      <c r="E164" s="306"/>
      <c r="F164" s="333"/>
      <c r="G164" s="5"/>
      <c r="H164" s="294"/>
      <c r="I164" s="296"/>
      <c r="J164" s="335"/>
      <c r="K164" s="298"/>
      <c r="L164" s="305"/>
      <c r="M164" s="305"/>
      <c r="N164" s="206" t="s">
        <v>593</v>
      </c>
      <c r="O164" s="126"/>
      <c r="P164" s="171"/>
      <c r="Q164" s="126"/>
      <c r="R164" s="126"/>
      <c r="S164" s="126"/>
      <c r="T164" s="263" t="str">
        <f t="shared" ref="T164" si="105">IF(IF(AND(D164&gt;0,Q164=""),"Escriba al menos un control asocidado a la vulnerabilidad",IF(AND(Q164&gt;0,D164=""),"Escriba la vulnerabilidad asociada al control"))=FALSE,"",(IF(AND(D164&gt;0,Q164=""),"Escriba al menos un control asocidado a la vulnerabilidad",IF(AND(Q164&gt;0,D164=""),"Escriba la vulnerabilidad asociada al control"))))</f>
        <v/>
      </c>
      <c r="U164" s="171"/>
      <c r="V164" s="126"/>
      <c r="W164" s="71" t="str">
        <f>IF('EV DISENO CONTROLES'!Y162="","",IF('EV DISENO CONTROLES'!$Y162&gt;=96,"Fuerte",IF('EV DISENO CONTROLES'!Y162&gt;=86,"Moderado",IF('EV DISENO CONTROLES'!Y162&gt;=0,"Débil",""))))</f>
        <v/>
      </c>
      <c r="X164" s="71">
        <f>'EV EJECUCION CONTROLES'!$J160</f>
        <v>0</v>
      </c>
      <c r="Y164" s="71" t="str">
        <f t="shared" si="85"/>
        <v/>
      </c>
      <c r="Z164" s="71" t="str">
        <f t="shared" si="86"/>
        <v/>
      </c>
      <c r="AA164" s="264"/>
      <c r="AB164" s="264"/>
      <c r="AC164" s="202"/>
      <c r="AD164" s="333"/>
      <c r="AE164" s="333"/>
      <c r="AF164" s="264"/>
      <c r="AG164" s="264"/>
      <c r="AH164" s="264"/>
      <c r="AI164" s="264"/>
      <c r="AJ164" s="264"/>
      <c r="AK164" s="264"/>
      <c r="AL164" s="338"/>
      <c r="AM164" s="305"/>
      <c r="AN164" s="305"/>
      <c r="AO164" s="264"/>
      <c r="AP164" s="287"/>
    </row>
    <row r="165" spans="1:42" ht="45" customHeight="1" x14ac:dyDescent="0.25">
      <c r="A165" s="255"/>
      <c r="B165" s="255"/>
      <c r="C165" s="255"/>
      <c r="D165" s="255"/>
      <c r="E165" s="306"/>
      <c r="F165" s="333"/>
      <c r="G165" s="5"/>
      <c r="H165" s="294"/>
      <c r="I165" s="296"/>
      <c r="J165" s="335"/>
      <c r="K165" s="298"/>
      <c r="L165" s="305"/>
      <c r="M165" s="305"/>
      <c r="N165" s="206" t="s">
        <v>594</v>
      </c>
      <c r="O165" s="126"/>
      <c r="P165" s="171"/>
      <c r="Q165" s="126"/>
      <c r="R165" s="126"/>
      <c r="S165" s="126"/>
      <c r="T165" s="264"/>
      <c r="U165" s="171"/>
      <c r="V165" s="126"/>
      <c r="W165" s="71" t="str">
        <f>IF('EV DISENO CONTROLES'!Y163="","",IF('EV DISENO CONTROLES'!$Y163&gt;=96,"Fuerte",IF('EV DISENO CONTROLES'!Y163&gt;=86,"Moderado",IF('EV DISENO CONTROLES'!Y163&gt;=0,"Débil",""))))</f>
        <v/>
      </c>
      <c r="X165" s="71">
        <f>'EV EJECUCION CONTROLES'!$J161</f>
        <v>0</v>
      </c>
      <c r="Y165" s="71" t="str">
        <f t="shared" si="85"/>
        <v/>
      </c>
      <c r="Z165" s="71" t="str">
        <f t="shared" si="86"/>
        <v/>
      </c>
      <c r="AA165" s="264"/>
      <c r="AB165" s="264"/>
      <c r="AC165" s="202"/>
      <c r="AD165" s="333"/>
      <c r="AE165" s="333"/>
      <c r="AF165" s="264"/>
      <c r="AG165" s="264"/>
      <c r="AH165" s="264"/>
      <c r="AI165" s="264"/>
      <c r="AJ165" s="264"/>
      <c r="AK165" s="264"/>
      <c r="AL165" s="338"/>
      <c r="AM165" s="305"/>
      <c r="AN165" s="305"/>
      <c r="AO165" s="264"/>
      <c r="AP165" s="287"/>
    </row>
    <row r="166" spans="1:42" ht="45" customHeight="1" x14ac:dyDescent="0.25">
      <c r="A166" s="254"/>
      <c r="B166" s="254"/>
      <c r="C166" s="254"/>
      <c r="D166" s="254"/>
      <c r="E166" s="306"/>
      <c r="F166" s="333"/>
      <c r="G166" s="5"/>
      <c r="H166" s="294"/>
      <c r="I166" s="296"/>
      <c r="J166" s="335"/>
      <c r="K166" s="298"/>
      <c r="L166" s="305"/>
      <c r="M166" s="305"/>
      <c r="N166" s="206" t="s">
        <v>595</v>
      </c>
      <c r="O166" s="126"/>
      <c r="P166" s="171"/>
      <c r="Q166" s="126"/>
      <c r="R166" s="126"/>
      <c r="S166" s="126"/>
      <c r="T166" s="263" t="str">
        <f t="shared" ref="T166" si="106">IF(IF(AND(D166&gt;0,Q166=""),"Escriba al menos un control asocidado a la vulnerabilidad",IF(AND(Q166&gt;0,D166=""),"Escriba la vulnerabilidad asociada al control"))=FALSE,"",(IF(AND(D166&gt;0,Q166=""),"Escriba al menos un control asocidado a la vulnerabilidad",IF(AND(Q166&gt;0,D166=""),"Escriba la vulnerabilidad asociada al control"))))</f>
        <v/>
      </c>
      <c r="U166" s="171"/>
      <c r="V166" s="126"/>
      <c r="W166" s="71" t="str">
        <f>IF('EV DISENO CONTROLES'!Y164="","",IF('EV DISENO CONTROLES'!$Y164&gt;=96,"Fuerte",IF('EV DISENO CONTROLES'!Y164&gt;=86,"Moderado",IF('EV DISENO CONTROLES'!Y164&gt;=0,"Débil",""))))</f>
        <v/>
      </c>
      <c r="X166" s="71">
        <f>'EV EJECUCION CONTROLES'!$J162</f>
        <v>0</v>
      </c>
      <c r="Y166" s="71" t="str">
        <f t="shared" si="85"/>
        <v/>
      </c>
      <c r="Z166" s="71" t="str">
        <f t="shared" si="86"/>
        <v/>
      </c>
      <c r="AA166" s="264"/>
      <c r="AB166" s="264"/>
      <c r="AC166" s="129"/>
      <c r="AD166" s="333"/>
      <c r="AE166" s="333"/>
      <c r="AF166" s="264"/>
      <c r="AG166" s="264"/>
      <c r="AH166" s="264"/>
      <c r="AI166" s="264"/>
      <c r="AJ166" s="264"/>
      <c r="AK166" s="264"/>
      <c r="AL166" s="338"/>
      <c r="AM166" s="305"/>
      <c r="AN166" s="305"/>
      <c r="AO166" s="264"/>
      <c r="AP166" s="287"/>
    </row>
    <row r="167" spans="1:42" ht="45" customHeight="1" x14ac:dyDescent="0.25">
      <c r="A167" s="255"/>
      <c r="B167" s="255"/>
      <c r="C167" s="255"/>
      <c r="D167" s="255"/>
      <c r="E167" s="306"/>
      <c r="F167" s="333"/>
      <c r="G167" s="5"/>
      <c r="H167" s="294"/>
      <c r="I167" s="296"/>
      <c r="J167" s="335"/>
      <c r="K167" s="298"/>
      <c r="L167" s="305"/>
      <c r="M167" s="305"/>
      <c r="N167" s="206" t="s">
        <v>596</v>
      </c>
      <c r="O167" s="126"/>
      <c r="P167" s="171"/>
      <c r="Q167" s="126"/>
      <c r="R167" s="126"/>
      <c r="S167" s="126"/>
      <c r="T167" s="264"/>
      <c r="U167" s="171"/>
      <c r="V167" s="126"/>
      <c r="W167" s="71" t="str">
        <f>IF('EV DISENO CONTROLES'!Y165="","",IF('EV DISENO CONTROLES'!$Y165&gt;=96,"Fuerte",IF('EV DISENO CONTROLES'!Y165&gt;=86,"Moderado",IF('EV DISENO CONTROLES'!Y165&gt;=0,"Débil",""))))</f>
        <v/>
      </c>
      <c r="X167" s="71">
        <f>'EV EJECUCION CONTROLES'!$J163</f>
        <v>0</v>
      </c>
      <c r="Y167" s="71" t="str">
        <f t="shared" si="85"/>
        <v/>
      </c>
      <c r="Z167" s="71" t="str">
        <f t="shared" si="86"/>
        <v/>
      </c>
      <c r="AA167" s="264"/>
      <c r="AB167" s="264"/>
      <c r="AC167" s="129"/>
      <c r="AD167" s="333"/>
      <c r="AE167" s="333"/>
      <c r="AF167" s="264"/>
      <c r="AG167" s="264"/>
      <c r="AH167" s="264"/>
      <c r="AI167" s="264"/>
      <c r="AJ167" s="264"/>
      <c r="AK167" s="264"/>
      <c r="AL167" s="338"/>
      <c r="AM167" s="305"/>
      <c r="AN167" s="305"/>
      <c r="AO167" s="264"/>
      <c r="AP167" s="287"/>
    </row>
    <row r="168" spans="1:42" ht="45" customHeight="1" x14ac:dyDescent="0.25">
      <c r="A168" s="254"/>
      <c r="B168" s="254"/>
      <c r="C168" s="254"/>
      <c r="D168" s="254"/>
      <c r="E168" s="306"/>
      <c r="F168" s="333"/>
      <c r="G168" s="5"/>
      <c r="H168" s="294"/>
      <c r="I168" s="296"/>
      <c r="J168" s="335"/>
      <c r="K168" s="298"/>
      <c r="L168" s="305"/>
      <c r="M168" s="305"/>
      <c r="N168" s="206" t="s">
        <v>597</v>
      </c>
      <c r="O168" s="126"/>
      <c r="P168" s="171"/>
      <c r="Q168" s="126"/>
      <c r="R168" s="126"/>
      <c r="S168" s="126"/>
      <c r="T168" s="263" t="str">
        <f t="shared" ref="T168" si="107">IF(IF(AND(D168&gt;0,Q168=""),"Escriba al menos un control asocidado a la vulnerabilidad",IF(AND(Q168&gt;0,D168=""),"Escriba la vulnerabilidad asociada al control"))=FALSE,"",(IF(AND(D168&gt;0,Q168=""),"Escriba al menos un control asocidado a la vulnerabilidad",IF(AND(Q168&gt;0,D168=""),"Escriba la vulnerabilidad asociada al control"))))</f>
        <v/>
      </c>
      <c r="U168" s="171"/>
      <c r="V168" s="126"/>
      <c r="W168" s="71" t="str">
        <f>IF('EV DISENO CONTROLES'!Y166="","",IF('EV DISENO CONTROLES'!$Y166&gt;=96,"Fuerte",IF('EV DISENO CONTROLES'!Y166&gt;=86,"Moderado",IF('EV DISENO CONTROLES'!Y166&gt;=0,"Débil",""))))</f>
        <v/>
      </c>
      <c r="X168" s="71">
        <f>'EV EJECUCION CONTROLES'!$J164</f>
        <v>0</v>
      </c>
      <c r="Y168" s="71" t="str">
        <f t="shared" si="85"/>
        <v/>
      </c>
      <c r="Z168" s="71" t="str">
        <f t="shared" si="86"/>
        <v/>
      </c>
      <c r="AA168" s="264"/>
      <c r="AB168" s="264"/>
      <c r="AC168" s="129"/>
      <c r="AD168" s="333"/>
      <c r="AE168" s="333"/>
      <c r="AF168" s="264"/>
      <c r="AG168" s="264"/>
      <c r="AH168" s="264"/>
      <c r="AI168" s="264"/>
      <c r="AJ168" s="264"/>
      <c r="AK168" s="264"/>
      <c r="AL168" s="338"/>
      <c r="AM168" s="305"/>
      <c r="AN168" s="305"/>
      <c r="AO168" s="264"/>
      <c r="AP168" s="287"/>
    </row>
    <row r="169" spans="1:42" ht="45" customHeight="1" x14ac:dyDescent="0.25">
      <c r="A169" s="255"/>
      <c r="B169" s="255"/>
      <c r="C169" s="255"/>
      <c r="D169" s="255"/>
      <c r="E169" s="307"/>
      <c r="F169" s="333"/>
      <c r="G169" s="5"/>
      <c r="H169" s="294"/>
      <c r="I169" s="296"/>
      <c r="J169" s="335"/>
      <c r="K169" s="298"/>
      <c r="L169" s="305"/>
      <c r="M169" s="305"/>
      <c r="N169" s="206" t="s">
        <v>598</v>
      </c>
      <c r="O169" s="126"/>
      <c r="P169" s="171"/>
      <c r="Q169" s="126"/>
      <c r="R169" s="126"/>
      <c r="S169" s="126"/>
      <c r="T169" s="264"/>
      <c r="U169" s="171"/>
      <c r="V169" s="126"/>
      <c r="W169" s="71" t="str">
        <f>IF('EV DISENO CONTROLES'!Y167="","",IF('EV DISENO CONTROLES'!$Y167&gt;=96,"Fuerte",IF('EV DISENO CONTROLES'!Y167&gt;=86,"Moderado",IF('EV DISENO CONTROLES'!Y167&gt;=0,"Débil",""))))</f>
        <v/>
      </c>
      <c r="X169" s="71">
        <f>'EV EJECUCION CONTROLES'!$J165</f>
        <v>0</v>
      </c>
      <c r="Y169" s="71" t="str">
        <f t="shared" si="85"/>
        <v/>
      </c>
      <c r="Z169" s="71" t="str">
        <f t="shared" si="86"/>
        <v/>
      </c>
      <c r="AA169" s="264"/>
      <c r="AB169" s="264"/>
      <c r="AC169" s="130"/>
      <c r="AD169" s="333"/>
      <c r="AE169" s="333"/>
      <c r="AF169" s="264"/>
      <c r="AG169" s="264"/>
      <c r="AH169" s="264"/>
      <c r="AI169" s="264"/>
      <c r="AJ169" s="264"/>
      <c r="AK169" s="264"/>
      <c r="AL169" s="338"/>
      <c r="AM169" s="305"/>
      <c r="AN169" s="305"/>
      <c r="AO169" s="264"/>
      <c r="AP169" s="287"/>
    </row>
    <row r="170" spans="1:42" ht="45" customHeight="1" x14ac:dyDescent="0.25">
      <c r="A170" s="254"/>
      <c r="B170" s="254"/>
      <c r="C170" s="262"/>
      <c r="D170" s="262"/>
      <c r="E170" s="306"/>
      <c r="F170" s="333"/>
      <c r="G170" s="5"/>
      <c r="H170" s="294"/>
      <c r="I170" s="296" t="s">
        <v>405</v>
      </c>
      <c r="J170" s="335"/>
      <c r="K170" s="298">
        <f>'AYUDA PROBABILIDAD'!V15</f>
        <v>0</v>
      </c>
      <c r="L170" s="305">
        <f>'AYUDA IMPACTO'!S15</f>
        <v>0</v>
      </c>
      <c r="M170" s="305" t="str">
        <f>IFERROR(VLOOKUP(K170,DATOS!$H$22:$M$26,MATCH(L170,DATOS!$I$27:$M$27,0)+1,0),"")</f>
        <v/>
      </c>
      <c r="N170" s="205" t="s">
        <v>599</v>
      </c>
      <c r="O170" s="126"/>
      <c r="P170" s="171"/>
      <c r="Q170" s="126"/>
      <c r="R170" s="126"/>
      <c r="S170" s="126"/>
      <c r="T170" s="263" t="str">
        <f t="shared" ref="T170" si="108">IF(IF(AND(D170&gt;0,Q170=""),"Escriba al menos un control asocidado a la vulnerabilidad",IF(AND(Q170&gt;0,D170=""),"Escriba la vulnerabilidad asociada al control"))=FALSE,"",(IF(AND(D170&gt;0,Q170=""),"Escriba al menos un control asocidado a la vulnerabilidad",IF(AND(Q170&gt;0,D170=""),"Escriba la vulnerabilidad asociada al control"))))</f>
        <v/>
      </c>
      <c r="U170" s="171"/>
      <c r="V170" s="126"/>
      <c r="W170" s="71" t="str">
        <f>IF('EV DISENO CONTROLES'!Y168="","",IF('EV DISENO CONTROLES'!$Y168&gt;=96,"Fuerte",IF('EV DISENO CONTROLES'!Y168&gt;=86,"Moderado",IF('EV DISENO CONTROLES'!Y168&gt;=0,"Débil",""))))</f>
        <v/>
      </c>
      <c r="X170" s="71">
        <f>'EV EJECUCION CONTROLES'!$J166</f>
        <v>0</v>
      </c>
      <c r="Y170" s="71" t="str">
        <f t="shared" si="85"/>
        <v/>
      </c>
      <c r="Z170" s="71" t="str">
        <f t="shared" si="86"/>
        <v/>
      </c>
      <c r="AA170" s="264" t="e">
        <f t="shared" ref="AA170" si="109">AVERAGE(Z170:Z185)</f>
        <v>#DIV/0!</v>
      </c>
      <c r="AB170" s="264" t="str">
        <f>IFERROR(IF(AA170&gt;=80,"Fuerte",IF(AA170&gt;=50,"Moderado",IF(AA170&lt;50,"Débil",""))),"")</f>
        <v/>
      </c>
      <c r="AC170" s="290" t="str">
        <f>IF(AB170="Débil","EL RIESGO SE PUEDE ESTAR MATERIALIZANDO","")</f>
        <v/>
      </c>
      <c r="AD170" s="333"/>
      <c r="AE170" s="333"/>
      <c r="AF170" s="264" t="e">
        <f>LOOKUP(K170,DATOS!$J$15:$J$19,DATOS!$I$15:$I$19)</f>
        <v>#N/A</v>
      </c>
      <c r="AG170" s="264" t="e">
        <f>LOOKUP(L170,DATOS!$L$15:$L$19,DATOS!$K$15:$K$19)</f>
        <v>#N/A</v>
      </c>
      <c r="AH170" s="264" t="str">
        <f>IF(AND(AB170="Fuerte",AD170="Directamente",AE170="Directamente"),"2",IF(AND(AB170="Fuerte",AD170="Directamente",AE170="Indirectamente"),"2",IF(AND(AB170="Fuerte",AD170="Directamente",AE170="No disminuye"),"2",IF(AND(AB170="Fuerte",AD170="No disminuye",AE170="Directamente"),"0",IF(AND(AB170="Moderado",AD170="Directamente",AE170="Directamente"),"1",IF(AND(AB170="Moderado",AD170="Directamente",AE170="Indirectamente"),"1",IF(AND(AB170="Moderado",AD170="Directamente",AE170="No disminuye"),"1",IF(AND(AB170="Moderado",AD170="No disminuye",AE170="Directamente"),"0","0"))))))))</f>
        <v>0</v>
      </c>
      <c r="AI170" s="264" t="str">
        <f>IF(AND(AB170="Fuerte",AD170="Directamente",AE170="Directamente"),"2",IF(AND(AB170="Fuerte",AD170="Directamente",AE170="Indirectamente"),"1",IF(AND(AB170="Fuerte",AD170="Directamente",AE170="No disminuye"),"0",IF(AND(AB170="Fuerte",AD170="No disminuye",AE170="Directamente"),"2",IF(AND(AB170="Moderado",AD170="Directamente",AE170="Directamente"),"1",IF(AND(AB170="Moderado",AD170="Directamente",AE170="Indirectamente"),"0",IF(AND(AB170="Moderado",AD170="Directamente",AE170="No disminuye"),"0",IF(AND(AB170="Moderado",AD170="No disminuye",AE170="Directamente"),"1","0"))))))))</f>
        <v>0</v>
      </c>
      <c r="AJ170" s="264" t="e">
        <f>IFERROR(IF(AF170-AH170&lt;1,1,AF170-AH170),AF170)</f>
        <v>#N/A</v>
      </c>
      <c r="AK170" s="264" t="e">
        <f>IFERROR(IF(AG170-AI170&lt;1,1,AG170-AI170),AG170)</f>
        <v>#N/A</v>
      </c>
      <c r="AL170" s="338">
        <f>IFERROR(LOOKUP(AJ170,DATOS!$I$3:$I$7,DATOS!$J$3:$J$7),0)</f>
        <v>0</v>
      </c>
      <c r="AM170" s="305">
        <f>IFERROR(LOOKUP(AK170,DATOS!$K$3:$K$7,DATOS!$L$3:$L$7),0)</f>
        <v>0</v>
      </c>
      <c r="AN170" s="305" t="str">
        <f>IFERROR(VLOOKUP(AL170,DATOS!$H$22:$M$26,MATCH(AM170,DATOS!$I$27:$M$27,0)+1,0),"")</f>
        <v/>
      </c>
      <c r="AO170" s="264" t="str">
        <f>IF(AN170="Baja","Se puede aceptar el riesgo; no es necesario adoptar medidas adicionales que reduzcan su probabilidad o impacto.",IF(AN170="Moderada","Reduzca la probabilidad y/o el impacto del riesgo mediante un plan de tratamiento con acciones preventivas diferentes a los controles establecidos.",IF(AN170="Alta","No inicie o ejecute las actividades que causan el riesgo o reduzca su probabilidad y/o impacto formulando acciones preventivas diferentes a los controles en un plan de tratamiento. También puede compartir o transferir el riesgo (seguros o tercerización).",IF(AN170="Extrema","No inicie o ejecute las actividades que causan el riesgo o reduzca su probabilidad y/o impacto formulando acciones preventivas diferentes a los controles en un plan de tratamiento. También puede compartir o transferir el riesgo (seguros o tercerización).",""))))</f>
        <v/>
      </c>
      <c r="AP170" s="204"/>
    </row>
    <row r="171" spans="1:42" ht="45" customHeight="1" x14ac:dyDescent="0.25">
      <c r="A171" s="255"/>
      <c r="B171" s="255"/>
      <c r="C171" s="255"/>
      <c r="D171" s="255"/>
      <c r="E171" s="306"/>
      <c r="F171" s="333"/>
      <c r="G171" s="5"/>
      <c r="H171" s="294"/>
      <c r="I171" s="296"/>
      <c r="J171" s="335"/>
      <c r="K171" s="298"/>
      <c r="L171" s="305"/>
      <c r="M171" s="305"/>
      <c r="N171" s="206" t="s">
        <v>600</v>
      </c>
      <c r="O171" s="126"/>
      <c r="P171" s="171"/>
      <c r="Q171" s="126"/>
      <c r="R171" s="126"/>
      <c r="S171" s="126"/>
      <c r="T171" s="264"/>
      <c r="U171" s="171"/>
      <c r="V171" s="126"/>
      <c r="W171" s="71" t="str">
        <f>IF('EV DISENO CONTROLES'!Y169="","",IF('EV DISENO CONTROLES'!$Y169&gt;=96,"Fuerte",IF('EV DISENO CONTROLES'!Y169&gt;=86,"Moderado",IF('EV DISENO CONTROLES'!Y169&gt;=0,"Débil",""))))</f>
        <v/>
      </c>
      <c r="X171" s="71">
        <f>'EV EJECUCION CONTROLES'!$J167</f>
        <v>0</v>
      </c>
      <c r="Y171" s="71" t="str">
        <f t="shared" si="85"/>
        <v/>
      </c>
      <c r="Z171" s="71" t="str">
        <f t="shared" si="86"/>
        <v/>
      </c>
      <c r="AA171" s="264"/>
      <c r="AB171" s="264"/>
      <c r="AC171" s="290"/>
      <c r="AD171" s="333"/>
      <c r="AE171" s="333"/>
      <c r="AF171" s="264"/>
      <c r="AG171" s="264"/>
      <c r="AH171" s="264"/>
      <c r="AI171" s="264"/>
      <c r="AJ171" s="264"/>
      <c r="AK171" s="264"/>
      <c r="AL171" s="338"/>
      <c r="AM171" s="305"/>
      <c r="AN171" s="305"/>
      <c r="AO171" s="264"/>
      <c r="AP171" s="287" t="str">
        <f t="shared" ref="AP171" si="110">IF(AP170="Reducir","Establezca acciones preventivas para reducir la probabilidad de ocurrencia y/o impacto del riesgo",IF(AP170="Evitar","No inicie o no continúe con las actividades que causan el riesgo; si esto no es posible, escoja alguna de las opciones de reducir, compartir o transferir.",IF(AP170="Compartir o transferir","Indique cómo va a compartir o a transferir el riesgo, lo cual puede ser mediante una póliza de seguros o tercerización:",IF(AP170="Aceptar","Continúe aplicando los controles existentes.",""))))</f>
        <v/>
      </c>
    </row>
    <row r="172" spans="1:42" ht="45" customHeight="1" x14ac:dyDescent="0.25">
      <c r="A172" s="254"/>
      <c r="B172" s="254"/>
      <c r="C172" s="254"/>
      <c r="D172" s="254"/>
      <c r="E172" s="306"/>
      <c r="F172" s="333"/>
      <c r="G172" s="5"/>
      <c r="H172" s="294"/>
      <c r="I172" s="296"/>
      <c r="J172" s="335"/>
      <c r="K172" s="298"/>
      <c r="L172" s="305"/>
      <c r="M172" s="305"/>
      <c r="N172" s="206" t="s">
        <v>601</v>
      </c>
      <c r="O172" s="126"/>
      <c r="P172" s="171"/>
      <c r="Q172" s="126"/>
      <c r="R172" s="126"/>
      <c r="S172" s="126"/>
      <c r="T172" s="263" t="str">
        <f t="shared" ref="T172" si="111">IF(IF(AND(D172&gt;0,Q172=""),"Escriba al menos un control asocidado a la vulnerabilidad",IF(AND(Q172&gt;0,D172=""),"Escriba la vulnerabilidad asociada al control"))=FALSE,"",(IF(AND(D172&gt;0,Q172=""),"Escriba al menos un control asocidado a la vulnerabilidad",IF(AND(Q172&gt;0,D172=""),"Escriba la vulnerabilidad asociada al control"))))</f>
        <v/>
      </c>
      <c r="U172" s="171"/>
      <c r="V172" s="126"/>
      <c r="W172" s="71" t="str">
        <f>IF('EV DISENO CONTROLES'!Y170="","",IF('EV DISENO CONTROLES'!$Y170&gt;=96,"Fuerte",IF('EV DISENO CONTROLES'!Y170&gt;=86,"Moderado",IF('EV DISENO CONTROLES'!Y170&gt;=0,"Débil",""))))</f>
        <v/>
      </c>
      <c r="X172" s="71">
        <f>'EV EJECUCION CONTROLES'!$J168</f>
        <v>0</v>
      </c>
      <c r="Y172" s="71" t="str">
        <f t="shared" si="85"/>
        <v/>
      </c>
      <c r="Z172" s="71" t="str">
        <f t="shared" si="86"/>
        <v/>
      </c>
      <c r="AA172" s="264"/>
      <c r="AB172" s="264"/>
      <c r="AC172" s="290" t="str">
        <f>IF(AB170="Débil","Consulte fuentes como cambios en el sistema integrado de gestión, indicadores de gestión, informes de auditorías, mapas de riesgos, encuestas de percepción y satisfacción, PQRSD, revisión por la Dirección y salidas no conformes","")</f>
        <v/>
      </c>
      <c r="AD172" s="333"/>
      <c r="AE172" s="333"/>
      <c r="AF172" s="264"/>
      <c r="AG172" s="264"/>
      <c r="AH172" s="264"/>
      <c r="AI172" s="264"/>
      <c r="AJ172" s="264"/>
      <c r="AK172" s="264"/>
      <c r="AL172" s="338"/>
      <c r="AM172" s="305"/>
      <c r="AN172" s="305"/>
      <c r="AO172" s="264"/>
      <c r="AP172" s="287"/>
    </row>
    <row r="173" spans="1:42" ht="45" customHeight="1" x14ac:dyDescent="0.25">
      <c r="A173" s="255"/>
      <c r="B173" s="255"/>
      <c r="C173" s="255"/>
      <c r="D173" s="255"/>
      <c r="E173" s="306"/>
      <c r="F173" s="333"/>
      <c r="G173" s="5"/>
      <c r="H173" s="294"/>
      <c r="I173" s="296"/>
      <c r="J173" s="335"/>
      <c r="K173" s="298"/>
      <c r="L173" s="305"/>
      <c r="M173" s="305"/>
      <c r="N173" s="206" t="s">
        <v>602</v>
      </c>
      <c r="O173" s="126"/>
      <c r="P173" s="171"/>
      <c r="Q173" s="126"/>
      <c r="R173" s="126"/>
      <c r="S173" s="126"/>
      <c r="T173" s="264"/>
      <c r="U173" s="171"/>
      <c r="V173" s="126"/>
      <c r="W173" s="71" t="str">
        <f>IF('EV DISENO CONTROLES'!Y171="","",IF('EV DISENO CONTROLES'!$Y171&gt;=96,"Fuerte",IF('EV DISENO CONTROLES'!Y171&gt;=86,"Moderado",IF('EV DISENO CONTROLES'!Y171&gt;=0,"Débil",""))))</f>
        <v/>
      </c>
      <c r="X173" s="71">
        <f>'EV EJECUCION CONTROLES'!$J169</f>
        <v>0</v>
      </c>
      <c r="Y173" s="71" t="str">
        <f t="shared" si="85"/>
        <v/>
      </c>
      <c r="Z173" s="71" t="str">
        <f t="shared" si="86"/>
        <v/>
      </c>
      <c r="AA173" s="264"/>
      <c r="AB173" s="264"/>
      <c r="AC173" s="290"/>
      <c r="AD173" s="333"/>
      <c r="AE173" s="333"/>
      <c r="AF173" s="264"/>
      <c r="AG173" s="264"/>
      <c r="AH173" s="264"/>
      <c r="AI173" s="264"/>
      <c r="AJ173" s="264"/>
      <c r="AK173" s="264"/>
      <c r="AL173" s="338"/>
      <c r="AM173" s="305"/>
      <c r="AN173" s="305"/>
      <c r="AO173" s="264"/>
      <c r="AP173" s="339"/>
    </row>
    <row r="174" spans="1:42" ht="45" customHeight="1" x14ac:dyDescent="0.25">
      <c r="A174" s="254"/>
      <c r="B174" s="254"/>
      <c r="C174" s="254"/>
      <c r="D174" s="254"/>
      <c r="E174" s="306"/>
      <c r="F174" s="333"/>
      <c r="G174" s="5"/>
      <c r="H174" s="294"/>
      <c r="I174" s="296"/>
      <c r="J174" s="335"/>
      <c r="K174" s="298"/>
      <c r="L174" s="305"/>
      <c r="M174" s="305"/>
      <c r="N174" s="206" t="s">
        <v>603</v>
      </c>
      <c r="O174" s="126"/>
      <c r="P174" s="171"/>
      <c r="Q174" s="126"/>
      <c r="R174" s="126"/>
      <c r="S174" s="126"/>
      <c r="T174" s="263" t="str">
        <f t="shared" ref="T174" si="112">IF(IF(AND(D174&gt;0,Q174=""),"Escriba al menos un control asocidado a la vulnerabilidad",IF(AND(Q174&gt;0,D174=""),"Escriba la vulnerabilidad asociada al control"))=FALSE,"",(IF(AND(D174&gt;0,Q174=""),"Escriba al menos un control asocidado a la vulnerabilidad",IF(AND(Q174&gt;0,D174=""),"Escriba la vulnerabilidad asociada al control"))))</f>
        <v/>
      </c>
      <c r="U174" s="171"/>
      <c r="V174" s="126"/>
      <c r="W174" s="71" t="str">
        <f>IF('EV DISENO CONTROLES'!Y172="","",IF('EV DISENO CONTROLES'!$Y172&gt;=96,"Fuerte",IF('EV DISENO CONTROLES'!Y172&gt;=86,"Moderado",IF('EV DISENO CONTROLES'!Y172&gt;=0,"Débil",""))))</f>
        <v/>
      </c>
      <c r="X174" s="71">
        <f>'EV EJECUCION CONTROLES'!$J170</f>
        <v>0</v>
      </c>
      <c r="Y174" s="71" t="str">
        <f t="shared" si="85"/>
        <v/>
      </c>
      <c r="Z174" s="71" t="str">
        <f t="shared" si="86"/>
        <v/>
      </c>
      <c r="AA174" s="264"/>
      <c r="AB174" s="264"/>
      <c r="AC174" s="290"/>
      <c r="AD174" s="333"/>
      <c r="AE174" s="333"/>
      <c r="AF174" s="264"/>
      <c r="AG174" s="264"/>
      <c r="AH174" s="264"/>
      <c r="AI174" s="264"/>
      <c r="AJ174" s="264"/>
      <c r="AK174" s="264"/>
      <c r="AL174" s="338"/>
      <c r="AM174" s="305"/>
      <c r="AN174" s="305"/>
      <c r="AO174" s="264"/>
      <c r="AP174" s="339"/>
    </row>
    <row r="175" spans="1:42" ht="45" customHeight="1" x14ac:dyDescent="0.25">
      <c r="A175" s="255"/>
      <c r="B175" s="255"/>
      <c r="C175" s="255"/>
      <c r="D175" s="255"/>
      <c r="E175" s="306"/>
      <c r="F175" s="333"/>
      <c r="G175" s="5"/>
      <c r="H175" s="294"/>
      <c r="I175" s="296"/>
      <c r="J175" s="335"/>
      <c r="K175" s="298"/>
      <c r="L175" s="305"/>
      <c r="M175" s="305"/>
      <c r="N175" s="206" t="s">
        <v>604</v>
      </c>
      <c r="O175" s="126"/>
      <c r="P175" s="171"/>
      <c r="Q175" s="126"/>
      <c r="R175" s="126"/>
      <c r="S175" s="126"/>
      <c r="T175" s="264"/>
      <c r="U175" s="171"/>
      <c r="V175" s="126"/>
      <c r="W175" s="71" t="str">
        <f>IF('EV DISENO CONTROLES'!Y173="","",IF('EV DISENO CONTROLES'!$Y173&gt;=96,"Fuerte",IF('EV DISENO CONTROLES'!Y173&gt;=86,"Moderado",IF('EV DISENO CONTROLES'!Y173&gt;=0,"Débil",""))))</f>
        <v/>
      </c>
      <c r="X175" s="71">
        <f>'EV EJECUCION CONTROLES'!$J171</f>
        <v>0</v>
      </c>
      <c r="Y175" s="71" t="str">
        <f t="shared" si="85"/>
        <v/>
      </c>
      <c r="Z175" s="71" t="str">
        <f t="shared" si="86"/>
        <v/>
      </c>
      <c r="AA175" s="264"/>
      <c r="AB175" s="264"/>
      <c r="AC175" s="290" t="str">
        <f>IF(AB170="Débil","Establezca acciones preventivas en un plan de tratamiento","")</f>
        <v/>
      </c>
      <c r="AD175" s="333"/>
      <c r="AE175" s="333"/>
      <c r="AF175" s="264"/>
      <c r="AG175" s="264"/>
      <c r="AH175" s="264"/>
      <c r="AI175" s="264"/>
      <c r="AJ175" s="264"/>
      <c r="AK175" s="264"/>
      <c r="AL175" s="338"/>
      <c r="AM175" s="305"/>
      <c r="AN175" s="305"/>
      <c r="AO175" s="264"/>
      <c r="AP175" s="339"/>
    </row>
    <row r="176" spans="1:42" ht="45" customHeight="1" x14ac:dyDescent="0.25">
      <c r="A176" s="254"/>
      <c r="B176" s="254"/>
      <c r="C176" s="254"/>
      <c r="D176" s="254"/>
      <c r="E176" s="306"/>
      <c r="F176" s="333"/>
      <c r="G176" s="5"/>
      <c r="H176" s="294"/>
      <c r="I176" s="296"/>
      <c r="J176" s="335"/>
      <c r="K176" s="298"/>
      <c r="L176" s="305"/>
      <c r="M176" s="305"/>
      <c r="N176" s="206" t="s">
        <v>605</v>
      </c>
      <c r="O176" s="126"/>
      <c r="P176" s="171"/>
      <c r="Q176" s="126"/>
      <c r="R176" s="126"/>
      <c r="S176" s="126"/>
      <c r="T176" s="263" t="str">
        <f t="shared" ref="T176" si="113">IF(IF(AND(D176&gt;0,Q176=""),"Escriba al menos un control asocidado a la vulnerabilidad",IF(AND(Q176&gt;0,D176=""),"Escriba la vulnerabilidad asociada al control"))=FALSE,"",(IF(AND(D176&gt;0,Q176=""),"Escriba al menos un control asocidado a la vulnerabilidad",IF(AND(Q176&gt;0,D176=""),"Escriba la vulnerabilidad asociada al control"))))</f>
        <v/>
      </c>
      <c r="U176" s="171"/>
      <c r="V176" s="126"/>
      <c r="W176" s="71" t="str">
        <f>IF('EV DISENO CONTROLES'!Y174="","",IF('EV DISENO CONTROLES'!$Y174&gt;=96,"Fuerte",IF('EV DISENO CONTROLES'!Y174&gt;=86,"Moderado",IF('EV DISENO CONTROLES'!Y174&gt;=0,"Débil",""))))</f>
        <v/>
      </c>
      <c r="X176" s="71">
        <f>'EV EJECUCION CONTROLES'!$J172</f>
        <v>0</v>
      </c>
      <c r="Y176" s="71" t="str">
        <f t="shared" si="85"/>
        <v/>
      </c>
      <c r="Z176" s="71" t="str">
        <f t="shared" si="86"/>
        <v/>
      </c>
      <c r="AA176" s="264"/>
      <c r="AB176" s="264"/>
      <c r="AC176" s="290"/>
      <c r="AD176" s="333"/>
      <c r="AE176" s="333"/>
      <c r="AF176" s="264"/>
      <c r="AG176" s="264"/>
      <c r="AH176" s="264"/>
      <c r="AI176" s="264"/>
      <c r="AJ176" s="264"/>
      <c r="AK176" s="264"/>
      <c r="AL176" s="338"/>
      <c r="AM176" s="305"/>
      <c r="AN176" s="305"/>
      <c r="AO176" s="264"/>
      <c r="AP176" s="339"/>
    </row>
    <row r="177" spans="1:42" ht="45" customHeight="1" x14ac:dyDescent="0.25">
      <c r="A177" s="255"/>
      <c r="B177" s="255"/>
      <c r="C177" s="255"/>
      <c r="D177" s="255"/>
      <c r="E177" s="306"/>
      <c r="F177" s="333"/>
      <c r="G177" s="5"/>
      <c r="H177" s="294"/>
      <c r="I177" s="296"/>
      <c r="J177" s="335"/>
      <c r="K177" s="298"/>
      <c r="L177" s="305"/>
      <c r="M177" s="305"/>
      <c r="N177" s="206" t="s">
        <v>606</v>
      </c>
      <c r="O177" s="126"/>
      <c r="P177" s="171"/>
      <c r="Q177" s="126"/>
      <c r="R177" s="126"/>
      <c r="S177" s="126"/>
      <c r="T177" s="264"/>
      <c r="U177" s="171"/>
      <c r="V177" s="126"/>
      <c r="W177" s="71" t="str">
        <f>IF('EV DISENO CONTROLES'!Y175="","",IF('EV DISENO CONTROLES'!$Y175&gt;=96,"Fuerte",IF('EV DISENO CONTROLES'!Y175&gt;=86,"Moderado",IF('EV DISENO CONTROLES'!Y175&gt;=0,"Débil",""))))</f>
        <v/>
      </c>
      <c r="X177" s="71">
        <f>'EV EJECUCION CONTROLES'!$J173</f>
        <v>0</v>
      </c>
      <c r="Y177" s="71" t="str">
        <f t="shared" si="85"/>
        <v/>
      </c>
      <c r="Z177" s="71" t="str">
        <f t="shared" si="86"/>
        <v/>
      </c>
      <c r="AA177" s="264"/>
      <c r="AB177" s="264"/>
      <c r="AC177" s="290"/>
      <c r="AD177" s="333"/>
      <c r="AE177" s="333"/>
      <c r="AF177" s="264"/>
      <c r="AG177" s="264"/>
      <c r="AH177" s="264"/>
      <c r="AI177" s="264"/>
      <c r="AJ177" s="264"/>
      <c r="AK177" s="264"/>
      <c r="AL177" s="338"/>
      <c r="AM177" s="305"/>
      <c r="AN177" s="305"/>
      <c r="AO177" s="264"/>
      <c r="AP177" s="204"/>
    </row>
    <row r="178" spans="1:42" ht="45" customHeight="1" x14ac:dyDescent="0.25">
      <c r="A178" s="254"/>
      <c r="B178" s="254"/>
      <c r="C178" s="254"/>
      <c r="D178" s="254"/>
      <c r="E178" s="306"/>
      <c r="F178" s="333"/>
      <c r="G178" s="5"/>
      <c r="H178" s="294"/>
      <c r="I178" s="296"/>
      <c r="J178" s="335"/>
      <c r="K178" s="298"/>
      <c r="L178" s="305"/>
      <c r="M178" s="305"/>
      <c r="N178" s="206" t="s">
        <v>607</v>
      </c>
      <c r="O178" s="126"/>
      <c r="P178" s="171"/>
      <c r="Q178" s="126"/>
      <c r="R178" s="126"/>
      <c r="S178" s="126"/>
      <c r="T178" s="263" t="str">
        <f t="shared" ref="T178" si="114">IF(IF(AND(D178&gt;0,Q178=""),"Escriba al menos un control asocidado a la vulnerabilidad",IF(AND(Q178&gt;0,D178=""),"Escriba la vulnerabilidad asociada al control"))=FALSE,"",(IF(AND(D178&gt;0,Q178=""),"Escriba al menos un control asocidado a la vulnerabilidad",IF(AND(Q178&gt;0,D178=""),"Escriba la vulnerabilidad asociada al control"))))</f>
        <v/>
      </c>
      <c r="U178" s="171"/>
      <c r="V178" s="126"/>
      <c r="W178" s="71" t="str">
        <f>IF('EV DISENO CONTROLES'!Y176="","",IF('EV DISENO CONTROLES'!$Y176&gt;=96,"Fuerte",IF('EV DISENO CONTROLES'!Y176&gt;=86,"Moderado",IF('EV DISENO CONTROLES'!Y176&gt;=0,"Débil",""))))</f>
        <v/>
      </c>
      <c r="X178" s="71">
        <f>'EV EJECUCION CONTROLES'!$J174</f>
        <v>0</v>
      </c>
      <c r="Y178" s="71" t="str">
        <f t="shared" si="85"/>
        <v/>
      </c>
      <c r="Z178" s="71" t="str">
        <f t="shared" si="86"/>
        <v/>
      </c>
      <c r="AA178" s="264"/>
      <c r="AB178" s="264"/>
      <c r="AC178" s="202"/>
      <c r="AD178" s="333"/>
      <c r="AE178" s="333"/>
      <c r="AF178" s="264"/>
      <c r="AG178" s="264"/>
      <c r="AH178" s="264"/>
      <c r="AI178" s="264"/>
      <c r="AJ178" s="264"/>
      <c r="AK178" s="264"/>
      <c r="AL178" s="338"/>
      <c r="AM178" s="305"/>
      <c r="AN178" s="305"/>
      <c r="AO178" s="264"/>
      <c r="AP178" s="287" t="str">
        <f t="shared" ref="AP178" si="115">IF(AP177="Reducir","Establezca acciones preventivas para reducir la probabilidad de ocurrencia y/o impacto del riesgo",IF(AP177="Evitar","No inicie o no continúe con las actividades que causan el riesgo; si esto no es posible, escoja alguna de las opciones de reducir, compartir o transferir.",IF(AP177="Compartir o transferir","Indique cómo va a compartir o a transferir el riesgo, lo cual puede ser mediante una póliza de seguros o tercerización:",IF(AP177="Aceptar","Continúe aplicando los controles existentes.",""))))</f>
        <v/>
      </c>
    </row>
    <row r="179" spans="1:42" ht="45" customHeight="1" x14ac:dyDescent="0.25">
      <c r="A179" s="255"/>
      <c r="B179" s="255"/>
      <c r="C179" s="255"/>
      <c r="D179" s="255"/>
      <c r="E179" s="306"/>
      <c r="F179" s="333"/>
      <c r="G179" s="5"/>
      <c r="H179" s="294"/>
      <c r="I179" s="296"/>
      <c r="J179" s="335"/>
      <c r="K179" s="298"/>
      <c r="L179" s="305"/>
      <c r="M179" s="305"/>
      <c r="N179" s="206" t="s">
        <v>608</v>
      </c>
      <c r="O179" s="126"/>
      <c r="P179" s="171"/>
      <c r="Q179" s="126"/>
      <c r="R179" s="126"/>
      <c r="S179" s="126"/>
      <c r="T179" s="264"/>
      <c r="U179" s="171"/>
      <c r="V179" s="126"/>
      <c r="W179" s="71" t="str">
        <f>IF('EV DISENO CONTROLES'!Y177="","",IF('EV DISENO CONTROLES'!$Y177&gt;=96,"Fuerte",IF('EV DISENO CONTROLES'!Y177&gt;=86,"Moderado",IF('EV DISENO CONTROLES'!Y177&gt;=0,"Débil",""))))</f>
        <v/>
      </c>
      <c r="X179" s="71">
        <f>'EV EJECUCION CONTROLES'!$J175</f>
        <v>0</v>
      </c>
      <c r="Y179" s="71" t="str">
        <f t="shared" si="85"/>
        <v/>
      </c>
      <c r="Z179" s="71" t="str">
        <f t="shared" si="86"/>
        <v/>
      </c>
      <c r="AA179" s="264"/>
      <c r="AB179" s="264"/>
      <c r="AC179" s="202"/>
      <c r="AD179" s="333"/>
      <c r="AE179" s="333"/>
      <c r="AF179" s="264"/>
      <c r="AG179" s="264"/>
      <c r="AH179" s="264"/>
      <c r="AI179" s="264"/>
      <c r="AJ179" s="264"/>
      <c r="AK179" s="264"/>
      <c r="AL179" s="338"/>
      <c r="AM179" s="305"/>
      <c r="AN179" s="305"/>
      <c r="AO179" s="264"/>
      <c r="AP179" s="287"/>
    </row>
    <row r="180" spans="1:42" ht="45" customHeight="1" x14ac:dyDescent="0.25">
      <c r="A180" s="254"/>
      <c r="B180" s="254"/>
      <c r="C180" s="254"/>
      <c r="D180" s="254"/>
      <c r="E180" s="306"/>
      <c r="F180" s="333"/>
      <c r="G180" s="5"/>
      <c r="H180" s="294"/>
      <c r="I180" s="296"/>
      <c r="J180" s="335"/>
      <c r="K180" s="298"/>
      <c r="L180" s="305"/>
      <c r="M180" s="305"/>
      <c r="N180" s="206" t="s">
        <v>609</v>
      </c>
      <c r="O180" s="126"/>
      <c r="P180" s="171"/>
      <c r="Q180" s="126"/>
      <c r="R180" s="126"/>
      <c r="S180" s="126"/>
      <c r="T180" s="263" t="str">
        <f t="shared" ref="T180" si="116">IF(IF(AND(D180&gt;0,Q180=""),"Escriba al menos un control asocidado a la vulnerabilidad",IF(AND(Q180&gt;0,D180=""),"Escriba la vulnerabilidad asociada al control"))=FALSE,"",(IF(AND(D180&gt;0,Q180=""),"Escriba al menos un control asocidado a la vulnerabilidad",IF(AND(Q180&gt;0,D180=""),"Escriba la vulnerabilidad asociada al control"))))</f>
        <v/>
      </c>
      <c r="U180" s="171"/>
      <c r="V180" s="126"/>
      <c r="W180" s="71" t="str">
        <f>IF('EV DISENO CONTROLES'!Y178="","",IF('EV DISENO CONTROLES'!$Y178&gt;=96,"Fuerte",IF('EV DISENO CONTROLES'!Y178&gt;=86,"Moderado",IF('EV DISENO CONTROLES'!Y178&gt;=0,"Débil",""))))</f>
        <v/>
      </c>
      <c r="X180" s="71">
        <f>'EV EJECUCION CONTROLES'!$J176</f>
        <v>0</v>
      </c>
      <c r="Y180" s="71" t="str">
        <f t="shared" si="85"/>
        <v/>
      </c>
      <c r="Z180" s="71" t="str">
        <f t="shared" si="86"/>
        <v/>
      </c>
      <c r="AA180" s="264"/>
      <c r="AB180" s="264"/>
      <c r="AC180" s="202"/>
      <c r="AD180" s="333"/>
      <c r="AE180" s="333"/>
      <c r="AF180" s="264"/>
      <c r="AG180" s="264"/>
      <c r="AH180" s="264"/>
      <c r="AI180" s="264"/>
      <c r="AJ180" s="264"/>
      <c r="AK180" s="264"/>
      <c r="AL180" s="338"/>
      <c r="AM180" s="305"/>
      <c r="AN180" s="305"/>
      <c r="AO180" s="264"/>
      <c r="AP180" s="287"/>
    </row>
    <row r="181" spans="1:42" ht="45" customHeight="1" x14ac:dyDescent="0.25">
      <c r="A181" s="255"/>
      <c r="B181" s="255"/>
      <c r="C181" s="255"/>
      <c r="D181" s="255"/>
      <c r="E181" s="306"/>
      <c r="F181" s="333"/>
      <c r="G181" s="5"/>
      <c r="H181" s="294"/>
      <c r="I181" s="296"/>
      <c r="J181" s="335"/>
      <c r="K181" s="298"/>
      <c r="L181" s="305"/>
      <c r="M181" s="305"/>
      <c r="N181" s="206" t="s">
        <v>610</v>
      </c>
      <c r="O181" s="126"/>
      <c r="P181" s="171"/>
      <c r="Q181" s="126"/>
      <c r="R181" s="126"/>
      <c r="S181" s="126"/>
      <c r="T181" s="264"/>
      <c r="U181" s="171"/>
      <c r="V181" s="126"/>
      <c r="W181" s="71" t="str">
        <f>IF('EV DISENO CONTROLES'!Y179="","",IF('EV DISENO CONTROLES'!$Y179&gt;=96,"Fuerte",IF('EV DISENO CONTROLES'!Y179&gt;=86,"Moderado",IF('EV DISENO CONTROLES'!Y179&gt;=0,"Débil",""))))</f>
        <v/>
      </c>
      <c r="X181" s="71">
        <f>'EV EJECUCION CONTROLES'!$J177</f>
        <v>0</v>
      </c>
      <c r="Y181" s="71" t="str">
        <f t="shared" si="85"/>
        <v/>
      </c>
      <c r="Z181" s="71" t="str">
        <f t="shared" si="86"/>
        <v/>
      </c>
      <c r="AA181" s="264"/>
      <c r="AB181" s="264"/>
      <c r="AC181" s="202"/>
      <c r="AD181" s="333"/>
      <c r="AE181" s="333"/>
      <c r="AF181" s="264"/>
      <c r="AG181" s="264"/>
      <c r="AH181" s="264"/>
      <c r="AI181" s="264"/>
      <c r="AJ181" s="264"/>
      <c r="AK181" s="264"/>
      <c r="AL181" s="338"/>
      <c r="AM181" s="305"/>
      <c r="AN181" s="305"/>
      <c r="AO181" s="264"/>
      <c r="AP181" s="287"/>
    </row>
    <row r="182" spans="1:42" ht="45" customHeight="1" x14ac:dyDescent="0.25">
      <c r="A182" s="254"/>
      <c r="B182" s="254"/>
      <c r="C182" s="254"/>
      <c r="D182" s="254"/>
      <c r="E182" s="306"/>
      <c r="F182" s="333"/>
      <c r="G182" s="5"/>
      <c r="H182" s="294"/>
      <c r="I182" s="296"/>
      <c r="J182" s="335"/>
      <c r="K182" s="298"/>
      <c r="L182" s="305"/>
      <c r="M182" s="305"/>
      <c r="N182" s="206" t="s">
        <v>611</v>
      </c>
      <c r="O182" s="126"/>
      <c r="P182" s="171"/>
      <c r="Q182" s="126"/>
      <c r="R182" s="126"/>
      <c r="S182" s="126"/>
      <c r="T182" s="263" t="str">
        <f t="shared" ref="T182" si="117">IF(IF(AND(D182&gt;0,Q182=""),"Escriba al menos un control asocidado a la vulnerabilidad",IF(AND(Q182&gt;0,D182=""),"Escriba la vulnerabilidad asociada al control"))=FALSE,"",(IF(AND(D182&gt;0,Q182=""),"Escriba al menos un control asocidado a la vulnerabilidad",IF(AND(Q182&gt;0,D182=""),"Escriba la vulnerabilidad asociada al control"))))</f>
        <v/>
      </c>
      <c r="U182" s="171"/>
      <c r="V182" s="126"/>
      <c r="W182" s="71" t="str">
        <f>IF('EV DISENO CONTROLES'!Y180="","",IF('EV DISENO CONTROLES'!$Y180&gt;=96,"Fuerte",IF('EV DISENO CONTROLES'!Y180&gt;=86,"Moderado",IF('EV DISENO CONTROLES'!Y180&gt;=0,"Débil",""))))</f>
        <v/>
      </c>
      <c r="X182" s="71">
        <f>'EV EJECUCION CONTROLES'!$J178</f>
        <v>0</v>
      </c>
      <c r="Y182" s="71" t="str">
        <f t="shared" si="85"/>
        <v/>
      </c>
      <c r="Z182" s="71" t="str">
        <f t="shared" si="86"/>
        <v/>
      </c>
      <c r="AA182" s="264"/>
      <c r="AB182" s="264"/>
      <c r="AC182" s="129"/>
      <c r="AD182" s="333"/>
      <c r="AE182" s="333"/>
      <c r="AF182" s="264"/>
      <c r="AG182" s="264"/>
      <c r="AH182" s="264"/>
      <c r="AI182" s="264"/>
      <c r="AJ182" s="264"/>
      <c r="AK182" s="264"/>
      <c r="AL182" s="338"/>
      <c r="AM182" s="305"/>
      <c r="AN182" s="305"/>
      <c r="AO182" s="264"/>
      <c r="AP182" s="287"/>
    </row>
    <row r="183" spans="1:42" ht="45" customHeight="1" x14ac:dyDescent="0.25">
      <c r="A183" s="255"/>
      <c r="B183" s="255"/>
      <c r="C183" s="255"/>
      <c r="D183" s="255"/>
      <c r="E183" s="306"/>
      <c r="F183" s="333"/>
      <c r="G183" s="5"/>
      <c r="H183" s="294"/>
      <c r="I183" s="296"/>
      <c r="J183" s="335"/>
      <c r="K183" s="298"/>
      <c r="L183" s="305"/>
      <c r="M183" s="305"/>
      <c r="N183" s="206" t="s">
        <v>612</v>
      </c>
      <c r="O183" s="126"/>
      <c r="P183" s="171"/>
      <c r="Q183" s="126"/>
      <c r="R183" s="126"/>
      <c r="S183" s="126"/>
      <c r="T183" s="264"/>
      <c r="U183" s="171"/>
      <c r="V183" s="126"/>
      <c r="W183" s="71" t="str">
        <f>IF('EV DISENO CONTROLES'!Y181="","",IF('EV DISENO CONTROLES'!$Y181&gt;=96,"Fuerte",IF('EV DISENO CONTROLES'!Y181&gt;=86,"Moderado",IF('EV DISENO CONTROLES'!Y181&gt;=0,"Débil",""))))</f>
        <v/>
      </c>
      <c r="X183" s="71">
        <f>'EV EJECUCION CONTROLES'!$J179</f>
        <v>0</v>
      </c>
      <c r="Y183" s="71" t="str">
        <f t="shared" si="85"/>
        <v/>
      </c>
      <c r="Z183" s="71" t="str">
        <f t="shared" si="86"/>
        <v/>
      </c>
      <c r="AA183" s="264"/>
      <c r="AB183" s="264"/>
      <c r="AC183" s="129"/>
      <c r="AD183" s="333"/>
      <c r="AE183" s="333"/>
      <c r="AF183" s="264"/>
      <c r="AG183" s="264"/>
      <c r="AH183" s="264"/>
      <c r="AI183" s="264"/>
      <c r="AJ183" s="264"/>
      <c r="AK183" s="264"/>
      <c r="AL183" s="338"/>
      <c r="AM183" s="305"/>
      <c r="AN183" s="305"/>
      <c r="AO183" s="264"/>
      <c r="AP183" s="287"/>
    </row>
    <row r="184" spans="1:42" ht="45" customHeight="1" x14ac:dyDescent="0.25">
      <c r="A184" s="254"/>
      <c r="B184" s="254"/>
      <c r="C184" s="254"/>
      <c r="D184" s="254"/>
      <c r="E184" s="306"/>
      <c r="F184" s="333"/>
      <c r="G184" s="5"/>
      <c r="H184" s="294"/>
      <c r="I184" s="296"/>
      <c r="J184" s="335"/>
      <c r="K184" s="298"/>
      <c r="L184" s="305"/>
      <c r="M184" s="305"/>
      <c r="N184" s="206" t="s">
        <v>613</v>
      </c>
      <c r="O184" s="126"/>
      <c r="P184" s="171"/>
      <c r="Q184" s="126"/>
      <c r="R184" s="126"/>
      <c r="S184" s="126"/>
      <c r="T184" s="263" t="str">
        <f t="shared" ref="T184" si="118">IF(IF(AND(D184&gt;0,Q184=""),"Escriba al menos un control asocidado a la vulnerabilidad",IF(AND(Q184&gt;0,D184=""),"Escriba la vulnerabilidad asociada al control"))=FALSE,"",(IF(AND(D184&gt;0,Q184=""),"Escriba al menos un control asocidado a la vulnerabilidad",IF(AND(Q184&gt;0,D184=""),"Escriba la vulnerabilidad asociada al control"))))</f>
        <v/>
      </c>
      <c r="U184" s="171"/>
      <c r="V184" s="126"/>
      <c r="W184" s="71" t="str">
        <f>IF('EV DISENO CONTROLES'!Y182="","",IF('EV DISENO CONTROLES'!$Y182&gt;=96,"Fuerte",IF('EV DISENO CONTROLES'!Y182&gt;=86,"Moderado",IF('EV DISENO CONTROLES'!Y182&gt;=0,"Débil",""))))</f>
        <v/>
      </c>
      <c r="X184" s="71">
        <f>'EV EJECUCION CONTROLES'!$J180</f>
        <v>0</v>
      </c>
      <c r="Y184" s="71" t="str">
        <f t="shared" si="85"/>
        <v/>
      </c>
      <c r="Z184" s="71" t="str">
        <f t="shared" si="86"/>
        <v/>
      </c>
      <c r="AA184" s="264"/>
      <c r="AB184" s="264"/>
      <c r="AC184" s="129"/>
      <c r="AD184" s="333"/>
      <c r="AE184" s="333"/>
      <c r="AF184" s="264"/>
      <c r="AG184" s="264"/>
      <c r="AH184" s="264"/>
      <c r="AI184" s="264"/>
      <c r="AJ184" s="264"/>
      <c r="AK184" s="264"/>
      <c r="AL184" s="338"/>
      <c r="AM184" s="305"/>
      <c r="AN184" s="305"/>
      <c r="AO184" s="264"/>
      <c r="AP184" s="287"/>
    </row>
    <row r="185" spans="1:42" ht="45" customHeight="1" x14ac:dyDescent="0.25">
      <c r="A185" s="255"/>
      <c r="B185" s="255"/>
      <c r="C185" s="255"/>
      <c r="D185" s="255"/>
      <c r="E185" s="307"/>
      <c r="F185" s="333"/>
      <c r="G185" s="5"/>
      <c r="H185" s="294"/>
      <c r="I185" s="296"/>
      <c r="J185" s="335"/>
      <c r="K185" s="298"/>
      <c r="L185" s="305"/>
      <c r="M185" s="305"/>
      <c r="N185" s="206" t="s">
        <v>614</v>
      </c>
      <c r="O185" s="126"/>
      <c r="P185" s="171"/>
      <c r="Q185" s="126"/>
      <c r="R185" s="126"/>
      <c r="S185" s="126"/>
      <c r="T185" s="264"/>
      <c r="U185" s="171"/>
      <c r="V185" s="126"/>
      <c r="W185" s="71" t="str">
        <f>IF('EV DISENO CONTROLES'!Y183="","",IF('EV DISENO CONTROLES'!$Y183&gt;=96,"Fuerte",IF('EV DISENO CONTROLES'!Y183&gt;=86,"Moderado",IF('EV DISENO CONTROLES'!Y183&gt;=0,"Débil",""))))</f>
        <v/>
      </c>
      <c r="X185" s="71">
        <f>'EV EJECUCION CONTROLES'!$J181</f>
        <v>0</v>
      </c>
      <c r="Y185" s="71" t="str">
        <f t="shared" si="85"/>
        <v/>
      </c>
      <c r="Z185" s="71" t="str">
        <f t="shared" si="86"/>
        <v/>
      </c>
      <c r="AA185" s="264"/>
      <c r="AB185" s="264"/>
      <c r="AC185" s="130"/>
      <c r="AD185" s="333"/>
      <c r="AE185" s="333"/>
      <c r="AF185" s="264"/>
      <c r="AG185" s="264"/>
      <c r="AH185" s="264"/>
      <c r="AI185" s="264"/>
      <c r="AJ185" s="264"/>
      <c r="AK185" s="264"/>
      <c r="AL185" s="338"/>
      <c r="AM185" s="305"/>
      <c r="AN185" s="305"/>
      <c r="AO185" s="264"/>
      <c r="AP185" s="287"/>
    </row>
    <row r="186" spans="1:42" ht="45" customHeight="1" x14ac:dyDescent="0.25">
      <c r="A186" s="254"/>
      <c r="B186" s="254"/>
      <c r="C186" s="262"/>
      <c r="D186" s="262"/>
      <c r="E186" s="306"/>
      <c r="F186" s="333"/>
      <c r="G186" s="5"/>
      <c r="H186" s="294"/>
      <c r="I186" s="296" t="s">
        <v>406</v>
      </c>
      <c r="J186" s="335"/>
      <c r="K186" s="298">
        <f>'AYUDA PROBABILIDAD'!V16</f>
        <v>0</v>
      </c>
      <c r="L186" s="305">
        <f>'AYUDA IMPACTO'!S16</f>
        <v>0</v>
      </c>
      <c r="M186" s="305" t="str">
        <f>IFERROR(VLOOKUP(K186,DATOS!$H$22:$M$26,MATCH(L186,DATOS!$I$27:$M$27,0)+1,0),"")</f>
        <v/>
      </c>
      <c r="N186" s="205" t="s">
        <v>615</v>
      </c>
      <c r="O186" s="126"/>
      <c r="P186" s="171"/>
      <c r="Q186" s="126"/>
      <c r="R186" s="126"/>
      <c r="S186" s="126"/>
      <c r="T186" s="263" t="str">
        <f t="shared" ref="T186" si="119">IF(IF(AND(D186&gt;0,Q186=""),"Escriba al menos un control asocidado a la vulnerabilidad",IF(AND(Q186&gt;0,D186=""),"Escriba la vulnerabilidad asociada al control"))=FALSE,"",(IF(AND(D186&gt;0,Q186=""),"Escriba al menos un control asocidado a la vulnerabilidad",IF(AND(Q186&gt;0,D186=""),"Escriba la vulnerabilidad asociada al control"))))</f>
        <v/>
      </c>
      <c r="U186" s="171"/>
      <c r="V186" s="126"/>
      <c r="W186" s="71" t="str">
        <f>IF('EV DISENO CONTROLES'!Y184="","",IF('EV DISENO CONTROLES'!$Y184&gt;=96,"Fuerte",IF('EV DISENO CONTROLES'!Y184&gt;=86,"Moderado",IF('EV DISENO CONTROLES'!Y184&gt;=0,"Débil",""))))</f>
        <v/>
      </c>
      <c r="X186" s="71">
        <f>'EV EJECUCION CONTROLES'!$J182</f>
        <v>0</v>
      </c>
      <c r="Y186" s="71" t="str">
        <f t="shared" si="85"/>
        <v/>
      </c>
      <c r="Z186" s="71" t="str">
        <f t="shared" si="86"/>
        <v/>
      </c>
      <c r="AA186" s="264" t="e">
        <f t="shared" ref="AA186" si="120">AVERAGE(Z186:Z201)</f>
        <v>#DIV/0!</v>
      </c>
      <c r="AB186" s="264" t="str">
        <f>IFERROR(IF(AA186&gt;=80,"Fuerte",IF(AA186&gt;=50,"Moderado",IF(AA186&lt;50,"Débil",""))),"")</f>
        <v/>
      </c>
      <c r="AC186" s="290" t="str">
        <f>IF(AB186="Débil","EL RIESGO SE PUEDE ESTAR MATERIALIZANDO","")</f>
        <v/>
      </c>
      <c r="AD186" s="333"/>
      <c r="AE186" s="333"/>
      <c r="AF186" s="264" t="e">
        <f>LOOKUP(K186,DATOS!$J$15:$J$19,DATOS!$I$15:$I$19)</f>
        <v>#N/A</v>
      </c>
      <c r="AG186" s="264" t="e">
        <f>LOOKUP(L186,DATOS!$L$15:$L$19,DATOS!$K$15:$K$19)</f>
        <v>#N/A</v>
      </c>
      <c r="AH186" s="264" t="str">
        <f>IF(AND(AB186="Fuerte",AD186="Directamente",AE186="Directamente"),"2",IF(AND(AB186="Fuerte",AD186="Directamente",AE186="Indirectamente"),"2",IF(AND(AB186="Fuerte",AD186="Directamente",AE186="No disminuye"),"2",IF(AND(AB186="Fuerte",AD186="No disminuye",AE186="Directamente"),"0",IF(AND(AB186="Moderado",AD186="Directamente",AE186="Directamente"),"1",IF(AND(AB186="Moderado",AD186="Directamente",AE186="Indirectamente"),"1",IF(AND(AB186="Moderado",AD186="Directamente",AE186="No disminuye"),"1",IF(AND(AB186="Moderado",AD186="No disminuye",AE186="Directamente"),"0","0"))))))))</f>
        <v>0</v>
      </c>
      <c r="AI186" s="264" t="str">
        <f>IF(AND(AB186="Fuerte",AD186="Directamente",AE186="Directamente"),"2",IF(AND(AB186="Fuerte",AD186="Directamente",AE186="Indirectamente"),"1",IF(AND(AB186="Fuerte",AD186="Directamente",AE186="No disminuye"),"0",IF(AND(AB186="Fuerte",AD186="No disminuye",AE186="Directamente"),"2",IF(AND(AB186="Moderado",AD186="Directamente",AE186="Directamente"),"1",IF(AND(AB186="Moderado",AD186="Directamente",AE186="Indirectamente"),"0",IF(AND(AB186="Moderado",AD186="Directamente",AE186="No disminuye"),"0",IF(AND(AB186="Moderado",AD186="No disminuye",AE186="Directamente"),"1","0"))))))))</f>
        <v>0</v>
      </c>
      <c r="AJ186" s="264" t="e">
        <f>IFERROR(IF(AF186-AH186&lt;1,1,AF186-AH186),AF186)</f>
        <v>#N/A</v>
      </c>
      <c r="AK186" s="264" t="e">
        <f>IFERROR(IF(AG186-AI186&lt;1,1,AG186-AI186),AG186)</f>
        <v>#N/A</v>
      </c>
      <c r="AL186" s="338">
        <f>IFERROR(LOOKUP(AJ186,DATOS!$I$3:$I$7,DATOS!$J$3:$J$7),0)</f>
        <v>0</v>
      </c>
      <c r="AM186" s="305">
        <f>IFERROR(LOOKUP(AK186,DATOS!$K$3:$K$7,DATOS!$L$3:$L$7),0)</f>
        <v>0</v>
      </c>
      <c r="AN186" s="305" t="str">
        <f>IFERROR(VLOOKUP(AL186,DATOS!$H$22:$M$26,MATCH(AM186,DATOS!$I$27:$M$27,0)+1,0),"")</f>
        <v/>
      </c>
      <c r="AO186" s="264" t="str">
        <f>IF(AN186="Baja","Se puede aceptar el riesgo; no es necesario adoptar medidas adicionales que reduzcan su probabilidad o impacto.",IF(AN186="Moderada","Reduzca la probabilidad y/o el impacto del riesgo mediante un plan de tratamiento con acciones preventivas diferentes a los controles establecidos.",IF(AN186="Alta","No inicie o ejecute las actividades que causan el riesgo o reduzca su probabilidad y/o impacto formulando acciones preventivas diferentes a los controles en un plan de tratamiento. También puede compartir o transferir el riesgo (seguros o tercerización).",IF(AN186="Extrema","No inicie o ejecute las actividades que causan el riesgo o reduzca su probabilidad y/o impacto formulando acciones preventivas diferentes a los controles en un plan de tratamiento. También puede compartir o transferir el riesgo (seguros o tercerización).",""))))</f>
        <v/>
      </c>
      <c r="AP186" s="204"/>
    </row>
    <row r="187" spans="1:42" ht="45" customHeight="1" x14ac:dyDescent="0.25">
      <c r="A187" s="255"/>
      <c r="B187" s="255"/>
      <c r="C187" s="255"/>
      <c r="D187" s="255"/>
      <c r="E187" s="306"/>
      <c r="F187" s="333"/>
      <c r="G187" s="5"/>
      <c r="H187" s="294"/>
      <c r="I187" s="296"/>
      <c r="J187" s="335"/>
      <c r="K187" s="298"/>
      <c r="L187" s="305"/>
      <c r="M187" s="305"/>
      <c r="N187" s="206" t="s">
        <v>616</v>
      </c>
      <c r="O187" s="126"/>
      <c r="P187" s="171"/>
      <c r="Q187" s="126"/>
      <c r="R187" s="126"/>
      <c r="S187" s="126"/>
      <c r="T187" s="264"/>
      <c r="U187" s="171"/>
      <c r="V187" s="126"/>
      <c r="W187" s="71" t="str">
        <f>IF('EV DISENO CONTROLES'!Y185="","",IF('EV DISENO CONTROLES'!$Y185&gt;=96,"Fuerte",IF('EV DISENO CONTROLES'!Y185&gt;=86,"Moderado",IF('EV DISENO CONTROLES'!Y185&gt;=0,"Débil",""))))</f>
        <v/>
      </c>
      <c r="X187" s="71">
        <f>'EV EJECUCION CONTROLES'!$J183</f>
        <v>0</v>
      </c>
      <c r="Y187" s="71" t="str">
        <f t="shared" si="85"/>
        <v/>
      </c>
      <c r="Z187" s="71" t="str">
        <f t="shared" si="86"/>
        <v/>
      </c>
      <c r="AA187" s="264"/>
      <c r="AB187" s="264"/>
      <c r="AC187" s="290"/>
      <c r="AD187" s="333"/>
      <c r="AE187" s="333"/>
      <c r="AF187" s="264"/>
      <c r="AG187" s="264"/>
      <c r="AH187" s="264"/>
      <c r="AI187" s="264"/>
      <c r="AJ187" s="264"/>
      <c r="AK187" s="264"/>
      <c r="AL187" s="338"/>
      <c r="AM187" s="305"/>
      <c r="AN187" s="305"/>
      <c r="AO187" s="264"/>
      <c r="AP187" s="287" t="str">
        <f t="shared" ref="AP187" si="121">IF(AP186="Reducir","Establezca acciones preventivas para reducir la probabilidad de ocurrencia y/o impacto del riesgo",IF(AP186="Evitar","No inicie o no continúe con las actividades que causan el riesgo; si esto no es posible, escoja alguna de las opciones de reducir, compartir o transferir.",IF(AP186="Compartir o transferir","Indique cómo va a compartir o a transferir el riesgo, lo cual puede ser mediante una póliza de seguros o tercerización:",IF(AP186="Aceptar","Continúe aplicando los controles existentes.",""))))</f>
        <v/>
      </c>
    </row>
    <row r="188" spans="1:42" ht="45" customHeight="1" x14ac:dyDescent="0.25">
      <c r="A188" s="254"/>
      <c r="B188" s="254"/>
      <c r="C188" s="254"/>
      <c r="D188" s="254"/>
      <c r="E188" s="306"/>
      <c r="F188" s="333"/>
      <c r="G188" s="5"/>
      <c r="H188" s="294"/>
      <c r="I188" s="296"/>
      <c r="J188" s="335"/>
      <c r="K188" s="298"/>
      <c r="L188" s="305"/>
      <c r="M188" s="305"/>
      <c r="N188" s="206" t="s">
        <v>617</v>
      </c>
      <c r="O188" s="126"/>
      <c r="P188" s="171"/>
      <c r="Q188" s="126"/>
      <c r="R188" s="126"/>
      <c r="S188" s="126"/>
      <c r="T188" s="263" t="str">
        <f t="shared" ref="T188" si="122">IF(IF(AND(D188&gt;0,Q188=""),"Escriba al menos un control asocidado a la vulnerabilidad",IF(AND(Q188&gt;0,D188=""),"Escriba la vulnerabilidad asociada al control"))=FALSE,"",(IF(AND(D188&gt;0,Q188=""),"Escriba al menos un control asocidado a la vulnerabilidad",IF(AND(Q188&gt;0,D188=""),"Escriba la vulnerabilidad asociada al control"))))</f>
        <v/>
      </c>
      <c r="U188" s="171"/>
      <c r="V188" s="126"/>
      <c r="W188" s="71" t="str">
        <f>IF('EV DISENO CONTROLES'!Y186="","",IF('EV DISENO CONTROLES'!$Y186&gt;=96,"Fuerte",IF('EV DISENO CONTROLES'!Y186&gt;=86,"Moderado",IF('EV DISENO CONTROLES'!Y186&gt;=0,"Débil",""))))</f>
        <v/>
      </c>
      <c r="X188" s="71">
        <f>'EV EJECUCION CONTROLES'!$J184</f>
        <v>0</v>
      </c>
      <c r="Y188" s="71" t="str">
        <f t="shared" si="85"/>
        <v/>
      </c>
      <c r="Z188" s="71" t="str">
        <f t="shared" si="86"/>
        <v/>
      </c>
      <c r="AA188" s="264"/>
      <c r="AB188" s="264"/>
      <c r="AC188" s="290" t="str">
        <f>IF(AB186="Débil","Consulte fuentes como cambios en el sistema integrado de gestión, indicadores de gestión, informes de auditorías, mapas de riesgos, encuestas de percepción y satisfacción, PQRSD, revisión por la Dirección y salidas no conformes","")</f>
        <v/>
      </c>
      <c r="AD188" s="333"/>
      <c r="AE188" s="333"/>
      <c r="AF188" s="264"/>
      <c r="AG188" s="264"/>
      <c r="AH188" s="264"/>
      <c r="AI188" s="264"/>
      <c r="AJ188" s="264"/>
      <c r="AK188" s="264"/>
      <c r="AL188" s="338"/>
      <c r="AM188" s="305"/>
      <c r="AN188" s="305"/>
      <c r="AO188" s="264"/>
      <c r="AP188" s="287"/>
    </row>
    <row r="189" spans="1:42" ht="45" customHeight="1" x14ac:dyDescent="0.25">
      <c r="A189" s="255"/>
      <c r="B189" s="255"/>
      <c r="C189" s="255"/>
      <c r="D189" s="255"/>
      <c r="E189" s="306"/>
      <c r="F189" s="333"/>
      <c r="G189" s="5"/>
      <c r="H189" s="294"/>
      <c r="I189" s="296"/>
      <c r="J189" s="335"/>
      <c r="K189" s="298"/>
      <c r="L189" s="305"/>
      <c r="M189" s="305"/>
      <c r="N189" s="206" t="s">
        <v>618</v>
      </c>
      <c r="O189" s="126"/>
      <c r="P189" s="171"/>
      <c r="Q189" s="126"/>
      <c r="R189" s="126"/>
      <c r="S189" s="126"/>
      <c r="T189" s="264"/>
      <c r="U189" s="171"/>
      <c r="V189" s="126"/>
      <c r="W189" s="71" t="str">
        <f>IF('EV DISENO CONTROLES'!Y187="","",IF('EV DISENO CONTROLES'!$Y187&gt;=96,"Fuerte",IF('EV DISENO CONTROLES'!Y187&gt;=86,"Moderado",IF('EV DISENO CONTROLES'!Y187&gt;=0,"Débil",""))))</f>
        <v/>
      </c>
      <c r="X189" s="71">
        <f>'EV EJECUCION CONTROLES'!$J185</f>
        <v>0</v>
      </c>
      <c r="Y189" s="71" t="str">
        <f t="shared" si="85"/>
        <v/>
      </c>
      <c r="Z189" s="71" t="str">
        <f t="shared" si="86"/>
        <v/>
      </c>
      <c r="AA189" s="264"/>
      <c r="AB189" s="264"/>
      <c r="AC189" s="290"/>
      <c r="AD189" s="333"/>
      <c r="AE189" s="333"/>
      <c r="AF189" s="264"/>
      <c r="AG189" s="264"/>
      <c r="AH189" s="264"/>
      <c r="AI189" s="264"/>
      <c r="AJ189" s="264"/>
      <c r="AK189" s="264"/>
      <c r="AL189" s="338"/>
      <c r="AM189" s="305"/>
      <c r="AN189" s="305"/>
      <c r="AO189" s="264"/>
      <c r="AP189" s="339"/>
    </row>
    <row r="190" spans="1:42" ht="45" customHeight="1" x14ac:dyDescent="0.25">
      <c r="A190" s="254"/>
      <c r="B190" s="254"/>
      <c r="C190" s="254"/>
      <c r="D190" s="254"/>
      <c r="E190" s="306"/>
      <c r="F190" s="333"/>
      <c r="G190" s="5"/>
      <c r="H190" s="294"/>
      <c r="I190" s="296"/>
      <c r="J190" s="335"/>
      <c r="K190" s="298"/>
      <c r="L190" s="305"/>
      <c r="M190" s="305"/>
      <c r="N190" s="206" t="s">
        <v>619</v>
      </c>
      <c r="O190" s="126"/>
      <c r="P190" s="171"/>
      <c r="Q190" s="126"/>
      <c r="R190" s="126"/>
      <c r="S190" s="126"/>
      <c r="T190" s="263" t="str">
        <f t="shared" ref="T190" si="123">IF(IF(AND(D190&gt;0,Q190=""),"Escriba al menos un control asocidado a la vulnerabilidad",IF(AND(Q190&gt;0,D190=""),"Escriba la vulnerabilidad asociada al control"))=FALSE,"",(IF(AND(D190&gt;0,Q190=""),"Escriba al menos un control asocidado a la vulnerabilidad",IF(AND(Q190&gt;0,D190=""),"Escriba la vulnerabilidad asociada al control"))))</f>
        <v/>
      </c>
      <c r="U190" s="171"/>
      <c r="V190" s="126"/>
      <c r="W190" s="71" t="str">
        <f>IF('EV DISENO CONTROLES'!Y188="","",IF('EV DISENO CONTROLES'!$Y188&gt;=96,"Fuerte",IF('EV DISENO CONTROLES'!Y188&gt;=86,"Moderado",IF('EV DISENO CONTROLES'!Y188&gt;=0,"Débil",""))))</f>
        <v/>
      </c>
      <c r="X190" s="71">
        <f>'EV EJECUCION CONTROLES'!$J186</f>
        <v>0</v>
      </c>
      <c r="Y190" s="71" t="str">
        <f t="shared" si="85"/>
        <v/>
      </c>
      <c r="Z190" s="71" t="str">
        <f t="shared" si="86"/>
        <v/>
      </c>
      <c r="AA190" s="264"/>
      <c r="AB190" s="264"/>
      <c r="AC190" s="290"/>
      <c r="AD190" s="333"/>
      <c r="AE190" s="333"/>
      <c r="AF190" s="264"/>
      <c r="AG190" s="264"/>
      <c r="AH190" s="264"/>
      <c r="AI190" s="264"/>
      <c r="AJ190" s="264"/>
      <c r="AK190" s="264"/>
      <c r="AL190" s="338"/>
      <c r="AM190" s="305"/>
      <c r="AN190" s="305"/>
      <c r="AO190" s="264"/>
      <c r="AP190" s="339"/>
    </row>
    <row r="191" spans="1:42" ht="45" customHeight="1" x14ac:dyDescent="0.25">
      <c r="A191" s="255"/>
      <c r="B191" s="255"/>
      <c r="C191" s="255"/>
      <c r="D191" s="255"/>
      <c r="E191" s="306"/>
      <c r="F191" s="333"/>
      <c r="G191" s="5"/>
      <c r="H191" s="294"/>
      <c r="I191" s="296"/>
      <c r="J191" s="335"/>
      <c r="K191" s="298"/>
      <c r="L191" s="305"/>
      <c r="M191" s="305"/>
      <c r="N191" s="206" t="s">
        <v>620</v>
      </c>
      <c r="O191" s="126"/>
      <c r="P191" s="171"/>
      <c r="Q191" s="126"/>
      <c r="R191" s="126"/>
      <c r="S191" s="126"/>
      <c r="T191" s="264"/>
      <c r="U191" s="171"/>
      <c r="V191" s="126"/>
      <c r="W191" s="71" t="str">
        <f>IF('EV DISENO CONTROLES'!Y189="","",IF('EV DISENO CONTROLES'!$Y189&gt;=96,"Fuerte",IF('EV DISENO CONTROLES'!Y189&gt;=86,"Moderado",IF('EV DISENO CONTROLES'!Y189&gt;=0,"Débil",""))))</f>
        <v/>
      </c>
      <c r="X191" s="71">
        <f>'EV EJECUCION CONTROLES'!$J187</f>
        <v>0</v>
      </c>
      <c r="Y191" s="71" t="str">
        <f t="shared" si="85"/>
        <v/>
      </c>
      <c r="Z191" s="71" t="str">
        <f t="shared" si="86"/>
        <v/>
      </c>
      <c r="AA191" s="264"/>
      <c r="AB191" s="264"/>
      <c r="AC191" s="290" t="str">
        <f>IF(AB186="Débil","Establezca acciones preventivas en un plan de tratamiento","")</f>
        <v/>
      </c>
      <c r="AD191" s="333"/>
      <c r="AE191" s="333"/>
      <c r="AF191" s="264"/>
      <c r="AG191" s="264"/>
      <c r="AH191" s="264"/>
      <c r="AI191" s="264"/>
      <c r="AJ191" s="264"/>
      <c r="AK191" s="264"/>
      <c r="AL191" s="338"/>
      <c r="AM191" s="305"/>
      <c r="AN191" s="305"/>
      <c r="AO191" s="264"/>
      <c r="AP191" s="339"/>
    </row>
    <row r="192" spans="1:42" ht="45" customHeight="1" x14ac:dyDescent="0.25">
      <c r="A192" s="254"/>
      <c r="B192" s="254"/>
      <c r="C192" s="254"/>
      <c r="D192" s="254"/>
      <c r="E192" s="306"/>
      <c r="F192" s="333"/>
      <c r="G192" s="5"/>
      <c r="H192" s="294"/>
      <c r="I192" s="296"/>
      <c r="J192" s="335"/>
      <c r="K192" s="298"/>
      <c r="L192" s="305"/>
      <c r="M192" s="305"/>
      <c r="N192" s="206" t="s">
        <v>621</v>
      </c>
      <c r="O192" s="126"/>
      <c r="P192" s="171"/>
      <c r="Q192" s="126"/>
      <c r="R192" s="126"/>
      <c r="S192" s="126"/>
      <c r="T192" s="263" t="str">
        <f t="shared" ref="T192" si="124">IF(IF(AND(D192&gt;0,Q192=""),"Escriba al menos un control asocidado a la vulnerabilidad",IF(AND(Q192&gt;0,D192=""),"Escriba la vulnerabilidad asociada al control"))=FALSE,"",(IF(AND(D192&gt;0,Q192=""),"Escriba al menos un control asocidado a la vulnerabilidad",IF(AND(Q192&gt;0,D192=""),"Escriba la vulnerabilidad asociada al control"))))</f>
        <v/>
      </c>
      <c r="U192" s="171"/>
      <c r="V192" s="126"/>
      <c r="W192" s="71" t="str">
        <f>IF('EV DISENO CONTROLES'!Y190="","",IF('EV DISENO CONTROLES'!$Y190&gt;=96,"Fuerte",IF('EV DISENO CONTROLES'!Y190&gt;=86,"Moderado",IF('EV DISENO CONTROLES'!Y190&gt;=0,"Débil",""))))</f>
        <v/>
      </c>
      <c r="X192" s="71">
        <f>'EV EJECUCION CONTROLES'!$J188</f>
        <v>0</v>
      </c>
      <c r="Y192" s="71" t="str">
        <f t="shared" si="85"/>
        <v/>
      </c>
      <c r="Z192" s="71" t="str">
        <f t="shared" si="86"/>
        <v/>
      </c>
      <c r="AA192" s="264"/>
      <c r="AB192" s="264"/>
      <c r="AC192" s="290"/>
      <c r="AD192" s="333"/>
      <c r="AE192" s="333"/>
      <c r="AF192" s="264"/>
      <c r="AG192" s="264"/>
      <c r="AH192" s="264"/>
      <c r="AI192" s="264"/>
      <c r="AJ192" s="264"/>
      <c r="AK192" s="264"/>
      <c r="AL192" s="338"/>
      <c r="AM192" s="305"/>
      <c r="AN192" s="305"/>
      <c r="AO192" s="264"/>
      <c r="AP192" s="339"/>
    </row>
    <row r="193" spans="1:42" ht="45" customHeight="1" x14ac:dyDescent="0.25">
      <c r="A193" s="255"/>
      <c r="B193" s="255"/>
      <c r="C193" s="255"/>
      <c r="D193" s="255"/>
      <c r="E193" s="306"/>
      <c r="F193" s="333"/>
      <c r="G193" s="5"/>
      <c r="H193" s="294"/>
      <c r="I193" s="296"/>
      <c r="J193" s="335"/>
      <c r="K193" s="298"/>
      <c r="L193" s="305"/>
      <c r="M193" s="305"/>
      <c r="N193" s="206" t="s">
        <v>622</v>
      </c>
      <c r="O193" s="126"/>
      <c r="P193" s="171"/>
      <c r="Q193" s="126"/>
      <c r="R193" s="126"/>
      <c r="S193" s="126"/>
      <c r="T193" s="264"/>
      <c r="U193" s="171"/>
      <c r="V193" s="126"/>
      <c r="W193" s="71" t="str">
        <f>IF('EV DISENO CONTROLES'!Y191="","",IF('EV DISENO CONTROLES'!$Y191&gt;=96,"Fuerte",IF('EV DISENO CONTROLES'!Y191&gt;=86,"Moderado",IF('EV DISENO CONTROLES'!Y191&gt;=0,"Débil",""))))</f>
        <v/>
      </c>
      <c r="X193" s="71">
        <f>'EV EJECUCION CONTROLES'!$J189</f>
        <v>0</v>
      </c>
      <c r="Y193" s="71" t="str">
        <f t="shared" si="85"/>
        <v/>
      </c>
      <c r="Z193" s="71" t="str">
        <f t="shared" si="86"/>
        <v/>
      </c>
      <c r="AA193" s="264"/>
      <c r="AB193" s="264"/>
      <c r="AC193" s="290"/>
      <c r="AD193" s="333"/>
      <c r="AE193" s="333"/>
      <c r="AF193" s="264"/>
      <c r="AG193" s="264"/>
      <c r="AH193" s="264"/>
      <c r="AI193" s="264"/>
      <c r="AJ193" s="264"/>
      <c r="AK193" s="264"/>
      <c r="AL193" s="338"/>
      <c r="AM193" s="305"/>
      <c r="AN193" s="305"/>
      <c r="AO193" s="264"/>
      <c r="AP193" s="204"/>
    </row>
    <row r="194" spans="1:42" ht="45" customHeight="1" x14ac:dyDescent="0.25">
      <c r="A194" s="254"/>
      <c r="B194" s="254"/>
      <c r="C194" s="254"/>
      <c r="D194" s="254"/>
      <c r="E194" s="306"/>
      <c r="F194" s="333"/>
      <c r="G194" s="5"/>
      <c r="H194" s="294"/>
      <c r="I194" s="296"/>
      <c r="J194" s="335"/>
      <c r="K194" s="298"/>
      <c r="L194" s="305"/>
      <c r="M194" s="305"/>
      <c r="N194" s="206" t="s">
        <v>623</v>
      </c>
      <c r="O194" s="126"/>
      <c r="P194" s="171"/>
      <c r="Q194" s="126"/>
      <c r="R194" s="126"/>
      <c r="S194" s="126"/>
      <c r="T194" s="263" t="str">
        <f t="shared" ref="T194" si="125">IF(IF(AND(D194&gt;0,Q194=""),"Escriba al menos un control asocidado a la vulnerabilidad",IF(AND(Q194&gt;0,D194=""),"Escriba la vulnerabilidad asociada al control"))=FALSE,"",(IF(AND(D194&gt;0,Q194=""),"Escriba al menos un control asocidado a la vulnerabilidad",IF(AND(Q194&gt;0,D194=""),"Escriba la vulnerabilidad asociada al control"))))</f>
        <v/>
      </c>
      <c r="U194" s="171"/>
      <c r="V194" s="126"/>
      <c r="W194" s="71" t="str">
        <f>IF('EV DISENO CONTROLES'!Y192="","",IF('EV DISENO CONTROLES'!$Y192&gt;=96,"Fuerte",IF('EV DISENO CONTROLES'!Y192&gt;=86,"Moderado",IF('EV DISENO CONTROLES'!Y192&gt;=0,"Débil",""))))</f>
        <v/>
      </c>
      <c r="X194" s="71">
        <f>'EV EJECUCION CONTROLES'!$J190</f>
        <v>0</v>
      </c>
      <c r="Y194" s="71" t="str">
        <f t="shared" si="85"/>
        <v/>
      </c>
      <c r="Z194" s="71" t="str">
        <f t="shared" si="86"/>
        <v/>
      </c>
      <c r="AA194" s="264"/>
      <c r="AB194" s="264"/>
      <c r="AC194" s="202"/>
      <c r="AD194" s="333"/>
      <c r="AE194" s="333"/>
      <c r="AF194" s="264"/>
      <c r="AG194" s="264"/>
      <c r="AH194" s="264"/>
      <c r="AI194" s="264"/>
      <c r="AJ194" s="264"/>
      <c r="AK194" s="264"/>
      <c r="AL194" s="338"/>
      <c r="AM194" s="305"/>
      <c r="AN194" s="305"/>
      <c r="AO194" s="264"/>
      <c r="AP194" s="287" t="str">
        <f t="shared" ref="AP194" si="126">IF(AP193="Reducir","Establezca acciones preventivas para reducir la probabilidad de ocurrencia y/o impacto del riesgo",IF(AP193="Evitar","No inicie o no continúe con las actividades que causan el riesgo; si esto no es posible, escoja alguna de las opciones de reducir, compartir o transferir.",IF(AP193="Compartir o transferir","Indique cómo va a compartir o a transferir el riesgo, lo cual puede ser mediante una póliza de seguros o tercerización:",IF(AP193="Aceptar","Continúe aplicando los controles existentes.",""))))</f>
        <v/>
      </c>
    </row>
    <row r="195" spans="1:42" ht="45" customHeight="1" x14ac:dyDescent="0.25">
      <c r="A195" s="255"/>
      <c r="B195" s="255"/>
      <c r="C195" s="255"/>
      <c r="D195" s="255"/>
      <c r="E195" s="306"/>
      <c r="F195" s="333"/>
      <c r="G195" s="5"/>
      <c r="H195" s="294"/>
      <c r="I195" s="296"/>
      <c r="J195" s="335"/>
      <c r="K195" s="298"/>
      <c r="L195" s="305"/>
      <c r="M195" s="305"/>
      <c r="N195" s="206" t="s">
        <v>624</v>
      </c>
      <c r="O195" s="126"/>
      <c r="P195" s="171"/>
      <c r="Q195" s="126"/>
      <c r="R195" s="126"/>
      <c r="S195" s="126"/>
      <c r="T195" s="264"/>
      <c r="U195" s="171"/>
      <c r="V195" s="126"/>
      <c r="W195" s="71" t="str">
        <f>IF('EV DISENO CONTROLES'!Y193="","",IF('EV DISENO CONTROLES'!$Y193&gt;=96,"Fuerte",IF('EV DISENO CONTROLES'!Y193&gt;=86,"Moderado",IF('EV DISENO CONTROLES'!Y193&gt;=0,"Débil",""))))</f>
        <v/>
      </c>
      <c r="X195" s="71">
        <f>'EV EJECUCION CONTROLES'!$J191</f>
        <v>0</v>
      </c>
      <c r="Y195" s="71" t="str">
        <f t="shared" si="85"/>
        <v/>
      </c>
      <c r="Z195" s="71" t="str">
        <f t="shared" si="86"/>
        <v/>
      </c>
      <c r="AA195" s="264"/>
      <c r="AB195" s="264"/>
      <c r="AC195" s="202"/>
      <c r="AD195" s="333"/>
      <c r="AE195" s="333"/>
      <c r="AF195" s="264"/>
      <c r="AG195" s="264"/>
      <c r="AH195" s="264"/>
      <c r="AI195" s="264"/>
      <c r="AJ195" s="264"/>
      <c r="AK195" s="264"/>
      <c r="AL195" s="338"/>
      <c r="AM195" s="305"/>
      <c r="AN195" s="305"/>
      <c r="AO195" s="264"/>
      <c r="AP195" s="287"/>
    </row>
    <row r="196" spans="1:42" ht="45" customHeight="1" x14ac:dyDescent="0.25">
      <c r="A196" s="254"/>
      <c r="B196" s="254"/>
      <c r="C196" s="254"/>
      <c r="D196" s="254"/>
      <c r="E196" s="306"/>
      <c r="F196" s="333"/>
      <c r="G196" s="5"/>
      <c r="H196" s="294"/>
      <c r="I196" s="296"/>
      <c r="J196" s="335"/>
      <c r="K196" s="298"/>
      <c r="L196" s="305"/>
      <c r="M196" s="305"/>
      <c r="N196" s="206" t="s">
        <v>625</v>
      </c>
      <c r="O196" s="126"/>
      <c r="P196" s="171"/>
      <c r="Q196" s="126"/>
      <c r="R196" s="126"/>
      <c r="S196" s="126"/>
      <c r="T196" s="263" t="str">
        <f t="shared" ref="T196" si="127">IF(IF(AND(D196&gt;0,Q196=""),"Escriba al menos un control asocidado a la vulnerabilidad",IF(AND(Q196&gt;0,D196=""),"Escriba la vulnerabilidad asociada al control"))=FALSE,"",(IF(AND(D196&gt;0,Q196=""),"Escriba al menos un control asocidado a la vulnerabilidad",IF(AND(Q196&gt;0,D196=""),"Escriba la vulnerabilidad asociada al control"))))</f>
        <v/>
      </c>
      <c r="U196" s="171"/>
      <c r="V196" s="126"/>
      <c r="W196" s="71" t="str">
        <f>IF('EV DISENO CONTROLES'!Y194="","",IF('EV DISENO CONTROLES'!$Y194&gt;=96,"Fuerte",IF('EV DISENO CONTROLES'!Y194&gt;=86,"Moderado",IF('EV DISENO CONTROLES'!Y194&gt;=0,"Débil",""))))</f>
        <v/>
      </c>
      <c r="X196" s="71">
        <f>'EV EJECUCION CONTROLES'!$J192</f>
        <v>0</v>
      </c>
      <c r="Y196" s="71" t="str">
        <f t="shared" si="85"/>
        <v/>
      </c>
      <c r="Z196" s="71" t="str">
        <f t="shared" si="86"/>
        <v/>
      </c>
      <c r="AA196" s="264"/>
      <c r="AB196" s="264"/>
      <c r="AC196" s="202"/>
      <c r="AD196" s="333"/>
      <c r="AE196" s="333"/>
      <c r="AF196" s="264"/>
      <c r="AG196" s="264"/>
      <c r="AH196" s="264"/>
      <c r="AI196" s="264"/>
      <c r="AJ196" s="264"/>
      <c r="AK196" s="264"/>
      <c r="AL196" s="338"/>
      <c r="AM196" s="305"/>
      <c r="AN196" s="305"/>
      <c r="AO196" s="264"/>
      <c r="AP196" s="287"/>
    </row>
    <row r="197" spans="1:42" ht="45" customHeight="1" x14ac:dyDescent="0.25">
      <c r="A197" s="255"/>
      <c r="B197" s="255"/>
      <c r="C197" s="255"/>
      <c r="D197" s="255"/>
      <c r="E197" s="306"/>
      <c r="F197" s="333"/>
      <c r="G197" s="5"/>
      <c r="H197" s="294"/>
      <c r="I197" s="296"/>
      <c r="J197" s="335"/>
      <c r="K197" s="298"/>
      <c r="L197" s="305"/>
      <c r="M197" s="305"/>
      <c r="N197" s="206" t="s">
        <v>626</v>
      </c>
      <c r="O197" s="126"/>
      <c r="P197" s="171"/>
      <c r="Q197" s="126"/>
      <c r="R197" s="126"/>
      <c r="S197" s="126"/>
      <c r="T197" s="264"/>
      <c r="U197" s="171"/>
      <c r="V197" s="126"/>
      <c r="W197" s="71" t="str">
        <f>IF('EV DISENO CONTROLES'!Y195="","",IF('EV DISENO CONTROLES'!$Y195&gt;=96,"Fuerte",IF('EV DISENO CONTROLES'!Y195&gt;=86,"Moderado",IF('EV DISENO CONTROLES'!Y195&gt;=0,"Débil",""))))</f>
        <v/>
      </c>
      <c r="X197" s="71">
        <f>'EV EJECUCION CONTROLES'!$J193</f>
        <v>0</v>
      </c>
      <c r="Y197" s="71" t="str">
        <f t="shared" si="85"/>
        <v/>
      </c>
      <c r="Z197" s="71" t="str">
        <f t="shared" si="86"/>
        <v/>
      </c>
      <c r="AA197" s="264"/>
      <c r="AB197" s="264"/>
      <c r="AC197" s="202"/>
      <c r="AD197" s="333"/>
      <c r="AE197" s="333"/>
      <c r="AF197" s="264"/>
      <c r="AG197" s="264"/>
      <c r="AH197" s="264"/>
      <c r="AI197" s="264"/>
      <c r="AJ197" s="264"/>
      <c r="AK197" s="264"/>
      <c r="AL197" s="338"/>
      <c r="AM197" s="305"/>
      <c r="AN197" s="305"/>
      <c r="AO197" s="264"/>
      <c r="AP197" s="287"/>
    </row>
    <row r="198" spans="1:42" ht="45" customHeight="1" x14ac:dyDescent="0.25">
      <c r="A198" s="254"/>
      <c r="B198" s="254"/>
      <c r="C198" s="254"/>
      <c r="D198" s="254"/>
      <c r="E198" s="306"/>
      <c r="F198" s="333"/>
      <c r="G198" s="5"/>
      <c r="H198" s="294"/>
      <c r="I198" s="296"/>
      <c r="J198" s="335"/>
      <c r="K198" s="298"/>
      <c r="L198" s="305"/>
      <c r="M198" s="305"/>
      <c r="N198" s="206" t="s">
        <v>627</v>
      </c>
      <c r="O198" s="126"/>
      <c r="P198" s="171"/>
      <c r="Q198" s="126"/>
      <c r="R198" s="126"/>
      <c r="S198" s="126"/>
      <c r="T198" s="263" t="str">
        <f t="shared" ref="T198" si="128">IF(IF(AND(D198&gt;0,Q198=""),"Escriba al menos un control asocidado a la vulnerabilidad",IF(AND(Q198&gt;0,D198=""),"Escriba la vulnerabilidad asociada al control"))=FALSE,"",(IF(AND(D198&gt;0,Q198=""),"Escriba al menos un control asocidado a la vulnerabilidad",IF(AND(Q198&gt;0,D198=""),"Escriba la vulnerabilidad asociada al control"))))</f>
        <v/>
      </c>
      <c r="U198" s="171"/>
      <c r="V198" s="126"/>
      <c r="W198" s="71" t="str">
        <f>IF('EV DISENO CONTROLES'!Y196="","",IF('EV DISENO CONTROLES'!$Y196&gt;=96,"Fuerte",IF('EV DISENO CONTROLES'!Y196&gt;=86,"Moderado",IF('EV DISENO CONTROLES'!Y196&gt;=0,"Débil",""))))</f>
        <v/>
      </c>
      <c r="X198" s="71">
        <f>'EV EJECUCION CONTROLES'!$J194</f>
        <v>0</v>
      </c>
      <c r="Y198" s="71" t="str">
        <f t="shared" si="85"/>
        <v/>
      </c>
      <c r="Z198" s="71" t="str">
        <f t="shared" si="86"/>
        <v/>
      </c>
      <c r="AA198" s="264"/>
      <c r="AB198" s="264"/>
      <c r="AC198" s="129"/>
      <c r="AD198" s="333"/>
      <c r="AE198" s="333"/>
      <c r="AF198" s="264"/>
      <c r="AG198" s="264"/>
      <c r="AH198" s="264"/>
      <c r="AI198" s="264"/>
      <c r="AJ198" s="264"/>
      <c r="AK198" s="264"/>
      <c r="AL198" s="338"/>
      <c r="AM198" s="305"/>
      <c r="AN198" s="305"/>
      <c r="AO198" s="264"/>
      <c r="AP198" s="287"/>
    </row>
    <row r="199" spans="1:42" ht="45" customHeight="1" x14ac:dyDescent="0.25">
      <c r="A199" s="255"/>
      <c r="B199" s="255"/>
      <c r="C199" s="255"/>
      <c r="D199" s="255"/>
      <c r="E199" s="306"/>
      <c r="F199" s="333"/>
      <c r="G199" s="5"/>
      <c r="H199" s="294"/>
      <c r="I199" s="296"/>
      <c r="J199" s="335"/>
      <c r="K199" s="298"/>
      <c r="L199" s="305"/>
      <c r="M199" s="305"/>
      <c r="N199" s="206" t="s">
        <v>628</v>
      </c>
      <c r="O199" s="126"/>
      <c r="P199" s="171"/>
      <c r="Q199" s="126"/>
      <c r="R199" s="126"/>
      <c r="S199" s="126"/>
      <c r="T199" s="264"/>
      <c r="U199" s="171"/>
      <c r="V199" s="126"/>
      <c r="W199" s="71" t="str">
        <f>IF('EV DISENO CONTROLES'!Y197="","",IF('EV DISENO CONTROLES'!$Y197&gt;=96,"Fuerte",IF('EV DISENO CONTROLES'!Y197&gt;=86,"Moderado",IF('EV DISENO CONTROLES'!Y197&gt;=0,"Débil",""))))</f>
        <v/>
      </c>
      <c r="X199" s="71">
        <f>'EV EJECUCION CONTROLES'!$J195</f>
        <v>0</v>
      </c>
      <c r="Y199" s="71" t="str">
        <f t="shared" si="85"/>
        <v/>
      </c>
      <c r="Z199" s="71" t="str">
        <f t="shared" si="86"/>
        <v/>
      </c>
      <c r="AA199" s="264"/>
      <c r="AB199" s="264"/>
      <c r="AC199" s="129"/>
      <c r="AD199" s="333"/>
      <c r="AE199" s="333"/>
      <c r="AF199" s="264"/>
      <c r="AG199" s="264"/>
      <c r="AH199" s="264"/>
      <c r="AI199" s="264"/>
      <c r="AJ199" s="264"/>
      <c r="AK199" s="264"/>
      <c r="AL199" s="338"/>
      <c r="AM199" s="305"/>
      <c r="AN199" s="305"/>
      <c r="AO199" s="264"/>
      <c r="AP199" s="287"/>
    </row>
    <row r="200" spans="1:42" ht="45" customHeight="1" x14ac:dyDescent="0.25">
      <c r="A200" s="254"/>
      <c r="B200" s="254"/>
      <c r="C200" s="254"/>
      <c r="D200" s="254"/>
      <c r="E200" s="306"/>
      <c r="F200" s="333"/>
      <c r="G200" s="5"/>
      <c r="H200" s="294"/>
      <c r="I200" s="296"/>
      <c r="J200" s="335"/>
      <c r="K200" s="298"/>
      <c r="L200" s="305"/>
      <c r="M200" s="305"/>
      <c r="N200" s="206" t="s">
        <v>629</v>
      </c>
      <c r="O200" s="126"/>
      <c r="P200" s="171"/>
      <c r="Q200" s="126"/>
      <c r="R200" s="126"/>
      <c r="S200" s="126"/>
      <c r="T200" s="263" t="str">
        <f t="shared" ref="T200" si="129">IF(IF(AND(D200&gt;0,Q200=""),"Escriba al menos un control asocidado a la vulnerabilidad",IF(AND(Q200&gt;0,D200=""),"Escriba la vulnerabilidad asociada al control"))=FALSE,"",(IF(AND(D200&gt;0,Q200=""),"Escriba al menos un control asocidado a la vulnerabilidad",IF(AND(Q200&gt;0,D200=""),"Escriba la vulnerabilidad asociada al control"))))</f>
        <v/>
      </c>
      <c r="U200" s="171"/>
      <c r="V200" s="126"/>
      <c r="W200" s="71" t="str">
        <f>IF('EV DISENO CONTROLES'!Y198="","",IF('EV DISENO CONTROLES'!$Y198&gt;=96,"Fuerte",IF('EV DISENO CONTROLES'!Y198&gt;=86,"Moderado",IF('EV DISENO CONTROLES'!Y198&gt;=0,"Débil",""))))</f>
        <v/>
      </c>
      <c r="X200" s="71">
        <f>'EV EJECUCION CONTROLES'!$J196</f>
        <v>0</v>
      </c>
      <c r="Y200" s="71" t="str">
        <f t="shared" si="85"/>
        <v/>
      </c>
      <c r="Z200" s="71" t="str">
        <f t="shared" si="86"/>
        <v/>
      </c>
      <c r="AA200" s="264"/>
      <c r="AB200" s="264"/>
      <c r="AC200" s="129"/>
      <c r="AD200" s="333"/>
      <c r="AE200" s="333"/>
      <c r="AF200" s="264"/>
      <c r="AG200" s="264"/>
      <c r="AH200" s="264"/>
      <c r="AI200" s="264"/>
      <c r="AJ200" s="264"/>
      <c r="AK200" s="264"/>
      <c r="AL200" s="338"/>
      <c r="AM200" s="305"/>
      <c r="AN200" s="305"/>
      <c r="AO200" s="264"/>
      <c r="AP200" s="287"/>
    </row>
    <row r="201" spans="1:42" ht="45" customHeight="1" x14ac:dyDescent="0.25">
      <c r="A201" s="255"/>
      <c r="B201" s="255"/>
      <c r="C201" s="255"/>
      <c r="D201" s="255"/>
      <c r="E201" s="307"/>
      <c r="F201" s="333"/>
      <c r="G201" s="5"/>
      <c r="H201" s="294"/>
      <c r="I201" s="296"/>
      <c r="J201" s="335"/>
      <c r="K201" s="298"/>
      <c r="L201" s="305"/>
      <c r="M201" s="305"/>
      <c r="N201" s="206" t="s">
        <v>630</v>
      </c>
      <c r="O201" s="126"/>
      <c r="P201" s="171"/>
      <c r="Q201" s="126"/>
      <c r="R201" s="126"/>
      <c r="S201" s="126"/>
      <c r="T201" s="264"/>
      <c r="U201" s="171"/>
      <c r="V201" s="126"/>
      <c r="W201" s="71" t="str">
        <f>IF('EV DISENO CONTROLES'!Y199="","",IF('EV DISENO CONTROLES'!$Y199&gt;=96,"Fuerte",IF('EV DISENO CONTROLES'!Y199&gt;=86,"Moderado",IF('EV DISENO CONTROLES'!Y199&gt;=0,"Débil",""))))</f>
        <v/>
      </c>
      <c r="X201" s="71">
        <f>'EV EJECUCION CONTROLES'!$J197</f>
        <v>0</v>
      </c>
      <c r="Y201" s="71" t="str">
        <f t="shared" si="85"/>
        <v/>
      </c>
      <c r="Z201" s="71" t="str">
        <f t="shared" si="86"/>
        <v/>
      </c>
      <c r="AA201" s="264"/>
      <c r="AB201" s="264"/>
      <c r="AC201" s="130"/>
      <c r="AD201" s="333"/>
      <c r="AE201" s="333"/>
      <c r="AF201" s="264"/>
      <c r="AG201" s="264"/>
      <c r="AH201" s="264"/>
      <c r="AI201" s="264"/>
      <c r="AJ201" s="264"/>
      <c r="AK201" s="264"/>
      <c r="AL201" s="338"/>
      <c r="AM201" s="305"/>
      <c r="AN201" s="305"/>
      <c r="AO201" s="264"/>
      <c r="AP201" s="287"/>
    </row>
    <row r="202" spans="1:42" ht="45" customHeight="1" x14ac:dyDescent="0.25">
      <c r="A202" s="254"/>
      <c r="B202" s="254"/>
      <c r="C202" s="262"/>
      <c r="D202" s="262"/>
      <c r="E202" s="306"/>
      <c r="F202" s="333"/>
      <c r="G202" s="5"/>
      <c r="H202" s="294"/>
      <c r="I202" s="296" t="s">
        <v>407</v>
      </c>
      <c r="J202" s="335"/>
      <c r="K202" s="298">
        <f>'AYUDA PROBABILIDAD'!V17</f>
        <v>0</v>
      </c>
      <c r="L202" s="305">
        <f>'AYUDA IMPACTO'!S17</f>
        <v>0</v>
      </c>
      <c r="M202" s="305" t="str">
        <f>IFERROR(VLOOKUP(K202,DATOS!$H$22:$M$26,MATCH(L202,DATOS!$I$27:$M$27,0)+1,0),"")</f>
        <v/>
      </c>
      <c r="N202" s="205" t="s">
        <v>631</v>
      </c>
      <c r="O202" s="126"/>
      <c r="P202" s="171"/>
      <c r="Q202" s="126"/>
      <c r="R202" s="126"/>
      <c r="S202" s="126"/>
      <c r="T202" s="263" t="str">
        <f t="shared" ref="T202" si="130">IF(IF(AND(D202&gt;0,Q202=""),"Escriba al menos un control asocidado a la vulnerabilidad",IF(AND(Q202&gt;0,D202=""),"Escriba la vulnerabilidad asociada al control"))=FALSE,"",(IF(AND(D202&gt;0,Q202=""),"Escriba al menos un control asocidado a la vulnerabilidad",IF(AND(Q202&gt;0,D202=""),"Escriba la vulnerabilidad asociada al control"))))</f>
        <v/>
      </c>
      <c r="U202" s="171"/>
      <c r="V202" s="126"/>
      <c r="W202" s="71" t="str">
        <f>IF('EV DISENO CONTROLES'!Y200="","",IF('EV DISENO CONTROLES'!$Y200&gt;=96,"Fuerte",IF('EV DISENO CONTROLES'!Y200&gt;=86,"Moderado",IF('EV DISENO CONTROLES'!Y200&gt;=0,"Débil",""))))</f>
        <v/>
      </c>
      <c r="X202" s="71">
        <f>'EV EJECUCION CONTROLES'!$J198</f>
        <v>0</v>
      </c>
      <c r="Y202" s="71" t="str">
        <f t="shared" ref="Y202:Y233" si="131">IF(AND(W202="Fuerte",X202="Fuerte"),"Fuerte",IF(AND(W202="Fuerte",X202="Moderado"),"Moderado",IF(AND(W202="Fuerte",X202="Débil"),"Débil",IF(AND(W202="Moderado",X202="Fuerte"),"Moderado",IF(AND(W202="Moderado",X202="Moderado"),"Moderado",IF(AND(W202="Moderado",X202="Débil"),"Débil",IF(AND(W202="Débil",X202="Fuerte"),"Débil",IF(AND(W202="Débil",X202="Moderado"),"Débil",IF(AND(W202="Débil",X202="Débil"),"Débil","")))))))))</f>
        <v/>
      </c>
      <c r="Z202" s="71" t="str">
        <f t="shared" ref="Z202:Z233" si="132">IF(Y202="Fuerte",100,IF(Y202="Moderado",50,IF(Y202="Débil",0,"")))</f>
        <v/>
      </c>
      <c r="AA202" s="264" t="e">
        <f t="shared" ref="AA202" si="133">AVERAGE(Z202:Z217)</f>
        <v>#DIV/0!</v>
      </c>
      <c r="AB202" s="264" t="str">
        <f>IFERROR(IF(AA202&gt;=80,"Fuerte",IF(AA202&gt;=50,"Moderado",IF(AA202&lt;50,"Débil",""))),"")</f>
        <v/>
      </c>
      <c r="AC202" s="290" t="str">
        <f>IF(AB202="Débil","EL RIESGO SE PUEDE ESTAR MATERIALIZANDO","")</f>
        <v/>
      </c>
      <c r="AD202" s="333"/>
      <c r="AE202" s="333"/>
      <c r="AF202" s="264" t="e">
        <f>LOOKUP(K202,DATOS!$J$15:$J$19,DATOS!$I$15:$I$19)</f>
        <v>#N/A</v>
      </c>
      <c r="AG202" s="264" t="e">
        <f>LOOKUP(L202,DATOS!$L$15:$L$19,DATOS!$K$15:$K$19)</f>
        <v>#N/A</v>
      </c>
      <c r="AH202" s="264" t="str">
        <f>IF(AND(AB202="Fuerte",AD202="Directamente",AE202="Directamente"),"2",IF(AND(AB202="Fuerte",AD202="Directamente",AE202="Indirectamente"),"2",IF(AND(AB202="Fuerte",AD202="Directamente",AE202="No disminuye"),"2",IF(AND(AB202="Fuerte",AD202="No disminuye",AE202="Directamente"),"0",IF(AND(AB202="Moderado",AD202="Directamente",AE202="Directamente"),"1",IF(AND(AB202="Moderado",AD202="Directamente",AE202="Indirectamente"),"1",IF(AND(AB202="Moderado",AD202="Directamente",AE202="No disminuye"),"1",IF(AND(AB202="Moderado",AD202="No disminuye",AE202="Directamente"),"0","0"))))))))</f>
        <v>0</v>
      </c>
      <c r="AI202" s="264" t="str">
        <f>IF(AND(AB202="Fuerte",AD202="Directamente",AE202="Directamente"),"2",IF(AND(AB202="Fuerte",AD202="Directamente",AE202="Indirectamente"),"1",IF(AND(AB202="Fuerte",AD202="Directamente",AE202="No disminuye"),"0",IF(AND(AB202="Fuerte",AD202="No disminuye",AE202="Directamente"),"2",IF(AND(AB202="Moderado",AD202="Directamente",AE202="Directamente"),"1",IF(AND(AB202="Moderado",AD202="Directamente",AE202="Indirectamente"),"0",IF(AND(AB202="Moderado",AD202="Directamente",AE202="No disminuye"),"0",IF(AND(AB202="Moderado",AD202="No disminuye",AE202="Directamente"),"1","0"))))))))</f>
        <v>0</v>
      </c>
      <c r="AJ202" s="264" t="e">
        <f>IFERROR(IF(AF202-AH202&lt;1,1,AF202-AH202),AF202)</f>
        <v>#N/A</v>
      </c>
      <c r="AK202" s="264" t="e">
        <f>IFERROR(IF(AG202-AI202&lt;1,1,AG202-AI202),AG202)</f>
        <v>#N/A</v>
      </c>
      <c r="AL202" s="338">
        <f>IFERROR(LOOKUP(AJ202,DATOS!$I$3:$I$7,DATOS!$J$3:$J$7),0)</f>
        <v>0</v>
      </c>
      <c r="AM202" s="305">
        <f>IFERROR(LOOKUP(AK202,DATOS!$K$3:$K$7,DATOS!$L$3:$L$7),0)</f>
        <v>0</v>
      </c>
      <c r="AN202" s="305" t="str">
        <f>IFERROR(VLOOKUP(AL202,DATOS!$H$22:$M$26,MATCH(AM202,DATOS!$I$27:$M$27,0)+1,0),"")</f>
        <v/>
      </c>
      <c r="AO202" s="264" t="str">
        <f>IF(AN202="Baja","Se puede aceptar el riesgo; no es necesario adoptar medidas adicionales que reduzcan su probabilidad o impacto.",IF(AN202="Moderada","Reduzca la probabilidad y/o el impacto del riesgo mediante un plan de tratamiento con acciones preventivas diferentes a los controles establecidos.",IF(AN202="Alta","No inicie o ejecute las actividades que causan el riesgo o reduzca su probabilidad y/o impacto formulando acciones preventivas diferentes a los controles en un plan de tratamiento. También puede compartir o transferir el riesgo (seguros o tercerización).",IF(AN202="Extrema","No inicie o ejecute las actividades que causan el riesgo o reduzca su probabilidad y/o impacto formulando acciones preventivas diferentes a los controles en un plan de tratamiento. También puede compartir o transferir el riesgo (seguros o tercerización).",""))))</f>
        <v/>
      </c>
      <c r="AP202" s="204"/>
    </row>
    <row r="203" spans="1:42" ht="45" customHeight="1" x14ac:dyDescent="0.25">
      <c r="A203" s="255"/>
      <c r="B203" s="255"/>
      <c r="C203" s="255"/>
      <c r="D203" s="255"/>
      <c r="E203" s="306"/>
      <c r="F203" s="333"/>
      <c r="G203" s="5"/>
      <c r="H203" s="294"/>
      <c r="I203" s="296"/>
      <c r="J203" s="335"/>
      <c r="K203" s="298"/>
      <c r="L203" s="305"/>
      <c r="M203" s="305"/>
      <c r="N203" s="206" t="s">
        <v>632</v>
      </c>
      <c r="O203" s="126"/>
      <c r="P203" s="171"/>
      <c r="Q203" s="126"/>
      <c r="R203" s="126"/>
      <c r="S203" s="126"/>
      <c r="T203" s="264"/>
      <c r="U203" s="171"/>
      <c r="V203" s="126"/>
      <c r="W203" s="71" t="str">
        <f>IF('EV DISENO CONTROLES'!Y201="","",IF('EV DISENO CONTROLES'!$Y201&gt;=96,"Fuerte",IF('EV DISENO CONTROLES'!Y201&gt;=86,"Moderado",IF('EV DISENO CONTROLES'!Y201&gt;=0,"Débil",""))))</f>
        <v/>
      </c>
      <c r="X203" s="71">
        <f>'EV EJECUCION CONTROLES'!$J199</f>
        <v>0</v>
      </c>
      <c r="Y203" s="71" t="str">
        <f t="shared" si="131"/>
        <v/>
      </c>
      <c r="Z203" s="71" t="str">
        <f t="shared" si="132"/>
        <v/>
      </c>
      <c r="AA203" s="264"/>
      <c r="AB203" s="264"/>
      <c r="AC203" s="290"/>
      <c r="AD203" s="333"/>
      <c r="AE203" s="333"/>
      <c r="AF203" s="264"/>
      <c r="AG203" s="264"/>
      <c r="AH203" s="264"/>
      <c r="AI203" s="264"/>
      <c r="AJ203" s="264"/>
      <c r="AK203" s="264"/>
      <c r="AL203" s="338"/>
      <c r="AM203" s="305"/>
      <c r="AN203" s="305"/>
      <c r="AO203" s="264"/>
      <c r="AP203" s="287" t="str">
        <f t="shared" ref="AP203" si="134">IF(AP202="Reducir","Establezca acciones preventivas para reducir la probabilidad de ocurrencia y/o impacto del riesgo",IF(AP202="Evitar","No inicie o no continúe con las actividades que causan el riesgo; si esto no es posible, escoja alguna de las opciones de reducir, compartir o transferir.",IF(AP202="Compartir o transferir","Indique cómo va a compartir o a transferir el riesgo, lo cual puede ser mediante una póliza de seguros o tercerización:",IF(AP202="Aceptar","Continúe aplicando los controles existentes.",""))))</f>
        <v/>
      </c>
    </row>
    <row r="204" spans="1:42" ht="45" customHeight="1" x14ac:dyDescent="0.25">
      <c r="A204" s="254"/>
      <c r="B204" s="254"/>
      <c r="C204" s="254"/>
      <c r="D204" s="254"/>
      <c r="E204" s="306"/>
      <c r="F204" s="333"/>
      <c r="G204" s="5"/>
      <c r="H204" s="294"/>
      <c r="I204" s="296"/>
      <c r="J204" s="335"/>
      <c r="K204" s="298"/>
      <c r="L204" s="305"/>
      <c r="M204" s="305"/>
      <c r="N204" s="206" t="s">
        <v>633</v>
      </c>
      <c r="O204" s="126"/>
      <c r="P204" s="171"/>
      <c r="Q204" s="126"/>
      <c r="R204" s="126"/>
      <c r="S204" s="126"/>
      <c r="T204" s="263" t="str">
        <f t="shared" ref="T204" si="135">IF(IF(AND(D204&gt;0,Q204=""),"Escriba al menos un control asocidado a la vulnerabilidad",IF(AND(Q204&gt;0,D204=""),"Escriba la vulnerabilidad asociada al control"))=FALSE,"",(IF(AND(D204&gt;0,Q204=""),"Escriba al menos un control asocidado a la vulnerabilidad",IF(AND(Q204&gt;0,D204=""),"Escriba la vulnerabilidad asociada al control"))))</f>
        <v/>
      </c>
      <c r="U204" s="171"/>
      <c r="V204" s="126"/>
      <c r="W204" s="71" t="str">
        <f>IF('EV DISENO CONTROLES'!Y202="","",IF('EV DISENO CONTROLES'!$Y202&gt;=96,"Fuerte",IF('EV DISENO CONTROLES'!Y202&gt;=86,"Moderado",IF('EV DISENO CONTROLES'!Y202&gt;=0,"Débil",""))))</f>
        <v/>
      </c>
      <c r="X204" s="71">
        <f>'EV EJECUCION CONTROLES'!$J200</f>
        <v>0</v>
      </c>
      <c r="Y204" s="71" t="str">
        <f t="shared" si="131"/>
        <v/>
      </c>
      <c r="Z204" s="71" t="str">
        <f t="shared" si="132"/>
        <v/>
      </c>
      <c r="AA204" s="264"/>
      <c r="AB204" s="264"/>
      <c r="AC204" s="290" t="str">
        <f>IF(AB202="Débil","Consulte fuentes como cambios en el sistema integrado de gestión, indicadores de gestión, informes de auditorías, mapas de riesgos, encuestas de percepción y satisfacción, PQRSD, revisión por la Dirección y salidas no conformes","")</f>
        <v/>
      </c>
      <c r="AD204" s="333"/>
      <c r="AE204" s="333"/>
      <c r="AF204" s="264"/>
      <c r="AG204" s="264"/>
      <c r="AH204" s="264"/>
      <c r="AI204" s="264"/>
      <c r="AJ204" s="264"/>
      <c r="AK204" s="264"/>
      <c r="AL204" s="338"/>
      <c r="AM204" s="305"/>
      <c r="AN204" s="305"/>
      <c r="AO204" s="264"/>
      <c r="AP204" s="287"/>
    </row>
    <row r="205" spans="1:42" ht="45" customHeight="1" x14ac:dyDescent="0.25">
      <c r="A205" s="255"/>
      <c r="B205" s="255"/>
      <c r="C205" s="255"/>
      <c r="D205" s="255"/>
      <c r="E205" s="306"/>
      <c r="F205" s="333"/>
      <c r="G205" s="5"/>
      <c r="H205" s="294"/>
      <c r="I205" s="296"/>
      <c r="J205" s="335"/>
      <c r="K205" s="298"/>
      <c r="L205" s="305"/>
      <c r="M205" s="305"/>
      <c r="N205" s="206" t="s">
        <v>634</v>
      </c>
      <c r="O205" s="126"/>
      <c r="P205" s="171"/>
      <c r="Q205" s="126"/>
      <c r="R205" s="126"/>
      <c r="S205" s="126"/>
      <c r="T205" s="264"/>
      <c r="U205" s="171"/>
      <c r="V205" s="126"/>
      <c r="W205" s="71" t="str">
        <f>IF('EV DISENO CONTROLES'!Y203="","",IF('EV DISENO CONTROLES'!$Y203&gt;=96,"Fuerte",IF('EV DISENO CONTROLES'!Y203&gt;=86,"Moderado",IF('EV DISENO CONTROLES'!Y203&gt;=0,"Débil",""))))</f>
        <v/>
      </c>
      <c r="X205" s="71">
        <f>'EV EJECUCION CONTROLES'!$J201</f>
        <v>0</v>
      </c>
      <c r="Y205" s="71" t="str">
        <f t="shared" si="131"/>
        <v/>
      </c>
      <c r="Z205" s="71" t="str">
        <f t="shared" si="132"/>
        <v/>
      </c>
      <c r="AA205" s="264"/>
      <c r="AB205" s="264"/>
      <c r="AC205" s="290"/>
      <c r="AD205" s="333"/>
      <c r="AE205" s="333"/>
      <c r="AF205" s="264"/>
      <c r="AG205" s="264"/>
      <c r="AH205" s="264"/>
      <c r="AI205" s="264"/>
      <c r="AJ205" s="264"/>
      <c r="AK205" s="264"/>
      <c r="AL205" s="338"/>
      <c r="AM205" s="305"/>
      <c r="AN205" s="305"/>
      <c r="AO205" s="264"/>
      <c r="AP205" s="339"/>
    </row>
    <row r="206" spans="1:42" ht="45" customHeight="1" x14ac:dyDescent="0.25">
      <c r="A206" s="254"/>
      <c r="B206" s="254"/>
      <c r="C206" s="254"/>
      <c r="D206" s="254"/>
      <c r="E206" s="306"/>
      <c r="F206" s="333"/>
      <c r="G206" s="5"/>
      <c r="H206" s="294"/>
      <c r="I206" s="296"/>
      <c r="J206" s="335"/>
      <c r="K206" s="298"/>
      <c r="L206" s="305"/>
      <c r="M206" s="305"/>
      <c r="N206" s="206" t="s">
        <v>635</v>
      </c>
      <c r="O206" s="126"/>
      <c r="P206" s="171"/>
      <c r="Q206" s="126"/>
      <c r="R206" s="126"/>
      <c r="S206" s="126"/>
      <c r="T206" s="263" t="str">
        <f t="shared" ref="T206" si="136">IF(IF(AND(D206&gt;0,Q206=""),"Escriba al menos un control asocidado a la vulnerabilidad",IF(AND(Q206&gt;0,D206=""),"Escriba la vulnerabilidad asociada al control"))=FALSE,"",(IF(AND(D206&gt;0,Q206=""),"Escriba al menos un control asocidado a la vulnerabilidad",IF(AND(Q206&gt;0,D206=""),"Escriba la vulnerabilidad asociada al control"))))</f>
        <v/>
      </c>
      <c r="U206" s="171"/>
      <c r="V206" s="126"/>
      <c r="W206" s="71" t="str">
        <f>IF('EV DISENO CONTROLES'!Y204="","",IF('EV DISENO CONTROLES'!$Y204&gt;=96,"Fuerte",IF('EV DISENO CONTROLES'!Y204&gt;=86,"Moderado",IF('EV DISENO CONTROLES'!Y204&gt;=0,"Débil",""))))</f>
        <v/>
      </c>
      <c r="X206" s="71">
        <f>'EV EJECUCION CONTROLES'!$J202</f>
        <v>0</v>
      </c>
      <c r="Y206" s="71" t="str">
        <f t="shared" si="131"/>
        <v/>
      </c>
      <c r="Z206" s="71" t="str">
        <f t="shared" si="132"/>
        <v/>
      </c>
      <c r="AA206" s="264"/>
      <c r="AB206" s="264"/>
      <c r="AC206" s="290"/>
      <c r="AD206" s="333"/>
      <c r="AE206" s="333"/>
      <c r="AF206" s="264"/>
      <c r="AG206" s="264"/>
      <c r="AH206" s="264"/>
      <c r="AI206" s="264"/>
      <c r="AJ206" s="264"/>
      <c r="AK206" s="264"/>
      <c r="AL206" s="338"/>
      <c r="AM206" s="305"/>
      <c r="AN206" s="305"/>
      <c r="AO206" s="264"/>
      <c r="AP206" s="339"/>
    </row>
    <row r="207" spans="1:42" ht="45" customHeight="1" x14ac:dyDescent="0.25">
      <c r="A207" s="255"/>
      <c r="B207" s="255"/>
      <c r="C207" s="255"/>
      <c r="D207" s="255"/>
      <c r="E207" s="306"/>
      <c r="F207" s="333"/>
      <c r="G207" s="5"/>
      <c r="H207" s="294"/>
      <c r="I207" s="296"/>
      <c r="J207" s="335"/>
      <c r="K207" s="298"/>
      <c r="L207" s="305"/>
      <c r="M207" s="305"/>
      <c r="N207" s="206" t="s">
        <v>636</v>
      </c>
      <c r="O207" s="126"/>
      <c r="P207" s="171"/>
      <c r="Q207" s="126"/>
      <c r="R207" s="126"/>
      <c r="S207" s="126"/>
      <c r="T207" s="264"/>
      <c r="U207" s="171"/>
      <c r="V207" s="126"/>
      <c r="W207" s="71" t="str">
        <f>IF('EV DISENO CONTROLES'!Y205="","",IF('EV DISENO CONTROLES'!$Y205&gt;=96,"Fuerte",IF('EV DISENO CONTROLES'!Y205&gt;=86,"Moderado",IF('EV DISENO CONTROLES'!Y205&gt;=0,"Débil",""))))</f>
        <v/>
      </c>
      <c r="X207" s="71">
        <f>'EV EJECUCION CONTROLES'!$J203</f>
        <v>0</v>
      </c>
      <c r="Y207" s="71" t="str">
        <f t="shared" si="131"/>
        <v/>
      </c>
      <c r="Z207" s="71" t="str">
        <f t="shared" si="132"/>
        <v/>
      </c>
      <c r="AA207" s="264"/>
      <c r="AB207" s="264"/>
      <c r="AC207" s="290" t="str">
        <f>IF(AB202="Débil","Establezca acciones preventivas en un plan de tratamiento","")</f>
        <v/>
      </c>
      <c r="AD207" s="333"/>
      <c r="AE207" s="333"/>
      <c r="AF207" s="264"/>
      <c r="AG207" s="264"/>
      <c r="AH207" s="264"/>
      <c r="AI207" s="264"/>
      <c r="AJ207" s="264"/>
      <c r="AK207" s="264"/>
      <c r="AL207" s="338"/>
      <c r="AM207" s="305"/>
      <c r="AN207" s="305"/>
      <c r="AO207" s="264"/>
      <c r="AP207" s="339"/>
    </row>
    <row r="208" spans="1:42" ht="45" customHeight="1" x14ac:dyDescent="0.25">
      <c r="A208" s="254"/>
      <c r="B208" s="254"/>
      <c r="C208" s="254"/>
      <c r="D208" s="254"/>
      <c r="E208" s="306"/>
      <c r="F208" s="333"/>
      <c r="G208" s="5"/>
      <c r="H208" s="294"/>
      <c r="I208" s="296"/>
      <c r="J208" s="335"/>
      <c r="K208" s="298"/>
      <c r="L208" s="305"/>
      <c r="M208" s="305"/>
      <c r="N208" s="206" t="s">
        <v>637</v>
      </c>
      <c r="O208" s="126"/>
      <c r="P208" s="171"/>
      <c r="Q208" s="126"/>
      <c r="R208" s="126"/>
      <c r="S208" s="126"/>
      <c r="T208" s="263" t="str">
        <f t="shared" ref="T208" si="137">IF(IF(AND(D208&gt;0,Q208=""),"Escriba al menos un control asocidado a la vulnerabilidad",IF(AND(Q208&gt;0,D208=""),"Escriba la vulnerabilidad asociada al control"))=FALSE,"",(IF(AND(D208&gt;0,Q208=""),"Escriba al menos un control asocidado a la vulnerabilidad",IF(AND(Q208&gt;0,D208=""),"Escriba la vulnerabilidad asociada al control"))))</f>
        <v/>
      </c>
      <c r="U208" s="171"/>
      <c r="V208" s="126"/>
      <c r="W208" s="71" t="str">
        <f>IF('EV DISENO CONTROLES'!Y206="","",IF('EV DISENO CONTROLES'!$Y206&gt;=96,"Fuerte",IF('EV DISENO CONTROLES'!Y206&gt;=86,"Moderado",IF('EV DISENO CONTROLES'!Y206&gt;=0,"Débil",""))))</f>
        <v/>
      </c>
      <c r="X208" s="71">
        <f>'EV EJECUCION CONTROLES'!$J204</f>
        <v>0</v>
      </c>
      <c r="Y208" s="71" t="str">
        <f t="shared" si="131"/>
        <v/>
      </c>
      <c r="Z208" s="71" t="str">
        <f t="shared" si="132"/>
        <v/>
      </c>
      <c r="AA208" s="264"/>
      <c r="AB208" s="264"/>
      <c r="AC208" s="290"/>
      <c r="AD208" s="333"/>
      <c r="AE208" s="333"/>
      <c r="AF208" s="264"/>
      <c r="AG208" s="264"/>
      <c r="AH208" s="264"/>
      <c r="AI208" s="264"/>
      <c r="AJ208" s="264"/>
      <c r="AK208" s="264"/>
      <c r="AL208" s="338"/>
      <c r="AM208" s="305"/>
      <c r="AN208" s="305"/>
      <c r="AO208" s="264"/>
      <c r="AP208" s="339"/>
    </row>
    <row r="209" spans="1:42" ht="45" customHeight="1" x14ac:dyDescent="0.25">
      <c r="A209" s="255"/>
      <c r="B209" s="255"/>
      <c r="C209" s="255"/>
      <c r="D209" s="255"/>
      <c r="E209" s="306"/>
      <c r="F209" s="333"/>
      <c r="G209" s="5"/>
      <c r="H209" s="294"/>
      <c r="I209" s="296"/>
      <c r="J209" s="335"/>
      <c r="K209" s="298"/>
      <c r="L209" s="305"/>
      <c r="M209" s="305"/>
      <c r="N209" s="206" t="s">
        <v>638</v>
      </c>
      <c r="O209" s="126"/>
      <c r="P209" s="171"/>
      <c r="Q209" s="126"/>
      <c r="R209" s="126"/>
      <c r="S209" s="126"/>
      <c r="T209" s="264"/>
      <c r="U209" s="171"/>
      <c r="V209" s="126"/>
      <c r="W209" s="71" t="str">
        <f>IF('EV DISENO CONTROLES'!Y207="","",IF('EV DISENO CONTROLES'!$Y207&gt;=96,"Fuerte",IF('EV DISENO CONTROLES'!Y207&gt;=86,"Moderado",IF('EV DISENO CONTROLES'!Y207&gt;=0,"Débil",""))))</f>
        <v/>
      </c>
      <c r="X209" s="71">
        <f>'EV EJECUCION CONTROLES'!$J205</f>
        <v>0</v>
      </c>
      <c r="Y209" s="71" t="str">
        <f t="shared" si="131"/>
        <v/>
      </c>
      <c r="Z209" s="71" t="str">
        <f t="shared" si="132"/>
        <v/>
      </c>
      <c r="AA209" s="264"/>
      <c r="AB209" s="264"/>
      <c r="AC209" s="290"/>
      <c r="AD209" s="333"/>
      <c r="AE209" s="333"/>
      <c r="AF209" s="264"/>
      <c r="AG209" s="264"/>
      <c r="AH209" s="264"/>
      <c r="AI209" s="264"/>
      <c r="AJ209" s="264"/>
      <c r="AK209" s="264"/>
      <c r="AL209" s="338"/>
      <c r="AM209" s="305"/>
      <c r="AN209" s="305"/>
      <c r="AO209" s="264"/>
      <c r="AP209" s="204"/>
    </row>
    <row r="210" spans="1:42" ht="45" customHeight="1" x14ac:dyDescent="0.25">
      <c r="A210" s="254"/>
      <c r="B210" s="254"/>
      <c r="C210" s="254"/>
      <c r="D210" s="254"/>
      <c r="E210" s="306"/>
      <c r="F210" s="333"/>
      <c r="G210" s="5"/>
      <c r="H210" s="294"/>
      <c r="I210" s="296"/>
      <c r="J210" s="335"/>
      <c r="K210" s="298"/>
      <c r="L210" s="305"/>
      <c r="M210" s="305"/>
      <c r="N210" s="206" t="s">
        <v>639</v>
      </c>
      <c r="O210" s="126"/>
      <c r="P210" s="171"/>
      <c r="Q210" s="126"/>
      <c r="R210" s="126"/>
      <c r="S210" s="126"/>
      <c r="T210" s="263" t="str">
        <f t="shared" ref="T210" si="138">IF(IF(AND(D210&gt;0,Q210=""),"Escriba al menos un control asocidado a la vulnerabilidad",IF(AND(Q210&gt;0,D210=""),"Escriba la vulnerabilidad asociada al control"))=FALSE,"",(IF(AND(D210&gt;0,Q210=""),"Escriba al menos un control asocidado a la vulnerabilidad",IF(AND(Q210&gt;0,D210=""),"Escriba la vulnerabilidad asociada al control"))))</f>
        <v/>
      </c>
      <c r="U210" s="171"/>
      <c r="V210" s="126"/>
      <c r="W210" s="71" t="str">
        <f>IF('EV DISENO CONTROLES'!Y208="","",IF('EV DISENO CONTROLES'!$Y208&gt;=96,"Fuerte",IF('EV DISENO CONTROLES'!Y208&gt;=86,"Moderado",IF('EV DISENO CONTROLES'!Y208&gt;=0,"Débil",""))))</f>
        <v/>
      </c>
      <c r="X210" s="71">
        <f>'EV EJECUCION CONTROLES'!$J206</f>
        <v>0</v>
      </c>
      <c r="Y210" s="71" t="str">
        <f t="shared" si="131"/>
        <v/>
      </c>
      <c r="Z210" s="71" t="str">
        <f t="shared" si="132"/>
        <v/>
      </c>
      <c r="AA210" s="264"/>
      <c r="AB210" s="264"/>
      <c r="AC210" s="202"/>
      <c r="AD210" s="333"/>
      <c r="AE210" s="333"/>
      <c r="AF210" s="264"/>
      <c r="AG210" s="264"/>
      <c r="AH210" s="264"/>
      <c r="AI210" s="264"/>
      <c r="AJ210" s="264"/>
      <c r="AK210" s="264"/>
      <c r="AL210" s="338"/>
      <c r="AM210" s="305"/>
      <c r="AN210" s="305"/>
      <c r="AO210" s="264"/>
      <c r="AP210" s="287" t="str">
        <f t="shared" ref="AP210" si="139">IF(AP209="Reducir","Establezca acciones preventivas para reducir la probabilidad de ocurrencia y/o impacto del riesgo",IF(AP209="Evitar","No inicie o no continúe con las actividades que causan el riesgo; si esto no es posible, escoja alguna de las opciones de reducir, compartir o transferir.",IF(AP209="Compartir o transferir","Indique cómo va a compartir o a transferir el riesgo, lo cual puede ser mediante una póliza de seguros o tercerización:",IF(AP209="Aceptar","Continúe aplicando los controles existentes.",""))))</f>
        <v/>
      </c>
    </row>
    <row r="211" spans="1:42" ht="45" customHeight="1" x14ac:dyDescent="0.25">
      <c r="A211" s="255"/>
      <c r="B211" s="255"/>
      <c r="C211" s="255"/>
      <c r="D211" s="255"/>
      <c r="E211" s="306"/>
      <c r="F211" s="333"/>
      <c r="G211" s="5"/>
      <c r="H211" s="294"/>
      <c r="I211" s="296"/>
      <c r="J211" s="335"/>
      <c r="K211" s="298"/>
      <c r="L211" s="305"/>
      <c r="M211" s="305"/>
      <c r="N211" s="206" t="s">
        <v>640</v>
      </c>
      <c r="O211" s="126"/>
      <c r="P211" s="171"/>
      <c r="Q211" s="126"/>
      <c r="R211" s="126"/>
      <c r="S211" s="126"/>
      <c r="T211" s="264"/>
      <c r="U211" s="171"/>
      <c r="V211" s="126"/>
      <c r="W211" s="71" t="str">
        <f>IF('EV DISENO CONTROLES'!Y209="","",IF('EV DISENO CONTROLES'!$Y209&gt;=96,"Fuerte",IF('EV DISENO CONTROLES'!Y209&gt;=86,"Moderado",IF('EV DISENO CONTROLES'!Y209&gt;=0,"Débil",""))))</f>
        <v/>
      </c>
      <c r="X211" s="71">
        <f>'EV EJECUCION CONTROLES'!$J207</f>
        <v>0</v>
      </c>
      <c r="Y211" s="71" t="str">
        <f t="shared" si="131"/>
        <v/>
      </c>
      <c r="Z211" s="71" t="str">
        <f t="shared" si="132"/>
        <v/>
      </c>
      <c r="AA211" s="264"/>
      <c r="AB211" s="264"/>
      <c r="AC211" s="202"/>
      <c r="AD211" s="333"/>
      <c r="AE211" s="333"/>
      <c r="AF211" s="264"/>
      <c r="AG211" s="264"/>
      <c r="AH211" s="264"/>
      <c r="AI211" s="264"/>
      <c r="AJ211" s="264"/>
      <c r="AK211" s="264"/>
      <c r="AL211" s="338"/>
      <c r="AM211" s="305"/>
      <c r="AN211" s="305"/>
      <c r="AO211" s="264"/>
      <c r="AP211" s="287"/>
    </row>
    <row r="212" spans="1:42" ht="45" customHeight="1" x14ac:dyDescent="0.25">
      <c r="A212" s="254"/>
      <c r="B212" s="254"/>
      <c r="C212" s="254"/>
      <c r="D212" s="254"/>
      <c r="E212" s="306"/>
      <c r="F212" s="333"/>
      <c r="G212" s="5"/>
      <c r="H212" s="294"/>
      <c r="I212" s="296"/>
      <c r="J212" s="335"/>
      <c r="K212" s="298"/>
      <c r="L212" s="305"/>
      <c r="M212" s="305"/>
      <c r="N212" s="206" t="s">
        <v>641</v>
      </c>
      <c r="O212" s="126"/>
      <c r="P212" s="171"/>
      <c r="Q212" s="126"/>
      <c r="R212" s="126"/>
      <c r="S212" s="126"/>
      <c r="T212" s="263" t="str">
        <f t="shared" ref="T212" si="140">IF(IF(AND(D212&gt;0,Q212=""),"Escriba al menos un control asocidado a la vulnerabilidad",IF(AND(Q212&gt;0,D212=""),"Escriba la vulnerabilidad asociada al control"))=FALSE,"",(IF(AND(D212&gt;0,Q212=""),"Escriba al menos un control asocidado a la vulnerabilidad",IF(AND(Q212&gt;0,D212=""),"Escriba la vulnerabilidad asociada al control"))))</f>
        <v/>
      </c>
      <c r="U212" s="171"/>
      <c r="V212" s="126"/>
      <c r="W212" s="71" t="str">
        <f>IF('EV DISENO CONTROLES'!Y210="","",IF('EV DISENO CONTROLES'!$Y210&gt;=96,"Fuerte",IF('EV DISENO CONTROLES'!Y210&gt;=86,"Moderado",IF('EV DISENO CONTROLES'!Y210&gt;=0,"Débil",""))))</f>
        <v/>
      </c>
      <c r="X212" s="71">
        <f>'EV EJECUCION CONTROLES'!$J208</f>
        <v>0</v>
      </c>
      <c r="Y212" s="71" t="str">
        <f t="shared" si="131"/>
        <v/>
      </c>
      <c r="Z212" s="71" t="str">
        <f t="shared" si="132"/>
        <v/>
      </c>
      <c r="AA212" s="264"/>
      <c r="AB212" s="264"/>
      <c r="AC212" s="202"/>
      <c r="AD212" s="333"/>
      <c r="AE212" s="333"/>
      <c r="AF212" s="264"/>
      <c r="AG212" s="264"/>
      <c r="AH212" s="264"/>
      <c r="AI212" s="264"/>
      <c r="AJ212" s="264"/>
      <c r="AK212" s="264"/>
      <c r="AL212" s="338"/>
      <c r="AM212" s="305"/>
      <c r="AN212" s="305"/>
      <c r="AO212" s="264"/>
      <c r="AP212" s="287"/>
    </row>
    <row r="213" spans="1:42" ht="45" customHeight="1" x14ac:dyDescent="0.25">
      <c r="A213" s="255"/>
      <c r="B213" s="255"/>
      <c r="C213" s="255"/>
      <c r="D213" s="255"/>
      <c r="E213" s="306"/>
      <c r="F213" s="333"/>
      <c r="G213" s="5"/>
      <c r="H213" s="294"/>
      <c r="I213" s="296"/>
      <c r="J213" s="335"/>
      <c r="K213" s="298"/>
      <c r="L213" s="305"/>
      <c r="M213" s="305"/>
      <c r="N213" s="206" t="s">
        <v>642</v>
      </c>
      <c r="O213" s="126"/>
      <c r="P213" s="171"/>
      <c r="Q213" s="126"/>
      <c r="R213" s="126"/>
      <c r="S213" s="126"/>
      <c r="T213" s="264"/>
      <c r="U213" s="171"/>
      <c r="V213" s="126"/>
      <c r="W213" s="71" t="str">
        <f>IF('EV DISENO CONTROLES'!Y211="","",IF('EV DISENO CONTROLES'!$Y211&gt;=96,"Fuerte",IF('EV DISENO CONTROLES'!Y211&gt;=86,"Moderado",IF('EV DISENO CONTROLES'!Y211&gt;=0,"Débil",""))))</f>
        <v/>
      </c>
      <c r="X213" s="71">
        <f>'EV EJECUCION CONTROLES'!$J209</f>
        <v>0</v>
      </c>
      <c r="Y213" s="71" t="str">
        <f t="shared" si="131"/>
        <v/>
      </c>
      <c r="Z213" s="71" t="str">
        <f t="shared" si="132"/>
        <v/>
      </c>
      <c r="AA213" s="264"/>
      <c r="AB213" s="264"/>
      <c r="AC213" s="202"/>
      <c r="AD213" s="333"/>
      <c r="AE213" s="333"/>
      <c r="AF213" s="264"/>
      <c r="AG213" s="264"/>
      <c r="AH213" s="264"/>
      <c r="AI213" s="264"/>
      <c r="AJ213" s="264"/>
      <c r="AK213" s="264"/>
      <c r="AL213" s="338"/>
      <c r="AM213" s="305"/>
      <c r="AN213" s="305"/>
      <c r="AO213" s="264"/>
      <c r="AP213" s="287"/>
    </row>
    <row r="214" spans="1:42" ht="45" customHeight="1" x14ac:dyDescent="0.25">
      <c r="A214" s="254"/>
      <c r="B214" s="254"/>
      <c r="C214" s="254"/>
      <c r="D214" s="254"/>
      <c r="E214" s="306"/>
      <c r="F214" s="333"/>
      <c r="G214" s="5"/>
      <c r="H214" s="294"/>
      <c r="I214" s="296"/>
      <c r="J214" s="335"/>
      <c r="K214" s="298"/>
      <c r="L214" s="305"/>
      <c r="M214" s="305"/>
      <c r="N214" s="206" t="s">
        <v>643</v>
      </c>
      <c r="O214" s="126"/>
      <c r="P214" s="171"/>
      <c r="Q214" s="126"/>
      <c r="R214" s="126"/>
      <c r="S214" s="126"/>
      <c r="T214" s="263" t="str">
        <f t="shared" ref="T214" si="141">IF(IF(AND(D214&gt;0,Q214=""),"Escriba al menos un control asocidado a la vulnerabilidad",IF(AND(Q214&gt;0,D214=""),"Escriba la vulnerabilidad asociada al control"))=FALSE,"",(IF(AND(D214&gt;0,Q214=""),"Escriba al menos un control asocidado a la vulnerabilidad",IF(AND(Q214&gt;0,D214=""),"Escriba la vulnerabilidad asociada al control"))))</f>
        <v/>
      </c>
      <c r="U214" s="171"/>
      <c r="V214" s="126"/>
      <c r="W214" s="71" t="str">
        <f>IF('EV DISENO CONTROLES'!Y212="","",IF('EV DISENO CONTROLES'!$Y212&gt;=96,"Fuerte",IF('EV DISENO CONTROLES'!Y212&gt;=86,"Moderado",IF('EV DISENO CONTROLES'!Y212&gt;=0,"Débil",""))))</f>
        <v/>
      </c>
      <c r="X214" s="71">
        <f>'EV EJECUCION CONTROLES'!$J210</f>
        <v>0</v>
      </c>
      <c r="Y214" s="71" t="str">
        <f t="shared" si="131"/>
        <v/>
      </c>
      <c r="Z214" s="71" t="str">
        <f t="shared" si="132"/>
        <v/>
      </c>
      <c r="AA214" s="264"/>
      <c r="AB214" s="264"/>
      <c r="AC214" s="129"/>
      <c r="AD214" s="333"/>
      <c r="AE214" s="333"/>
      <c r="AF214" s="264"/>
      <c r="AG214" s="264"/>
      <c r="AH214" s="264"/>
      <c r="AI214" s="264"/>
      <c r="AJ214" s="264"/>
      <c r="AK214" s="264"/>
      <c r="AL214" s="338"/>
      <c r="AM214" s="305"/>
      <c r="AN214" s="305"/>
      <c r="AO214" s="264"/>
      <c r="AP214" s="287"/>
    </row>
    <row r="215" spans="1:42" ht="45" customHeight="1" x14ac:dyDescent="0.25">
      <c r="A215" s="255"/>
      <c r="B215" s="255"/>
      <c r="C215" s="255"/>
      <c r="D215" s="255"/>
      <c r="E215" s="306"/>
      <c r="F215" s="333"/>
      <c r="G215" s="5"/>
      <c r="H215" s="294"/>
      <c r="I215" s="296"/>
      <c r="J215" s="335"/>
      <c r="K215" s="298"/>
      <c r="L215" s="305"/>
      <c r="M215" s="305"/>
      <c r="N215" s="206" t="s">
        <v>644</v>
      </c>
      <c r="O215" s="126"/>
      <c r="P215" s="171"/>
      <c r="Q215" s="126"/>
      <c r="R215" s="126"/>
      <c r="S215" s="126"/>
      <c r="T215" s="264"/>
      <c r="U215" s="171"/>
      <c r="V215" s="126"/>
      <c r="W215" s="71" t="str">
        <f>IF('EV DISENO CONTROLES'!Y213="","",IF('EV DISENO CONTROLES'!$Y213&gt;=96,"Fuerte",IF('EV DISENO CONTROLES'!Y213&gt;=86,"Moderado",IF('EV DISENO CONTROLES'!Y213&gt;=0,"Débil",""))))</f>
        <v/>
      </c>
      <c r="X215" s="71">
        <f>'EV EJECUCION CONTROLES'!$J211</f>
        <v>0</v>
      </c>
      <c r="Y215" s="71" t="str">
        <f t="shared" si="131"/>
        <v/>
      </c>
      <c r="Z215" s="71" t="str">
        <f t="shared" si="132"/>
        <v/>
      </c>
      <c r="AA215" s="264"/>
      <c r="AB215" s="264"/>
      <c r="AC215" s="129"/>
      <c r="AD215" s="333"/>
      <c r="AE215" s="333"/>
      <c r="AF215" s="264"/>
      <c r="AG215" s="264"/>
      <c r="AH215" s="264"/>
      <c r="AI215" s="264"/>
      <c r="AJ215" s="264"/>
      <c r="AK215" s="264"/>
      <c r="AL215" s="338"/>
      <c r="AM215" s="305"/>
      <c r="AN215" s="305"/>
      <c r="AO215" s="264"/>
      <c r="AP215" s="287"/>
    </row>
    <row r="216" spans="1:42" ht="45" customHeight="1" x14ac:dyDescent="0.25">
      <c r="A216" s="254"/>
      <c r="B216" s="254"/>
      <c r="C216" s="254"/>
      <c r="D216" s="254"/>
      <c r="E216" s="306"/>
      <c r="F216" s="333"/>
      <c r="G216" s="5"/>
      <c r="H216" s="294"/>
      <c r="I216" s="296"/>
      <c r="J216" s="335"/>
      <c r="K216" s="298"/>
      <c r="L216" s="305"/>
      <c r="M216" s="305"/>
      <c r="N216" s="206" t="s">
        <v>645</v>
      </c>
      <c r="O216" s="126"/>
      <c r="P216" s="171"/>
      <c r="Q216" s="126"/>
      <c r="R216" s="126"/>
      <c r="S216" s="126"/>
      <c r="T216" s="263" t="str">
        <f t="shared" ref="T216" si="142">IF(IF(AND(D216&gt;0,Q216=""),"Escriba al menos un control asocidado a la vulnerabilidad",IF(AND(Q216&gt;0,D216=""),"Escriba la vulnerabilidad asociada al control"))=FALSE,"",(IF(AND(D216&gt;0,Q216=""),"Escriba al menos un control asocidado a la vulnerabilidad",IF(AND(Q216&gt;0,D216=""),"Escriba la vulnerabilidad asociada al control"))))</f>
        <v/>
      </c>
      <c r="U216" s="171"/>
      <c r="V216" s="126"/>
      <c r="W216" s="71" t="str">
        <f>IF('EV DISENO CONTROLES'!Y214="","",IF('EV DISENO CONTROLES'!$Y214&gt;=96,"Fuerte",IF('EV DISENO CONTROLES'!Y214&gt;=86,"Moderado",IF('EV DISENO CONTROLES'!Y214&gt;=0,"Débil",""))))</f>
        <v/>
      </c>
      <c r="X216" s="71">
        <f>'EV EJECUCION CONTROLES'!$J212</f>
        <v>0</v>
      </c>
      <c r="Y216" s="71" t="str">
        <f t="shared" si="131"/>
        <v/>
      </c>
      <c r="Z216" s="71" t="str">
        <f t="shared" si="132"/>
        <v/>
      </c>
      <c r="AA216" s="264"/>
      <c r="AB216" s="264"/>
      <c r="AC216" s="129"/>
      <c r="AD216" s="333"/>
      <c r="AE216" s="333"/>
      <c r="AF216" s="264"/>
      <c r="AG216" s="264"/>
      <c r="AH216" s="264"/>
      <c r="AI216" s="264"/>
      <c r="AJ216" s="264"/>
      <c r="AK216" s="264"/>
      <c r="AL216" s="338"/>
      <c r="AM216" s="305"/>
      <c r="AN216" s="305"/>
      <c r="AO216" s="264"/>
      <c r="AP216" s="287"/>
    </row>
    <row r="217" spans="1:42" ht="45" customHeight="1" x14ac:dyDescent="0.25">
      <c r="A217" s="255"/>
      <c r="B217" s="255"/>
      <c r="C217" s="255"/>
      <c r="D217" s="255"/>
      <c r="E217" s="307"/>
      <c r="F217" s="333"/>
      <c r="G217" s="5"/>
      <c r="H217" s="294"/>
      <c r="I217" s="296"/>
      <c r="J217" s="335"/>
      <c r="K217" s="298"/>
      <c r="L217" s="305"/>
      <c r="M217" s="305"/>
      <c r="N217" s="206" t="s">
        <v>646</v>
      </c>
      <c r="O217" s="126"/>
      <c r="P217" s="171"/>
      <c r="Q217" s="126"/>
      <c r="R217" s="126"/>
      <c r="S217" s="126"/>
      <c r="T217" s="264"/>
      <c r="U217" s="171"/>
      <c r="V217" s="126"/>
      <c r="W217" s="71" t="str">
        <f>IF('EV DISENO CONTROLES'!Y215="","",IF('EV DISENO CONTROLES'!$Y215&gt;=96,"Fuerte",IF('EV DISENO CONTROLES'!Y215&gt;=86,"Moderado",IF('EV DISENO CONTROLES'!Y215&gt;=0,"Débil",""))))</f>
        <v/>
      </c>
      <c r="X217" s="71">
        <f>'EV EJECUCION CONTROLES'!$J213</f>
        <v>0</v>
      </c>
      <c r="Y217" s="71" t="str">
        <f t="shared" si="131"/>
        <v/>
      </c>
      <c r="Z217" s="71" t="str">
        <f t="shared" si="132"/>
        <v/>
      </c>
      <c r="AA217" s="264"/>
      <c r="AB217" s="264"/>
      <c r="AC217" s="130"/>
      <c r="AD217" s="333"/>
      <c r="AE217" s="333"/>
      <c r="AF217" s="264"/>
      <c r="AG217" s="264"/>
      <c r="AH217" s="264"/>
      <c r="AI217" s="264"/>
      <c r="AJ217" s="264"/>
      <c r="AK217" s="264"/>
      <c r="AL217" s="338"/>
      <c r="AM217" s="305"/>
      <c r="AN217" s="305"/>
      <c r="AO217" s="264"/>
      <c r="AP217" s="287"/>
    </row>
    <row r="218" spans="1:42" ht="45" customHeight="1" x14ac:dyDescent="0.25">
      <c r="A218" s="254"/>
      <c r="B218" s="254"/>
      <c r="C218" s="262"/>
      <c r="D218" s="262"/>
      <c r="E218" s="306"/>
      <c r="F218" s="333"/>
      <c r="G218" s="5"/>
      <c r="H218" s="294"/>
      <c r="I218" s="296" t="s">
        <v>408</v>
      </c>
      <c r="J218" s="335"/>
      <c r="K218" s="298">
        <f>'AYUDA PROBABILIDAD'!V18</f>
        <v>0</v>
      </c>
      <c r="L218" s="305">
        <f>'AYUDA IMPACTO'!S18</f>
        <v>0</v>
      </c>
      <c r="M218" s="305" t="str">
        <f>IFERROR(VLOOKUP(K218,DATOS!$H$22:$M$26,MATCH(L218,DATOS!$I$27:$M$27,0)+1,0),"")</f>
        <v/>
      </c>
      <c r="N218" s="205" t="s">
        <v>647</v>
      </c>
      <c r="O218" s="126"/>
      <c r="P218" s="171"/>
      <c r="Q218" s="126"/>
      <c r="R218" s="126"/>
      <c r="S218" s="126"/>
      <c r="T218" s="263" t="str">
        <f t="shared" ref="T218" si="143">IF(IF(AND(D218&gt;0,Q218=""),"Escriba al menos un control asocidado a la vulnerabilidad",IF(AND(Q218&gt;0,D218=""),"Escriba la vulnerabilidad asociada al control"))=FALSE,"",(IF(AND(D218&gt;0,Q218=""),"Escriba al menos un control asocidado a la vulnerabilidad",IF(AND(Q218&gt;0,D218=""),"Escriba la vulnerabilidad asociada al control"))))</f>
        <v/>
      </c>
      <c r="U218" s="171"/>
      <c r="V218" s="126"/>
      <c r="W218" s="71" t="str">
        <f>IF('EV DISENO CONTROLES'!Y216="","",IF('EV DISENO CONTROLES'!$Y216&gt;=96,"Fuerte",IF('EV DISENO CONTROLES'!Y216&gt;=86,"Moderado",IF('EV DISENO CONTROLES'!Y216&gt;=0,"Débil",""))))</f>
        <v/>
      </c>
      <c r="X218" s="71">
        <f>'EV EJECUCION CONTROLES'!$J214</f>
        <v>0</v>
      </c>
      <c r="Y218" s="71" t="str">
        <f t="shared" si="131"/>
        <v/>
      </c>
      <c r="Z218" s="71" t="str">
        <f t="shared" si="132"/>
        <v/>
      </c>
      <c r="AA218" s="264" t="e">
        <f t="shared" ref="AA218" si="144">AVERAGE(Z218:Z233)</f>
        <v>#DIV/0!</v>
      </c>
      <c r="AB218" s="264" t="str">
        <f>IFERROR(IF(AA218&gt;=80,"Fuerte",IF(AA218&gt;=50,"Moderado",IF(AA218&lt;50,"Débil",""))),"")</f>
        <v/>
      </c>
      <c r="AC218" s="290" t="str">
        <f>IF(AB218="Débil","EL RIESGO SE PUEDE ESTAR MATERIALIZANDO","")</f>
        <v/>
      </c>
      <c r="AD218" s="333"/>
      <c r="AE218" s="333"/>
      <c r="AF218" s="264" t="e">
        <f>LOOKUP(K218,DATOS!$J$15:$J$19,DATOS!$I$15:$I$19)</f>
        <v>#N/A</v>
      </c>
      <c r="AG218" s="264" t="e">
        <f>LOOKUP(L218,DATOS!$L$15:$L$19,DATOS!$K$15:$K$19)</f>
        <v>#N/A</v>
      </c>
      <c r="AH218" s="264" t="str">
        <f>IF(AND(AB218="Fuerte",AD218="Directamente",AE218="Directamente"),"2",IF(AND(AB218="Fuerte",AD218="Directamente",AE218="Indirectamente"),"2",IF(AND(AB218="Fuerte",AD218="Directamente",AE218="No disminuye"),"2",IF(AND(AB218="Fuerte",AD218="No disminuye",AE218="Directamente"),"0",IF(AND(AB218="Moderado",AD218="Directamente",AE218="Directamente"),"1",IF(AND(AB218="Moderado",AD218="Directamente",AE218="Indirectamente"),"1",IF(AND(AB218="Moderado",AD218="Directamente",AE218="No disminuye"),"1",IF(AND(AB218="Moderado",AD218="No disminuye",AE218="Directamente"),"0","0"))))))))</f>
        <v>0</v>
      </c>
      <c r="AI218" s="264" t="str">
        <f>IF(AND(AB218="Fuerte",AD218="Directamente",AE218="Directamente"),"2",IF(AND(AB218="Fuerte",AD218="Directamente",AE218="Indirectamente"),"1",IF(AND(AB218="Fuerte",AD218="Directamente",AE218="No disminuye"),"0",IF(AND(AB218="Fuerte",AD218="No disminuye",AE218="Directamente"),"2",IF(AND(AB218="Moderado",AD218="Directamente",AE218="Directamente"),"1",IF(AND(AB218="Moderado",AD218="Directamente",AE218="Indirectamente"),"0",IF(AND(AB218="Moderado",AD218="Directamente",AE218="No disminuye"),"0",IF(AND(AB218="Moderado",AD218="No disminuye",AE218="Directamente"),"1","0"))))))))</f>
        <v>0</v>
      </c>
      <c r="AJ218" s="264" t="e">
        <f>IFERROR(IF(AF218-AH218&lt;1,1,AF218-AH218),AF218)</f>
        <v>#N/A</v>
      </c>
      <c r="AK218" s="264" t="e">
        <f>IFERROR(IF(AG218-AI218&lt;1,1,AG218-AI218),AG218)</f>
        <v>#N/A</v>
      </c>
      <c r="AL218" s="338">
        <f>IFERROR(LOOKUP(AJ218,DATOS!$I$3:$I$7,DATOS!$J$3:$J$7),0)</f>
        <v>0</v>
      </c>
      <c r="AM218" s="305">
        <f>IFERROR(LOOKUP(AK218,DATOS!$K$3:$K$7,DATOS!$L$3:$L$7),0)</f>
        <v>0</v>
      </c>
      <c r="AN218" s="305" t="str">
        <f>IFERROR(VLOOKUP(AL218,DATOS!$H$22:$M$26,MATCH(AM218,DATOS!$I$27:$M$27,0)+1,0),"")</f>
        <v/>
      </c>
      <c r="AO218" s="264" t="str">
        <f>IF(AN218="Baja","Se puede aceptar el riesgo; no es necesario adoptar medidas adicionales que reduzcan su probabilidad o impacto.",IF(AN218="Moderada","Reduzca la probabilidad y/o el impacto del riesgo mediante un plan de tratamiento con acciones preventivas diferentes a los controles establecidos.",IF(AN218="Alta","No inicie o ejecute las actividades que causan el riesgo o reduzca su probabilidad y/o impacto formulando acciones preventivas diferentes a los controles en un plan de tratamiento. También puede compartir o transferir el riesgo (seguros o tercerización).",IF(AN218="Extrema","No inicie o ejecute las actividades que causan el riesgo o reduzca su probabilidad y/o impacto formulando acciones preventivas diferentes a los controles en un plan de tratamiento. También puede compartir o transferir el riesgo (seguros o tercerización).",""))))</f>
        <v/>
      </c>
      <c r="AP218" s="204"/>
    </row>
    <row r="219" spans="1:42" ht="45" customHeight="1" x14ac:dyDescent="0.25">
      <c r="A219" s="255"/>
      <c r="B219" s="255"/>
      <c r="C219" s="255"/>
      <c r="D219" s="255"/>
      <c r="E219" s="306"/>
      <c r="F219" s="333"/>
      <c r="G219" s="5"/>
      <c r="H219" s="294"/>
      <c r="I219" s="296"/>
      <c r="J219" s="335"/>
      <c r="K219" s="298"/>
      <c r="L219" s="305"/>
      <c r="M219" s="305"/>
      <c r="N219" s="206" t="s">
        <v>648</v>
      </c>
      <c r="O219" s="126"/>
      <c r="P219" s="171"/>
      <c r="Q219" s="126"/>
      <c r="R219" s="126"/>
      <c r="S219" s="126"/>
      <c r="T219" s="264"/>
      <c r="U219" s="171"/>
      <c r="V219" s="126"/>
      <c r="W219" s="71" t="str">
        <f>IF('EV DISENO CONTROLES'!Y217="","",IF('EV DISENO CONTROLES'!$Y217&gt;=96,"Fuerte",IF('EV DISENO CONTROLES'!Y217&gt;=86,"Moderado",IF('EV DISENO CONTROLES'!Y217&gt;=0,"Débil",""))))</f>
        <v/>
      </c>
      <c r="X219" s="71">
        <f>'EV EJECUCION CONTROLES'!$J215</f>
        <v>0</v>
      </c>
      <c r="Y219" s="71" t="str">
        <f t="shared" si="131"/>
        <v/>
      </c>
      <c r="Z219" s="71" t="str">
        <f t="shared" si="132"/>
        <v/>
      </c>
      <c r="AA219" s="264"/>
      <c r="AB219" s="264"/>
      <c r="AC219" s="290"/>
      <c r="AD219" s="333"/>
      <c r="AE219" s="333"/>
      <c r="AF219" s="264"/>
      <c r="AG219" s="264"/>
      <c r="AH219" s="264"/>
      <c r="AI219" s="264"/>
      <c r="AJ219" s="264"/>
      <c r="AK219" s="264"/>
      <c r="AL219" s="338"/>
      <c r="AM219" s="305"/>
      <c r="AN219" s="305"/>
      <c r="AO219" s="264"/>
      <c r="AP219" s="287" t="str">
        <f t="shared" ref="AP219" si="145">IF(AP218="Reducir","Establezca acciones preventivas para reducir la probabilidad de ocurrencia y/o impacto del riesgo",IF(AP218="Evitar","No inicie o no continúe con las actividades que causan el riesgo; si esto no es posible, escoja alguna de las opciones de reducir, compartir o transferir.",IF(AP218="Compartir o transferir","Indique cómo va a compartir o a transferir el riesgo, lo cual puede ser mediante una póliza de seguros o tercerización:",IF(AP218="Aceptar","Continúe aplicando los controles existentes.",""))))</f>
        <v/>
      </c>
    </row>
    <row r="220" spans="1:42" ht="45" customHeight="1" x14ac:dyDescent="0.25">
      <c r="A220" s="254"/>
      <c r="B220" s="254"/>
      <c r="C220" s="254"/>
      <c r="D220" s="254"/>
      <c r="E220" s="306"/>
      <c r="F220" s="333"/>
      <c r="G220" s="5"/>
      <c r="H220" s="294"/>
      <c r="I220" s="296"/>
      <c r="J220" s="335"/>
      <c r="K220" s="298"/>
      <c r="L220" s="305"/>
      <c r="M220" s="305"/>
      <c r="N220" s="206" t="s">
        <v>649</v>
      </c>
      <c r="O220" s="126"/>
      <c r="P220" s="171"/>
      <c r="Q220" s="126"/>
      <c r="R220" s="126"/>
      <c r="S220" s="126"/>
      <c r="T220" s="263" t="str">
        <f t="shared" ref="T220" si="146">IF(IF(AND(D220&gt;0,Q220=""),"Escriba al menos un control asocidado a la vulnerabilidad",IF(AND(Q220&gt;0,D220=""),"Escriba la vulnerabilidad asociada al control"))=FALSE,"",(IF(AND(D220&gt;0,Q220=""),"Escriba al menos un control asocidado a la vulnerabilidad",IF(AND(Q220&gt;0,D220=""),"Escriba la vulnerabilidad asociada al control"))))</f>
        <v/>
      </c>
      <c r="U220" s="171"/>
      <c r="V220" s="126"/>
      <c r="W220" s="71" t="str">
        <f>IF('EV DISENO CONTROLES'!Y218="","",IF('EV DISENO CONTROLES'!$Y218&gt;=96,"Fuerte",IF('EV DISENO CONTROLES'!Y218&gt;=86,"Moderado",IF('EV DISENO CONTROLES'!Y218&gt;=0,"Débil",""))))</f>
        <v/>
      </c>
      <c r="X220" s="71">
        <f>'EV EJECUCION CONTROLES'!$J216</f>
        <v>0</v>
      </c>
      <c r="Y220" s="71" t="str">
        <f t="shared" si="131"/>
        <v/>
      </c>
      <c r="Z220" s="71" t="str">
        <f t="shared" si="132"/>
        <v/>
      </c>
      <c r="AA220" s="264"/>
      <c r="AB220" s="264"/>
      <c r="AC220" s="290" t="str">
        <f>IF(AB218="Débil","Consulte fuentes como cambios en el sistema integrado de gestión, indicadores de gestión, informes de auditorías, mapas de riesgos, encuestas de percepción y satisfacción, PQRSD, revisión por la Dirección y salidas no conformes","")</f>
        <v/>
      </c>
      <c r="AD220" s="333"/>
      <c r="AE220" s="333"/>
      <c r="AF220" s="264"/>
      <c r="AG220" s="264"/>
      <c r="AH220" s="264"/>
      <c r="AI220" s="264"/>
      <c r="AJ220" s="264"/>
      <c r="AK220" s="264"/>
      <c r="AL220" s="338"/>
      <c r="AM220" s="305"/>
      <c r="AN220" s="305"/>
      <c r="AO220" s="264"/>
      <c r="AP220" s="287"/>
    </row>
    <row r="221" spans="1:42" ht="45" customHeight="1" x14ac:dyDescent="0.25">
      <c r="A221" s="255"/>
      <c r="B221" s="255"/>
      <c r="C221" s="255"/>
      <c r="D221" s="255"/>
      <c r="E221" s="306"/>
      <c r="F221" s="333"/>
      <c r="G221" s="5"/>
      <c r="H221" s="294"/>
      <c r="I221" s="296"/>
      <c r="J221" s="335"/>
      <c r="K221" s="298"/>
      <c r="L221" s="305"/>
      <c r="M221" s="305"/>
      <c r="N221" s="206" t="s">
        <v>650</v>
      </c>
      <c r="O221" s="126"/>
      <c r="P221" s="171"/>
      <c r="Q221" s="126"/>
      <c r="R221" s="126"/>
      <c r="S221" s="126"/>
      <c r="T221" s="264"/>
      <c r="U221" s="171"/>
      <c r="V221" s="126"/>
      <c r="W221" s="71" t="str">
        <f>IF('EV DISENO CONTROLES'!Y219="","",IF('EV DISENO CONTROLES'!$Y219&gt;=96,"Fuerte",IF('EV DISENO CONTROLES'!Y219&gt;=86,"Moderado",IF('EV DISENO CONTROLES'!Y219&gt;=0,"Débil",""))))</f>
        <v/>
      </c>
      <c r="X221" s="71">
        <f>'EV EJECUCION CONTROLES'!$J217</f>
        <v>0</v>
      </c>
      <c r="Y221" s="71" t="str">
        <f t="shared" si="131"/>
        <v/>
      </c>
      <c r="Z221" s="71" t="str">
        <f t="shared" si="132"/>
        <v/>
      </c>
      <c r="AA221" s="264"/>
      <c r="AB221" s="264"/>
      <c r="AC221" s="290"/>
      <c r="AD221" s="333"/>
      <c r="AE221" s="333"/>
      <c r="AF221" s="264"/>
      <c r="AG221" s="264"/>
      <c r="AH221" s="264"/>
      <c r="AI221" s="264"/>
      <c r="AJ221" s="264"/>
      <c r="AK221" s="264"/>
      <c r="AL221" s="338"/>
      <c r="AM221" s="305"/>
      <c r="AN221" s="305"/>
      <c r="AO221" s="264"/>
      <c r="AP221" s="339"/>
    </row>
    <row r="222" spans="1:42" ht="45" customHeight="1" x14ac:dyDescent="0.25">
      <c r="A222" s="254"/>
      <c r="B222" s="254"/>
      <c r="C222" s="254"/>
      <c r="D222" s="254"/>
      <c r="E222" s="306"/>
      <c r="F222" s="333"/>
      <c r="G222" s="5"/>
      <c r="H222" s="294"/>
      <c r="I222" s="296"/>
      <c r="J222" s="335"/>
      <c r="K222" s="298"/>
      <c r="L222" s="305"/>
      <c r="M222" s="305"/>
      <c r="N222" s="206" t="s">
        <v>651</v>
      </c>
      <c r="O222" s="126"/>
      <c r="P222" s="171"/>
      <c r="Q222" s="126"/>
      <c r="R222" s="126"/>
      <c r="S222" s="126"/>
      <c r="T222" s="263" t="str">
        <f t="shared" ref="T222" si="147">IF(IF(AND(D222&gt;0,Q222=""),"Escriba al menos un control asocidado a la vulnerabilidad",IF(AND(Q222&gt;0,D222=""),"Escriba la vulnerabilidad asociada al control"))=FALSE,"",(IF(AND(D222&gt;0,Q222=""),"Escriba al menos un control asocidado a la vulnerabilidad",IF(AND(Q222&gt;0,D222=""),"Escriba la vulnerabilidad asociada al control"))))</f>
        <v/>
      </c>
      <c r="U222" s="171"/>
      <c r="V222" s="126"/>
      <c r="W222" s="71" t="str">
        <f>IF('EV DISENO CONTROLES'!Y220="","",IF('EV DISENO CONTROLES'!$Y220&gt;=96,"Fuerte",IF('EV DISENO CONTROLES'!Y220&gt;=86,"Moderado",IF('EV DISENO CONTROLES'!Y220&gt;=0,"Débil",""))))</f>
        <v/>
      </c>
      <c r="X222" s="71">
        <f>'EV EJECUCION CONTROLES'!$J218</f>
        <v>0</v>
      </c>
      <c r="Y222" s="71" t="str">
        <f t="shared" si="131"/>
        <v/>
      </c>
      <c r="Z222" s="71" t="str">
        <f t="shared" si="132"/>
        <v/>
      </c>
      <c r="AA222" s="264"/>
      <c r="AB222" s="264"/>
      <c r="AC222" s="290"/>
      <c r="AD222" s="333"/>
      <c r="AE222" s="333"/>
      <c r="AF222" s="264"/>
      <c r="AG222" s="264"/>
      <c r="AH222" s="264"/>
      <c r="AI222" s="264"/>
      <c r="AJ222" s="264"/>
      <c r="AK222" s="264"/>
      <c r="AL222" s="338"/>
      <c r="AM222" s="305"/>
      <c r="AN222" s="305"/>
      <c r="AO222" s="264"/>
      <c r="AP222" s="339"/>
    </row>
    <row r="223" spans="1:42" ht="45" customHeight="1" x14ac:dyDescent="0.25">
      <c r="A223" s="255"/>
      <c r="B223" s="255"/>
      <c r="C223" s="255"/>
      <c r="D223" s="255"/>
      <c r="E223" s="306"/>
      <c r="F223" s="333"/>
      <c r="G223" s="5"/>
      <c r="H223" s="294"/>
      <c r="I223" s="296"/>
      <c r="J223" s="335"/>
      <c r="K223" s="298"/>
      <c r="L223" s="305"/>
      <c r="M223" s="305"/>
      <c r="N223" s="206" t="s">
        <v>652</v>
      </c>
      <c r="O223" s="126"/>
      <c r="P223" s="171"/>
      <c r="Q223" s="126"/>
      <c r="R223" s="126"/>
      <c r="S223" s="126"/>
      <c r="T223" s="264"/>
      <c r="U223" s="171"/>
      <c r="V223" s="126"/>
      <c r="W223" s="71" t="str">
        <f>IF('EV DISENO CONTROLES'!Y221="","",IF('EV DISENO CONTROLES'!$Y221&gt;=96,"Fuerte",IF('EV DISENO CONTROLES'!Y221&gt;=86,"Moderado",IF('EV DISENO CONTROLES'!Y221&gt;=0,"Débil",""))))</f>
        <v/>
      </c>
      <c r="X223" s="71">
        <f>'EV EJECUCION CONTROLES'!$J219</f>
        <v>0</v>
      </c>
      <c r="Y223" s="71" t="str">
        <f t="shared" si="131"/>
        <v/>
      </c>
      <c r="Z223" s="71" t="str">
        <f t="shared" si="132"/>
        <v/>
      </c>
      <c r="AA223" s="264"/>
      <c r="AB223" s="264"/>
      <c r="AC223" s="290" t="str">
        <f>IF(AB218="Débil","Establezca acciones preventivas en un plan de tratamiento","")</f>
        <v/>
      </c>
      <c r="AD223" s="333"/>
      <c r="AE223" s="333"/>
      <c r="AF223" s="264"/>
      <c r="AG223" s="264"/>
      <c r="AH223" s="264"/>
      <c r="AI223" s="264"/>
      <c r="AJ223" s="264"/>
      <c r="AK223" s="264"/>
      <c r="AL223" s="338"/>
      <c r="AM223" s="305"/>
      <c r="AN223" s="305"/>
      <c r="AO223" s="264"/>
      <c r="AP223" s="339"/>
    </row>
    <row r="224" spans="1:42" ht="45" customHeight="1" x14ac:dyDescent="0.25">
      <c r="A224" s="254"/>
      <c r="B224" s="254"/>
      <c r="C224" s="254"/>
      <c r="D224" s="254"/>
      <c r="E224" s="306"/>
      <c r="F224" s="333"/>
      <c r="G224" s="5"/>
      <c r="H224" s="294"/>
      <c r="I224" s="296"/>
      <c r="J224" s="335"/>
      <c r="K224" s="298"/>
      <c r="L224" s="305"/>
      <c r="M224" s="305"/>
      <c r="N224" s="206" t="s">
        <v>653</v>
      </c>
      <c r="O224" s="126"/>
      <c r="P224" s="171"/>
      <c r="Q224" s="126"/>
      <c r="R224" s="126"/>
      <c r="S224" s="126"/>
      <c r="T224" s="263" t="str">
        <f t="shared" ref="T224" si="148">IF(IF(AND(D224&gt;0,Q224=""),"Escriba al menos un control asocidado a la vulnerabilidad",IF(AND(Q224&gt;0,D224=""),"Escriba la vulnerabilidad asociada al control"))=FALSE,"",(IF(AND(D224&gt;0,Q224=""),"Escriba al menos un control asocidado a la vulnerabilidad",IF(AND(Q224&gt;0,D224=""),"Escriba la vulnerabilidad asociada al control"))))</f>
        <v/>
      </c>
      <c r="U224" s="171"/>
      <c r="V224" s="126"/>
      <c r="W224" s="71" t="str">
        <f>IF('EV DISENO CONTROLES'!Y222="","",IF('EV DISENO CONTROLES'!$Y222&gt;=96,"Fuerte",IF('EV DISENO CONTROLES'!Y222&gt;=86,"Moderado",IF('EV DISENO CONTROLES'!Y222&gt;=0,"Débil",""))))</f>
        <v/>
      </c>
      <c r="X224" s="71">
        <f>'EV EJECUCION CONTROLES'!$J220</f>
        <v>0</v>
      </c>
      <c r="Y224" s="71" t="str">
        <f t="shared" si="131"/>
        <v/>
      </c>
      <c r="Z224" s="71" t="str">
        <f t="shared" si="132"/>
        <v/>
      </c>
      <c r="AA224" s="264"/>
      <c r="AB224" s="264"/>
      <c r="AC224" s="290"/>
      <c r="AD224" s="333"/>
      <c r="AE224" s="333"/>
      <c r="AF224" s="264"/>
      <c r="AG224" s="264"/>
      <c r="AH224" s="264"/>
      <c r="AI224" s="264"/>
      <c r="AJ224" s="264"/>
      <c r="AK224" s="264"/>
      <c r="AL224" s="338"/>
      <c r="AM224" s="305"/>
      <c r="AN224" s="305"/>
      <c r="AO224" s="264"/>
      <c r="AP224" s="339"/>
    </row>
    <row r="225" spans="1:42" ht="45" customHeight="1" x14ac:dyDescent="0.25">
      <c r="A225" s="255"/>
      <c r="B225" s="255"/>
      <c r="C225" s="255"/>
      <c r="D225" s="255"/>
      <c r="E225" s="306"/>
      <c r="F225" s="333"/>
      <c r="G225" s="5"/>
      <c r="H225" s="294"/>
      <c r="I225" s="296"/>
      <c r="J225" s="335"/>
      <c r="K225" s="298"/>
      <c r="L225" s="305"/>
      <c r="M225" s="305"/>
      <c r="N225" s="206" t="s">
        <v>654</v>
      </c>
      <c r="O225" s="126"/>
      <c r="P225" s="171"/>
      <c r="Q225" s="126"/>
      <c r="R225" s="126"/>
      <c r="S225" s="126"/>
      <c r="T225" s="264"/>
      <c r="U225" s="171"/>
      <c r="V225" s="126"/>
      <c r="W225" s="71" t="str">
        <f>IF('EV DISENO CONTROLES'!Y223="","",IF('EV DISENO CONTROLES'!$Y223&gt;=96,"Fuerte",IF('EV DISENO CONTROLES'!Y223&gt;=86,"Moderado",IF('EV DISENO CONTROLES'!Y223&gt;=0,"Débil",""))))</f>
        <v/>
      </c>
      <c r="X225" s="71">
        <f>'EV EJECUCION CONTROLES'!$J221</f>
        <v>0</v>
      </c>
      <c r="Y225" s="71" t="str">
        <f t="shared" si="131"/>
        <v/>
      </c>
      <c r="Z225" s="71" t="str">
        <f t="shared" si="132"/>
        <v/>
      </c>
      <c r="AA225" s="264"/>
      <c r="AB225" s="264"/>
      <c r="AC225" s="290"/>
      <c r="AD225" s="333"/>
      <c r="AE225" s="333"/>
      <c r="AF225" s="264"/>
      <c r="AG225" s="264"/>
      <c r="AH225" s="264"/>
      <c r="AI225" s="264"/>
      <c r="AJ225" s="264"/>
      <c r="AK225" s="264"/>
      <c r="AL225" s="338"/>
      <c r="AM225" s="305"/>
      <c r="AN225" s="305"/>
      <c r="AO225" s="264"/>
      <c r="AP225" s="204"/>
    </row>
    <row r="226" spans="1:42" ht="45" customHeight="1" x14ac:dyDescent="0.25">
      <c r="A226" s="254"/>
      <c r="B226" s="254"/>
      <c r="C226" s="254"/>
      <c r="D226" s="254"/>
      <c r="E226" s="306"/>
      <c r="F226" s="333"/>
      <c r="G226" s="5"/>
      <c r="H226" s="294"/>
      <c r="I226" s="296"/>
      <c r="J226" s="335"/>
      <c r="K226" s="298"/>
      <c r="L226" s="305"/>
      <c r="M226" s="305"/>
      <c r="N226" s="206" t="s">
        <v>655</v>
      </c>
      <c r="O226" s="126"/>
      <c r="P226" s="171"/>
      <c r="Q226" s="126"/>
      <c r="R226" s="126"/>
      <c r="S226" s="126"/>
      <c r="T226" s="263" t="str">
        <f t="shared" ref="T226" si="149">IF(IF(AND(D226&gt;0,Q226=""),"Escriba al menos un control asocidado a la vulnerabilidad",IF(AND(Q226&gt;0,D226=""),"Escriba la vulnerabilidad asociada al control"))=FALSE,"",(IF(AND(D226&gt;0,Q226=""),"Escriba al menos un control asocidado a la vulnerabilidad",IF(AND(Q226&gt;0,D226=""),"Escriba la vulnerabilidad asociada al control"))))</f>
        <v/>
      </c>
      <c r="U226" s="171"/>
      <c r="V226" s="126"/>
      <c r="W226" s="71" t="str">
        <f>IF('EV DISENO CONTROLES'!Y224="","",IF('EV DISENO CONTROLES'!$Y224&gt;=96,"Fuerte",IF('EV DISENO CONTROLES'!Y224&gt;=86,"Moderado",IF('EV DISENO CONTROLES'!Y224&gt;=0,"Débil",""))))</f>
        <v/>
      </c>
      <c r="X226" s="71">
        <f>'EV EJECUCION CONTROLES'!$J222</f>
        <v>0</v>
      </c>
      <c r="Y226" s="71" t="str">
        <f t="shared" si="131"/>
        <v/>
      </c>
      <c r="Z226" s="71" t="str">
        <f t="shared" si="132"/>
        <v/>
      </c>
      <c r="AA226" s="264"/>
      <c r="AB226" s="264"/>
      <c r="AC226" s="202"/>
      <c r="AD226" s="333"/>
      <c r="AE226" s="333"/>
      <c r="AF226" s="264"/>
      <c r="AG226" s="264"/>
      <c r="AH226" s="264"/>
      <c r="AI226" s="264"/>
      <c r="AJ226" s="264"/>
      <c r="AK226" s="264"/>
      <c r="AL226" s="338"/>
      <c r="AM226" s="305"/>
      <c r="AN226" s="305"/>
      <c r="AO226" s="264"/>
      <c r="AP226" s="287" t="str">
        <f t="shared" ref="AP226" si="150">IF(AP225="Reducir","Establezca acciones preventivas para reducir la probabilidad de ocurrencia y/o impacto del riesgo",IF(AP225="Evitar","No inicie o no continúe con las actividades que causan el riesgo; si esto no es posible, escoja alguna de las opciones de reducir, compartir o transferir.",IF(AP225="Compartir o transferir","Indique cómo va a compartir o a transferir el riesgo, lo cual puede ser mediante una póliza de seguros o tercerización:",IF(AP225="Aceptar","Continúe aplicando los controles existentes.",""))))</f>
        <v/>
      </c>
    </row>
    <row r="227" spans="1:42" ht="45" customHeight="1" x14ac:dyDescent="0.25">
      <c r="A227" s="255"/>
      <c r="B227" s="255"/>
      <c r="C227" s="255"/>
      <c r="D227" s="255"/>
      <c r="E227" s="306"/>
      <c r="F227" s="333"/>
      <c r="G227" s="5"/>
      <c r="H227" s="294"/>
      <c r="I227" s="296"/>
      <c r="J227" s="335"/>
      <c r="K227" s="298"/>
      <c r="L227" s="305"/>
      <c r="M227" s="305"/>
      <c r="N227" s="206" t="s">
        <v>656</v>
      </c>
      <c r="O227" s="126"/>
      <c r="P227" s="171"/>
      <c r="Q227" s="126"/>
      <c r="R227" s="126"/>
      <c r="S227" s="126"/>
      <c r="T227" s="264"/>
      <c r="U227" s="171"/>
      <c r="V227" s="126"/>
      <c r="W227" s="71" t="str">
        <f>IF('EV DISENO CONTROLES'!Y225="","",IF('EV DISENO CONTROLES'!$Y225&gt;=96,"Fuerte",IF('EV DISENO CONTROLES'!Y225&gt;=86,"Moderado",IF('EV DISENO CONTROLES'!Y225&gt;=0,"Débil",""))))</f>
        <v/>
      </c>
      <c r="X227" s="71">
        <f>'EV EJECUCION CONTROLES'!$J223</f>
        <v>0</v>
      </c>
      <c r="Y227" s="71" t="str">
        <f t="shared" si="131"/>
        <v/>
      </c>
      <c r="Z227" s="71" t="str">
        <f t="shared" si="132"/>
        <v/>
      </c>
      <c r="AA227" s="264"/>
      <c r="AB227" s="264"/>
      <c r="AC227" s="202"/>
      <c r="AD227" s="333"/>
      <c r="AE227" s="333"/>
      <c r="AF227" s="264"/>
      <c r="AG227" s="264"/>
      <c r="AH227" s="264"/>
      <c r="AI227" s="264"/>
      <c r="AJ227" s="264"/>
      <c r="AK227" s="264"/>
      <c r="AL227" s="338"/>
      <c r="AM227" s="305"/>
      <c r="AN227" s="305"/>
      <c r="AO227" s="264"/>
      <c r="AP227" s="287"/>
    </row>
    <row r="228" spans="1:42" ht="45" customHeight="1" x14ac:dyDescent="0.25">
      <c r="A228" s="254"/>
      <c r="B228" s="254"/>
      <c r="C228" s="254"/>
      <c r="D228" s="254"/>
      <c r="E228" s="306"/>
      <c r="F228" s="333"/>
      <c r="G228" s="5"/>
      <c r="H228" s="294"/>
      <c r="I228" s="296"/>
      <c r="J228" s="335"/>
      <c r="K228" s="298"/>
      <c r="L228" s="305"/>
      <c r="M228" s="305"/>
      <c r="N228" s="206" t="s">
        <v>657</v>
      </c>
      <c r="O228" s="126"/>
      <c r="P228" s="171"/>
      <c r="Q228" s="126"/>
      <c r="R228" s="126"/>
      <c r="S228" s="126"/>
      <c r="T228" s="263" t="str">
        <f t="shared" ref="T228" si="151">IF(IF(AND(D228&gt;0,Q228=""),"Escriba al menos un control asocidado a la vulnerabilidad",IF(AND(Q228&gt;0,D228=""),"Escriba la vulnerabilidad asociada al control"))=FALSE,"",(IF(AND(D228&gt;0,Q228=""),"Escriba al menos un control asocidado a la vulnerabilidad",IF(AND(Q228&gt;0,D228=""),"Escriba la vulnerabilidad asociada al control"))))</f>
        <v/>
      </c>
      <c r="U228" s="171"/>
      <c r="V228" s="126"/>
      <c r="W228" s="71" t="str">
        <f>IF('EV DISENO CONTROLES'!Y226="","",IF('EV DISENO CONTROLES'!$Y226&gt;=96,"Fuerte",IF('EV DISENO CONTROLES'!Y226&gt;=86,"Moderado",IF('EV DISENO CONTROLES'!Y226&gt;=0,"Débil",""))))</f>
        <v/>
      </c>
      <c r="X228" s="71">
        <f>'EV EJECUCION CONTROLES'!$J224</f>
        <v>0</v>
      </c>
      <c r="Y228" s="71" t="str">
        <f t="shared" si="131"/>
        <v/>
      </c>
      <c r="Z228" s="71" t="str">
        <f t="shared" si="132"/>
        <v/>
      </c>
      <c r="AA228" s="264"/>
      <c r="AB228" s="264"/>
      <c r="AC228" s="202"/>
      <c r="AD228" s="333"/>
      <c r="AE228" s="333"/>
      <c r="AF228" s="264"/>
      <c r="AG228" s="264"/>
      <c r="AH228" s="264"/>
      <c r="AI228" s="264"/>
      <c r="AJ228" s="264"/>
      <c r="AK228" s="264"/>
      <c r="AL228" s="338"/>
      <c r="AM228" s="305"/>
      <c r="AN228" s="305"/>
      <c r="AO228" s="264"/>
      <c r="AP228" s="287"/>
    </row>
    <row r="229" spans="1:42" ht="45" customHeight="1" x14ac:dyDescent="0.25">
      <c r="A229" s="255"/>
      <c r="B229" s="255"/>
      <c r="C229" s="255"/>
      <c r="D229" s="255"/>
      <c r="E229" s="306"/>
      <c r="F229" s="333"/>
      <c r="G229" s="5"/>
      <c r="H229" s="294"/>
      <c r="I229" s="296"/>
      <c r="J229" s="335"/>
      <c r="K229" s="298"/>
      <c r="L229" s="305"/>
      <c r="M229" s="305"/>
      <c r="N229" s="206" t="s">
        <v>658</v>
      </c>
      <c r="O229" s="126"/>
      <c r="P229" s="171"/>
      <c r="Q229" s="126"/>
      <c r="R229" s="126"/>
      <c r="S229" s="126"/>
      <c r="T229" s="264"/>
      <c r="U229" s="171"/>
      <c r="V229" s="126"/>
      <c r="W229" s="71" t="str">
        <f>IF('EV DISENO CONTROLES'!Y227="","",IF('EV DISENO CONTROLES'!$Y227&gt;=96,"Fuerte",IF('EV DISENO CONTROLES'!Y227&gt;=86,"Moderado",IF('EV DISENO CONTROLES'!Y227&gt;=0,"Débil",""))))</f>
        <v/>
      </c>
      <c r="X229" s="71">
        <f>'EV EJECUCION CONTROLES'!$J225</f>
        <v>0</v>
      </c>
      <c r="Y229" s="71" t="str">
        <f t="shared" si="131"/>
        <v/>
      </c>
      <c r="Z229" s="71" t="str">
        <f t="shared" si="132"/>
        <v/>
      </c>
      <c r="AA229" s="264"/>
      <c r="AB229" s="264"/>
      <c r="AC229" s="202"/>
      <c r="AD229" s="333"/>
      <c r="AE229" s="333"/>
      <c r="AF229" s="264"/>
      <c r="AG229" s="264"/>
      <c r="AH229" s="264"/>
      <c r="AI229" s="264"/>
      <c r="AJ229" s="264"/>
      <c r="AK229" s="264"/>
      <c r="AL229" s="338"/>
      <c r="AM229" s="305"/>
      <c r="AN229" s="305"/>
      <c r="AO229" s="264"/>
      <c r="AP229" s="287"/>
    </row>
    <row r="230" spans="1:42" ht="45" customHeight="1" x14ac:dyDescent="0.25">
      <c r="A230" s="254"/>
      <c r="B230" s="254"/>
      <c r="C230" s="254"/>
      <c r="D230" s="254"/>
      <c r="E230" s="306"/>
      <c r="F230" s="333"/>
      <c r="G230" s="5"/>
      <c r="H230" s="294"/>
      <c r="I230" s="296"/>
      <c r="J230" s="335"/>
      <c r="K230" s="298"/>
      <c r="L230" s="305"/>
      <c r="M230" s="305"/>
      <c r="N230" s="206" t="s">
        <v>659</v>
      </c>
      <c r="O230" s="126"/>
      <c r="P230" s="171"/>
      <c r="Q230" s="126"/>
      <c r="R230" s="126"/>
      <c r="S230" s="126"/>
      <c r="T230" s="263" t="str">
        <f t="shared" ref="T230" si="152">IF(IF(AND(D230&gt;0,Q230=""),"Escriba al menos un control asocidado a la vulnerabilidad",IF(AND(Q230&gt;0,D230=""),"Escriba la vulnerabilidad asociada al control"))=FALSE,"",(IF(AND(D230&gt;0,Q230=""),"Escriba al menos un control asocidado a la vulnerabilidad",IF(AND(Q230&gt;0,D230=""),"Escriba la vulnerabilidad asociada al control"))))</f>
        <v/>
      </c>
      <c r="U230" s="171"/>
      <c r="V230" s="126"/>
      <c r="W230" s="71" t="str">
        <f>IF('EV DISENO CONTROLES'!Y228="","",IF('EV DISENO CONTROLES'!$Y228&gt;=96,"Fuerte",IF('EV DISENO CONTROLES'!Y228&gt;=86,"Moderado",IF('EV DISENO CONTROLES'!Y228&gt;=0,"Débil",""))))</f>
        <v/>
      </c>
      <c r="X230" s="71">
        <f>'EV EJECUCION CONTROLES'!$J226</f>
        <v>0</v>
      </c>
      <c r="Y230" s="71" t="str">
        <f t="shared" si="131"/>
        <v/>
      </c>
      <c r="Z230" s="71" t="str">
        <f t="shared" si="132"/>
        <v/>
      </c>
      <c r="AA230" s="264"/>
      <c r="AB230" s="264"/>
      <c r="AC230" s="129"/>
      <c r="AD230" s="333"/>
      <c r="AE230" s="333"/>
      <c r="AF230" s="264"/>
      <c r="AG230" s="264"/>
      <c r="AH230" s="264"/>
      <c r="AI230" s="264"/>
      <c r="AJ230" s="264"/>
      <c r="AK230" s="264"/>
      <c r="AL230" s="338"/>
      <c r="AM230" s="305"/>
      <c r="AN230" s="305"/>
      <c r="AO230" s="264"/>
      <c r="AP230" s="287"/>
    </row>
    <row r="231" spans="1:42" ht="45" customHeight="1" x14ac:dyDescent="0.25">
      <c r="A231" s="255"/>
      <c r="B231" s="255"/>
      <c r="C231" s="255"/>
      <c r="D231" s="255"/>
      <c r="E231" s="306"/>
      <c r="F231" s="333"/>
      <c r="G231" s="5"/>
      <c r="H231" s="294"/>
      <c r="I231" s="296"/>
      <c r="J231" s="335"/>
      <c r="K231" s="298"/>
      <c r="L231" s="305"/>
      <c r="M231" s="305"/>
      <c r="N231" s="206" t="s">
        <v>660</v>
      </c>
      <c r="O231" s="126"/>
      <c r="P231" s="171"/>
      <c r="Q231" s="126"/>
      <c r="R231" s="126"/>
      <c r="S231" s="126"/>
      <c r="T231" s="264"/>
      <c r="U231" s="171"/>
      <c r="V231" s="126"/>
      <c r="W231" s="71" t="str">
        <f>IF('EV DISENO CONTROLES'!Y229="","",IF('EV DISENO CONTROLES'!$Y229&gt;=96,"Fuerte",IF('EV DISENO CONTROLES'!Y229&gt;=86,"Moderado",IF('EV DISENO CONTROLES'!Y229&gt;=0,"Débil",""))))</f>
        <v/>
      </c>
      <c r="X231" s="71">
        <f>'EV EJECUCION CONTROLES'!$J227</f>
        <v>0</v>
      </c>
      <c r="Y231" s="71" t="str">
        <f t="shared" si="131"/>
        <v/>
      </c>
      <c r="Z231" s="71" t="str">
        <f t="shared" si="132"/>
        <v/>
      </c>
      <c r="AA231" s="264"/>
      <c r="AB231" s="264"/>
      <c r="AC231" s="129"/>
      <c r="AD231" s="333"/>
      <c r="AE231" s="333"/>
      <c r="AF231" s="264"/>
      <c r="AG231" s="264"/>
      <c r="AH231" s="264"/>
      <c r="AI231" s="264"/>
      <c r="AJ231" s="264"/>
      <c r="AK231" s="264"/>
      <c r="AL231" s="338"/>
      <c r="AM231" s="305"/>
      <c r="AN231" s="305"/>
      <c r="AO231" s="264"/>
      <c r="AP231" s="287"/>
    </row>
    <row r="232" spans="1:42" ht="45" customHeight="1" x14ac:dyDescent="0.25">
      <c r="A232" s="254"/>
      <c r="B232" s="254"/>
      <c r="C232" s="254"/>
      <c r="D232" s="254"/>
      <c r="E232" s="306"/>
      <c r="F232" s="333"/>
      <c r="G232" s="5"/>
      <c r="H232" s="294"/>
      <c r="I232" s="296"/>
      <c r="J232" s="335"/>
      <c r="K232" s="298"/>
      <c r="L232" s="305"/>
      <c r="M232" s="305"/>
      <c r="N232" s="206" t="s">
        <v>661</v>
      </c>
      <c r="O232" s="126"/>
      <c r="P232" s="171"/>
      <c r="Q232" s="126"/>
      <c r="R232" s="126"/>
      <c r="S232" s="126"/>
      <c r="T232" s="263" t="str">
        <f t="shared" ref="T232" si="153">IF(IF(AND(D232&gt;0,Q232=""),"Escriba al menos un control asocidado a la vulnerabilidad",IF(AND(Q232&gt;0,D232=""),"Escriba la vulnerabilidad asociada al control"))=FALSE,"",(IF(AND(D232&gt;0,Q232=""),"Escriba al menos un control asocidado a la vulnerabilidad",IF(AND(Q232&gt;0,D232=""),"Escriba la vulnerabilidad asociada al control"))))</f>
        <v/>
      </c>
      <c r="U232" s="171"/>
      <c r="V232" s="126"/>
      <c r="W232" s="71" t="str">
        <f>IF('EV DISENO CONTROLES'!Y230="","",IF('EV DISENO CONTROLES'!$Y230&gt;=96,"Fuerte",IF('EV DISENO CONTROLES'!Y230&gt;=86,"Moderado",IF('EV DISENO CONTROLES'!Y230&gt;=0,"Débil",""))))</f>
        <v/>
      </c>
      <c r="X232" s="71">
        <f>'EV EJECUCION CONTROLES'!$J228</f>
        <v>0</v>
      </c>
      <c r="Y232" s="71" t="str">
        <f t="shared" si="131"/>
        <v/>
      </c>
      <c r="Z232" s="71" t="str">
        <f t="shared" si="132"/>
        <v/>
      </c>
      <c r="AA232" s="264"/>
      <c r="AB232" s="264"/>
      <c r="AC232" s="129"/>
      <c r="AD232" s="333"/>
      <c r="AE232" s="333"/>
      <c r="AF232" s="264"/>
      <c r="AG232" s="264"/>
      <c r="AH232" s="264"/>
      <c r="AI232" s="264"/>
      <c r="AJ232" s="264"/>
      <c r="AK232" s="264"/>
      <c r="AL232" s="338"/>
      <c r="AM232" s="305"/>
      <c r="AN232" s="305"/>
      <c r="AO232" s="264"/>
      <c r="AP232" s="287"/>
    </row>
    <row r="233" spans="1:42" ht="45" customHeight="1" x14ac:dyDescent="0.25">
      <c r="A233" s="255"/>
      <c r="B233" s="255"/>
      <c r="C233" s="255"/>
      <c r="D233" s="255"/>
      <c r="E233" s="307"/>
      <c r="F233" s="333"/>
      <c r="G233" s="5"/>
      <c r="H233" s="294"/>
      <c r="I233" s="296"/>
      <c r="J233" s="335"/>
      <c r="K233" s="298"/>
      <c r="L233" s="305"/>
      <c r="M233" s="305"/>
      <c r="N233" s="206" t="s">
        <v>662</v>
      </c>
      <c r="O233" s="126"/>
      <c r="P233" s="171"/>
      <c r="Q233" s="126"/>
      <c r="R233" s="126"/>
      <c r="S233" s="126"/>
      <c r="T233" s="264"/>
      <c r="U233" s="171"/>
      <c r="V233" s="126"/>
      <c r="W233" s="71" t="str">
        <f>IF('EV DISENO CONTROLES'!Y231="","",IF('EV DISENO CONTROLES'!$Y231&gt;=96,"Fuerte",IF('EV DISENO CONTROLES'!Y231&gt;=86,"Moderado",IF('EV DISENO CONTROLES'!Y231&gt;=0,"Débil",""))))</f>
        <v/>
      </c>
      <c r="X233" s="71">
        <f>'EV EJECUCION CONTROLES'!$J229</f>
        <v>0</v>
      </c>
      <c r="Y233" s="71" t="str">
        <f t="shared" si="131"/>
        <v/>
      </c>
      <c r="Z233" s="71" t="str">
        <f t="shared" si="132"/>
        <v/>
      </c>
      <c r="AA233" s="264"/>
      <c r="AB233" s="264"/>
      <c r="AC233" s="130"/>
      <c r="AD233" s="333"/>
      <c r="AE233" s="333"/>
      <c r="AF233" s="264"/>
      <c r="AG233" s="264"/>
      <c r="AH233" s="264"/>
      <c r="AI233" s="264"/>
      <c r="AJ233" s="264"/>
      <c r="AK233" s="264"/>
      <c r="AL233" s="338"/>
      <c r="AM233" s="305"/>
      <c r="AN233" s="305"/>
      <c r="AO233" s="264"/>
      <c r="AP233" s="287"/>
    </row>
    <row r="234" spans="1:42" ht="15.95" hidden="1" x14ac:dyDescent="0.35"/>
    <row r="235" spans="1:42" ht="15.95" hidden="1" x14ac:dyDescent="0.35"/>
    <row r="236" spans="1:42" ht="15.95" hidden="1" x14ac:dyDescent="0.35"/>
    <row r="237" spans="1:42" ht="15.95" hidden="1" x14ac:dyDescent="0.35"/>
    <row r="238" spans="1:42" ht="15.95" hidden="1" x14ac:dyDescent="0.35"/>
    <row r="239" spans="1:42" ht="15.95" hidden="1" x14ac:dyDescent="0.35"/>
    <row r="240" spans="1:42" ht="15.95" hidden="1" x14ac:dyDescent="0.35"/>
    <row r="241" ht="15.95" hidden="1" x14ac:dyDescent="0.35"/>
    <row r="242" ht="15.95" hidden="1" x14ac:dyDescent="0.35"/>
    <row r="243" ht="15.95" hidden="1" x14ac:dyDescent="0.35"/>
    <row r="244" ht="15.95" hidden="1" x14ac:dyDescent="0.35"/>
    <row r="245" ht="15.95" hidden="1" x14ac:dyDescent="0.35"/>
    <row r="246" ht="15.95" hidden="1" x14ac:dyDescent="0.35"/>
    <row r="247" ht="15.95" hidden="1" x14ac:dyDescent="0.35"/>
    <row r="248" ht="15.95" hidden="1" x14ac:dyDescent="0.35"/>
    <row r="249" ht="15.95" hidden="1" x14ac:dyDescent="0.35"/>
  </sheetData>
  <sheetProtection password="E9CD" sheet="1" objects="1" scenarios="1" formatCells="0" formatRows="0"/>
  <dataConsolidate link="1"/>
  <mergeCells count="1009">
    <mergeCell ref="AP228:AP233"/>
    <mergeCell ref="AP180:AP185"/>
    <mergeCell ref="AP189:AP192"/>
    <mergeCell ref="AP194:AP195"/>
    <mergeCell ref="AP196:AP201"/>
    <mergeCell ref="AP205:AP208"/>
    <mergeCell ref="AP210:AP211"/>
    <mergeCell ref="AP212:AP217"/>
    <mergeCell ref="AP221:AP224"/>
    <mergeCell ref="AP226:AP227"/>
    <mergeCell ref="AP132:AP137"/>
    <mergeCell ref="AP141:AP144"/>
    <mergeCell ref="AP146:AP147"/>
    <mergeCell ref="AP148:AP153"/>
    <mergeCell ref="AP157:AP160"/>
    <mergeCell ref="AP162:AP163"/>
    <mergeCell ref="AP164:AP169"/>
    <mergeCell ref="AP173:AP176"/>
    <mergeCell ref="AP178:AP179"/>
    <mergeCell ref="AP84:AP89"/>
    <mergeCell ref="AP93:AP96"/>
    <mergeCell ref="AP98:AP99"/>
    <mergeCell ref="AP100:AP105"/>
    <mergeCell ref="AP109:AP112"/>
    <mergeCell ref="AP114:AP115"/>
    <mergeCell ref="AP116:AP121"/>
    <mergeCell ref="AP125:AP128"/>
    <mergeCell ref="AP130:AP131"/>
    <mergeCell ref="AP36:AP41"/>
    <mergeCell ref="AP45:AP48"/>
    <mergeCell ref="AP50:AP51"/>
    <mergeCell ref="AP52:AP57"/>
    <mergeCell ref="AP61:AP64"/>
    <mergeCell ref="AP66:AP67"/>
    <mergeCell ref="AP68:AP73"/>
    <mergeCell ref="AP77:AP80"/>
    <mergeCell ref="AP82:AP83"/>
    <mergeCell ref="AO218:AO233"/>
    <mergeCell ref="AP219:AP220"/>
    <mergeCell ref="A220:A221"/>
    <mergeCell ref="B220:B221"/>
    <mergeCell ref="C220:C221"/>
    <mergeCell ref="D220:D221"/>
    <mergeCell ref="T220:T221"/>
    <mergeCell ref="AC220:AC222"/>
    <mergeCell ref="A222:A223"/>
    <mergeCell ref="B222:B223"/>
    <mergeCell ref="C222:C223"/>
    <mergeCell ref="D222:D223"/>
    <mergeCell ref="T222:T223"/>
    <mergeCell ref="AC223:AC225"/>
    <mergeCell ref="A224:A225"/>
    <mergeCell ref="B224:B225"/>
    <mergeCell ref="C224:C225"/>
    <mergeCell ref="D224:D225"/>
    <mergeCell ref="T224:T225"/>
    <mergeCell ref="A226:A227"/>
    <mergeCell ref="B226:B227"/>
    <mergeCell ref="C226:C227"/>
    <mergeCell ref="D226:D227"/>
    <mergeCell ref="AF218:AF233"/>
    <mergeCell ref="AG218:AG233"/>
    <mergeCell ref="AH218:AH233"/>
    <mergeCell ref="AI218:AI233"/>
    <mergeCell ref="AJ218:AJ233"/>
    <mergeCell ref="AK218:AK233"/>
    <mergeCell ref="AL218:AL233"/>
    <mergeCell ref="AM218:AM233"/>
    <mergeCell ref="AN218:AN233"/>
    <mergeCell ref="K218:K233"/>
    <mergeCell ref="L218:L233"/>
    <mergeCell ref="M218:M233"/>
    <mergeCell ref="T218:T219"/>
    <mergeCell ref="AA218:AA233"/>
    <mergeCell ref="AB218:AB233"/>
    <mergeCell ref="AC218:AC219"/>
    <mergeCell ref="AD218:AD233"/>
    <mergeCell ref="AE218:AE233"/>
    <mergeCell ref="T226:T227"/>
    <mergeCell ref="T228:T229"/>
    <mergeCell ref="T230:T231"/>
    <mergeCell ref="T232:T233"/>
    <mergeCell ref="A218:A219"/>
    <mergeCell ref="B218:B219"/>
    <mergeCell ref="C218:C219"/>
    <mergeCell ref="D218:D219"/>
    <mergeCell ref="E218:E233"/>
    <mergeCell ref="F218:F233"/>
    <mergeCell ref="H218:H233"/>
    <mergeCell ref="I218:I233"/>
    <mergeCell ref="J218:J233"/>
    <mergeCell ref="A228:A229"/>
    <mergeCell ref="B228:B229"/>
    <mergeCell ref="C228:C229"/>
    <mergeCell ref="D228:D229"/>
    <mergeCell ref="A230:A231"/>
    <mergeCell ref="B230:B231"/>
    <mergeCell ref="C230:C231"/>
    <mergeCell ref="D230:D231"/>
    <mergeCell ref="A232:A233"/>
    <mergeCell ref="B232:B233"/>
    <mergeCell ref="C232:C233"/>
    <mergeCell ref="D232:D233"/>
    <mergeCell ref="AO202:AO217"/>
    <mergeCell ref="AP203:AP204"/>
    <mergeCell ref="A204:A205"/>
    <mergeCell ref="B204:B205"/>
    <mergeCell ref="C204:C205"/>
    <mergeCell ref="D204:D205"/>
    <mergeCell ref="T204:T205"/>
    <mergeCell ref="AC204:AC206"/>
    <mergeCell ref="A206:A207"/>
    <mergeCell ref="B206:B207"/>
    <mergeCell ref="C206:C207"/>
    <mergeCell ref="D206:D207"/>
    <mergeCell ref="T206:T207"/>
    <mergeCell ref="AC207:AC209"/>
    <mergeCell ref="A208:A209"/>
    <mergeCell ref="B208:B209"/>
    <mergeCell ref="C208:C209"/>
    <mergeCell ref="D208:D209"/>
    <mergeCell ref="T208:T209"/>
    <mergeCell ref="A210:A211"/>
    <mergeCell ref="B210:B211"/>
    <mergeCell ref="C210:C211"/>
    <mergeCell ref="D210:D211"/>
    <mergeCell ref="AF202:AF217"/>
    <mergeCell ref="AG202:AG217"/>
    <mergeCell ref="AH202:AH217"/>
    <mergeCell ref="AI202:AI217"/>
    <mergeCell ref="AJ202:AJ217"/>
    <mergeCell ref="AK202:AK217"/>
    <mergeCell ref="AL202:AL217"/>
    <mergeCell ref="AM202:AM217"/>
    <mergeCell ref="AN202:AN217"/>
    <mergeCell ref="K202:K217"/>
    <mergeCell ref="L202:L217"/>
    <mergeCell ref="M202:M217"/>
    <mergeCell ref="T202:T203"/>
    <mergeCell ref="AA202:AA217"/>
    <mergeCell ref="AB202:AB217"/>
    <mergeCell ref="AC202:AC203"/>
    <mergeCell ref="AD202:AD217"/>
    <mergeCell ref="AE202:AE217"/>
    <mergeCell ref="T210:T211"/>
    <mergeCell ref="T212:T213"/>
    <mergeCell ref="T214:T215"/>
    <mergeCell ref="T216:T217"/>
    <mergeCell ref="A202:A203"/>
    <mergeCell ref="B202:B203"/>
    <mergeCell ref="C202:C203"/>
    <mergeCell ref="D202:D203"/>
    <mergeCell ref="E202:E217"/>
    <mergeCell ref="F202:F217"/>
    <mergeCell ref="H202:H217"/>
    <mergeCell ref="I202:I217"/>
    <mergeCell ref="J202:J217"/>
    <mergeCell ref="A212:A213"/>
    <mergeCell ref="B212:B213"/>
    <mergeCell ref="C212:C213"/>
    <mergeCell ref="D212:D213"/>
    <mergeCell ref="A214:A215"/>
    <mergeCell ref="B214:B215"/>
    <mergeCell ref="C214:C215"/>
    <mergeCell ref="D214:D215"/>
    <mergeCell ref="A216:A217"/>
    <mergeCell ref="B216:B217"/>
    <mergeCell ref="C216:C217"/>
    <mergeCell ref="D216:D217"/>
    <mergeCell ref="AO186:AO201"/>
    <mergeCell ref="AP187:AP188"/>
    <mergeCell ref="A188:A189"/>
    <mergeCell ref="B188:B189"/>
    <mergeCell ref="C188:C189"/>
    <mergeCell ref="D188:D189"/>
    <mergeCell ref="T188:T189"/>
    <mergeCell ref="AC188:AC190"/>
    <mergeCell ref="A190:A191"/>
    <mergeCell ref="B190:B191"/>
    <mergeCell ref="C190:C191"/>
    <mergeCell ref="D190:D191"/>
    <mergeCell ref="T190:T191"/>
    <mergeCell ref="AC191:AC193"/>
    <mergeCell ref="A192:A193"/>
    <mergeCell ref="B192:B193"/>
    <mergeCell ref="C192:C193"/>
    <mergeCell ref="D192:D193"/>
    <mergeCell ref="T192:T193"/>
    <mergeCell ref="A194:A195"/>
    <mergeCell ref="B194:B195"/>
    <mergeCell ref="C194:C195"/>
    <mergeCell ref="D194:D195"/>
    <mergeCell ref="AF186:AF201"/>
    <mergeCell ref="AG186:AG201"/>
    <mergeCell ref="AH186:AH201"/>
    <mergeCell ref="AI186:AI201"/>
    <mergeCell ref="AJ186:AJ201"/>
    <mergeCell ref="AK186:AK201"/>
    <mergeCell ref="AL186:AL201"/>
    <mergeCell ref="AM186:AM201"/>
    <mergeCell ref="AN186:AN201"/>
    <mergeCell ref="K186:K201"/>
    <mergeCell ref="L186:L201"/>
    <mergeCell ref="M186:M201"/>
    <mergeCell ref="T186:T187"/>
    <mergeCell ref="AA186:AA201"/>
    <mergeCell ref="AB186:AB201"/>
    <mergeCell ref="AC186:AC187"/>
    <mergeCell ref="AD186:AD201"/>
    <mergeCell ref="AE186:AE201"/>
    <mergeCell ref="T194:T195"/>
    <mergeCell ref="T196:T197"/>
    <mergeCell ref="T198:T199"/>
    <mergeCell ref="T200:T201"/>
    <mergeCell ref="A186:A187"/>
    <mergeCell ref="B186:B187"/>
    <mergeCell ref="C186:C187"/>
    <mergeCell ref="D186:D187"/>
    <mergeCell ref="E186:E201"/>
    <mergeCell ref="F186:F201"/>
    <mergeCell ref="H186:H201"/>
    <mergeCell ref="I186:I201"/>
    <mergeCell ref="J186:J201"/>
    <mergeCell ref="A196:A197"/>
    <mergeCell ref="B196:B197"/>
    <mergeCell ref="C196:C197"/>
    <mergeCell ref="D196:D197"/>
    <mergeCell ref="A198:A199"/>
    <mergeCell ref="B198:B199"/>
    <mergeCell ref="C198:C199"/>
    <mergeCell ref="D198:D199"/>
    <mergeCell ref="A200:A201"/>
    <mergeCell ref="B200:B201"/>
    <mergeCell ref="C200:C201"/>
    <mergeCell ref="D200:D201"/>
    <mergeCell ref="AO170:AO185"/>
    <mergeCell ref="AP171:AP172"/>
    <mergeCell ref="A172:A173"/>
    <mergeCell ref="B172:B173"/>
    <mergeCell ref="C172:C173"/>
    <mergeCell ref="D172:D173"/>
    <mergeCell ref="T172:T173"/>
    <mergeCell ref="AC172:AC174"/>
    <mergeCell ref="A174:A175"/>
    <mergeCell ref="B174:B175"/>
    <mergeCell ref="C174:C175"/>
    <mergeCell ref="D174:D175"/>
    <mergeCell ref="T174:T175"/>
    <mergeCell ref="AC175:AC177"/>
    <mergeCell ref="A176:A177"/>
    <mergeCell ref="B176:B177"/>
    <mergeCell ref="C176:C177"/>
    <mergeCell ref="D176:D177"/>
    <mergeCell ref="T176:T177"/>
    <mergeCell ref="A178:A179"/>
    <mergeCell ref="B178:B179"/>
    <mergeCell ref="C178:C179"/>
    <mergeCell ref="D178:D179"/>
    <mergeCell ref="AF170:AF185"/>
    <mergeCell ref="AG170:AG185"/>
    <mergeCell ref="AH170:AH185"/>
    <mergeCell ref="AI170:AI185"/>
    <mergeCell ref="AJ170:AJ185"/>
    <mergeCell ref="AK170:AK185"/>
    <mergeCell ref="AL170:AL185"/>
    <mergeCell ref="AM170:AM185"/>
    <mergeCell ref="AN170:AN185"/>
    <mergeCell ref="K170:K185"/>
    <mergeCell ref="L170:L185"/>
    <mergeCell ref="M170:M185"/>
    <mergeCell ref="T170:T171"/>
    <mergeCell ref="AA170:AA185"/>
    <mergeCell ref="AB170:AB185"/>
    <mergeCell ref="AC170:AC171"/>
    <mergeCell ref="AD170:AD185"/>
    <mergeCell ref="AE170:AE185"/>
    <mergeCell ref="T178:T179"/>
    <mergeCell ref="T180:T181"/>
    <mergeCell ref="T182:T183"/>
    <mergeCell ref="T184:T185"/>
    <mergeCell ref="A170:A171"/>
    <mergeCell ref="B170:B171"/>
    <mergeCell ref="C170:C171"/>
    <mergeCell ref="D170:D171"/>
    <mergeCell ref="E170:E185"/>
    <mergeCell ref="F170:F185"/>
    <mergeCell ref="H170:H185"/>
    <mergeCell ref="I170:I185"/>
    <mergeCell ref="J170:J185"/>
    <mergeCell ref="A180:A181"/>
    <mergeCell ref="B180:B181"/>
    <mergeCell ref="C180:C181"/>
    <mergeCell ref="D180:D181"/>
    <mergeCell ref="A182:A183"/>
    <mergeCell ref="B182:B183"/>
    <mergeCell ref="C182:C183"/>
    <mergeCell ref="D182:D183"/>
    <mergeCell ref="A184:A185"/>
    <mergeCell ref="B184:B185"/>
    <mergeCell ref="C184:C185"/>
    <mergeCell ref="D184:D185"/>
    <mergeCell ref="AO154:AO169"/>
    <mergeCell ref="AP155:AP156"/>
    <mergeCell ref="A156:A157"/>
    <mergeCell ref="B156:B157"/>
    <mergeCell ref="C156:C157"/>
    <mergeCell ref="D156:D157"/>
    <mergeCell ref="T156:T157"/>
    <mergeCell ref="AC156:AC158"/>
    <mergeCell ref="A158:A159"/>
    <mergeCell ref="B158:B159"/>
    <mergeCell ref="C158:C159"/>
    <mergeCell ref="D158:D159"/>
    <mergeCell ref="T158:T159"/>
    <mergeCell ref="AC159:AC161"/>
    <mergeCell ref="A160:A161"/>
    <mergeCell ref="B160:B161"/>
    <mergeCell ref="C160:C161"/>
    <mergeCell ref="D160:D161"/>
    <mergeCell ref="T160:T161"/>
    <mergeCell ref="A162:A163"/>
    <mergeCell ref="B162:B163"/>
    <mergeCell ref="C162:C163"/>
    <mergeCell ref="D162:D163"/>
    <mergeCell ref="AF154:AF169"/>
    <mergeCell ref="AG154:AG169"/>
    <mergeCell ref="AH154:AH169"/>
    <mergeCell ref="AI154:AI169"/>
    <mergeCell ref="AJ154:AJ169"/>
    <mergeCell ref="AK154:AK169"/>
    <mergeCell ref="AL154:AL169"/>
    <mergeCell ref="AM154:AM169"/>
    <mergeCell ref="AN154:AN169"/>
    <mergeCell ref="K154:K169"/>
    <mergeCell ref="L154:L169"/>
    <mergeCell ref="M154:M169"/>
    <mergeCell ref="T154:T155"/>
    <mergeCell ref="AA154:AA169"/>
    <mergeCell ref="AB154:AB169"/>
    <mergeCell ref="AC154:AC155"/>
    <mergeCell ref="AD154:AD169"/>
    <mergeCell ref="AE154:AE169"/>
    <mergeCell ref="T162:T163"/>
    <mergeCell ref="T164:T165"/>
    <mergeCell ref="T166:T167"/>
    <mergeCell ref="T168:T169"/>
    <mergeCell ref="A154:A155"/>
    <mergeCell ref="B154:B155"/>
    <mergeCell ref="C154:C155"/>
    <mergeCell ref="D154:D155"/>
    <mergeCell ref="E154:E169"/>
    <mergeCell ref="F154:F169"/>
    <mergeCell ref="H154:H169"/>
    <mergeCell ref="I154:I169"/>
    <mergeCell ref="J154:J169"/>
    <mergeCell ref="A164:A165"/>
    <mergeCell ref="B164:B165"/>
    <mergeCell ref="C164:C165"/>
    <mergeCell ref="D164:D165"/>
    <mergeCell ref="A166:A167"/>
    <mergeCell ref="B166:B167"/>
    <mergeCell ref="C166:C167"/>
    <mergeCell ref="D166:D167"/>
    <mergeCell ref="A168:A169"/>
    <mergeCell ref="B168:B169"/>
    <mergeCell ref="C168:C169"/>
    <mergeCell ref="D168:D169"/>
    <mergeCell ref="AO138:AO153"/>
    <mergeCell ref="AP139:AP140"/>
    <mergeCell ref="A140:A141"/>
    <mergeCell ref="B140:B141"/>
    <mergeCell ref="C140:C141"/>
    <mergeCell ref="D140:D141"/>
    <mergeCell ref="T140:T141"/>
    <mergeCell ref="AC140:AC142"/>
    <mergeCell ref="A142:A143"/>
    <mergeCell ref="B142:B143"/>
    <mergeCell ref="C142:C143"/>
    <mergeCell ref="D142:D143"/>
    <mergeCell ref="T142:T143"/>
    <mergeCell ref="AC143:AC145"/>
    <mergeCell ref="A144:A145"/>
    <mergeCell ref="B144:B145"/>
    <mergeCell ref="C144:C145"/>
    <mergeCell ref="D144:D145"/>
    <mergeCell ref="T144:T145"/>
    <mergeCell ref="A146:A147"/>
    <mergeCell ref="B146:B147"/>
    <mergeCell ref="C146:C147"/>
    <mergeCell ref="D146:D147"/>
    <mergeCell ref="AF138:AF153"/>
    <mergeCell ref="AG138:AG153"/>
    <mergeCell ref="AH138:AH153"/>
    <mergeCell ref="AI138:AI153"/>
    <mergeCell ref="AJ138:AJ153"/>
    <mergeCell ref="AK138:AK153"/>
    <mergeCell ref="AL138:AL153"/>
    <mergeCell ref="AM138:AM153"/>
    <mergeCell ref="AN138:AN153"/>
    <mergeCell ref="K138:K153"/>
    <mergeCell ref="L138:L153"/>
    <mergeCell ref="M138:M153"/>
    <mergeCell ref="T138:T139"/>
    <mergeCell ref="AA138:AA153"/>
    <mergeCell ref="AB138:AB153"/>
    <mergeCell ref="AC138:AC139"/>
    <mergeCell ref="AD138:AD153"/>
    <mergeCell ref="AE138:AE153"/>
    <mergeCell ref="T146:T147"/>
    <mergeCell ref="T148:T149"/>
    <mergeCell ref="T150:T151"/>
    <mergeCell ref="T152:T153"/>
    <mergeCell ref="A138:A139"/>
    <mergeCell ref="B138:B139"/>
    <mergeCell ref="C138:C139"/>
    <mergeCell ref="D138:D139"/>
    <mergeCell ref="E138:E153"/>
    <mergeCell ref="F138:F153"/>
    <mergeCell ref="H138:H153"/>
    <mergeCell ref="I138:I153"/>
    <mergeCell ref="J138:J153"/>
    <mergeCell ref="A148:A149"/>
    <mergeCell ref="B148:B149"/>
    <mergeCell ref="C148:C149"/>
    <mergeCell ref="D148:D149"/>
    <mergeCell ref="A150:A151"/>
    <mergeCell ref="B150:B151"/>
    <mergeCell ref="C150:C151"/>
    <mergeCell ref="D150:D151"/>
    <mergeCell ref="A152:A153"/>
    <mergeCell ref="B152:B153"/>
    <mergeCell ref="C152:C153"/>
    <mergeCell ref="D152:D153"/>
    <mergeCell ref="AO122:AO137"/>
    <mergeCell ref="AP123:AP124"/>
    <mergeCell ref="A124:A125"/>
    <mergeCell ref="B124:B125"/>
    <mergeCell ref="C124:C125"/>
    <mergeCell ref="D124:D125"/>
    <mergeCell ref="T124:T125"/>
    <mergeCell ref="AC124:AC126"/>
    <mergeCell ref="A126:A127"/>
    <mergeCell ref="B126:B127"/>
    <mergeCell ref="C126:C127"/>
    <mergeCell ref="D126:D127"/>
    <mergeCell ref="T126:T127"/>
    <mergeCell ref="AC127:AC129"/>
    <mergeCell ref="A128:A129"/>
    <mergeCell ref="B128:B129"/>
    <mergeCell ref="C128:C129"/>
    <mergeCell ref="D128:D129"/>
    <mergeCell ref="T128:T129"/>
    <mergeCell ref="A130:A131"/>
    <mergeCell ref="B130:B131"/>
    <mergeCell ref="C130:C131"/>
    <mergeCell ref="D130:D131"/>
    <mergeCell ref="AF122:AF137"/>
    <mergeCell ref="AG122:AG137"/>
    <mergeCell ref="AH122:AH137"/>
    <mergeCell ref="AI122:AI137"/>
    <mergeCell ref="AJ122:AJ137"/>
    <mergeCell ref="AK122:AK137"/>
    <mergeCell ref="AL122:AL137"/>
    <mergeCell ref="AM122:AM137"/>
    <mergeCell ref="AN122:AN137"/>
    <mergeCell ref="K122:K137"/>
    <mergeCell ref="L122:L137"/>
    <mergeCell ref="M122:M137"/>
    <mergeCell ref="T122:T123"/>
    <mergeCell ref="AA122:AA137"/>
    <mergeCell ref="AB122:AB137"/>
    <mergeCell ref="AC122:AC123"/>
    <mergeCell ref="AD122:AD137"/>
    <mergeCell ref="AE122:AE137"/>
    <mergeCell ref="T130:T131"/>
    <mergeCell ref="T132:T133"/>
    <mergeCell ref="T134:T135"/>
    <mergeCell ref="T136:T137"/>
    <mergeCell ref="A122:A123"/>
    <mergeCell ref="B122:B123"/>
    <mergeCell ref="C122:C123"/>
    <mergeCell ref="D122:D123"/>
    <mergeCell ref="E122:E137"/>
    <mergeCell ref="F122:F137"/>
    <mergeCell ref="H122:H137"/>
    <mergeCell ref="I122:I137"/>
    <mergeCell ref="J122:J137"/>
    <mergeCell ref="A132:A133"/>
    <mergeCell ref="B132:B133"/>
    <mergeCell ref="C132:C133"/>
    <mergeCell ref="D132:D133"/>
    <mergeCell ref="A134:A135"/>
    <mergeCell ref="B134:B135"/>
    <mergeCell ref="C134:C135"/>
    <mergeCell ref="D134:D135"/>
    <mergeCell ref="A136:A137"/>
    <mergeCell ref="B136:B137"/>
    <mergeCell ref="C136:C137"/>
    <mergeCell ref="D136:D137"/>
    <mergeCell ref="AO26:AO41"/>
    <mergeCell ref="AO42:AO57"/>
    <mergeCell ref="AO58:AO73"/>
    <mergeCell ref="AO74:AO89"/>
    <mergeCell ref="AO90:AO105"/>
    <mergeCell ref="AO106:AO121"/>
    <mergeCell ref="AP27:AP28"/>
    <mergeCell ref="AP43:AP44"/>
    <mergeCell ref="AP59:AP60"/>
    <mergeCell ref="AP75:AP76"/>
    <mergeCell ref="AP91:AP92"/>
    <mergeCell ref="AP107:AP108"/>
    <mergeCell ref="AP13:AP16"/>
    <mergeCell ref="AP18:AP19"/>
    <mergeCell ref="AP20:AP25"/>
    <mergeCell ref="AP29:AP32"/>
    <mergeCell ref="AP34:AP35"/>
    <mergeCell ref="AL58:AL73"/>
    <mergeCell ref="AM58:AM73"/>
    <mergeCell ref="AL74:AL89"/>
    <mergeCell ref="AM74:AM89"/>
    <mergeCell ref="AL90:AL105"/>
    <mergeCell ref="AM90:AM105"/>
    <mergeCell ref="AL106:AL121"/>
    <mergeCell ref="AM106:AM121"/>
    <mergeCell ref="AN10:AN25"/>
    <mergeCell ref="AN26:AN41"/>
    <mergeCell ref="AN42:AN57"/>
    <mergeCell ref="AN58:AN73"/>
    <mergeCell ref="AN74:AN89"/>
    <mergeCell ref="AN90:AN105"/>
    <mergeCell ref="AN106:AN121"/>
    <mergeCell ref="AL10:AL25"/>
    <mergeCell ref="AM10:AM25"/>
    <mergeCell ref="AL26:AL41"/>
    <mergeCell ref="AM26:AM41"/>
    <mergeCell ref="AL42:AL57"/>
    <mergeCell ref="AM42:AM57"/>
    <mergeCell ref="AI106:AI121"/>
    <mergeCell ref="AJ106:AJ121"/>
    <mergeCell ref="AK106:AK121"/>
    <mergeCell ref="AG74:AG89"/>
    <mergeCell ref="AH74:AH89"/>
    <mergeCell ref="AI74:AI89"/>
    <mergeCell ref="AJ74:AJ89"/>
    <mergeCell ref="AK74:AK89"/>
    <mergeCell ref="AG90:AG105"/>
    <mergeCell ref="AH90:AH105"/>
    <mergeCell ref="AI90:AI105"/>
    <mergeCell ref="AJ90:AJ105"/>
    <mergeCell ref="AK90:AK105"/>
    <mergeCell ref="AF106:AF121"/>
    <mergeCell ref="AG10:AG25"/>
    <mergeCell ref="AH10:AH25"/>
    <mergeCell ref="AI10:AI25"/>
    <mergeCell ref="AJ10:AJ25"/>
    <mergeCell ref="AK10:AK25"/>
    <mergeCell ref="AG26:AG41"/>
    <mergeCell ref="AH26:AH41"/>
    <mergeCell ref="AI26:AI41"/>
    <mergeCell ref="AJ26:AJ41"/>
    <mergeCell ref="AK26:AK41"/>
    <mergeCell ref="AG42:AG57"/>
    <mergeCell ref="AH42:AH57"/>
    <mergeCell ref="AI42:AI57"/>
    <mergeCell ref="AJ42:AJ57"/>
    <mergeCell ref="AK42:AK57"/>
    <mergeCell ref="AG58:AG73"/>
    <mergeCell ref="AH58:AH73"/>
    <mergeCell ref="AI58:AI73"/>
    <mergeCell ref="AJ58:AJ73"/>
    <mergeCell ref="AK58:AK73"/>
    <mergeCell ref="AG106:AG121"/>
    <mergeCell ref="AH106:AH121"/>
    <mergeCell ref="AA26:AA41"/>
    <mergeCell ref="AA42:AA57"/>
    <mergeCell ref="AF10:AF25"/>
    <mergeCell ref="AF26:AF41"/>
    <mergeCell ref="AF42:AF57"/>
    <mergeCell ref="AC74:AC75"/>
    <mergeCell ref="AC76:AC78"/>
    <mergeCell ref="AC79:AC81"/>
    <mergeCell ref="AE10:AE25"/>
    <mergeCell ref="AE26:AE41"/>
    <mergeCell ref="AE42:AE57"/>
    <mergeCell ref="AE58:AE73"/>
    <mergeCell ref="AE74:AE89"/>
    <mergeCell ref="AF58:AF73"/>
    <mergeCell ref="AF74:AF89"/>
    <mergeCell ref="AC90:AC91"/>
    <mergeCell ref="AC92:AC94"/>
    <mergeCell ref="AE90:AE105"/>
    <mergeCell ref="AF90:AF105"/>
    <mergeCell ref="AC95:AC97"/>
    <mergeCell ref="AC106:AC107"/>
    <mergeCell ref="AC108:AC110"/>
    <mergeCell ref="AC111:AC113"/>
    <mergeCell ref="AD10:AD25"/>
    <mergeCell ref="AD26:AD41"/>
    <mergeCell ref="AD42:AD57"/>
    <mergeCell ref="AD58:AD73"/>
    <mergeCell ref="AD74:AD89"/>
    <mergeCell ref="AD90:AD105"/>
    <mergeCell ref="AD106:AD121"/>
    <mergeCell ref="AC12:AC14"/>
    <mergeCell ref="AC15:AC17"/>
    <mergeCell ref="AC26:AC27"/>
    <mergeCell ref="AC28:AC30"/>
    <mergeCell ref="AC31:AC33"/>
    <mergeCell ref="AC42:AC43"/>
    <mergeCell ref="AC44:AC46"/>
    <mergeCell ref="AC47:AC49"/>
    <mergeCell ref="AC58:AC59"/>
    <mergeCell ref="AC60:AC62"/>
    <mergeCell ref="AC63:AC65"/>
    <mergeCell ref="AE106:AE121"/>
    <mergeCell ref="T108:T109"/>
    <mergeCell ref="T110:T111"/>
    <mergeCell ref="AB10:AB25"/>
    <mergeCell ref="AB26:AB41"/>
    <mergeCell ref="AB42:AB57"/>
    <mergeCell ref="AB58:AB73"/>
    <mergeCell ref="AB74:AB89"/>
    <mergeCell ref="AB90:AB105"/>
    <mergeCell ref="AB106:AB121"/>
    <mergeCell ref="AA58:AA73"/>
    <mergeCell ref="AA74:AA89"/>
    <mergeCell ref="AA90:AA105"/>
    <mergeCell ref="AA106:AA121"/>
    <mergeCell ref="T18:T19"/>
    <mergeCell ref="T20:T21"/>
    <mergeCell ref="T30:T31"/>
    <mergeCell ref="T32:T33"/>
    <mergeCell ref="T46:T47"/>
    <mergeCell ref="T48:T49"/>
    <mergeCell ref="T62:T63"/>
    <mergeCell ref="T64:T65"/>
    <mergeCell ref="T76:T77"/>
    <mergeCell ref="T68:T69"/>
    <mergeCell ref="T106:T107"/>
    <mergeCell ref="T112:T113"/>
    <mergeCell ref="T114:T115"/>
    <mergeCell ref="T116:T117"/>
    <mergeCell ref="T118:T119"/>
    <mergeCell ref="T86:T87"/>
    <mergeCell ref="T88:T89"/>
    <mergeCell ref="T90:T91"/>
    <mergeCell ref="C18:C19"/>
    <mergeCell ref="D18:D19"/>
    <mergeCell ref="C20:C21"/>
    <mergeCell ref="D20:D21"/>
    <mergeCell ref="C30:C31"/>
    <mergeCell ref="D30:D31"/>
    <mergeCell ref="C32:C33"/>
    <mergeCell ref="D32:D33"/>
    <mergeCell ref="C46:C47"/>
    <mergeCell ref="D46:D47"/>
    <mergeCell ref="C48:C49"/>
    <mergeCell ref="D48:D49"/>
    <mergeCell ref="C62:C63"/>
    <mergeCell ref="D62:D63"/>
    <mergeCell ref="C64:C65"/>
    <mergeCell ref="D64:D65"/>
    <mergeCell ref="C76:C77"/>
    <mergeCell ref="D76:D77"/>
    <mergeCell ref="D52:D53"/>
    <mergeCell ref="C54:C55"/>
    <mergeCell ref="D54:D55"/>
    <mergeCell ref="C56:C57"/>
    <mergeCell ref="D56:D57"/>
    <mergeCell ref="C58:C59"/>
    <mergeCell ref="D58:D59"/>
    <mergeCell ref="C60:C61"/>
    <mergeCell ref="D60:D61"/>
    <mergeCell ref="C66:C67"/>
    <mergeCell ref="C68:C69"/>
    <mergeCell ref="T92:T93"/>
    <mergeCell ref="T98:T99"/>
    <mergeCell ref="T100:T101"/>
    <mergeCell ref="T102:T103"/>
    <mergeCell ref="T104:T105"/>
    <mergeCell ref="T78:T79"/>
    <mergeCell ref="T80:T81"/>
    <mergeCell ref="T94:T95"/>
    <mergeCell ref="T96:T97"/>
    <mergeCell ref="T36:T37"/>
    <mergeCell ref="T38:T39"/>
    <mergeCell ref="T40:T41"/>
    <mergeCell ref="T52:T53"/>
    <mergeCell ref="T54:T55"/>
    <mergeCell ref="T56:T57"/>
    <mergeCell ref="T58:T59"/>
    <mergeCell ref="T44:T45"/>
    <mergeCell ref="T60:T61"/>
    <mergeCell ref="T66:T67"/>
    <mergeCell ref="T82:T83"/>
    <mergeCell ref="T84:T85"/>
    <mergeCell ref="K26:K41"/>
    <mergeCell ref="K42:K57"/>
    <mergeCell ref="K58:K73"/>
    <mergeCell ref="K74:K89"/>
    <mergeCell ref="K90:K105"/>
    <mergeCell ref="K106:K121"/>
    <mergeCell ref="L10:L25"/>
    <mergeCell ref="L26:L41"/>
    <mergeCell ref="L42:L57"/>
    <mergeCell ref="L58:L73"/>
    <mergeCell ref="L74:L89"/>
    <mergeCell ref="L90:L105"/>
    <mergeCell ref="L106:L121"/>
    <mergeCell ref="I58:I73"/>
    <mergeCell ref="I74:I89"/>
    <mergeCell ref="I90:I105"/>
    <mergeCell ref="I106:I121"/>
    <mergeCell ref="J10:J25"/>
    <mergeCell ref="J26:J41"/>
    <mergeCell ref="J42:J57"/>
    <mergeCell ref="J58:J73"/>
    <mergeCell ref="J74:J89"/>
    <mergeCell ref="J90:J105"/>
    <mergeCell ref="J106:J121"/>
    <mergeCell ref="I26:I41"/>
    <mergeCell ref="I42:I57"/>
    <mergeCell ref="H74:H89"/>
    <mergeCell ref="H90:H105"/>
    <mergeCell ref="H106:H121"/>
    <mergeCell ref="D78:D79"/>
    <mergeCell ref="C80:C81"/>
    <mergeCell ref="D80:D81"/>
    <mergeCell ref="C94:C95"/>
    <mergeCell ref="D94:D95"/>
    <mergeCell ref="C96:C97"/>
    <mergeCell ref="D96:D97"/>
    <mergeCell ref="C108:C109"/>
    <mergeCell ref="D108:D109"/>
    <mergeCell ref="C110:C111"/>
    <mergeCell ref="D110:D111"/>
    <mergeCell ref="C102:C103"/>
    <mergeCell ref="D102:D103"/>
    <mergeCell ref="C78:C79"/>
    <mergeCell ref="D92:D93"/>
    <mergeCell ref="C98:C99"/>
    <mergeCell ref="D98:D99"/>
    <mergeCell ref="C100:C101"/>
    <mergeCell ref="D100:D101"/>
    <mergeCell ref="C116:C117"/>
    <mergeCell ref="D116:D117"/>
    <mergeCell ref="C118:C119"/>
    <mergeCell ref="D118:D119"/>
    <mergeCell ref="E74:E89"/>
    <mergeCell ref="E90:E105"/>
    <mergeCell ref="E106:E121"/>
    <mergeCell ref="F10:F25"/>
    <mergeCell ref="F26:F41"/>
    <mergeCell ref="F42:F57"/>
    <mergeCell ref="F58:F73"/>
    <mergeCell ref="F74:F89"/>
    <mergeCell ref="F90:F105"/>
    <mergeCell ref="F106:F121"/>
    <mergeCell ref="D120:D121"/>
    <mergeCell ref="D84:D85"/>
    <mergeCell ref="D86:D87"/>
    <mergeCell ref="C120:C121"/>
    <mergeCell ref="C86:C87"/>
    <mergeCell ref="C70:C71"/>
    <mergeCell ref="C72:C73"/>
    <mergeCell ref="C74:C75"/>
    <mergeCell ref="C82:C83"/>
    <mergeCell ref="C84:C85"/>
    <mergeCell ref="C88:C89"/>
    <mergeCell ref="D82:D83"/>
    <mergeCell ref="C104:C105"/>
    <mergeCell ref="D104:D105"/>
    <mergeCell ref="C106:C107"/>
    <mergeCell ref="D106:D107"/>
    <mergeCell ref="C112:C113"/>
    <mergeCell ref="D112:D113"/>
    <mergeCell ref="C114:C115"/>
    <mergeCell ref="D114:D115"/>
    <mergeCell ref="D88:D89"/>
    <mergeCell ref="C90:C91"/>
    <mergeCell ref="D90:D91"/>
    <mergeCell ref="C92:C93"/>
    <mergeCell ref="C50:C51"/>
    <mergeCell ref="E26:E41"/>
    <mergeCell ref="E42:E57"/>
    <mergeCell ref="E58:E73"/>
    <mergeCell ref="C28:C29"/>
    <mergeCell ref="D28:D29"/>
    <mergeCell ref="C34:C35"/>
    <mergeCell ref="D34:D35"/>
    <mergeCell ref="C36:C37"/>
    <mergeCell ref="D36:D37"/>
    <mergeCell ref="C38:C39"/>
    <mergeCell ref="D38:D39"/>
    <mergeCell ref="C40:C41"/>
    <mergeCell ref="D40:D41"/>
    <mergeCell ref="C52:C53"/>
    <mergeCell ref="H26:H41"/>
    <mergeCell ref="H42:H57"/>
    <mergeCell ref="H58:H73"/>
    <mergeCell ref="A1:B1"/>
    <mergeCell ref="B2:C2"/>
    <mergeCell ref="D66:D67"/>
    <mergeCell ref="D68:D69"/>
    <mergeCell ref="D70:D71"/>
    <mergeCell ref="D72:D73"/>
    <mergeCell ref="D74:D75"/>
    <mergeCell ref="D24:D25"/>
    <mergeCell ref="D26:D27"/>
    <mergeCell ref="D42:D43"/>
    <mergeCell ref="D44:D45"/>
    <mergeCell ref="D50:D51"/>
    <mergeCell ref="D16:D17"/>
    <mergeCell ref="D22:D23"/>
    <mergeCell ref="C1:L1"/>
    <mergeCell ref="C10:C11"/>
    <mergeCell ref="C12:C13"/>
    <mergeCell ref="C14:C15"/>
    <mergeCell ref="C16:C17"/>
    <mergeCell ref="D10:D11"/>
    <mergeCell ref="D12:D13"/>
    <mergeCell ref="C26:C27"/>
    <mergeCell ref="C42:C43"/>
    <mergeCell ref="C44:C45"/>
    <mergeCell ref="D14:D15"/>
    <mergeCell ref="F8:F9"/>
    <mergeCell ref="G8:G9"/>
    <mergeCell ref="H8:H9"/>
    <mergeCell ref="I8:I9"/>
    <mergeCell ref="A6:I6"/>
    <mergeCell ref="J6:AP6"/>
    <mergeCell ref="J8:J9"/>
    <mergeCell ref="K8:K9"/>
    <mergeCell ref="AC10:AC11"/>
    <mergeCell ref="Z8:Z9"/>
    <mergeCell ref="AA8:AA9"/>
    <mergeCell ref="V8:V9"/>
    <mergeCell ref="H10:H25"/>
    <mergeCell ref="I10:I25"/>
    <mergeCell ref="K10:K25"/>
    <mergeCell ref="AA10:AA25"/>
    <mergeCell ref="AO10:AO25"/>
    <mergeCell ref="C22:C23"/>
    <mergeCell ref="C24:C25"/>
    <mergeCell ref="E7:I7"/>
    <mergeCell ref="A7:D7"/>
    <mergeCell ref="A18:A19"/>
    <mergeCell ref="T120:T121"/>
    <mergeCell ref="T50:T51"/>
    <mergeCell ref="T70:T71"/>
    <mergeCell ref="M10:M25"/>
    <mergeCell ref="M26:M41"/>
    <mergeCell ref="M42:M57"/>
    <mergeCell ref="M58:M73"/>
    <mergeCell ref="M74:M89"/>
    <mergeCell ref="M90:M105"/>
    <mergeCell ref="M106:M121"/>
    <mergeCell ref="T72:T73"/>
    <mergeCell ref="T74:T75"/>
    <mergeCell ref="T26:T27"/>
    <mergeCell ref="T10:T11"/>
    <mergeCell ref="T12:T13"/>
    <mergeCell ref="T14:T15"/>
    <mergeCell ref="E10:E25"/>
    <mergeCell ref="T16:T17"/>
    <mergeCell ref="T42:T43"/>
    <mergeCell ref="T22:T23"/>
    <mergeCell ref="T24:T25"/>
    <mergeCell ref="T28:T29"/>
    <mergeCell ref="T34:T35"/>
    <mergeCell ref="B3:C3"/>
    <mergeCell ref="J7:L7"/>
    <mergeCell ref="M7:AP7"/>
    <mergeCell ref="U8:U9"/>
    <mergeCell ref="X8:X9"/>
    <mergeCell ref="Y8:Y9"/>
    <mergeCell ref="L8:L9"/>
    <mergeCell ref="AD8:AD9"/>
    <mergeCell ref="AE8:AE9"/>
    <mergeCell ref="AL8:AL9"/>
    <mergeCell ref="AP8:AP9"/>
    <mergeCell ref="AO8:AO9"/>
    <mergeCell ref="AM8:AM9"/>
    <mergeCell ref="AN8:AN9"/>
    <mergeCell ref="M8:M9"/>
    <mergeCell ref="AB8:AB9"/>
    <mergeCell ref="W8:W9"/>
    <mergeCell ref="N8:N9"/>
    <mergeCell ref="O8:O9"/>
    <mergeCell ref="P8:P9"/>
    <mergeCell ref="Q8:Q9"/>
    <mergeCell ref="R8:R9"/>
    <mergeCell ref="S8:S9"/>
    <mergeCell ref="T8:T9"/>
    <mergeCell ref="B4:C4"/>
    <mergeCell ref="AP11:AP12"/>
    <mergeCell ref="A10:A11"/>
    <mergeCell ref="B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88:A89"/>
    <mergeCell ref="B88:B89"/>
    <mergeCell ref="A90:A91"/>
    <mergeCell ref="B90:B91"/>
    <mergeCell ref="A92:A93"/>
    <mergeCell ref="B92:B93"/>
    <mergeCell ref="A94:A95"/>
    <mergeCell ref="B94:B95"/>
    <mergeCell ref="A96:A97"/>
    <mergeCell ref="B96:B97"/>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118:A119"/>
    <mergeCell ref="B118:B119"/>
    <mergeCell ref="A120:A121"/>
    <mergeCell ref="B120:B121"/>
    <mergeCell ref="E2:L4"/>
    <mergeCell ref="A9:D9"/>
    <mergeCell ref="A108:A109"/>
    <mergeCell ref="B108:B109"/>
    <mergeCell ref="A110:A111"/>
    <mergeCell ref="B110:B111"/>
    <mergeCell ref="A112:A113"/>
    <mergeCell ref="B112:B113"/>
    <mergeCell ref="A114:A115"/>
    <mergeCell ref="B114:B115"/>
    <mergeCell ref="A116:A117"/>
    <mergeCell ref="B116:B117"/>
    <mergeCell ref="A98:A99"/>
    <mergeCell ref="B98:B99"/>
    <mergeCell ref="A100:A101"/>
    <mergeCell ref="B100:B101"/>
    <mergeCell ref="A102:A103"/>
    <mergeCell ref="B102:B103"/>
    <mergeCell ref="A104:A105"/>
    <mergeCell ref="B104:B105"/>
    <mergeCell ref="A82:A83"/>
    <mergeCell ref="B82:B83"/>
    <mergeCell ref="A84:A85"/>
    <mergeCell ref="B84:B85"/>
    <mergeCell ref="A86:A87"/>
    <mergeCell ref="B86:B87"/>
    <mergeCell ref="A106:A107"/>
    <mergeCell ref="B106:B107"/>
  </mergeCells>
  <conditionalFormatting sqref="X10:X121">
    <cfRule type="cellIs" dxfId="351" priority="701" operator="equal">
      <formula>0</formula>
    </cfRule>
  </conditionalFormatting>
  <conditionalFormatting sqref="L10">
    <cfRule type="expression" dxfId="350" priority="693">
      <formula>$L10="Baja"</formula>
    </cfRule>
    <cfRule type="expression" dxfId="349" priority="694">
      <formula>$L10="Moderada"</formula>
    </cfRule>
    <cfRule type="expression" dxfId="348" priority="695">
      <formula>$L10="Alta"</formula>
    </cfRule>
    <cfRule type="expression" dxfId="347" priority="696">
      <formula>$L10="Extrema"</formula>
    </cfRule>
  </conditionalFormatting>
  <conditionalFormatting sqref="W10:W233">
    <cfRule type="expression" dxfId="346" priority="706">
      <formula>#REF!=0</formula>
    </cfRule>
  </conditionalFormatting>
  <conditionalFormatting sqref="T10:T121">
    <cfRule type="cellIs" dxfId="345" priority="527" operator="equal">
      <formula>"Escriba la vulnerabilidad asociada al control"</formula>
    </cfRule>
    <cfRule type="cellIs" dxfId="344" priority="528" operator="equal">
      <formula>"Escriba al menos un control asocidado a la vulnerabilidad"</formula>
    </cfRule>
  </conditionalFormatting>
  <conditionalFormatting sqref="AM10">
    <cfRule type="expression" dxfId="343" priority="707">
      <formula>$AM10="Extrema"</formula>
    </cfRule>
    <cfRule type="expression" dxfId="342" priority="708">
      <formula>$AM10="Alta"</formula>
    </cfRule>
    <cfRule type="expression" dxfId="341" priority="709">
      <formula>$AM10="Moderada"</formula>
    </cfRule>
    <cfRule type="expression" dxfId="340" priority="710">
      <formula>$AM10="Baja"</formula>
    </cfRule>
  </conditionalFormatting>
  <conditionalFormatting sqref="M10">
    <cfRule type="expression" dxfId="339" priority="510">
      <formula>$M10="Baja"</formula>
    </cfRule>
    <cfRule type="expression" dxfId="338" priority="511">
      <formula>$M10="Moderada"</formula>
    </cfRule>
    <cfRule type="expression" dxfId="337" priority="512">
      <formula>$M10="Alta"</formula>
    </cfRule>
    <cfRule type="expression" dxfId="336" priority="513">
      <formula>$M10="Extrema"</formula>
    </cfRule>
  </conditionalFormatting>
  <conditionalFormatting sqref="AC10:AC11">
    <cfRule type="cellIs" dxfId="335" priority="390" operator="equal">
      <formula>"EL RIESGO SE PUEDE ESTAR MATERIALIZANDO"</formula>
    </cfRule>
  </conditionalFormatting>
  <conditionalFormatting sqref="AC22:AC23">
    <cfRule type="cellIs" dxfId="334" priority="380" operator="equal">
      <formula>"EL RIESGO SE PUEDE ESTAR MATERIALIZANDO"</formula>
    </cfRule>
  </conditionalFormatting>
  <conditionalFormatting sqref="L26 L42 L58 L74 L90 L106">
    <cfRule type="expression" dxfId="333" priority="368">
      <formula>$L26="Baja"</formula>
    </cfRule>
    <cfRule type="expression" dxfId="332" priority="369">
      <formula>$L26="Moderada"</formula>
    </cfRule>
    <cfRule type="expression" dxfId="331" priority="370">
      <formula>$L26="Alta"</formula>
    </cfRule>
    <cfRule type="expression" dxfId="330" priority="371">
      <formula>$L26="Extrema"</formula>
    </cfRule>
  </conditionalFormatting>
  <conditionalFormatting sqref="M26">
    <cfRule type="expression" dxfId="329" priority="364">
      <formula>$M26="Baja"</formula>
    </cfRule>
    <cfRule type="expression" dxfId="328" priority="365">
      <formula>$M26="Moderada"</formula>
    </cfRule>
    <cfRule type="expression" dxfId="327" priority="366">
      <formula>$M26="Alta"</formula>
    </cfRule>
    <cfRule type="expression" dxfId="326" priority="367">
      <formula>$M26="Extrema"</formula>
    </cfRule>
  </conditionalFormatting>
  <conditionalFormatting sqref="M42">
    <cfRule type="expression" dxfId="325" priority="360">
      <formula>$M42="Baja"</formula>
    </cfRule>
    <cfRule type="expression" dxfId="324" priority="361">
      <formula>$M42="Moderada"</formula>
    </cfRule>
    <cfRule type="expression" dxfId="323" priority="362">
      <formula>$M42="Alta"</formula>
    </cfRule>
    <cfRule type="expression" dxfId="322" priority="363">
      <formula>$M42="Extrema"</formula>
    </cfRule>
  </conditionalFormatting>
  <conditionalFormatting sqref="M58">
    <cfRule type="expression" dxfId="321" priority="356">
      <formula>$M58="Baja"</formula>
    </cfRule>
    <cfRule type="expression" dxfId="320" priority="357">
      <formula>$M58="Moderada"</formula>
    </cfRule>
    <cfRule type="expression" dxfId="319" priority="358">
      <formula>$M58="Alta"</formula>
    </cfRule>
    <cfRule type="expression" dxfId="318" priority="359">
      <formula>$M58="Extrema"</formula>
    </cfRule>
  </conditionalFormatting>
  <conditionalFormatting sqref="M74">
    <cfRule type="expression" dxfId="317" priority="352">
      <formula>$M74="Baja"</formula>
    </cfRule>
    <cfRule type="expression" dxfId="316" priority="353">
      <formula>$M74="Moderada"</formula>
    </cfRule>
    <cfRule type="expression" dxfId="315" priority="354">
      <formula>$M74="Alta"</formula>
    </cfRule>
    <cfRule type="expression" dxfId="314" priority="355">
      <formula>$M74="Extrema"</formula>
    </cfRule>
  </conditionalFormatting>
  <conditionalFormatting sqref="M90">
    <cfRule type="expression" dxfId="313" priority="348">
      <formula>$M90="Baja"</formula>
    </cfRule>
    <cfRule type="expression" dxfId="312" priority="349">
      <formula>$M90="Moderada"</formula>
    </cfRule>
    <cfRule type="expression" dxfId="311" priority="350">
      <formula>$M90="Alta"</formula>
    </cfRule>
    <cfRule type="expression" dxfId="310" priority="351">
      <formula>$M90="Extrema"</formula>
    </cfRule>
  </conditionalFormatting>
  <conditionalFormatting sqref="M106">
    <cfRule type="expression" dxfId="309" priority="344">
      <formula>$M106="Baja"</formula>
    </cfRule>
    <cfRule type="expression" dxfId="308" priority="345">
      <formula>$M106="Moderada"</formula>
    </cfRule>
    <cfRule type="expression" dxfId="307" priority="346">
      <formula>$M106="Alta"</formula>
    </cfRule>
    <cfRule type="expression" dxfId="306" priority="347">
      <formula>$M106="Extrema"</formula>
    </cfRule>
  </conditionalFormatting>
  <conditionalFormatting sqref="AM26">
    <cfRule type="expression" dxfId="305" priority="316">
      <formula>$AM26="Extrema"</formula>
    </cfRule>
    <cfRule type="expression" dxfId="304" priority="317">
      <formula>$AM26="Alta"</formula>
    </cfRule>
    <cfRule type="expression" dxfId="303" priority="318">
      <formula>$AM26="Moderada"</formula>
    </cfRule>
    <cfRule type="expression" dxfId="302" priority="319">
      <formula>$AM26="Baja"</formula>
    </cfRule>
  </conditionalFormatting>
  <conditionalFormatting sqref="AM42">
    <cfRule type="expression" dxfId="301" priority="312">
      <formula>$AM42="Extrema"</formula>
    </cfRule>
    <cfRule type="expression" dxfId="300" priority="313">
      <formula>$AM42="Alta"</formula>
    </cfRule>
    <cfRule type="expression" dxfId="299" priority="314">
      <formula>$AM42="Moderada"</formula>
    </cfRule>
    <cfRule type="expression" dxfId="298" priority="315">
      <formula>$AM42="Baja"</formula>
    </cfRule>
  </conditionalFormatting>
  <conditionalFormatting sqref="AM58">
    <cfRule type="expression" dxfId="297" priority="308">
      <formula>$AM58="Extrema"</formula>
    </cfRule>
    <cfRule type="expression" dxfId="296" priority="309">
      <formula>$AM58="Alta"</formula>
    </cfRule>
    <cfRule type="expression" dxfId="295" priority="310">
      <formula>$AM58="Moderada"</formula>
    </cfRule>
    <cfRule type="expression" dxfId="294" priority="311">
      <formula>$AM58="Baja"</formula>
    </cfRule>
  </conditionalFormatting>
  <conditionalFormatting sqref="AM74">
    <cfRule type="expression" dxfId="293" priority="304">
      <formula>$AM74="Extrema"</formula>
    </cfRule>
    <cfRule type="expression" dxfId="292" priority="305">
      <formula>$AM74="Alta"</formula>
    </cfRule>
    <cfRule type="expression" dxfId="291" priority="306">
      <formula>$AM74="Moderada"</formula>
    </cfRule>
    <cfRule type="expression" dxfId="290" priority="307">
      <formula>$AM74="Baja"</formula>
    </cfRule>
  </conditionalFormatting>
  <conditionalFormatting sqref="AM90">
    <cfRule type="expression" dxfId="289" priority="300">
      <formula>$AM90="Extrema"</formula>
    </cfRule>
    <cfRule type="expression" dxfId="288" priority="301">
      <formula>$AM90="Alta"</formula>
    </cfRule>
    <cfRule type="expression" dxfId="287" priority="302">
      <formula>$AM90="Moderada"</formula>
    </cfRule>
    <cfRule type="expression" dxfId="286" priority="303">
      <formula>$AM90="Baja"</formula>
    </cfRule>
  </conditionalFormatting>
  <conditionalFormatting sqref="AM106">
    <cfRule type="expression" dxfId="285" priority="296">
      <formula>$AM106="Extrema"</formula>
    </cfRule>
    <cfRule type="expression" dxfId="284" priority="297">
      <formula>$AM106="Alta"</formula>
    </cfRule>
    <cfRule type="expression" dxfId="283" priority="298">
      <formula>$AM106="Moderada"</formula>
    </cfRule>
    <cfRule type="expression" dxfId="282" priority="299">
      <formula>$AM106="Baja"</formula>
    </cfRule>
  </conditionalFormatting>
  <conditionalFormatting sqref="X122:X137">
    <cfRule type="cellIs" dxfId="281" priority="262" operator="equal">
      <formula>0</formula>
    </cfRule>
  </conditionalFormatting>
  <conditionalFormatting sqref="T122:T137">
    <cfRule type="cellIs" dxfId="280" priority="260" operator="equal">
      <formula>"Escriba la vulnerabilidad asociada al control"</formula>
    </cfRule>
    <cfRule type="cellIs" dxfId="279" priority="261" operator="equal">
      <formula>"Escriba al menos un control asocidado a la vulnerabilidad"</formula>
    </cfRule>
  </conditionalFormatting>
  <conditionalFormatting sqref="L122">
    <cfRule type="expression" dxfId="278" priority="256">
      <formula>$L122="Baja"</formula>
    </cfRule>
    <cfRule type="expression" dxfId="277" priority="257">
      <formula>$L122="Moderada"</formula>
    </cfRule>
    <cfRule type="expression" dxfId="276" priority="258">
      <formula>$L122="Alta"</formula>
    </cfRule>
    <cfRule type="expression" dxfId="275" priority="259">
      <formula>$L122="Extrema"</formula>
    </cfRule>
  </conditionalFormatting>
  <conditionalFormatting sqref="M122">
    <cfRule type="expression" dxfId="274" priority="252">
      <formula>$M122="Baja"</formula>
    </cfRule>
    <cfRule type="expression" dxfId="273" priority="253">
      <formula>$M122="Moderada"</formula>
    </cfRule>
    <cfRule type="expression" dxfId="272" priority="254">
      <formula>$M122="Alta"</formula>
    </cfRule>
    <cfRule type="expression" dxfId="271" priority="255">
      <formula>$M122="Extrema"</formula>
    </cfRule>
  </conditionalFormatting>
  <conditionalFormatting sqref="AM122">
    <cfRule type="expression" dxfId="270" priority="246">
      <formula>$AM122="Extrema"</formula>
    </cfRule>
    <cfRule type="expression" dxfId="269" priority="247">
      <formula>$AM122="Alta"</formula>
    </cfRule>
    <cfRule type="expression" dxfId="268" priority="248">
      <formula>$AM122="Moderada"</formula>
    </cfRule>
    <cfRule type="expression" dxfId="267" priority="249">
      <formula>$AM122="Baja"</formula>
    </cfRule>
  </conditionalFormatting>
  <conditionalFormatting sqref="X138:X153">
    <cfRule type="cellIs" dxfId="266" priority="239" operator="equal">
      <formula>0</formula>
    </cfRule>
  </conditionalFormatting>
  <conditionalFormatting sqref="T138:T153">
    <cfRule type="cellIs" dxfId="265" priority="237" operator="equal">
      <formula>"Escriba la vulnerabilidad asociada al control"</formula>
    </cfRule>
    <cfRule type="cellIs" dxfId="264" priority="238" operator="equal">
      <formula>"Escriba al menos un control asocidado a la vulnerabilidad"</formula>
    </cfRule>
  </conditionalFormatting>
  <conditionalFormatting sqref="L138">
    <cfRule type="expression" dxfId="263" priority="233">
      <formula>$L138="Baja"</formula>
    </cfRule>
    <cfRule type="expression" dxfId="262" priority="234">
      <formula>$L138="Moderada"</formula>
    </cfRule>
    <cfRule type="expression" dxfId="261" priority="235">
      <formula>$L138="Alta"</formula>
    </cfRule>
    <cfRule type="expression" dxfId="260" priority="236">
      <formula>$L138="Extrema"</formula>
    </cfRule>
  </conditionalFormatting>
  <conditionalFormatting sqref="M138">
    <cfRule type="expression" dxfId="259" priority="229">
      <formula>$M138="Baja"</formula>
    </cfRule>
    <cfRule type="expression" dxfId="258" priority="230">
      <formula>$M138="Moderada"</formula>
    </cfRule>
    <cfRule type="expression" dxfId="257" priority="231">
      <formula>$M138="Alta"</formula>
    </cfRule>
    <cfRule type="expression" dxfId="256" priority="232">
      <formula>$M138="Extrema"</formula>
    </cfRule>
  </conditionalFormatting>
  <conditionalFormatting sqref="AM138">
    <cfRule type="expression" dxfId="255" priority="223">
      <formula>$AM138="Extrema"</formula>
    </cfRule>
    <cfRule type="expression" dxfId="254" priority="224">
      <formula>$AM138="Alta"</formula>
    </cfRule>
    <cfRule type="expression" dxfId="253" priority="225">
      <formula>$AM138="Moderada"</formula>
    </cfRule>
    <cfRule type="expression" dxfId="252" priority="226">
      <formula>$AM138="Baja"</formula>
    </cfRule>
  </conditionalFormatting>
  <conditionalFormatting sqref="X154:X169">
    <cfRule type="cellIs" dxfId="251" priority="216" operator="equal">
      <formula>0</formula>
    </cfRule>
  </conditionalFormatting>
  <conditionalFormatting sqref="T154:T169">
    <cfRule type="cellIs" dxfId="250" priority="214" operator="equal">
      <formula>"Escriba la vulnerabilidad asociada al control"</formula>
    </cfRule>
    <cfRule type="cellIs" dxfId="249" priority="215" operator="equal">
      <formula>"Escriba al menos un control asocidado a la vulnerabilidad"</formula>
    </cfRule>
  </conditionalFormatting>
  <conditionalFormatting sqref="L154">
    <cfRule type="expression" dxfId="248" priority="210">
      <formula>$L154="Baja"</formula>
    </cfRule>
    <cfRule type="expression" dxfId="247" priority="211">
      <formula>$L154="Moderada"</formula>
    </cfRule>
    <cfRule type="expression" dxfId="246" priority="212">
      <formula>$L154="Alta"</formula>
    </cfRule>
    <cfRule type="expression" dxfId="245" priority="213">
      <formula>$L154="Extrema"</formula>
    </cfRule>
  </conditionalFormatting>
  <conditionalFormatting sqref="M154">
    <cfRule type="expression" dxfId="244" priority="206">
      <formula>$M154="Baja"</formula>
    </cfRule>
    <cfRule type="expression" dxfId="243" priority="207">
      <formula>$M154="Moderada"</formula>
    </cfRule>
    <cfRule type="expression" dxfId="242" priority="208">
      <formula>$M154="Alta"</formula>
    </cfRule>
    <cfRule type="expression" dxfId="241" priority="209">
      <formula>$M154="Extrema"</formula>
    </cfRule>
  </conditionalFormatting>
  <conditionalFormatting sqref="AM154">
    <cfRule type="expression" dxfId="240" priority="200">
      <formula>$AM154="Extrema"</formula>
    </cfRule>
    <cfRule type="expression" dxfId="239" priority="201">
      <formula>$AM154="Alta"</formula>
    </cfRule>
    <cfRule type="expression" dxfId="238" priority="202">
      <formula>$AM154="Moderada"</formula>
    </cfRule>
    <cfRule type="expression" dxfId="237" priority="203">
      <formula>$AM154="Baja"</formula>
    </cfRule>
  </conditionalFormatting>
  <conditionalFormatting sqref="X170:X185">
    <cfRule type="cellIs" dxfId="236" priority="193" operator="equal">
      <formula>0</formula>
    </cfRule>
  </conditionalFormatting>
  <conditionalFormatting sqref="T170:T185">
    <cfRule type="cellIs" dxfId="235" priority="191" operator="equal">
      <formula>"Escriba la vulnerabilidad asociada al control"</formula>
    </cfRule>
    <cfRule type="cellIs" dxfId="234" priority="192" operator="equal">
      <formula>"Escriba al menos un control asocidado a la vulnerabilidad"</formula>
    </cfRule>
  </conditionalFormatting>
  <conditionalFormatting sqref="L170">
    <cfRule type="expression" dxfId="233" priority="187">
      <formula>$L170="Baja"</formula>
    </cfRule>
    <cfRule type="expression" dxfId="232" priority="188">
      <formula>$L170="Moderada"</formula>
    </cfRule>
    <cfRule type="expression" dxfId="231" priority="189">
      <formula>$L170="Alta"</formula>
    </cfRule>
    <cfRule type="expression" dxfId="230" priority="190">
      <formula>$L170="Extrema"</formula>
    </cfRule>
  </conditionalFormatting>
  <conditionalFormatting sqref="M170">
    <cfRule type="expression" dxfId="229" priority="183">
      <formula>$M170="Baja"</formula>
    </cfRule>
    <cfRule type="expression" dxfId="228" priority="184">
      <formula>$M170="Moderada"</formula>
    </cfRule>
    <cfRule type="expression" dxfId="227" priority="185">
      <formula>$M170="Alta"</formula>
    </cfRule>
    <cfRule type="expression" dxfId="226" priority="186">
      <formula>$M170="Extrema"</formula>
    </cfRule>
  </conditionalFormatting>
  <conditionalFormatting sqref="AM170">
    <cfRule type="expression" dxfId="225" priority="177">
      <formula>$AM170="Extrema"</formula>
    </cfRule>
    <cfRule type="expression" dxfId="224" priority="178">
      <formula>$AM170="Alta"</formula>
    </cfRule>
    <cfRule type="expression" dxfId="223" priority="179">
      <formula>$AM170="Moderada"</formula>
    </cfRule>
    <cfRule type="expression" dxfId="222" priority="180">
      <formula>$AM170="Baja"</formula>
    </cfRule>
  </conditionalFormatting>
  <conditionalFormatting sqref="X186:X201">
    <cfRule type="cellIs" dxfId="221" priority="170" operator="equal">
      <formula>0</formula>
    </cfRule>
  </conditionalFormatting>
  <conditionalFormatting sqref="T186:T201">
    <cfRule type="cellIs" dxfId="220" priority="168" operator="equal">
      <formula>"Escriba la vulnerabilidad asociada al control"</formula>
    </cfRule>
    <cfRule type="cellIs" dxfId="219" priority="169" operator="equal">
      <formula>"Escriba al menos un control asocidado a la vulnerabilidad"</formula>
    </cfRule>
  </conditionalFormatting>
  <conditionalFormatting sqref="L186">
    <cfRule type="expression" dxfId="218" priority="164">
      <formula>$L186="Baja"</formula>
    </cfRule>
    <cfRule type="expression" dxfId="217" priority="165">
      <formula>$L186="Moderada"</formula>
    </cfRule>
    <cfRule type="expression" dxfId="216" priority="166">
      <formula>$L186="Alta"</formula>
    </cfRule>
    <cfRule type="expression" dxfId="215" priority="167">
      <formula>$L186="Extrema"</formula>
    </cfRule>
  </conditionalFormatting>
  <conditionalFormatting sqref="M186">
    <cfRule type="expression" dxfId="214" priority="160">
      <formula>$M186="Baja"</formula>
    </cfRule>
    <cfRule type="expression" dxfId="213" priority="161">
      <formula>$M186="Moderada"</formula>
    </cfRule>
    <cfRule type="expression" dxfId="212" priority="162">
      <formula>$M186="Alta"</formula>
    </cfRule>
    <cfRule type="expression" dxfId="211" priority="163">
      <formula>$M186="Extrema"</formula>
    </cfRule>
  </conditionalFormatting>
  <conditionalFormatting sqref="AM186">
    <cfRule type="expression" dxfId="210" priority="154">
      <formula>$AM186="Extrema"</formula>
    </cfRule>
    <cfRule type="expression" dxfId="209" priority="155">
      <formula>$AM186="Alta"</formula>
    </cfRule>
    <cfRule type="expression" dxfId="208" priority="156">
      <formula>$AM186="Moderada"</formula>
    </cfRule>
    <cfRule type="expression" dxfId="207" priority="157">
      <formula>$AM186="Baja"</formula>
    </cfRule>
  </conditionalFormatting>
  <conditionalFormatting sqref="X202:X217">
    <cfRule type="cellIs" dxfId="206" priority="147" operator="equal">
      <formula>0</formula>
    </cfRule>
  </conditionalFormatting>
  <conditionalFormatting sqref="T202:T217">
    <cfRule type="cellIs" dxfId="205" priority="145" operator="equal">
      <formula>"Escriba la vulnerabilidad asociada al control"</formula>
    </cfRule>
    <cfRule type="cellIs" dxfId="204" priority="146" operator="equal">
      <formula>"Escriba al menos un control asocidado a la vulnerabilidad"</formula>
    </cfRule>
  </conditionalFormatting>
  <conditionalFormatting sqref="L202">
    <cfRule type="expression" dxfId="203" priority="141">
      <formula>$L202="Baja"</formula>
    </cfRule>
    <cfRule type="expression" dxfId="202" priority="142">
      <formula>$L202="Moderada"</formula>
    </cfRule>
    <cfRule type="expression" dxfId="201" priority="143">
      <formula>$L202="Alta"</formula>
    </cfRule>
    <cfRule type="expression" dxfId="200" priority="144">
      <formula>$L202="Extrema"</formula>
    </cfRule>
  </conditionalFormatting>
  <conditionalFormatting sqref="M202">
    <cfRule type="expression" dxfId="199" priority="137">
      <formula>$M202="Baja"</formula>
    </cfRule>
    <cfRule type="expression" dxfId="198" priority="138">
      <formula>$M202="Moderada"</formula>
    </cfRule>
    <cfRule type="expression" dxfId="197" priority="139">
      <formula>$M202="Alta"</formula>
    </cfRule>
    <cfRule type="expression" dxfId="196" priority="140">
      <formula>$M202="Extrema"</formula>
    </cfRule>
  </conditionalFormatting>
  <conditionalFormatting sqref="AM202">
    <cfRule type="expression" dxfId="195" priority="131">
      <formula>$AM202="Extrema"</formula>
    </cfRule>
    <cfRule type="expression" dxfId="194" priority="132">
      <formula>$AM202="Alta"</formula>
    </cfRule>
    <cfRule type="expression" dxfId="193" priority="133">
      <formula>$AM202="Moderada"</formula>
    </cfRule>
    <cfRule type="expression" dxfId="192" priority="134">
      <formula>$AM202="Baja"</formula>
    </cfRule>
  </conditionalFormatting>
  <conditionalFormatting sqref="X218:X233">
    <cfRule type="cellIs" dxfId="191" priority="124" operator="equal">
      <formula>0</formula>
    </cfRule>
  </conditionalFormatting>
  <conditionalFormatting sqref="T218:T233">
    <cfRule type="cellIs" dxfId="190" priority="122" operator="equal">
      <formula>"Escriba la vulnerabilidad asociada al control"</formula>
    </cfRule>
    <cfRule type="cellIs" dxfId="189" priority="123" operator="equal">
      <formula>"Escriba al menos un control asocidado a la vulnerabilidad"</formula>
    </cfRule>
  </conditionalFormatting>
  <conditionalFormatting sqref="L218">
    <cfRule type="expression" dxfId="188" priority="118">
      <formula>$L218="Baja"</formula>
    </cfRule>
    <cfRule type="expression" dxfId="187" priority="119">
      <formula>$L218="Moderada"</formula>
    </cfRule>
    <cfRule type="expression" dxfId="186" priority="120">
      <formula>$L218="Alta"</formula>
    </cfRule>
    <cfRule type="expression" dxfId="185" priority="121">
      <formula>$L218="Extrema"</formula>
    </cfRule>
  </conditionalFormatting>
  <conditionalFormatting sqref="M218">
    <cfRule type="expression" dxfId="184" priority="114">
      <formula>$M218="Baja"</formula>
    </cfRule>
    <cfRule type="expression" dxfId="183" priority="115">
      <formula>$M218="Moderada"</formula>
    </cfRule>
    <cfRule type="expression" dxfId="182" priority="116">
      <formula>$M218="Alta"</formula>
    </cfRule>
    <cfRule type="expression" dxfId="181" priority="117">
      <formula>$M218="Extrema"</formula>
    </cfRule>
  </conditionalFormatting>
  <conditionalFormatting sqref="AM218">
    <cfRule type="expression" dxfId="180" priority="108">
      <formula>$AM218="Extrema"</formula>
    </cfRule>
    <cfRule type="expression" dxfId="179" priority="109">
      <formula>$AM218="Alta"</formula>
    </cfRule>
    <cfRule type="expression" dxfId="178" priority="110">
      <formula>$AM218="Moderada"</formula>
    </cfRule>
    <cfRule type="expression" dxfId="177" priority="111">
      <formula>$AM218="Baja"</formula>
    </cfRule>
  </conditionalFormatting>
  <conditionalFormatting sqref="AC26:AC27">
    <cfRule type="cellIs" dxfId="176" priority="38" operator="equal">
      <formula>"EL RIESGO SE PUEDE ESTAR MATERIALIZANDO"</formula>
    </cfRule>
  </conditionalFormatting>
  <conditionalFormatting sqref="AC38:AC39">
    <cfRule type="cellIs" dxfId="175" priority="37" operator="equal">
      <formula>"EL RIESGO SE PUEDE ESTAR MATERIALIZANDO"</formula>
    </cfRule>
  </conditionalFormatting>
  <conditionalFormatting sqref="AC42:AC43">
    <cfRule type="cellIs" dxfId="174" priority="36" operator="equal">
      <formula>"EL RIESGO SE PUEDE ESTAR MATERIALIZANDO"</formula>
    </cfRule>
  </conditionalFormatting>
  <conditionalFormatting sqref="AC54:AC55">
    <cfRule type="cellIs" dxfId="173" priority="35" operator="equal">
      <formula>"EL RIESGO SE PUEDE ESTAR MATERIALIZANDO"</formula>
    </cfRule>
  </conditionalFormatting>
  <conditionalFormatting sqref="AC58:AC59">
    <cfRule type="cellIs" dxfId="172" priority="34" operator="equal">
      <formula>"EL RIESGO SE PUEDE ESTAR MATERIALIZANDO"</formula>
    </cfRule>
  </conditionalFormatting>
  <conditionalFormatting sqref="AC70:AC71">
    <cfRule type="cellIs" dxfId="171" priority="33" operator="equal">
      <formula>"EL RIESGO SE PUEDE ESTAR MATERIALIZANDO"</formula>
    </cfRule>
  </conditionalFormatting>
  <conditionalFormatting sqref="AC74:AC75">
    <cfRule type="cellIs" dxfId="170" priority="32" operator="equal">
      <formula>"EL RIESGO SE PUEDE ESTAR MATERIALIZANDO"</formula>
    </cfRule>
  </conditionalFormatting>
  <conditionalFormatting sqref="AC86:AC87">
    <cfRule type="cellIs" dxfId="169" priority="31" operator="equal">
      <formula>"EL RIESGO SE PUEDE ESTAR MATERIALIZANDO"</formula>
    </cfRule>
  </conditionalFormatting>
  <conditionalFormatting sqref="AC90:AC91">
    <cfRule type="cellIs" dxfId="168" priority="30" operator="equal">
      <formula>"EL RIESGO SE PUEDE ESTAR MATERIALIZANDO"</formula>
    </cfRule>
  </conditionalFormatting>
  <conditionalFormatting sqref="AC102:AC103">
    <cfRule type="cellIs" dxfId="167" priority="29" operator="equal">
      <formula>"EL RIESGO SE PUEDE ESTAR MATERIALIZANDO"</formula>
    </cfRule>
  </conditionalFormatting>
  <conditionalFormatting sqref="AC106:AC107">
    <cfRule type="cellIs" dxfId="166" priority="28" operator="equal">
      <formula>"EL RIESGO SE PUEDE ESTAR MATERIALIZANDO"</formula>
    </cfRule>
  </conditionalFormatting>
  <conditionalFormatting sqref="AC118:AC119">
    <cfRule type="cellIs" dxfId="165" priority="27" operator="equal">
      <formula>"EL RIESGO SE PUEDE ESTAR MATERIALIZANDO"</formula>
    </cfRule>
  </conditionalFormatting>
  <conditionalFormatting sqref="AC122:AC123">
    <cfRule type="cellIs" dxfId="164" priority="26" operator="equal">
      <formula>"EL RIESGO SE PUEDE ESTAR MATERIALIZANDO"</formula>
    </cfRule>
  </conditionalFormatting>
  <conditionalFormatting sqref="AC134:AC135">
    <cfRule type="cellIs" dxfId="163" priority="25" operator="equal">
      <formula>"EL RIESGO SE PUEDE ESTAR MATERIALIZANDO"</formula>
    </cfRule>
  </conditionalFormatting>
  <conditionalFormatting sqref="AC138:AC139">
    <cfRule type="cellIs" dxfId="162" priority="24" operator="equal">
      <formula>"EL RIESGO SE PUEDE ESTAR MATERIALIZANDO"</formula>
    </cfRule>
  </conditionalFormatting>
  <conditionalFormatting sqref="AC150:AC151">
    <cfRule type="cellIs" dxfId="161" priority="23" operator="equal">
      <formula>"EL RIESGO SE PUEDE ESTAR MATERIALIZANDO"</formula>
    </cfRule>
  </conditionalFormatting>
  <conditionalFormatting sqref="AC154:AC155">
    <cfRule type="cellIs" dxfId="160" priority="22" operator="equal">
      <formula>"EL RIESGO SE PUEDE ESTAR MATERIALIZANDO"</formula>
    </cfRule>
  </conditionalFormatting>
  <conditionalFormatting sqref="AC166:AC167">
    <cfRule type="cellIs" dxfId="159" priority="21" operator="equal">
      <formula>"EL RIESGO SE PUEDE ESTAR MATERIALIZANDO"</formula>
    </cfRule>
  </conditionalFormatting>
  <conditionalFormatting sqref="AC170:AC171">
    <cfRule type="cellIs" dxfId="158" priority="20" operator="equal">
      <formula>"EL RIESGO SE PUEDE ESTAR MATERIALIZANDO"</formula>
    </cfRule>
  </conditionalFormatting>
  <conditionalFormatting sqref="AC182:AC183">
    <cfRule type="cellIs" dxfId="157" priority="19" operator="equal">
      <formula>"EL RIESGO SE PUEDE ESTAR MATERIALIZANDO"</formula>
    </cfRule>
  </conditionalFormatting>
  <conditionalFormatting sqref="AC186:AC187">
    <cfRule type="cellIs" dxfId="156" priority="18" operator="equal">
      <formula>"EL RIESGO SE PUEDE ESTAR MATERIALIZANDO"</formula>
    </cfRule>
  </conditionalFormatting>
  <conditionalFormatting sqref="AC198:AC199">
    <cfRule type="cellIs" dxfId="155" priority="17" operator="equal">
      <formula>"EL RIESGO SE PUEDE ESTAR MATERIALIZANDO"</formula>
    </cfRule>
  </conditionalFormatting>
  <conditionalFormatting sqref="AC202:AC203">
    <cfRule type="cellIs" dxfId="154" priority="16" operator="equal">
      <formula>"EL RIESGO SE PUEDE ESTAR MATERIALIZANDO"</formula>
    </cfRule>
  </conditionalFormatting>
  <conditionalFormatting sqref="AC214:AC215">
    <cfRule type="cellIs" dxfId="153" priority="15" operator="equal">
      <formula>"EL RIESGO SE PUEDE ESTAR MATERIALIZANDO"</formula>
    </cfRule>
  </conditionalFormatting>
  <conditionalFormatting sqref="AC218:AC219">
    <cfRule type="cellIs" dxfId="152" priority="14" operator="equal">
      <formula>"EL RIESGO SE PUEDE ESTAR MATERIALIZANDO"</formula>
    </cfRule>
  </conditionalFormatting>
  <conditionalFormatting sqref="AC230:AC231">
    <cfRule type="cellIs" dxfId="151" priority="13" operator="equal">
      <formula>"EL RIESGO SE PUEDE ESTAR MATERIALIZANDO"</formula>
    </cfRule>
  </conditionalFormatting>
  <conditionalFormatting sqref="AN10:AN233">
    <cfRule type="cellIs" dxfId="150" priority="5" operator="equal">
      <formula>"Extrema"</formula>
    </cfRule>
    <cfRule type="cellIs" dxfId="149" priority="6" operator="equal">
      <formula>"Alta"</formula>
    </cfRule>
    <cfRule type="cellIs" dxfId="148" priority="7" operator="equal">
      <formula>"Moderada"</formula>
    </cfRule>
    <cfRule type="cellIs" dxfId="147" priority="8" operator="equal">
      <formula>"Baja"</formula>
    </cfRule>
  </conditionalFormatting>
  <conditionalFormatting sqref="AP11:AP12">
    <cfRule type="cellIs" dxfId="146" priority="4" operator="equal">
      <formula>"Establezca acciones preventivas para reducir la probabilidad de ocurrencia y/o impacto del riesgo"</formula>
    </cfRule>
  </conditionalFormatting>
  <conditionalFormatting sqref="AP18:AP19">
    <cfRule type="cellIs" dxfId="145" priority="3" operator="equal">
      <formula>"Establezca acciones preventivas para reducir la probabilidad de ocurrencia y/o impacto del riesgo"</formula>
    </cfRule>
  </conditionalFormatting>
  <conditionalFormatting sqref="AP27:AP28 AP43:AP44 AP59:AP60 AP75:AP76 AP91:AP92 AP107:AP108 AP123:AP124 AP139:AP140 AP155:AP156 AP171:AP172 AP187:AP188 AP203:AP204 AP219:AP220">
    <cfRule type="cellIs" dxfId="144" priority="2" operator="equal">
      <formula>"Establezca acciones preventivas para reducir la probabilidad de ocurrencia y/o impacto del riesgo"</formula>
    </cfRule>
  </conditionalFormatting>
  <conditionalFormatting sqref="AP34:AP35 AP50:AP51 AP66:AP67 AP82:AP83 AP98:AP99 AP114:AP115 AP130:AP131 AP146:AP147 AP162:AP163 AP178:AP179 AP194:AP195 AP210:AP211 AP226:AP227">
    <cfRule type="cellIs" dxfId="143" priority="1" operator="equal">
      <formula>"Establezca acciones preventivas para reducir la probabilidad de ocurrencia y/o impacto del riesgo"</formula>
    </cfRule>
  </conditionalFormatting>
  <dataValidations count="1">
    <dataValidation allowBlank="1" showInputMessage="1" showErrorMessage="1" promptTitle="ATENCIÓN" prompt="ESCRIBA SOLO UN CONTROL POR CELDA. Puede indicar hasta 2 controles por cada vulnerabilidad (debilidad, falla o causa)" sqref="Q10:Q233"/>
  </dataValidations>
  <pageMargins left="0.70866141732283472" right="0.70866141732283472" top="0.74803149606299213" bottom="0.74803149606299213" header="0.31496062992125984" footer="0.31496062992125984"/>
  <pageSetup scale="20" orientation="landscape" horizontalDpi="4294967294" verticalDpi="4294967294"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DATOS!$C$3:$C$8</xm:f>
          </x14:formula1>
          <xm:sqref>A10:A233</xm:sqref>
        </x14:dataValidation>
        <x14:dataValidation type="list" allowBlank="1" showInputMessage="1" showErrorMessage="1">
          <x14:formula1>
            <xm:f>DATOS!$C$9:$C$25</xm:f>
          </x14:formula1>
          <xm:sqref>C10:C233</xm:sqref>
        </x14:dataValidation>
        <x14:dataValidation type="list" allowBlank="1" showInputMessage="1" showErrorMessage="1">
          <x14:formula1>
            <xm:f>DATOS!$E$3:$E$20</xm:f>
          </x14:formula1>
          <xm:sqref>G10:G233</xm:sqref>
        </x14:dataValidation>
        <x14:dataValidation type="list" allowBlank="1" showInputMessage="1" showErrorMessage="1">
          <x14:formula1>
            <xm:f>DATOS!$V$3:$V$4</xm:f>
          </x14:formula1>
          <xm:sqref>H10:H233</xm:sqref>
        </x14:dataValidation>
        <x14:dataValidation type="list" allowBlank="1" showInputMessage="1" showErrorMessage="1">
          <x14:formula1>
            <xm:f>DATOS!$N$3:$N$13</xm:f>
          </x14:formula1>
          <xm:sqref>P10:P233</xm:sqref>
        </x14:dataValidation>
        <x14:dataValidation type="list" allowBlank="1" showInputMessage="1" showErrorMessage="1" prompt="Verifique que haya coherencia con la posibilidad de ocurrencia del riesgo en las territoriales">
          <x14:formula1>
            <xm:f>DATOS!$W$3:$W$6</xm:f>
          </x14:formula1>
          <xm:sqref>U10:U233</xm:sqref>
        </x14:dataValidation>
        <x14:dataValidation type="list" allowBlank="1" showInputMessage="1" showErrorMessage="1">
          <x14:formula1>
            <xm:f>DATOS!$T$3:$T$5</xm:f>
          </x14:formula1>
          <xm:sqref>AD10:AD233</xm:sqref>
        </x14:dataValidation>
        <x14:dataValidation type="list" allowBlank="1" showInputMessage="1" showErrorMessage="1">
          <x14:formula1>
            <xm:f>DATOS!$U$3:$U$6</xm:f>
          </x14:formula1>
          <xm:sqref>AE10:AE233</xm:sqref>
        </x14:dataValidation>
        <x14:dataValidation type="list" allowBlank="1" showInputMessage="1" showErrorMessage="1">
          <x14:formula1>
            <xm:f>DATOS!$Z$3:$Z$7</xm:f>
          </x14:formula1>
          <xm:sqref>AP10 AP17 AP26 AP42 AP58 AP74 AP90 AP106 AP122 AP138 AP154 AP170 AP186 AP202 AP218 AP33 AP49 AP65 AP81 AP97 AP113 AP129 AP145 AP161 AP177 AP193 AP209 AP225</xm:sqref>
        </x14:dataValidation>
        <x14:dataValidation type="list" allowBlank="1" showInputMessage="1" showErrorMessage="1">
          <x14:formula1>
            <xm:f>DATOS!$G$3:$G$10</xm:f>
          </x14:formula1>
          <xm:sqref>F10:F233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47"/>
  <sheetViews>
    <sheetView showGridLines="0" showRowColHeaders="0" zoomScale="95" zoomScaleNormal="95" workbookViewId="0"/>
  </sheetViews>
  <sheetFormatPr baseColWidth="10" defaultColWidth="0" defaultRowHeight="16.5" customHeight="1" zeroHeight="1" x14ac:dyDescent="0.25"/>
  <cols>
    <col min="1" max="1" width="19.7109375" style="4" customWidth="1"/>
    <col min="2" max="13" width="11.42578125" style="4" customWidth="1"/>
    <col min="14" max="27" width="0" style="4" hidden="1" customWidth="1"/>
    <col min="28" max="16384" width="11.42578125" style="4" hidden="1"/>
  </cols>
  <sheetData>
    <row r="1" spans="1:13" ht="48.75" customHeight="1" x14ac:dyDescent="0.25">
      <c r="A1" s="64"/>
      <c r="B1" s="246" t="s">
        <v>323</v>
      </c>
      <c r="C1" s="246"/>
      <c r="D1" s="246"/>
      <c r="E1" s="246"/>
      <c r="F1" s="246"/>
      <c r="G1" s="246"/>
      <c r="H1" s="246"/>
      <c r="I1" s="246"/>
      <c r="J1" s="246"/>
      <c r="K1" s="246"/>
      <c r="L1" s="246"/>
      <c r="M1" s="246"/>
    </row>
    <row r="2" spans="1:13" ht="9.75" customHeight="1" x14ac:dyDescent="0.35"/>
    <row r="3" spans="1:13" ht="94.5" customHeight="1" x14ac:dyDescent="0.25">
      <c r="A3" s="342" t="s">
        <v>425</v>
      </c>
      <c r="B3" s="342"/>
      <c r="C3" s="343" t="s">
        <v>434</v>
      </c>
      <c r="D3" s="343"/>
      <c r="E3" s="343"/>
      <c r="F3" s="343"/>
      <c r="G3" s="343"/>
      <c r="H3" s="343"/>
      <c r="I3" s="343"/>
      <c r="J3" s="343"/>
      <c r="K3" s="343"/>
      <c r="L3" s="343"/>
      <c r="M3" s="343"/>
    </row>
    <row r="4" spans="1:13" ht="196.5" customHeight="1" x14ac:dyDescent="0.25">
      <c r="A4" s="342" t="s">
        <v>220</v>
      </c>
      <c r="B4" s="342"/>
      <c r="C4" s="287" t="s">
        <v>437</v>
      </c>
      <c r="D4" s="287"/>
      <c r="E4" s="287"/>
      <c r="F4" s="287"/>
      <c r="G4" s="287"/>
      <c r="H4" s="287"/>
      <c r="I4" s="287"/>
      <c r="J4" s="287"/>
      <c r="K4" s="287"/>
      <c r="L4" s="287"/>
      <c r="M4" s="287"/>
    </row>
    <row r="5" spans="1:13" ht="183.75" customHeight="1" x14ac:dyDescent="0.25">
      <c r="A5" s="342" t="s">
        <v>319</v>
      </c>
      <c r="B5" s="342"/>
      <c r="C5" s="287" t="s">
        <v>435</v>
      </c>
      <c r="D5" s="287"/>
      <c r="E5" s="287"/>
      <c r="F5" s="287"/>
      <c r="G5" s="287"/>
      <c r="H5" s="287"/>
      <c r="I5" s="287"/>
      <c r="J5" s="287"/>
      <c r="K5" s="287"/>
      <c r="L5" s="287"/>
      <c r="M5" s="287"/>
    </row>
    <row r="6" spans="1:13" ht="194.25" customHeight="1" x14ac:dyDescent="0.25">
      <c r="A6" s="342" t="s">
        <v>221</v>
      </c>
      <c r="B6" s="342"/>
      <c r="C6" s="287" t="s">
        <v>431</v>
      </c>
      <c r="D6" s="287"/>
      <c r="E6" s="287"/>
      <c r="F6" s="287"/>
      <c r="G6" s="287"/>
      <c r="H6" s="287"/>
      <c r="I6" s="287"/>
      <c r="J6" s="287"/>
      <c r="K6" s="287"/>
      <c r="L6" s="287"/>
      <c r="M6" s="287"/>
    </row>
    <row r="7" spans="1:13" ht="118.5" customHeight="1" x14ac:dyDescent="0.25">
      <c r="A7" s="342" t="s">
        <v>426</v>
      </c>
      <c r="B7" s="342"/>
      <c r="C7" s="287" t="s">
        <v>432</v>
      </c>
      <c r="D7" s="287"/>
      <c r="E7" s="287"/>
      <c r="F7" s="287"/>
      <c r="G7" s="287"/>
      <c r="H7" s="287"/>
      <c r="I7" s="287"/>
      <c r="J7" s="287"/>
      <c r="K7" s="287"/>
      <c r="L7" s="287"/>
      <c r="M7" s="287"/>
    </row>
    <row r="8" spans="1:13" ht="63.75" customHeight="1" x14ac:dyDescent="0.25">
      <c r="A8" s="342" t="s">
        <v>428</v>
      </c>
      <c r="B8" s="342"/>
      <c r="C8" s="287" t="s">
        <v>430</v>
      </c>
      <c r="D8" s="287"/>
      <c r="E8" s="287"/>
      <c r="F8" s="287"/>
      <c r="G8" s="287"/>
      <c r="H8" s="287"/>
      <c r="I8" s="287"/>
      <c r="J8" s="287"/>
      <c r="K8" s="287"/>
      <c r="L8" s="287"/>
      <c r="M8" s="287"/>
    </row>
    <row r="9" spans="1:13" ht="90.75" customHeight="1" x14ac:dyDescent="0.25">
      <c r="A9" s="342" t="s">
        <v>427</v>
      </c>
      <c r="B9" s="342"/>
      <c r="C9" s="287" t="s">
        <v>436</v>
      </c>
      <c r="D9" s="287"/>
      <c r="E9" s="287"/>
      <c r="F9" s="287"/>
      <c r="G9" s="287"/>
      <c r="H9" s="287"/>
      <c r="I9" s="287"/>
      <c r="J9" s="287"/>
      <c r="K9" s="287"/>
      <c r="L9" s="287"/>
      <c r="M9" s="287"/>
    </row>
    <row r="10" spans="1:13" ht="81" hidden="1" customHeight="1" x14ac:dyDescent="0.35"/>
    <row r="11" spans="1:13" ht="81" hidden="1" customHeight="1" x14ac:dyDescent="0.35"/>
    <row r="12" spans="1:13" ht="81" hidden="1" customHeight="1" x14ac:dyDescent="0.35"/>
    <row r="13" spans="1:13" ht="81" hidden="1" customHeight="1" x14ac:dyDescent="0.35"/>
    <row r="14" spans="1:13" ht="81" hidden="1" customHeight="1" x14ac:dyDescent="0.35"/>
    <row r="15" spans="1:13" ht="81" hidden="1" customHeight="1" x14ac:dyDescent="0.35"/>
    <row r="16" spans="1:13" ht="81" hidden="1" customHeight="1" x14ac:dyDescent="0.35"/>
    <row r="17" ht="81" hidden="1" customHeight="1" x14ac:dyDescent="0.35"/>
    <row r="18" ht="81" hidden="1" customHeight="1" x14ac:dyDescent="0.35"/>
    <row r="19" ht="81" hidden="1" customHeight="1" x14ac:dyDescent="0.35"/>
    <row r="20" ht="81" hidden="1" customHeight="1" x14ac:dyDescent="0.35"/>
    <row r="21" ht="81" hidden="1" customHeight="1" x14ac:dyDescent="0.35"/>
    <row r="22" ht="81" hidden="1" customHeight="1" x14ac:dyDescent="0.35"/>
    <row r="23" ht="81" hidden="1" customHeight="1" x14ac:dyDescent="0.35"/>
    <row r="24" ht="81" hidden="1" customHeight="1" x14ac:dyDescent="0.35"/>
    <row r="25" ht="47.25" hidden="1" customHeight="1" x14ac:dyDescent="0.35"/>
    <row r="26" ht="47.25" hidden="1" customHeight="1" x14ac:dyDescent="0.35"/>
    <row r="27" ht="47.25" hidden="1" customHeight="1" x14ac:dyDescent="0.35"/>
    <row r="28" ht="47.25" hidden="1" customHeight="1" x14ac:dyDescent="0.35"/>
    <row r="29" ht="47.25" hidden="1" customHeight="1" x14ac:dyDescent="0.35"/>
    <row r="30" ht="16.5" hidden="1" customHeight="1" x14ac:dyDescent="0.35"/>
    <row r="31" ht="16.5" hidden="1" customHeight="1" x14ac:dyDescent="0.35"/>
    <row r="32" ht="16.5" hidden="1" customHeight="1" x14ac:dyDescent="0.35"/>
    <row r="33" ht="16.5" hidden="1" customHeight="1" x14ac:dyDescent="0.35"/>
    <row r="34" ht="16.5" hidden="1" customHeight="1" x14ac:dyDescent="0.35"/>
    <row r="35" ht="16.5" hidden="1" customHeight="1" x14ac:dyDescent="0.35"/>
    <row r="36" ht="16.5" hidden="1" customHeight="1" x14ac:dyDescent="0.35"/>
    <row r="37" ht="16.5" hidden="1" customHeight="1" x14ac:dyDescent="0.35"/>
    <row r="38" ht="16.5" hidden="1" customHeight="1" x14ac:dyDescent="0.35"/>
    <row r="39" ht="16.5" hidden="1" customHeight="1" x14ac:dyDescent="0.35"/>
    <row r="40" ht="16.5" hidden="1" customHeight="1" x14ac:dyDescent="0.35"/>
    <row r="41" ht="16.5" hidden="1" customHeight="1" x14ac:dyDescent="0.35"/>
    <row r="42" ht="16.5" hidden="1" customHeight="1" x14ac:dyDescent="0.35"/>
    <row r="43" ht="16.5" hidden="1" customHeight="1" x14ac:dyDescent="0.25"/>
    <row r="44" ht="16.5" hidden="1" customHeight="1" x14ac:dyDescent="0.25"/>
    <row r="45" ht="16.5" hidden="1" customHeight="1" x14ac:dyDescent="0.25"/>
    <row r="46" ht="16.5" hidden="1" customHeight="1" x14ac:dyDescent="0.25"/>
    <row r="47" ht="16.5" hidden="1" customHeight="1" x14ac:dyDescent="0.25"/>
  </sheetData>
  <sheetProtection password="E9CD" sheet="1" objects="1" scenarios="1"/>
  <mergeCells count="15">
    <mergeCell ref="A7:B7"/>
    <mergeCell ref="C7:M7"/>
    <mergeCell ref="A9:B9"/>
    <mergeCell ref="C9:M9"/>
    <mergeCell ref="B1:M1"/>
    <mergeCell ref="A5:B5"/>
    <mergeCell ref="C5:M5"/>
    <mergeCell ref="A8:B8"/>
    <mergeCell ref="C8:M8"/>
    <mergeCell ref="A4:B4"/>
    <mergeCell ref="C4:M4"/>
    <mergeCell ref="A6:B6"/>
    <mergeCell ref="C6:M6"/>
    <mergeCell ref="A3:B3"/>
    <mergeCell ref="C3:M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048576"/>
  <sheetViews>
    <sheetView showGridLines="0" showRowColHeaders="0" zoomScale="91" zoomScaleNormal="91" workbookViewId="0"/>
  </sheetViews>
  <sheetFormatPr baseColWidth="10" defaultColWidth="0" defaultRowHeight="16.5" customHeight="1" zeroHeight="1" x14ac:dyDescent="0.25"/>
  <cols>
    <col min="1" max="1" width="19.7109375" style="4" customWidth="1"/>
    <col min="2" max="8" width="14.28515625" style="4" customWidth="1"/>
    <col min="9" max="9" width="1.85546875" style="4" customWidth="1"/>
    <col min="10" max="10" width="17.5703125" style="4" customWidth="1"/>
    <col min="11" max="11" width="24.85546875" style="4" customWidth="1"/>
    <col min="12" max="12" width="86.140625" style="4" customWidth="1"/>
    <col min="13" max="29" width="0" style="4" hidden="1" customWidth="1"/>
    <col min="30" max="16384" width="11.42578125" style="4" hidden="1"/>
  </cols>
  <sheetData>
    <row r="1" spans="1:12" ht="48.75" customHeight="1" x14ac:dyDescent="0.25">
      <c r="A1" s="64"/>
      <c r="B1" s="313" t="s">
        <v>314</v>
      </c>
      <c r="C1" s="314"/>
      <c r="D1" s="314"/>
      <c r="E1" s="314"/>
      <c r="F1" s="314"/>
      <c r="G1" s="314"/>
      <c r="H1" s="314"/>
      <c r="I1" s="314"/>
      <c r="J1" s="314"/>
      <c r="K1" s="314"/>
      <c r="L1" s="315"/>
    </row>
    <row r="2" spans="1:12" ht="9.75" customHeight="1" x14ac:dyDescent="0.35"/>
    <row r="3" spans="1:12" ht="43.5" customHeight="1" x14ac:dyDescent="0.25">
      <c r="A3" s="359" t="s">
        <v>399</v>
      </c>
      <c r="B3" s="360"/>
      <c r="C3" s="360"/>
      <c r="D3" s="360"/>
      <c r="E3" s="360"/>
      <c r="F3" s="360"/>
      <c r="G3" s="360"/>
      <c r="H3" s="361"/>
      <c r="I3" s="142"/>
      <c r="J3" s="357" t="s">
        <v>388</v>
      </c>
      <c r="K3" s="357"/>
      <c r="L3" s="357"/>
    </row>
    <row r="4" spans="1:12" ht="43.5" customHeight="1" x14ac:dyDescent="0.25">
      <c r="A4" s="344"/>
      <c r="B4" s="345"/>
      <c r="C4" s="345"/>
      <c r="D4" s="345"/>
      <c r="E4" s="345"/>
      <c r="F4" s="345"/>
      <c r="G4" s="345"/>
      <c r="H4" s="346"/>
      <c r="I4" s="143"/>
      <c r="J4" s="138" t="s">
        <v>376</v>
      </c>
      <c r="K4" s="138" t="s">
        <v>377</v>
      </c>
      <c r="L4" s="138" t="s">
        <v>378</v>
      </c>
    </row>
    <row r="5" spans="1:12" ht="53.1" customHeight="1" x14ac:dyDescent="0.25">
      <c r="A5" s="344"/>
      <c r="B5" s="345"/>
      <c r="C5" s="345"/>
      <c r="D5" s="345"/>
      <c r="E5" s="345"/>
      <c r="F5" s="345"/>
      <c r="G5" s="345"/>
      <c r="H5" s="346"/>
      <c r="I5" s="143"/>
      <c r="J5" s="358" t="s">
        <v>379</v>
      </c>
      <c r="K5" s="146" t="s">
        <v>360</v>
      </c>
      <c r="L5" s="146" t="s">
        <v>383</v>
      </c>
    </row>
    <row r="6" spans="1:12" ht="53.1" customHeight="1" x14ac:dyDescent="0.25">
      <c r="A6" s="344"/>
      <c r="B6" s="345"/>
      <c r="C6" s="345"/>
      <c r="D6" s="345"/>
      <c r="E6" s="345"/>
      <c r="F6" s="345"/>
      <c r="G6" s="345"/>
      <c r="H6" s="346"/>
      <c r="I6" s="143"/>
      <c r="J6" s="358"/>
      <c r="K6" s="146" t="s">
        <v>361</v>
      </c>
      <c r="L6" s="146" t="s">
        <v>384</v>
      </c>
    </row>
    <row r="7" spans="1:12" ht="53.1" customHeight="1" x14ac:dyDescent="0.25">
      <c r="A7" s="344"/>
      <c r="B7" s="345"/>
      <c r="C7" s="345"/>
      <c r="D7" s="345"/>
      <c r="E7" s="345"/>
      <c r="F7" s="345"/>
      <c r="G7" s="345"/>
      <c r="H7" s="346"/>
      <c r="I7" s="143"/>
      <c r="J7" s="358"/>
      <c r="K7" s="146" t="s">
        <v>362</v>
      </c>
      <c r="L7" s="146" t="s">
        <v>330</v>
      </c>
    </row>
    <row r="8" spans="1:12" ht="53.1" customHeight="1" x14ac:dyDescent="0.25">
      <c r="A8" s="344"/>
      <c r="B8" s="345"/>
      <c r="C8" s="345"/>
      <c r="D8" s="345"/>
      <c r="E8" s="345"/>
      <c r="F8" s="345"/>
      <c r="G8" s="345"/>
      <c r="H8" s="346"/>
      <c r="I8" s="143"/>
      <c r="J8" s="358"/>
      <c r="K8" s="146" t="s">
        <v>363</v>
      </c>
      <c r="L8" s="146" t="s">
        <v>331</v>
      </c>
    </row>
    <row r="9" spans="1:12" ht="53.1" customHeight="1" x14ac:dyDescent="0.25">
      <c r="A9" s="344"/>
      <c r="B9" s="345"/>
      <c r="C9" s="345"/>
      <c r="D9" s="345"/>
      <c r="E9" s="345"/>
      <c r="F9" s="345"/>
      <c r="G9" s="345"/>
      <c r="H9" s="346"/>
      <c r="I9" s="143"/>
      <c r="J9" s="358"/>
      <c r="K9" s="146" t="s">
        <v>364</v>
      </c>
      <c r="L9" s="146" t="s">
        <v>332</v>
      </c>
    </row>
    <row r="10" spans="1:12" ht="53.1" customHeight="1" x14ac:dyDescent="0.25">
      <c r="A10" s="344" t="s">
        <v>270</v>
      </c>
      <c r="B10" s="345"/>
      <c r="C10" s="345"/>
      <c r="D10" s="345"/>
      <c r="E10" s="345"/>
      <c r="F10" s="345"/>
      <c r="G10" s="345"/>
      <c r="H10" s="346"/>
      <c r="I10" s="143"/>
      <c r="J10" s="358"/>
      <c r="K10" s="146" t="s">
        <v>365</v>
      </c>
      <c r="L10" s="146" t="s">
        <v>385</v>
      </c>
    </row>
    <row r="11" spans="1:12" ht="53.1" customHeight="1" x14ac:dyDescent="0.25">
      <c r="A11" s="347" t="s">
        <v>271</v>
      </c>
      <c r="B11" s="348"/>
      <c r="C11" s="348"/>
      <c r="D11" s="348"/>
      <c r="E11" s="348"/>
      <c r="F11" s="348"/>
      <c r="G11" s="348"/>
      <c r="H11" s="349"/>
      <c r="I11" s="143"/>
      <c r="J11" s="358" t="s">
        <v>380</v>
      </c>
      <c r="K11" s="146" t="s">
        <v>366</v>
      </c>
      <c r="L11" s="146" t="s">
        <v>334</v>
      </c>
    </row>
    <row r="12" spans="1:12" ht="53.1" customHeight="1" x14ac:dyDescent="0.25">
      <c r="A12" s="347"/>
      <c r="B12" s="348"/>
      <c r="C12" s="348"/>
      <c r="D12" s="348"/>
      <c r="E12" s="348"/>
      <c r="F12" s="348"/>
      <c r="G12" s="348"/>
      <c r="H12" s="349"/>
      <c r="I12" s="143"/>
      <c r="J12" s="358"/>
      <c r="K12" s="146" t="s">
        <v>367</v>
      </c>
      <c r="L12" s="146" t="s">
        <v>340</v>
      </c>
    </row>
    <row r="13" spans="1:12" ht="53.1" customHeight="1" x14ac:dyDescent="0.25">
      <c r="A13" s="47"/>
      <c r="B13" s="345" t="s">
        <v>401</v>
      </c>
      <c r="C13" s="345"/>
      <c r="D13" s="345"/>
      <c r="E13" s="345"/>
      <c r="F13" s="345"/>
      <c r="G13" s="345"/>
      <c r="H13" s="346"/>
      <c r="I13" s="143"/>
      <c r="J13" s="358"/>
      <c r="K13" s="146" t="s">
        <v>368</v>
      </c>
      <c r="L13" s="146" t="s">
        <v>343</v>
      </c>
    </row>
    <row r="14" spans="1:12" ht="53.1" customHeight="1" x14ac:dyDescent="0.25">
      <c r="A14" s="47"/>
      <c r="B14" s="345"/>
      <c r="C14" s="345"/>
      <c r="D14" s="345"/>
      <c r="E14" s="345"/>
      <c r="F14" s="345"/>
      <c r="G14" s="345"/>
      <c r="H14" s="346"/>
      <c r="I14" s="143"/>
      <c r="J14" s="358"/>
      <c r="K14" s="146" t="s">
        <v>369</v>
      </c>
      <c r="L14" s="146" t="s">
        <v>335</v>
      </c>
    </row>
    <row r="15" spans="1:12" ht="53.1" customHeight="1" x14ac:dyDescent="0.25">
      <c r="A15" s="47"/>
      <c r="B15" s="345"/>
      <c r="C15" s="345"/>
      <c r="D15" s="345"/>
      <c r="E15" s="345"/>
      <c r="F15" s="345"/>
      <c r="G15" s="345"/>
      <c r="H15" s="346"/>
      <c r="I15" s="144"/>
      <c r="J15" s="358"/>
      <c r="K15" s="146" t="s">
        <v>370</v>
      </c>
      <c r="L15" s="146" t="s">
        <v>336</v>
      </c>
    </row>
    <row r="16" spans="1:12" ht="53.1" customHeight="1" x14ac:dyDescent="0.25">
      <c r="A16" s="47"/>
      <c r="B16" s="345"/>
      <c r="C16" s="345"/>
      <c r="D16" s="345"/>
      <c r="E16" s="345"/>
      <c r="F16" s="345"/>
      <c r="G16" s="345"/>
      <c r="H16" s="346"/>
      <c r="I16" s="144"/>
      <c r="J16" s="358"/>
      <c r="K16" s="146" t="s">
        <v>371</v>
      </c>
      <c r="L16" s="146" t="s">
        <v>337</v>
      </c>
    </row>
    <row r="17" spans="1:12" ht="53.1" customHeight="1" x14ac:dyDescent="0.25">
      <c r="A17" s="350" t="s">
        <v>400</v>
      </c>
      <c r="B17" s="351"/>
      <c r="C17" s="351"/>
      <c r="D17" s="351"/>
      <c r="E17" s="351"/>
      <c r="F17" s="351"/>
      <c r="G17" s="351"/>
      <c r="H17" s="352"/>
      <c r="I17" s="143"/>
      <c r="J17" s="358"/>
      <c r="K17" s="146" t="s">
        <v>372</v>
      </c>
      <c r="L17" s="146" t="s">
        <v>342</v>
      </c>
    </row>
    <row r="18" spans="1:12" ht="53.1" customHeight="1" x14ac:dyDescent="0.25">
      <c r="A18" s="350"/>
      <c r="B18" s="351"/>
      <c r="C18" s="351"/>
      <c r="D18" s="351"/>
      <c r="E18" s="351"/>
      <c r="F18" s="351"/>
      <c r="G18" s="351"/>
      <c r="H18" s="352"/>
      <c r="I18" s="143"/>
      <c r="J18" s="358"/>
      <c r="K18" s="146" t="s">
        <v>373</v>
      </c>
      <c r="L18" s="146" t="s">
        <v>386</v>
      </c>
    </row>
    <row r="19" spans="1:12" ht="53.1" customHeight="1" x14ac:dyDescent="0.25">
      <c r="A19" s="353"/>
      <c r="B19" s="354"/>
      <c r="C19" s="354"/>
      <c r="D19" s="354"/>
      <c r="E19" s="354"/>
      <c r="F19" s="354"/>
      <c r="G19" s="354"/>
      <c r="H19" s="355"/>
      <c r="I19" s="143"/>
      <c r="J19" s="358"/>
      <c r="K19" s="146" t="s">
        <v>374</v>
      </c>
      <c r="L19" s="146" t="s">
        <v>387</v>
      </c>
    </row>
    <row r="20" spans="1:12" ht="53.1" customHeight="1" x14ac:dyDescent="0.25">
      <c r="A20" s="147"/>
      <c r="B20" s="27"/>
      <c r="C20" s="27"/>
      <c r="D20" s="27"/>
      <c r="E20" s="27"/>
      <c r="F20" s="27"/>
      <c r="G20" s="27"/>
      <c r="H20" s="27"/>
      <c r="I20" s="143"/>
      <c r="J20" s="358"/>
      <c r="K20" s="146" t="s">
        <v>375</v>
      </c>
      <c r="L20" s="146" t="s">
        <v>339</v>
      </c>
    </row>
    <row r="21" spans="1:12" ht="53.1" customHeight="1" x14ac:dyDescent="0.25">
      <c r="A21" s="147"/>
      <c r="B21" s="27"/>
      <c r="C21" s="27"/>
      <c r="D21" s="27"/>
      <c r="E21" s="27"/>
      <c r="F21" s="27"/>
      <c r="G21" s="27"/>
      <c r="H21" s="27"/>
      <c r="I21" s="143"/>
      <c r="J21" s="362" t="s">
        <v>381</v>
      </c>
      <c r="K21" s="146" t="s">
        <v>353</v>
      </c>
      <c r="L21" s="146" t="s">
        <v>344</v>
      </c>
    </row>
    <row r="22" spans="1:12" ht="53.1" customHeight="1" x14ac:dyDescent="0.25">
      <c r="A22" s="27"/>
      <c r="B22" s="27"/>
      <c r="C22" s="27"/>
      <c r="D22" s="27"/>
      <c r="E22" s="27"/>
      <c r="F22" s="27"/>
      <c r="G22" s="27"/>
      <c r="H22" s="27"/>
      <c r="I22" s="145"/>
      <c r="J22" s="363"/>
      <c r="K22" s="146" t="s">
        <v>354</v>
      </c>
      <c r="L22" s="146" t="s">
        <v>345</v>
      </c>
    </row>
    <row r="23" spans="1:12" ht="53.1" customHeight="1" x14ac:dyDescent="0.25">
      <c r="A23" s="27"/>
      <c r="B23" s="27"/>
      <c r="C23" s="27"/>
      <c r="D23" s="27"/>
      <c r="E23" s="27"/>
      <c r="F23" s="27"/>
      <c r="G23" s="27"/>
      <c r="H23" s="27"/>
      <c r="I23" s="145"/>
      <c r="J23" s="363"/>
      <c r="K23" s="146" t="s">
        <v>355</v>
      </c>
      <c r="L23" s="146" t="s">
        <v>346</v>
      </c>
    </row>
    <row r="24" spans="1:12" ht="53.1" customHeight="1" x14ac:dyDescent="0.25">
      <c r="A24" s="27"/>
      <c r="B24" s="27"/>
      <c r="C24" s="27"/>
      <c r="D24" s="27"/>
      <c r="E24" s="27"/>
      <c r="F24" s="27"/>
      <c r="G24" s="27"/>
      <c r="H24" s="27"/>
      <c r="I24" s="145"/>
      <c r="J24" s="363"/>
      <c r="K24" s="146" t="s">
        <v>356</v>
      </c>
      <c r="L24" s="146" t="s">
        <v>347</v>
      </c>
    </row>
    <row r="25" spans="1:12" ht="53.1" customHeight="1" x14ac:dyDescent="0.25">
      <c r="A25" s="148"/>
      <c r="B25" s="27"/>
      <c r="C25" s="27"/>
      <c r="D25" s="27"/>
      <c r="E25" s="27"/>
      <c r="F25" s="27"/>
      <c r="G25" s="27"/>
      <c r="H25" s="27"/>
      <c r="I25" s="27"/>
      <c r="J25" s="363"/>
      <c r="K25" s="146" t="s">
        <v>357</v>
      </c>
      <c r="L25" s="146" t="s">
        <v>348</v>
      </c>
    </row>
    <row r="26" spans="1:12" ht="53.1" customHeight="1" x14ac:dyDescent="0.25">
      <c r="A26" s="148"/>
      <c r="B26" s="27"/>
      <c r="C26" s="27"/>
      <c r="D26" s="27"/>
      <c r="E26" s="27"/>
      <c r="F26" s="27"/>
      <c r="G26" s="27"/>
      <c r="H26" s="27"/>
      <c r="I26" s="27"/>
      <c r="J26" s="363"/>
      <c r="K26" s="146" t="s">
        <v>358</v>
      </c>
      <c r="L26" s="146" t="s">
        <v>349</v>
      </c>
    </row>
    <row r="27" spans="1:12" ht="53.1" customHeight="1" x14ac:dyDescent="0.25">
      <c r="A27" s="148"/>
      <c r="B27" s="27"/>
      <c r="C27" s="27"/>
      <c r="D27" s="27"/>
      <c r="E27" s="27"/>
      <c r="F27" s="27"/>
      <c r="G27" s="27"/>
      <c r="H27" s="27"/>
      <c r="I27" s="27"/>
      <c r="J27" s="364"/>
      <c r="K27" s="146" t="s">
        <v>359</v>
      </c>
      <c r="L27" s="146" t="s">
        <v>350</v>
      </c>
    </row>
    <row r="28" spans="1:12" ht="53.1" customHeight="1" x14ac:dyDescent="0.25">
      <c r="A28" s="148"/>
      <c r="B28" s="27"/>
      <c r="C28" s="27"/>
      <c r="D28" s="27"/>
      <c r="E28" s="27"/>
      <c r="F28" s="27"/>
      <c r="G28" s="27"/>
      <c r="H28" s="27"/>
      <c r="I28" s="27"/>
      <c r="J28" s="356" t="s">
        <v>382</v>
      </c>
      <c r="K28" s="356"/>
      <c r="L28" s="356"/>
    </row>
    <row r="29" spans="1:12" ht="37.5" hidden="1" customHeight="1" x14ac:dyDescent="0.35">
      <c r="A29" s="148"/>
      <c r="B29" s="27"/>
      <c r="C29" s="27"/>
      <c r="D29" s="27"/>
      <c r="E29" s="27"/>
      <c r="F29" s="27"/>
      <c r="G29" s="27"/>
      <c r="H29" s="27"/>
      <c r="I29" s="27"/>
      <c r="J29" s="27"/>
      <c r="K29" s="27"/>
      <c r="L29" s="27"/>
    </row>
    <row r="30" spans="1:12" ht="37.5" hidden="1" customHeight="1" x14ac:dyDescent="0.35">
      <c r="A30" s="27"/>
      <c r="B30" s="30"/>
      <c r="C30" s="30"/>
      <c r="D30" s="30"/>
      <c r="E30" s="30"/>
      <c r="F30" s="30"/>
      <c r="G30" s="30"/>
      <c r="H30" s="30"/>
      <c r="I30" s="30"/>
      <c r="J30" s="30"/>
      <c r="K30" s="30"/>
      <c r="L30" s="30"/>
    </row>
    <row r="31" spans="1:12" hidden="1" x14ac:dyDescent="0.35"/>
    <row r="32" spans="1: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t="16.5" hidden="1" customHeight="1" x14ac:dyDescent="0.35"/>
    <row r="57" ht="16.5" hidden="1" customHeight="1" x14ac:dyDescent="0.35"/>
    <row r="58" ht="16.5" hidden="1" customHeight="1" x14ac:dyDescent="0.35"/>
    <row r="59" ht="16.5" hidden="1" customHeight="1" x14ac:dyDescent="0.35"/>
    <row r="1048576" ht="16.5" hidden="1" customHeight="1" x14ac:dyDescent="0.35"/>
  </sheetData>
  <sheetProtection password="E9CD" sheet="1" objects="1" scenarios="1"/>
  <mergeCells count="11">
    <mergeCell ref="B1:L1"/>
    <mergeCell ref="A10:H10"/>
    <mergeCell ref="A11:H12"/>
    <mergeCell ref="A17:H19"/>
    <mergeCell ref="J28:L28"/>
    <mergeCell ref="J3:L3"/>
    <mergeCell ref="J5:J10"/>
    <mergeCell ref="J11:J20"/>
    <mergeCell ref="A3:H9"/>
    <mergeCell ref="B13:H16"/>
    <mergeCell ref="J21:J2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0"/>
  <sheetViews>
    <sheetView showGridLines="0" showRowColHeaders="0" zoomScaleNormal="100" workbookViewId="0">
      <selection sqref="A1:B1"/>
    </sheetView>
  </sheetViews>
  <sheetFormatPr baseColWidth="10" defaultColWidth="0" defaultRowHeight="16.5" zeroHeight="1" x14ac:dyDescent="0.25"/>
  <cols>
    <col min="1" max="12" width="11.42578125" style="4" customWidth="1"/>
    <col min="13" max="15" width="11.42578125" style="4" hidden="1" customWidth="1"/>
    <col min="16" max="16" width="0" style="4" hidden="1" customWidth="1"/>
    <col min="17" max="16384" width="11.42578125" style="4" hidden="1"/>
  </cols>
  <sheetData>
    <row r="1" spans="1:12" s="75" customFormat="1" ht="48.75" customHeight="1" x14ac:dyDescent="0.25">
      <c r="A1" s="366"/>
      <c r="B1" s="367"/>
      <c r="C1" s="368" t="s">
        <v>321</v>
      </c>
      <c r="D1" s="368"/>
      <c r="E1" s="368"/>
      <c r="F1" s="368"/>
      <c r="G1" s="368"/>
      <c r="H1" s="368"/>
      <c r="I1" s="368"/>
      <c r="J1" s="368"/>
      <c r="K1" s="368"/>
      <c r="L1" s="368"/>
    </row>
    <row r="2" spans="1:12" ht="6.6" customHeight="1" x14ac:dyDescent="0.35">
      <c r="A2" s="27"/>
      <c r="B2" s="27"/>
      <c r="C2" s="27"/>
      <c r="D2" s="27"/>
      <c r="E2" s="27"/>
      <c r="F2" s="27"/>
      <c r="G2" s="27"/>
      <c r="H2" s="27"/>
      <c r="I2" s="27"/>
      <c r="J2" s="27"/>
      <c r="K2" s="27"/>
      <c r="L2" s="27"/>
    </row>
    <row r="3" spans="1:12" x14ac:dyDescent="0.25">
      <c r="A3" s="342" t="s">
        <v>103</v>
      </c>
      <c r="B3" s="342"/>
      <c r="C3" s="342" t="s">
        <v>104</v>
      </c>
      <c r="D3" s="342"/>
      <c r="E3" s="342"/>
      <c r="F3" s="342"/>
      <c r="G3" s="342"/>
      <c r="H3" s="342"/>
      <c r="I3" s="342"/>
      <c r="J3" s="342"/>
      <c r="K3" s="342"/>
      <c r="L3" s="342"/>
    </row>
    <row r="4" spans="1:12" x14ac:dyDescent="0.25">
      <c r="A4" s="342"/>
      <c r="B4" s="342"/>
      <c r="C4" s="342"/>
      <c r="D4" s="342"/>
      <c r="E4" s="342"/>
      <c r="F4" s="342"/>
      <c r="G4" s="342"/>
      <c r="H4" s="342"/>
      <c r="I4" s="342"/>
      <c r="J4" s="342"/>
      <c r="K4" s="342"/>
      <c r="L4" s="342"/>
    </row>
    <row r="5" spans="1:12" ht="33" customHeight="1" x14ac:dyDescent="0.25">
      <c r="A5" s="365" t="s">
        <v>105</v>
      </c>
      <c r="B5" s="365"/>
      <c r="C5" s="343" t="s">
        <v>272</v>
      </c>
      <c r="D5" s="343"/>
      <c r="E5" s="343"/>
      <c r="F5" s="343"/>
      <c r="G5" s="343"/>
      <c r="H5" s="343"/>
      <c r="I5" s="343"/>
      <c r="J5" s="343"/>
      <c r="K5" s="343"/>
      <c r="L5" s="343"/>
    </row>
    <row r="6" spans="1:12" ht="33" customHeight="1" x14ac:dyDescent="0.25">
      <c r="A6" s="365"/>
      <c r="B6" s="365"/>
      <c r="C6" s="343"/>
      <c r="D6" s="343"/>
      <c r="E6" s="343"/>
      <c r="F6" s="343"/>
      <c r="G6" s="343"/>
      <c r="H6" s="343"/>
      <c r="I6" s="343"/>
      <c r="J6" s="343"/>
      <c r="K6" s="343"/>
      <c r="L6" s="343"/>
    </row>
    <row r="7" spans="1:12" ht="33" customHeight="1" x14ac:dyDescent="0.25">
      <c r="A7" s="365" t="s">
        <v>106</v>
      </c>
      <c r="B7" s="365"/>
      <c r="C7" s="343" t="s">
        <v>273</v>
      </c>
      <c r="D7" s="343"/>
      <c r="E7" s="343"/>
      <c r="F7" s="343"/>
      <c r="G7" s="343"/>
      <c r="H7" s="343"/>
      <c r="I7" s="343"/>
      <c r="J7" s="343"/>
      <c r="K7" s="343"/>
      <c r="L7" s="343"/>
    </row>
    <row r="8" spans="1:12" ht="33" customHeight="1" x14ac:dyDescent="0.25">
      <c r="A8" s="365"/>
      <c r="B8" s="365"/>
      <c r="C8" s="343"/>
      <c r="D8" s="343"/>
      <c r="E8" s="343"/>
      <c r="F8" s="343"/>
      <c r="G8" s="343"/>
      <c r="H8" s="343"/>
      <c r="I8" s="343"/>
      <c r="J8" s="343"/>
      <c r="K8" s="343"/>
      <c r="L8" s="343"/>
    </row>
    <row r="9" spans="1:12" ht="33" customHeight="1" x14ac:dyDescent="0.25">
      <c r="A9" s="365" t="s">
        <v>107</v>
      </c>
      <c r="B9" s="365"/>
      <c r="C9" s="343" t="s">
        <v>318</v>
      </c>
      <c r="D9" s="343"/>
      <c r="E9" s="343"/>
      <c r="F9" s="343"/>
      <c r="G9" s="343"/>
      <c r="H9" s="343"/>
      <c r="I9" s="343"/>
      <c r="J9" s="343"/>
      <c r="K9" s="343"/>
      <c r="L9" s="343"/>
    </row>
    <row r="10" spans="1:12" ht="33" customHeight="1" x14ac:dyDescent="0.25">
      <c r="A10" s="365"/>
      <c r="B10" s="365"/>
      <c r="C10" s="343"/>
      <c r="D10" s="343"/>
      <c r="E10" s="343"/>
      <c r="F10" s="343"/>
      <c r="G10" s="343"/>
      <c r="H10" s="343"/>
      <c r="I10" s="343"/>
      <c r="J10" s="343"/>
      <c r="K10" s="343"/>
      <c r="L10" s="343"/>
    </row>
    <row r="11" spans="1:12" ht="33" customHeight="1" x14ac:dyDescent="0.25">
      <c r="A11" s="365" t="s">
        <v>108</v>
      </c>
      <c r="B11" s="365"/>
      <c r="C11" s="343" t="s">
        <v>274</v>
      </c>
      <c r="D11" s="343"/>
      <c r="E11" s="343"/>
      <c r="F11" s="343"/>
      <c r="G11" s="343"/>
      <c r="H11" s="343"/>
      <c r="I11" s="343"/>
      <c r="J11" s="343"/>
      <c r="K11" s="343"/>
      <c r="L11" s="343"/>
    </row>
    <row r="12" spans="1:12" ht="33" customHeight="1" x14ac:dyDescent="0.25">
      <c r="A12" s="365"/>
      <c r="B12" s="365"/>
      <c r="C12" s="343"/>
      <c r="D12" s="343"/>
      <c r="E12" s="343"/>
      <c r="F12" s="343"/>
      <c r="G12" s="343"/>
      <c r="H12" s="343"/>
      <c r="I12" s="343"/>
      <c r="J12" s="343"/>
      <c r="K12" s="343"/>
      <c r="L12" s="343"/>
    </row>
    <row r="13" spans="1:12" ht="33" customHeight="1" x14ac:dyDescent="0.25">
      <c r="A13" s="365" t="s">
        <v>109</v>
      </c>
      <c r="B13" s="365"/>
      <c r="C13" s="343" t="s">
        <v>303</v>
      </c>
      <c r="D13" s="343"/>
      <c r="E13" s="343"/>
      <c r="F13" s="343"/>
      <c r="G13" s="343"/>
      <c r="H13" s="343"/>
      <c r="I13" s="343"/>
      <c r="J13" s="343"/>
      <c r="K13" s="343"/>
      <c r="L13" s="343"/>
    </row>
    <row r="14" spans="1:12" ht="33" customHeight="1" x14ac:dyDescent="0.25">
      <c r="A14" s="365"/>
      <c r="B14" s="365"/>
      <c r="C14" s="343"/>
      <c r="D14" s="343"/>
      <c r="E14" s="343"/>
      <c r="F14" s="343"/>
      <c r="G14" s="343"/>
      <c r="H14" s="343"/>
      <c r="I14" s="343"/>
      <c r="J14" s="343"/>
      <c r="K14" s="343"/>
      <c r="L14" s="343"/>
    </row>
    <row r="15" spans="1:12" ht="33" customHeight="1" x14ac:dyDescent="0.25">
      <c r="A15" s="365" t="s">
        <v>110</v>
      </c>
      <c r="B15" s="365"/>
      <c r="C15" s="343" t="s">
        <v>275</v>
      </c>
      <c r="D15" s="343"/>
      <c r="E15" s="343"/>
      <c r="F15" s="343"/>
      <c r="G15" s="343"/>
      <c r="H15" s="343"/>
      <c r="I15" s="343"/>
      <c r="J15" s="343"/>
      <c r="K15" s="343"/>
      <c r="L15" s="343"/>
    </row>
    <row r="16" spans="1:12" ht="33" customHeight="1" x14ac:dyDescent="0.25">
      <c r="A16" s="365"/>
      <c r="B16" s="365"/>
      <c r="C16" s="343"/>
      <c r="D16" s="343"/>
      <c r="E16" s="343"/>
      <c r="F16" s="343"/>
      <c r="G16" s="343"/>
      <c r="H16" s="343"/>
      <c r="I16" s="343"/>
      <c r="J16" s="343"/>
      <c r="K16" s="343"/>
      <c r="L16" s="343"/>
    </row>
    <row r="17" spans="1:12" ht="33" customHeight="1" x14ac:dyDescent="0.25">
      <c r="A17" s="365" t="s">
        <v>111</v>
      </c>
      <c r="B17" s="365"/>
      <c r="C17" s="343" t="s">
        <v>276</v>
      </c>
      <c r="D17" s="343"/>
      <c r="E17" s="343"/>
      <c r="F17" s="343"/>
      <c r="G17" s="343"/>
      <c r="H17" s="343"/>
      <c r="I17" s="343"/>
      <c r="J17" s="343"/>
      <c r="K17" s="343"/>
      <c r="L17" s="343"/>
    </row>
    <row r="18" spans="1:12" ht="33" customHeight="1" x14ac:dyDescent="0.25">
      <c r="A18" s="365"/>
      <c r="B18" s="365"/>
      <c r="C18" s="343"/>
      <c r="D18" s="343"/>
      <c r="E18" s="343"/>
      <c r="F18" s="343"/>
      <c r="G18" s="343"/>
      <c r="H18" s="343"/>
      <c r="I18" s="343"/>
      <c r="J18" s="343"/>
      <c r="K18" s="343"/>
      <c r="L18" s="343"/>
    </row>
    <row r="19" spans="1:12" hidden="1" x14ac:dyDescent="0.35"/>
    <row r="20" spans="1:12" hidden="1" x14ac:dyDescent="0.35"/>
  </sheetData>
  <sheetProtection password="E9CD" sheet="1" objects="1" scenarios="1"/>
  <mergeCells count="18">
    <mergeCell ref="C17:L18"/>
    <mergeCell ref="A7:B8"/>
    <mergeCell ref="A9:B10"/>
    <mergeCell ref="A11:B12"/>
    <mergeCell ref="A13:B14"/>
    <mergeCell ref="A15:B16"/>
    <mergeCell ref="A17:B18"/>
    <mergeCell ref="C7:L8"/>
    <mergeCell ref="C9:L10"/>
    <mergeCell ref="C11:L12"/>
    <mergeCell ref="C13:L14"/>
    <mergeCell ref="C15:L16"/>
    <mergeCell ref="A3:B4"/>
    <mergeCell ref="A5:B6"/>
    <mergeCell ref="C3:L4"/>
    <mergeCell ref="C5:L6"/>
    <mergeCell ref="A1:B1"/>
    <mergeCell ref="C1:L1"/>
  </mergeCells>
  <printOptions horizontalCentered="1"/>
  <pageMargins left="0.70866141732283472" right="0.70866141732283472" top="0.74803149606299213" bottom="0.74803149606299213" header="0.31496062992125984" footer="0.31496062992125984"/>
  <pageSetup scale="7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18"/>
  <sheetViews>
    <sheetView showGridLines="0" showRowColHeaders="0" zoomScaleNormal="100" workbookViewId="0">
      <selection sqref="A1:B1"/>
    </sheetView>
  </sheetViews>
  <sheetFormatPr baseColWidth="10" defaultColWidth="0" defaultRowHeight="16.5" customHeight="1" zeroHeight="1" x14ac:dyDescent="0.25"/>
  <cols>
    <col min="1" max="13" width="11.140625" style="6" customWidth="1"/>
    <col min="14" max="15" width="1.28515625" style="6" customWidth="1"/>
    <col min="16" max="16" width="16.42578125" style="6" customWidth="1"/>
    <col min="17" max="20" width="11.140625" style="6" customWidth="1"/>
    <col min="21" max="22" width="28.85546875" style="6" customWidth="1"/>
    <col min="23" max="23" width="50.5703125" style="6" customWidth="1"/>
    <col min="24" max="16384" width="11.42578125" style="6" hidden="1"/>
  </cols>
  <sheetData>
    <row r="1" spans="1:28" ht="48.75" customHeight="1" x14ac:dyDescent="0.35">
      <c r="A1" s="308"/>
      <c r="B1" s="309"/>
      <c r="C1" s="246" t="s">
        <v>223</v>
      </c>
      <c r="D1" s="246"/>
      <c r="E1" s="246"/>
      <c r="F1" s="246"/>
      <c r="G1" s="246"/>
      <c r="H1" s="246"/>
      <c r="I1" s="246"/>
      <c r="J1" s="246"/>
      <c r="K1" s="246"/>
      <c r="L1" s="246"/>
      <c r="M1" s="246"/>
      <c r="N1" s="246"/>
      <c r="O1" s="246"/>
      <c r="P1" s="246"/>
      <c r="Q1" s="246"/>
      <c r="R1" s="246"/>
      <c r="S1" s="246"/>
      <c r="T1" s="246"/>
      <c r="U1" s="246"/>
      <c r="V1" s="246"/>
      <c r="W1" s="246"/>
    </row>
    <row r="2" spans="1:28" ht="16.5" customHeight="1" x14ac:dyDescent="0.35">
      <c r="A2" s="27"/>
      <c r="B2" s="27"/>
      <c r="C2" s="27"/>
      <c r="D2" s="27"/>
      <c r="E2" s="27"/>
      <c r="F2" s="27"/>
      <c r="G2" s="27"/>
      <c r="H2" s="27"/>
      <c r="I2" s="30"/>
      <c r="J2" s="30"/>
      <c r="K2" s="30"/>
      <c r="L2" s="30"/>
      <c r="M2" s="30"/>
      <c r="N2" s="3"/>
      <c r="O2" s="3"/>
      <c r="P2" s="3"/>
      <c r="Q2" s="3"/>
      <c r="R2" s="3"/>
      <c r="S2" s="3"/>
      <c r="T2" s="3"/>
      <c r="U2" s="3"/>
      <c r="V2" s="3"/>
      <c r="W2" s="3"/>
    </row>
    <row r="3" spans="1:28" ht="53.25" customHeight="1" x14ac:dyDescent="0.25">
      <c r="A3" s="372" t="s">
        <v>224</v>
      </c>
      <c r="B3" s="372"/>
      <c r="C3" s="372"/>
      <c r="D3" s="372"/>
      <c r="E3" s="372"/>
      <c r="F3" s="372"/>
      <c r="G3" s="372"/>
      <c r="H3" s="372"/>
      <c r="I3" s="372"/>
      <c r="J3" s="372"/>
      <c r="K3" s="372"/>
      <c r="L3" s="372"/>
      <c r="M3" s="372"/>
      <c r="N3" s="372"/>
      <c r="O3" s="372"/>
      <c r="P3" s="372"/>
      <c r="Q3" s="372"/>
      <c r="R3" s="372"/>
      <c r="S3" s="372"/>
      <c r="T3" s="372"/>
      <c r="U3" s="372"/>
      <c r="V3" s="372"/>
      <c r="W3" s="372"/>
    </row>
    <row r="4" spans="1:28" ht="60" customHeight="1" x14ac:dyDescent="0.25">
      <c r="A4" s="342" t="s">
        <v>225</v>
      </c>
      <c r="B4" s="342"/>
      <c r="C4" s="342"/>
      <c r="D4" s="342"/>
      <c r="E4" s="342"/>
      <c r="F4" s="342"/>
      <c r="G4" s="342"/>
      <c r="H4" s="342"/>
      <c r="I4" s="342"/>
      <c r="J4" s="342"/>
      <c r="K4" s="342"/>
      <c r="L4" s="342"/>
      <c r="M4" s="342"/>
      <c r="N4" s="4"/>
      <c r="O4" s="4"/>
      <c r="P4" s="125" t="s">
        <v>226</v>
      </c>
      <c r="Q4" s="357" t="s">
        <v>227</v>
      </c>
      <c r="R4" s="357"/>
      <c r="S4" s="357"/>
      <c r="T4" s="357"/>
      <c r="U4" s="67" t="s">
        <v>228</v>
      </c>
      <c r="V4" s="67" t="s">
        <v>229</v>
      </c>
      <c r="W4" s="67" t="s">
        <v>230</v>
      </c>
      <c r="Y4" s="377"/>
      <c r="Z4" s="377"/>
      <c r="AA4" s="377"/>
      <c r="AB4" s="377"/>
    </row>
    <row r="5" spans="1:28" ht="96.75" customHeight="1" x14ac:dyDescent="0.25">
      <c r="A5" s="342" t="s">
        <v>231</v>
      </c>
      <c r="B5" s="342"/>
      <c r="C5" s="342"/>
      <c r="D5" s="342" t="s">
        <v>134</v>
      </c>
      <c r="E5" s="342"/>
      <c r="F5" s="342"/>
      <c r="G5" s="342"/>
      <c r="H5" s="342"/>
      <c r="I5" s="342" t="s">
        <v>135</v>
      </c>
      <c r="J5" s="342"/>
      <c r="K5" s="342"/>
      <c r="L5" s="342"/>
      <c r="M5" s="342"/>
      <c r="N5" s="4"/>
      <c r="O5" s="4"/>
      <c r="P5" s="68" t="str">
        <f>'MAPA RIESGOS GESTION'!I10</f>
        <v>RG1</v>
      </c>
      <c r="Q5" s="369" t="str">
        <f>'MAPA RIESGOS GESTION'!E10</f>
        <v>Lineamientos, documentación técnica, normas, estándares y correlativas estadísticas adoptadas, adaptadas, elaboradas o actualizadas que no respondan a las necesidades del SEN y a los estándares internacionales</v>
      </c>
      <c r="R5" s="369"/>
      <c r="S5" s="369"/>
      <c r="T5" s="369"/>
      <c r="U5" s="136" t="s">
        <v>135</v>
      </c>
      <c r="V5" s="136" t="s">
        <v>18</v>
      </c>
      <c r="W5" s="214" t="s">
        <v>697</v>
      </c>
      <c r="Y5" s="377"/>
      <c r="Z5" s="377"/>
      <c r="AA5" s="377"/>
      <c r="AB5" s="377"/>
    </row>
    <row r="6" spans="1:28" ht="81.75" customHeight="1" x14ac:dyDescent="0.25">
      <c r="A6" s="370" t="s">
        <v>232</v>
      </c>
      <c r="B6" s="370"/>
      <c r="C6" s="370"/>
      <c r="D6" s="371" t="s">
        <v>397</v>
      </c>
      <c r="E6" s="371"/>
      <c r="F6" s="371"/>
      <c r="G6" s="371"/>
      <c r="H6" s="371"/>
      <c r="I6" s="371" t="s">
        <v>396</v>
      </c>
      <c r="J6" s="371"/>
      <c r="K6" s="371"/>
      <c r="L6" s="371"/>
      <c r="M6" s="371"/>
      <c r="N6" s="4"/>
      <c r="O6" s="4"/>
      <c r="P6" s="68" t="str">
        <f>'MAPA RIESGOS GESTION'!I26</f>
        <v>RG2</v>
      </c>
      <c r="Q6" s="369" t="str">
        <f>'MAPA RIESGOS GESTION'!E26</f>
        <v>Desconocimiento de lineamientos, documentación técnica, normas, estándares y correlativas estadísticas por parte de las entidades del SEN</v>
      </c>
      <c r="R6" s="369"/>
      <c r="S6" s="369"/>
      <c r="T6" s="369"/>
      <c r="U6" s="136" t="s">
        <v>135</v>
      </c>
      <c r="V6" s="136" t="s">
        <v>18</v>
      </c>
      <c r="W6" s="214" t="s">
        <v>697</v>
      </c>
      <c r="Y6" s="76"/>
      <c r="Z6" s="76"/>
      <c r="AA6" s="76"/>
      <c r="AB6" s="76"/>
    </row>
    <row r="7" spans="1:28" ht="81.75" customHeight="1" x14ac:dyDescent="0.25">
      <c r="A7" s="370"/>
      <c r="B7" s="370"/>
      <c r="C7" s="370"/>
      <c r="D7" s="371"/>
      <c r="E7" s="371"/>
      <c r="F7" s="371"/>
      <c r="G7" s="371"/>
      <c r="H7" s="371"/>
      <c r="I7" s="371"/>
      <c r="J7" s="371"/>
      <c r="K7" s="371"/>
      <c r="L7" s="371"/>
      <c r="M7" s="371"/>
      <c r="N7" s="4"/>
      <c r="O7" s="4"/>
      <c r="P7" s="68" t="str">
        <f>'MAPA RIESGOS GESTION'!I42</f>
        <v>RG3</v>
      </c>
      <c r="Q7" s="369" t="str">
        <f>'MAPA RIESGOS GESTION'!E42</f>
        <v>Generación de estratificación que no corresponde a la realidad del municipio</v>
      </c>
      <c r="R7" s="369"/>
      <c r="S7" s="369"/>
      <c r="T7" s="369"/>
      <c r="U7" s="136" t="s">
        <v>135</v>
      </c>
      <c r="V7" s="136" t="s">
        <v>86</v>
      </c>
      <c r="W7" s="213" t="s">
        <v>698</v>
      </c>
      <c r="Y7" s="76"/>
      <c r="Z7" s="76"/>
      <c r="AA7" s="76"/>
      <c r="AB7" s="76"/>
    </row>
    <row r="8" spans="1:28" ht="60" customHeight="1" x14ac:dyDescent="0.25">
      <c r="A8" s="374" t="s">
        <v>17</v>
      </c>
      <c r="B8" s="374"/>
      <c r="C8" s="374"/>
      <c r="D8" s="343" t="s">
        <v>139</v>
      </c>
      <c r="E8" s="343"/>
      <c r="F8" s="343"/>
      <c r="G8" s="343"/>
      <c r="H8" s="343"/>
      <c r="I8" s="343" t="s">
        <v>233</v>
      </c>
      <c r="J8" s="343"/>
      <c r="K8" s="343"/>
      <c r="L8" s="343"/>
      <c r="M8" s="343"/>
      <c r="N8" s="4"/>
      <c r="O8" s="4"/>
      <c r="P8" s="68" t="str">
        <f>'MAPA RIESGOS GESTION'!I58</f>
        <v>RG4</v>
      </c>
      <c r="Q8" s="369">
        <f>'MAPA RIESGOS GESTION'!E58</f>
        <v>0</v>
      </c>
      <c r="R8" s="369"/>
      <c r="S8" s="369"/>
      <c r="T8" s="369"/>
      <c r="U8" s="136"/>
      <c r="V8" s="136"/>
      <c r="W8" s="136"/>
      <c r="Y8" s="377"/>
      <c r="Z8" s="377"/>
      <c r="AA8" s="377"/>
      <c r="AB8" s="377"/>
    </row>
    <row r="9" spans="1:28" ht="60" customHeight="1" x14ac:dyDescent="0.25">
      <c r="A9" s="373" t="s">
        <v>85</v>
      </c>
      <c r="B9" s="373"/>
      <c r="C9" s="373"/>
      <c r="D9" s="343" t="s">
        <v>140</v>
      </c>
      <c r="E9" s="343"/>
      <c r="F9" s="343"/>
      <c r="G9" s="343"/>
      <c r="H9" s="343"/>
      <c r="I9" s="343" t="s">
        <v>138</v>
      </c>
      <c r="J9" s="343"/>
      <c r="K9" s="343"/>
      <c r="L9" s="343"/>
      <c r="M9" s="343"/>
      <c r="N9" s="4"/>
      <c r="O9" s="4"/>
      <c r="P9" s="68" t="str">
        <f>'MAPA RIESGOS GESTION'!I74</f>
        <v>RG5</v>
      </c>
      <c r="Q9" s="369">
        <f>'MAPA RIESGOS GESTION'!E74</f>
        <v>0</v>
      </c>
      <c r="R9" s="369"/>
      <c r="S9" s="369"/>
      <c r="T9" s="369"/>
      <c r="U9" s="136"/>
      <c r="V9" s="136"/>
      <c r="W9" s="136"/>
      <c r="Y9" s="377"/>
      <c r="Z9" s="377"/>
      <c r="AA9" s="377"/>
      <c r="AB9" s="377"/>
    </row>
    <row r="10" spans="1:28" ht="60" customHeight="1" x14ac:dyDescent="0.25">
      <c r="A10" s="375" t="s">
        <v>86</v>
      </c>
      <c r="B10" s="375"/>
      <c r="C10" s="375"/>
      <c r="D10" s="343" t="s">
        <v>141</v>
      </c>
      <c r="E10" s="343"/>
      <c r="F10" s="343"/>
      <c r="G10" s="343"/>
      <c r="H10" s="343"/>
      <c r="I10" s="343" t="s">
        <v>136</v>
      </c>
      <c r="J10" s="343"/>
      <c r="K10" s="343"/>
      <c r="L10" s="343"/>
      <c r="M10" s="343"/>
      <c r="N10" s="4"/>
      <c r="O10" s="4"/>
      <c r="P10" s="68" t="str">
        <f>'MAPA RIESGOS GESTION'!I90</f>
        <v>RG6</v>
      </c>
      <c r="Q10" s="369">
        <f>'MAPA RIESGOS GESTION'!E90</f>
        <v>0</v>
      </c>
      <c r="R10" s="369"/>
      <c r="S10" s="369"/>
      <c r="T10" s="369"/>
      <c r="U10" s="172"/>
      <c r="V10" s="172"/>
      <c r="W10" s="172"/>
      <c r="Y10" s="377"/>
      <c r="Z10" s="377"/>
      <c r="AA10" s="377"/>
      <c r="AB10" s="377"/>
    </row>
    <row r="11" spans="1:28" ht="60" customHeight="1" x14ac:dyDescent="0.25">
      <c r="A11" s="376" t="s">
        <v>18</v>
      </c>
      <c r="B11" s="376"/>
      <c r="C11" s="376"/>
      <c r="D11" s="343" t="s">
        <v>142</v>
      </c>
      <c r="E11" s="343"/>
      <c r="F11" s="343"/>
      <c r="G11" s="343"/>
      <c r="H11" s="343"/>
      <c r="I11" s="343" t="s">
        <v>234</v>
      </c>
      <c r="J11" s="343"/>
      <c r="K11" s="343"/>
      <c r="L11" s="343"/>
      <c r="M11" s="343"/>
      <c r="N11" s="4"/>
      <c r="O11" s="4"/>
      <c r="P11" s="68" t="str">
        <f>'MAPA RIESGOS GESTION'!I106</f>
        <v>RG7</v>
      </c>
      <c r="Q11" s="369">
        <f>'MAPA RIESGOS GESTION'!E106</f>
        <v>0</v>
      </c>
      <c r="R11" s="369"/>
      <c r="S11" s="369"/>
      <c r="T11" s="369"/>
      <c r="U11" s="172"/>
      <c r="V11" s="172"/>
      <c r="W11" s="172"/>
    </row>
    <row r="12" spans="1:28" ht="60" customHeight="1" x14ac:dyDescent="0.25">
      <c r="A12" s="378" t="s">
        <v>19</v>
      </c>
      <c r="B12" s="378"/>
      <c r="C12" s="378"/>
      <c r="D12" s="343" t="s">
        <v>143</v>
      </c>
      <c r="E12" s="343"/>
      <c r="F12" s="343"/>
      <c r="G12" s="343"/>
      <c r="H12" s="343"/>
      <c r="I12" s="343" t="s">
        <v>137</v>
      </c>
      <c r="J12" s="343"/>
      <c r="K12" s="343"/>
      <c r="L12" s="343"/>
      <c r="M12" s="343"/>
      <c r="N12" s="4"/>
      <c r="O12" s="4"/>
      <c r="P12" s="68" t="str">
        <f>'MAPA RIESGOS GESTION'!I122</f>
        <v>RG8</v>
      </c>
      <c r="Q12" s="369">
        <f>'MAPA RIESGOS GESTION'!E122</f>
        <v>0</v>
      </c>
      <c r="R12" s="369"/>
      <c r="S12" s="369"/>
      <c r="T12" s="369"/>
      <c r="U12" s="172"/>
      <c r="V12" s="172"/>
      <c r="W12" s="172"/>
    </row>
    <row r="13" spans="1:28" ht="60" customHeight="1" x14ac:dyDescent="0.25">
      <c r="A13" s="4"/>
      <c r="B13" s="4"/>
      <c r="C13" s="4"/>
      <c r="D13" s="4"/>
      <c r="E13" s="4"/>
      <c r="F13" s="4"/>
      <c r="G13" s="4"/>
      <c r="H13" s="4"/>
      <c r="I13" s="4"/>
      <c r="J13" s="4"/>
      <c r="K13" s="4"/>
      <c r="L13" s="4"/>
      <c r="M13" s="4"/>
      <c r="N13" s="4"/>
      <c r="O13" s="4"/>
      <c r="P13" s="68" t="str">
        <f>'MAPA RIESGOS GESTION'!I138</f>
        <v>RG9</v>
      </c>
      <c r="Q13" s="369">
        <f>'MAPA RIESGOS GESTION'!E138</f>
        <v>0</v>
      </c>
      <c r="R13" s="369"/>
      <c r="S13" s="369"/>
      <c r="T13" s="369"/>
      <c r="U13" s="172"/>
      <c r="V13" s="172"/>
      <c r="W13" s="172"/>
    </row>
    <row r="14" spans="1:28" ht="60" customHeight="1" x14ac:dyDescent="0.25">
      <c r="A14" s="4"/>
      <c r="B14" s="4"/>
      <c r="C14" s="4"/>
      <c r="D14" s="4"/>
      <c r="E14" s="4"/>
      <c r="F14" s="4"/>
      <c r="G14" s="4"/>
      <c r="H14" s="4"/>
      <c r="I14" s="4"/>
      <c r="J14" s="4"/>
      <c r="K14" s="4"/>
      <c r="L14" s="4"/>
      <c r="M14" s="4"/>
      <c r="N14" s="4"/>
      <c r="O14" s="4"/>
      <c r="P14" s="68" t="str">
        <f>'MAPA RIESGOS GESTION'!I154</f>
        <v>RG10</v>
      </c>
      <c r="Q14" s="369">
        <f>'MAPA RIESGOS GESTION'!E154</f>
        <v>0</v>
      </c>
      <c r="R14" s="369"/>
      <c r="S14" s="369"/>
      <c r="T14" s="369"/>
      <c r="U14" s="172"/>
      <c r="V14" s="172"/>
      <c r="W14" s="172"/>
    </row>
    <row r="15" spans="1:28" ht="60" customHeight="1" x14ac:dyDescent="0.25">
      <c r="A15" s="4"/>
      <c r="B15" s="4"/>
      <c r="C15" s="4"/>
      <c r="D15" s="4"/>
      <c r="E15" s="4"/>
      <c r="F15" s="4"/>
      <c r="G15" s="4"/>
      <c r="H15" s="4"/>
      <c r="I15" s="4"/>
      <c r="J15" s="4"/>
      <c r="K15" s="4"/>
      <c r="L15" s="4"/>
      <c r="M15" s="4"/>
      <c r="N15" s="4"/>
      <c r="O15" s="4"/>
      <c r="P15" s="68" t="str">
        <f>'MAPA RIESGOS GESTION'!I170</f>
        <v>RG11</v>
      </c>
      <c r="Q15" s="369">
        <f>'MAPA RIESGOS GESTION'!E170</f>
        <v>0</v>
      </c>
      <c r="R15" s="369"/>
      <c r="S15" s="369"/>
      <c r="T15" s="369"/>
      <c r="U15" s="172"/>
      <c r="V15" s="172"/>
      <c r="W15" s="172"/>
    </row>
    <row r="16" spans="1:28" ht="60" customHeight="1" x14ac:dyDescent="0.25">
      <c r="A16" s="7"/>
      <c r="B16" s="7"/>
      <c r="C16" s="7"/>
      <c r="D16" s="7"/>
      <c r="E16" s="7"/>
      <c r="F16" s="7"/>
      <c r="G16" s="7"/>
      <c r="H16" s="7"/>
      <c r="I16" s="379"/>
      <c r="J16" s="379"/>
      <c r="K16" s="379"/>
      <c r="L16" s="379"/>
      <c r="M16" s="379"/>
      <c r="N16" s="69"/>
      <c r="O16" s="69"/>
      <c r="P16" s="68" t="str">
        <f>'MAPA RIESGOS GESTION'!I186</f>
        <v>RG12</v>
      </c>
      <c r="Q16" s="369">
        <f>'MAPA RIESGOS GESTION'!E186</f>
        <v>0</v>
      </c>
      <c r="R16" s="369"/>
      <c r="S16" s="369"/>
      <c r="T16" s="369"/>
      <c r="U16" s="172"/>
      <c r="V16" s="172"/>
      <c r="W16" s="172"/>
    </row>
    <row r="17" spans="1:23" ht="60" customHeight="1" x14ac:dyDescent="0.25">
      <c r="A17" s="85"/>
      <c r="P17" s="68" t="str">
        <f>'MAPA RIESGOS GESTION'!I202</f>
        <v>RG13</v>
      </c>
      <c r="Q17" s="369">
        <f>'MAPA RIESGOS GESTION'!E202</f>
        <v>0</v>
      </c>
      <c r="R17" s="369"/>
      <c r="S17" s="369"/>
      <c r="T17" s="369"/>
      <c r="U17" s="172"/>
      <c r="V17" s="172"/>
      <c r="W17" s="172"/>
    </row>
    <row r="18" spans="1:23" ht="60" customHeight="1" x14ac:dyDescent="0.25">
      <c r="P18" s="68" t="str">
        <f>'MAPA RIESGOS GESTION'!I218</f>
        <v>RG14</v>
      </c>
      <c r="Q18" s="369">
        <f>'MAPA RIESGOS GESTION'!E218</f>
        <v>0</v>
      </c>
      <c r="R18" s="369"/>
      <c r="S18" s="369"/>
      <c r="T18" s="369"/>
      <c r="U18" s="172"/>
      <c r="V18" s="172"/>
      <c r="W18" s="172"/>
    </row>
  </sheetData>
  <sheetProtection password="E9CD" sheet="1" objects="1" scenarios="1"/>
  <mergeCells count="46">
    <mergeCell ref="Q16:T16"/>
    <mergeCell ref="Q17:T17"/>
    <mergeCell ref="Q18:T18"/>
    <mergeCell ref="A12:C12"/>
    <mergeCell ref="D12:H12"/>
    <mergeCell ref="I12:M12"/>
    <mergeCell ref="I16:M16"/>
    <mergeCell ref="Q12:T12"/>
    <mergeCell ref="Q13:T13"/>
    <mergeCell ref="Q14:T14"/>
    <mergeCell ref="Q15:T15"/>
    <mergeCell ref="Y4:AB4"/>
    <mergeCell ref="Y5:AB5"/>
    <mergeCell ref="Y8:AB8"/>
    <mergeCell ref="Y9:AB9"/>
    <mergeCell ref="Y10:AB10"/>
    <mergeCell ref="A10:C10"/>
    <mergeCell ref="D10:H10"/>
    <mergeCell ref="I10:M10"/>
    <mergeCell ref="Q10:T10"/>
    <mergeCell ref="A11:C11"/>
    <mergeCell ref="D11:H11"/>
    <mergeCell ref="I11:M11"/>
    <mergeCell ref="Q11:T11"/>
    <mergeCell ref="A9:C9"/>
    <mergeCell ref="D9:H9"/>
    <mergeCell ref="I9:M9"/>
    <mergeCell ref="Q9:T9"/>
    <mergeCell ref="A8:C8"/>
    <mergeCell ref="D8:H8"/>
    <mergeCell ref="I8:M8"/>
    <mergeCell ref="Q8:T8"/>
    <mergeCell ref="A1:B1"/>
    <mergeCell ref="C1:W1"/>
    <mergeCell ref="A3:W3"/>
    <mergeCell ref="A4:M4"/>
    <mergeCell ref="Q4:T4"/>
    <mergeCell ref="A5:C5"/>
    <mergeCell ref="D5:H5"/>
    <mergeCell ref="I5:M5"/>
    <mergeCell ref="Q5:T5"/>
    <mergeCell ref="A6:C7"/>
    <mergeCell ref="D6:H7"/>
    <mergeCell ref="I6:M7"/>
    <mergeCell ref="Q6:T6"/>
    <mergeCell ref="Q7:T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DATOS!$X$3:$X$5</xm:f>
          </x14:formula1>
          <xm:sqref>U5:U18</xm:sqref>
        </x14:dataValidation>
        <x14:dataValidation type="list" allowBlank="1" showInputMessage="1" showErrorMessage="1">
          <x14:formula1>
            <xm:f>DATOS!$J$3:$J$8</xm:f>
          </x14:formula1>
          <xm:sqref>V5:V18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24"/>
  <sheetViews>
    <sheetView showGridLines="0" showRowColHeaders="0" zoomScaleNormal="100" workbookViewId="0">
      <selection sqref="A1:B1"/>
    </sheetView>
  </sheetViews>
  <sheetFormatPr baseColWidth="10" defaultColWidth="0" defaultRowHeight="16.5" zeroHeight="1" x14ac:dyDescent="0.25"/>
  <cols>
    <col min="1" max="15" width="11.140625" style="6" customWidth="1"/>
    <col min="16" max="16" width="2" style="6" customWidth="1"/>
    <col min="17" max="17" width="26" style="6" customWidth="1"/>
    <col min="18" max="18" width="61.5703125" style="6" customWidth="1"/>
    <col min="19" max="19" width="40.140625" style="6" customWidth="1"/>
    <col min="20" max="16384" width="11.42578125" style="6" hidden="1"/>
  </cols>
  <sheetData>
    <row r="1" spans="1:19" ht="48.75" customHeight="1" x14ac:dyDescent="0.35">
      <c r="A1" s="308"/>
      <c r="B1" s="309"/>
      <c r="C1" s="246" t="s">
        <v>236</v>
      </c>
      <c r="D1" s="246"/>
      <c r="E1" s="246"/>
      <c r="F1" s="246"/>
      <c r="G1" s="246"/>
      <c r="H1" s="246"/>
      <c r="I1" s="246"/>
      <c r="J1" s="246"/>
      <c r="K1" s="246"/>
      <c r="L1" s="246"/>
      <c r="M1" s="246"/>
      <c r="N1" s="246"/>
      <c r="O1" s="246"/>
      <c r="P1" s="246"/>
      <c r="Q1" s="246"/>
      <c r="R1" s="246"/>
      <c r="S1" s="246"/>
    </row>
    <row r="2" spans="1:19" ht="16.5" customHeight="1" x14ac:dyDescent="0.35">
      <c r="A2" s="27"/>
      <c r="B2" s="27"/>
      <c r="C2" s="27"/>
      <c r="D2" s="27"/>
      <c r="E2" s="27"/>
      <c r="F2" s="27"/>
      <c r="G2" s="27"/>
      <c r="H2" s="27"/>
      <c r="I2" s="30"/>
      <c r="J2" s="30"/>
      <c r="K2" s="30"/>
      <c r="L2" s="30"/>
      <c r="M2" s="30"/>
      <c r="N2" s="3"/>
      <c r="O2" s="3"/>
      <c r="P2" s="3"/>
      <c r="Q2" s="3"/>
      <c r="R2" s="3"/>
      <c r="S2" s="3"/>
    </row>
    <row r="3" spans="1:19" ht="60" customHeight="1" x14ac:dyDescent="0.25">
      <c r="A3" s="380" t="s">
        <v>239</v>
      </c>
      <c r="B3" s="380"/>
      <c r="C3" s="380"/>
      <c r="D3" s="380"/>
      <c r="E3" s="380"/>
      <c r="F3" s="380"/>
      <c r="G3" s="380"/>
      <c r="H3" s="380"/>
      <c r="I3" s="380"/>
      <c r="J3" s="380"/>
      <c r="K3" s="380"/>
      <c r="L3" s="380"/>
      <c r="M3" s="380"/>
      <c r="N3" s="380"/>
      <c r="O3" s="380"/>
      <c r="P3" s="380"/>
      <c r="Q3" s="380"/>
      <c r="R3" s="380"/>
      <c r="S3" s="380"/>
    </row>
    <row r="4" spans="1:19" ht="60" customHeight="1" x14ac:dyDescent="0.25">
      <c r="A4" s="384" t="s">
        <v>237</v>
      </c>
      <c r="B4" s="385"/>
      <c r="C4" s="386"/>
      <c r="D4" s="393" t="s">
        <v>238</v>
      </c>
      <c r="E4" s="393"/>
      <c r="F4" s="393"/>
      <c r="G4" s="393"/>
      <c r="H4" s="393"/>
      <c r="I4" s="393"/>
      <c r="J4" s="393"/>
      <c r="K4" s="393"/>
      <c r="L4" s="393"/>
      <c r="M4" s="393"/>
      <c r="N4" s="393"/>
      <c r="O4" s="393"/>
      <c r="P4" s="112"/>
      <c r="Q4" s="77" t="s">
        <v>226</v>
      </c>
      <c r="R4" s="77" t="s">
        <v>227</v>
      </c>
      <c r="S4" s="67" t="s">
        <v>235</v>
      </c>
    </row>
    <row r="5" spans="1:19" ht="60" customHeight="1" x14ac:dyDescent="0.25">
      <c r="A5" s="387"/>
      <c r="B5" s="388"/>
      <c r="C5" s="389"/>
      <c r="D5" s="390" t="s">
        <v>325</v>
      </c>
      <c r="E5" s="391"/>
      <c r="F5" s="391"/>
      <c r="G5" s="391"/>
      <c r="H5" s="391"/>
      <c r="I5" s="391"/>
      <c r="J5" s="391"/>
      <c r="K5" s="391"/>
      <c r="L5" s="391"/>
      <c r="M5" s="391"/>
      <c r="N5" s="391"/>
      <c r="O5" s="392"/>
      <c r="P5" s="113"/>
      <c r="Q5" s="68" t="str">
        <f>'MAPA RIESGOS GESTION'!I10</f>
        <v>RG1</v>
      </c>
      <c r="R5" s="201" t="str">
        <f>'MAPA RIESGOS GESTION'!E10</f>
        <v>Lineamientos, documentación técnica, normas, estándares y correlativas estadísticas adoptadas, adaptadas, elaboradas o actualizadas que no respondan a las necesidades del SEN y a los estándares internacionales</v>
      </c>
      <c r="S5" s="136" t="s">
        <v>11</v>
      </c>
    </row>
    <row r="6" spans="1:19" ht="60" customHeight="1" x14ac:dyDescent="0.25">
      <c r="A6" s="383" t="s">
        <v>52</v>
      </c>
      <c r="B6" s="383"/>
      <c r="C6" s="383"/>
      <c r="D6" s="396" t="s">
        <v>144</v>
      </c>
      <c r="E6" s="396"/>
      <c r="F6" s="396"/>
      <c r="G6" s="396"/>
      <c r="H6" s="396"/>
      <c r="I6" s="396"/>
      <c r="J6" s="396"/>
      <c r="K6" s="396"/>
      <c r="L6" s="396"/>
      <c r="M6" s="396"/>
      <c r="N6" s="396"/>
      <c r="O6" s="396"/>
      <c r="P6" s="114"/>
      <c r="Q6" s="68" t="str">
        <f>'MAPA RIESGOS GESTION'!I26</f>
        <v>RG2</v>
      </c>
      <c r="R6" s="201" t="str">
        <f>'MAPA RIESGOS GESTION'!E26</f>
        <v>Desconocimiento de lineamientos, documentación técnica, normas, estándares y correlativas estadísticas por parte de las entidades del SEN</v>
      </c>
      <c r="S6" s="136" t="s">
        <v>11</v>
      </c>
    </row>
    <row r="7" spans="1:19" ht="60" customHeight="1" x14ac:dyDescent="0.25">
      <c r="A7" s="383"/>
      <c r="B7" s="383"/>
      <c r="C7" s="383"/>
      <c r="D7" s="396"/>
      <c r="E7" s="396"/>
      <c r="F7" s="396"/>
      <c r="G7" s="396"/>
      <c r="H7" s="396"/>
      <c r="I7" s="396"/>
      <c r="J7" s="396"/>
      <c r="K7" s="396"/>
      <c r="L7" s="396"/>
      <c r="M7" s="396"/>
      <c r="N7" s="396"/>
      <c r="O7" s="396"/>
      <c r="P7" s="114"/>
      <c r="Q7" s="68" t="str">
        <f>'MAPA RIESGOS GESTION'!I42</f>
        <v>RG3</v>
      </c>
      <c r="R7" s="201" t="str">
        <f>'MAPA RIESGOS GESTION'!E42</f>
        <v>Generación de estratificación que no corresponde a la realidad del municipio</v>
      </c>
      <c r="S7" s="136" t="s">
        <v>50</v>
      </c>
    </row>
    <row r="8" spans="1:19" ht="60" customHeight="1" x14ac:dyDescent="0.25">
      <c r="A8" s="383"/>
      <c r="B8" s="383"/>
      <c r="C8" s="383"/>
      <c r="D8" s="396"/>
      <c r="E8" s="396"/>
      <c r="F8" s="396"/>
      <c r="G8" s="396"/>
      <c r="H8" s="396"/>
      <c r="I8" s="396"/>
      <c r="J8" s="396"/>
      <c r="K8" s="396"/>
      <c r="L8" s="396"/>
      <c r="M8" s="396"/>
      <c r="N8" s="396"/>
      <c r="O8" s="396"/>
      <c r="P8" s="114"/>
      <c r="Q8" s="68" t="str">
        <f>'MAPA RIESGOS GESTION'!I58</f>
        <v>RG4</v>
      </c>
      <c r="R8" s="201">
        <f>'MAPA RIESGOS GESTION'!E58</f>
        <v>0</v>
      </c>
      <c r="S8" s="136"/>
    </row>
    <row r="9" spans="1:19" ht="60" customHeight="1" x14ac:dyDescent="0.25">
      <c r="A9" s="381" t="s">
        <v>51</v>
      </c>
      <c r="B9" s="381"/>
      <c r="C9" s="381"/>
      <c r="D9" s="396" t="s">
        <v>145</v>
      </c>
      <c r="E9" s="396"/>
      <c r="F9" s="396"/>
      <c r="G9" s="396"/>
      <c r="H9" s="396"/>
      <c r="I9" s="396"/>
      <c r="J9" s="396"/>
      <c r="K9" s="396"/>
      <c r="L9" s="396"/>
      <c r="M9" s="396"/>
      <c r="N9" s="396"/>
      <c r="O9" s="396"/>
      <c r="P9" s="114"/>
      <c r="Q9" s="68" t="str">
        <f>'MAPA RIESGOS GESTION'!I74</f>
        <v>RG5</v>
      </c>
      <c r="R9" s="201">
        <f>'MAPA RIESGOS GESTION'!E74</f>
        <v>0</v>
      </c>
      <c r="S9" s="136"/>
    </row>
    <row r="10" spans="1:19" ht="60" customHeight="1" x14ac:dyDescent="0.25">
      <c r="A10" s="381"/>
      <c r="B10" s="381"/>
      <c r="C10" s="381"/>
      <c r="D10" s="396"/>
      <c r="E10" s="396"/>
      <c r="F10" s="396"/>
      <c r="G10" s="396"/>
      <c r="H10" s="396"/>
      <c r="I10" s="396"/>
      <c r="J10" s="396"/>
      <c r="K10" s="396"/>
      <c r="L10" s="396"/>
      <c r="M10" s="396"/>
      <c r="N10" s="396"/>
      <c r="O10" s="396"/>
      <c r="P10" s="114"/>
      <c r="Q10" s="68" t="str">
        <f>'MAPA RIESGOS GESTION'!I90</f>
        <v>RG6</v>
      </c>
      <c r="R10" s="201">
        <f>'MAPA RIESGOS GESTION'!E90</f>
        <v>0</v>
      </c>
      <c r="S10" s="136"/>
    </row>
    <row r="11" spans="1:19" ht="60" customHeight="1" x14ac:dyDescent="0.25">
      <c r="A11" s="381"/>
      <c r="B11" s="381"/>
      <c r="C11" s="381"/>
      <c r="D11" s="396"/>
      <c r="E11" s="396"/>
      <c r="F11" s="396"/>
      <c r="G11" s="396"/>
      <c r="H11" s="396"/>
      <c r="I11" s="396"/>
      <c r="J11" s="396"/>
      <c r="K11" s="396"/>
      <c r="L11" s="396"/>
      <c r="M11" s="396"/>
      <c r="N11" s="396"/>
      <c r="O11" s="396"/>
      <c r="P11" s="114"/>
      <c r="Q11" s="68" t="str">
        <f>'MAPA RIESGOS GESTION'!I106</f>
        <v>RG7</v>
      </c>
      <c r="R11" s="201">
        <f>'MAPA RIESGOS GESTION'!E106</f>
        <v>0</v>
      </c>
      <c r="S11" s="136"/>
    </row>
    <row r="12" spans="1:19" ht="60" customHeight="1" x14ac:dyDescent="0.25">
      <c r="A12" s="382" t="s">
        <v>11</v>
      </c>
      <c r="B12" s="382"/>
      <c r="C12" s="382"/>
      <c r="D12" s="396" t="s">
        <v>146</v>
      </c>
      <c r="E12" s="396"/>
      <c r="F12" s="396"/>
      <c r="G12" s="396"/>
      <c r="H12" s="396"/>
      <c r="I12" s="396"/>
      <c r="J12" s="396"/>
      <c r="K12" s="396"/>
      <c r="L12" s="396"/>
      <c r="M12" s="396"/>
      <c r="N12" s="396"/>
      <c r="O12" s="396"/>
      <c r="P12" s="114"/>
      <c r="Q12" s="68" t="str">
        <f>'MAPA RIESGOS GESTION'!I122</f>
        <v>RG8</v>
      </c>
      <c r="R12" s="201">
        <f>'MAPA RIESGOS GESTION'!E122</f>
        <v>0</v>
      </c>
      <c r="S12" s="172"/>
    </row>
    <row r="13" spans="1:19" ht="60" customHeight="1" x14ac:dyDescent="0.25">
      <c r="A13" s="382"/>
      <c r="B13" s="382"/>
      <c r="C13" s="382"/>
      <c r="D13" s="396"/>
      <c r="E13" s="396"/>
      <c r="F13" s="396"/>
      <c r="G13" s="396"/>
      <c r="H13" s="396"/>
      <c r="I13" s="396"/>
      <c r="J13" s="396"/>
      <c r="K13" s="396"/>
      <c r="L13" s="396"/>
      <c r="M13" s="396"/>
      <c r="N13" s="396"/>
      <c r="O13" s="396"/>
      <c r="P13" s="114"/>
      <c r="Q13" s="68" t="str">
        <f>'MAPA RIESGOS GESTION'!I138</f>
        <v>RG9</v>
      </c>
      <c r="R13" s="201">
        <f>'MAPA RIESGOS GESTION'!E138</f>
        <v>0</v>
      </c>
      <c r="S13" s="172"/>
    </row>
    <row r="14" spans="1:19" ht="60" customHeight="1" x14ac:dyDescent="0.25">
      <c r="A14" s="382"/>
      <c r="B14" s="382"/>
      <c r="C14" s="382"/>
      <c r="D14" s="396"/>
      <c r="E14" s="396"/>
      <c r="F14" s="396"/>
      <c r="G14" s="396"/>
      <c r="H14" s="396"/>
      <c r="I14" s="396"/>
      <c r="J14" s="396"/>
      <c r="K14" s="396"/>
      <c r="L14" s="396"/>
      <c r="M14" s="396"/>
      <c r="N14" s="396"/>
      <c r="O14" s="396"/>
      <c r="P14" s="114"/>
      <c r="Q14" s="68" t="str">
        <f>'MAPA RIESGOS GESTION'!I154</f>
        <v>RG10</v>
      </c>
      <c r="R14" s="201">
        <f>'MAPA RIESGOS GESTION'!E154</f>
        <v>0</v>
      </c>
      <c r="S14" s="172"/>
    </row>
    <row r="15" spans="1:19" ht="60" customHeight="1" x14ac:dyDescent="0.25">
      <c r="A15" s="394" t="s">
        <v>50</v>
      </c>
      <c r="B15" s="394"/>
      <c r="C15" s="394"/>
      <c r="D15" s="396" t="s">
        <v>147</v>
      </c>
      <c r="E15" s="396"/>
      <c r="F15" s="396"/>
      <c r="G15" s="396"/>
      <c r="H15" s="396"/>
      <c r="I15" s="396"/>
      <c r="J15" s="396"/>
      <c r="K15" s="396"/>
      <c r="L15" s="396"/>
      <c r="M15" s="396"/>
      <c r="N15" s="396"/>
      <c r="O15" s="396"/>
      <c r="P15" s="114"/>
      <c r="Q15" s="68" t="str">
        <f>'MAPA RIESGOS GESTION'!I170</f>
        <v>RG11</v>
      </c>
      <c r="R15" s="201">
        <f>'MAPA RIESGOS GESTION'!E170</f>
        <v>0</v>
      </c>
      <c r="S15" s="172"/>
    </row>
    <row r="16" spans="1:19" ht="60" customHeight="1" x14ac:dyDescent="0.25">
      <c r="A16" s="394"/>
      <c r="B16" s="394"/>
      <c r="C16" s="394"/>
      <c r="D16" s="396"/>
      <c r="E16" s="396"/>
      <c r="F16" s="396"/>
      <c r="G16" s="396"/>
      <c r="H16" s="396"/>
      <c r="I16" s="396"/>
      <c r="J16" s="396"/>
      <c r="K16" s="396"/>
      <c r="L16" s="396"/>
      <c r="M16" s="396"/>
      <c r="N16" s="396"/>
      <c r="O16" s="396"/>
      <c r="P16" s="114"/>
      <c r="Q16" s="68" t="str">
        <f>'MAPA RIESGOS GESTION'!I186</f>
        <v>RG12</v>
      </c>
      <c r="R16" s="201">
        <f>'MAPA RIESGOS GESTION'!E186</f>
        <v>0</v>
      </c>
      <c r="S16" s="172"/>
    </row>
    <row r="17" spans="1:19" ht="60" customHeight="1" x14ac:dyDescent="0.25">
      <c r="A17" s="394"/>
      <c r="B17" s="394"/>
      <c r="C17" s="394"/>
      <c r="D17" s="396"/>
      <c r="E17" s="396"/>
      <c r="F17" s="396"/>
      <c r="G17" s="396"/>
      <c r="H17" s="396"/>
      <c r="I17" s="396"/>
      <c r="J17" s="396"/>
      <c r="K17" s="396"/>
      <c r="L17" s="396"/>
      <c r="M17" s="396"/>
      <c r="N17" s="396"/>
      <c r="O17" s="396"/>
      <c r="P17" s="114"/>
      <c r="Q17" s="68" t="str">
        <f>'MAPA RIESGOS GESTION'!I202</f>
        <v>RG13</v>
      </c>
      <c r="R17" s="201">
        <f>'MAPA RIESGOS GESTION'!E202</f>
        <v>0</v>
      </c>
      <c r="S17" s="172"/>
    </row>
    <row r="18" spans="1:19" ht="60" customHeight="1" x14ac:dyDescent="0.25">
      <c r="A18" s="395" t="s">
        <v>53</v>
      </c>
      <c r="B18" s="395"/>
      <c r="C18" s="395"/>
      <c r="D18" s="396" t="s">
        <v>148</v>
      </c>
      <c r="E18" s="396"/>
      <c r="F18" s="396"/>
      <c r="G18" s="396"/>
      <c r="H18" s="396"/>
      <c r="I18" s="396"/>
      <c r="J18" s="396"/>
      <c r="K18" s="396"/>
      <c r="L18" s="396"/>
      <c r="M18" s="396"/>
      <c r="N18" s="396"/>
      <c r="O18" s="396"/>
      <c r="P18" s="114"/>
      <c r="Q18" s="68" t="str">
        <f>'MAPA RIESGOS GESTION'!I218</f>
        <v>RG14</v>
      </c>
      <c r="R18" s="201">
        <f>'MAPA RIESGOS GESTION'!E218</f>
        <v>0</v>
      </c>
      <c r="S18" s="172"/>
    </row>
    <row r="19" spans="1:19" ht="60" customHeight="1" x14ac:dyDescent="0.25">
      <c r="A19" s="395"/>
      <c r="B19" s="395"/>
      <c r="C19" s="395"/>
      <c r="D19" s="396"/>
      <c r="E19" s="396"/>
      <c r="F19" s="396"/>
      <c r="G19" s="396"/>
      <c r="H19" s="396"/>
      <c r="I19" s="396"/>
      <c r="J19" s="396"/>
      <c r="K19" s="396"/>
      <c r="L19" s="396"/>
      <c r="M19" s="396"/>
      <c r="N19" s="396"/>
      <c r="O19" s="396"/>
      <c r="P19" s="114"/>
      <c r="Q19" s="181"/>
      <c r="R19" s="181"/>
      <c r="S19" s="180"/>
    </row>
    <row r="20" spans="1:19" ht="60" customHeight="1" x14ac:dyDescent="0.25">
      <c r="A20" s="395"/>
      <c r="B20" s="395"/>
      <c r="C20" s="395"/>
      <c r="D20" s="396"/>
      <c r="E20" s="396"/>
      <c r="F20" s="396"/>
      <c r="G20" s="396"/>
      <c r="H20" s="396"/>
      <c r="I20" s="396"/>
      <c r="J20" s="396"/>
      <c r="K20" s="396"/>
      <c r="L20" s="396"/>
      <c r="M20" s="396"/>
      <c r="N20" s="396"/>
      <c r="O20" s="396"/>
      <c r="P20" s="114"/>
      <c r="Q20" s="182"/>
      <c r="R20" s="182"/>
      <c r="S20" s="111"/>
    </row>
    <row r="21" spans="1:19" hidden="1" x14ac:dyDescent="0.35"/>
    <row r="22" spans="1:19" hidden="1" x14ac:dyDescent="0.35"/>
    <row r="23" spans="1:19" hidden="1" x14ac:dyDescent="0.35"/>
    <row r="24" spans="1:19" hidden="1" x14ac:dyDescent="0.35"/>
  </sheetData>
  <sheetProtection password="E9CD" sheet="1" objects="1" scenarios="1"/>
  <mergeCells count="16">
    <mergeCell ref="A15:C17"/>
    <mergeCell ref="A18:C20"/>
    <mergeCell ref="D18:O20"/>
    <mergeCell ref="D15:O17"/>
    <mergeCell ref="D6:O8"/>
    <mergeCell ref="D12:O14"/>
    <mergeCell ref="D9:O11"/>
    <mergeCell ref="A3:S3"/>
    <mergeCell ref="A1:B1"/>
    <mergeCell ref="C1:S1"/>
    <mergeCell ref="A9:C11"/>
    <mergeCell ref="A12:C14"/>
    <mergeCell ref="A6:C8"/>
    <mergeCell ref="A4:C5"/>
    <mergeCell ref="D5:O5"/>
    <mergeCell ref="D4:O4"/>
  </mergeCells>
  <printOptions horizontalCentered="1"/>
  <pageMargins left="0.51181102362204722" right="0.51181102362204722" top="0.74803149606299213" bottom="0.74803149606299213" header="0.31496062992125984" footer="0.31496062992125984"/>
  <pageSetup scale="45"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DATOS!$L$3:$L$8</xm:f>
          </x14:formula1>
          <xm:sqref>S5:S20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8"/>
  <sheetViews>
    <sheetView showGridLines="0" showRowColHeaders="0" zoomScaleNormal="100" workbookViewId="0">
      <selection sqref="A1:B1"/>
    </sheetView>
  </sheetViews>
  <sheetFormatPr baseColWidth="10" defaultColWidth="0" defaultRowHeight="16.5" zeroHeight="1" x14ac:dyDescent="0.25"/>
  <cols>
    <col min="1" max="25" width="11.42578125" style="4" customWidth="1"/>
    <col min="26" max="16384" width="11.42578125" style="4" hidden="1"/>
  </cols>
  <sheetData>
    <row r="1" spans="1:25" ht="49.5" customHeight="1" x14ac:dyDescent="0.35">
      <c r="A1" s="245"/>
      <c r="B1" s="245"/>
      <c r="C1" s="357" t="s">
        <v>181</v>
      </c>
      <c r="D1" s="357"/>
      <c r="E1" s="357"/>
      <c r="F1" s="357"/>
      <c r="G1" s="357"/>
      <c r="H1" s="357"/>
      <c r="I1" s="357"/>
      <c r="J1" s="357"/>
      <c r="K1" s="357"/>
      <c r="L1" s="357"/>
      <c r="M1" s="357"/>
      <c r="N1" s="357"/>
      <c r="O1" s="357"/>
      <c r="P1" s="357"/>
      <c r="Q1" s="357"/>
      <c r="R1" s="357"/>
      <c r="S1" s="357"/>
      <c r="T1" s="357"/>
      <c r="U1" s="357"/>
      <c r="V1" s="357"/>
      <c r="W1" s="357"/>
      <c r="X1" s="357"/>
      <c r="Y1" s="357"/>
    </row>
    <row r="2" spans="1:25" ht="10.5" customHeight="1" x14ac:dyDescent="0.35"/>
    <row r="3" spans="1:25" ht="49.5" customHeight="1" x14ac:dyDescent="0.25">
      <c r="A3" s="357" t="s">
        <v>182</v>
      </c>
      <c r="B3" s="357"/>
      <c r="C3" s="397" t="s">
        <v>185</v>
      </c>
      <c r="D3" s="398"/>
      <c r="E3" s="398"/>
      <c r="F3" s="398"/>
      <c r="G3" s="398"/>
      <c r="H3" s="398"/>
      <c r="I3" s="398"/>
      <c r="J3" s="398"/>
      <c r="K3" s="398"/>
      <c r="L3" s="398"/>
      <c r="M3" s="398"/>
      <c r="N3" s="398"/>
      <c r="O3" s="398"/>
      <c r="P3" s="398"/>
      <c r="Q3" s="398"/>
      <c r="R3" s="398"/>
      <c r="S3" s="398"/>
      <c r="T3" s="398"/>
      <c r="U3" s="398"/>
      <c r="V3" s="398"/>
      <c r="W3" s="398"/>
      <c r="X3" s="398"/>
      <c r="Y3" s="399"/>
    </row>
    <row r="4" spans="1:25" ht="10.5" customHeight="1" x14ac:dyDescent="0.35"/>
    <row r="5" spans="1:25" ht="49.5" customHeight="1" x14ac:dyDescent="0.35">
      <c r="A5" s="400" t="s">
        <v>183</v>
      </c>
      <c r="B5" s="401"/>
      <c r="C5" s="401"/>
      <c r="D5" s="401"/>
      <c r="E5" s="401"/>
      <c r="F5" s="401"/>
      <c r="G5" s="401"/>
      <c r="H5" s="401"/>
      <c r="I5" s="401"/>
      <c r="J5" s="401"/>
      <c r="K5" s="401"/>
      <c r="L5" s="401"/>
      <c r="M5" s="401"/>
      <c r="N5" s="401"/>
      <c r="O5" s="401"/>
      <c r="P5" s="401"/>
      <c r="Q5" s="401"/>
      <c r="R5" s="401"/>
      <c r="S5" s="401"/>
      <c r="T5" s="401"/>
      <c r="U5" s="401"/>
      <c r="V5" s="401"/>
      <c r="W5" s="401"/>
      <c r="X5" s="401"/>
      <c r="Y5" s="402"/>
    </row>
    <row r="6" spans="1:25" ht="57.95" customHeight="1" x14ac:dyDescent="0.25">
      <c r="A6" s="396" t="s">
        <v>391</v>
      </c>
      <c r="B6" s="396"/>
      <c r="C6" s="396"/>
      <c r="D6" s="396"/>
      <c r="E6" s="396"/>
      <c r="F6" s="396"/>
      <c r="G6" s="396"/>
      <c r="H6" s="396"/>
      <c r="I6" s="396"/>
      <c r="J6" s="396"/>
      <c r="K6" s="396"/>
      <c r="L6" s="396"/>
      <c r="M6" s="396"/>
      <c r="N6" s="396"/>
      <c r="O6" s="396"/>
      <c r="P6" s="396" t="s">
        <v>671</v>
      </c>
      <c r="Q6" s="396"/>
      <c r="R6" s="396"/>
      <c r="S6" s="396"/>
      <c r="T6" s="396"/>
      <c r="U6" s="396"/>
      <c r="V6" s="396"/>
      <c r="W6" s="396"/>
      <c r="X6" s="396"/>
      <c r="Y6" s="396"/>
    </row>
    <row r="7" spans="1:25" ht="57.95" customHeight="1" x14ac:dyDescent="0.25">
      <c r="A7" s="396"/>
      <c r="B7" s="396"/>
      <c r="C7" s="396"/>
      <c r="D7" s="396"/>
      <c r="E7" s="396"/>
      <c r="F7" s="396"/>
      <c r="G7" s="396"/>
      <c r="H7" s="396"/>
      <c r="I7" s="396"/>
      <c r="J7" s="396"/>
      <c r="K7" s="396"/>
      <c r="L7" s="396"/>
      <c r="M7" s="396"/>
      <c r="N7" s="396"/>
      <c r="O7" s="396"/>
      <c r="P7" s="396"/>
      <c r="Q7" s="396"/>
      <c r="R7" s="396"/>
      <c r="S7" s="396"/>
      <c r="T7" s="396"/>
      <c r="U7" s="396"/>
      <c r="V7" s="396"/>
      <c r="W7" s="396"/>
      <c r="X7" s="396"/>
      <c r="Y7" s="396"/>
    </row>
    <row r="8" spans="1:25" ht="57.95" customHeight="1" x14ac:dyDescent="0.25">
      <c r="A8" s="396"/>
      <c r="B8" s="396"/>
      <c r="C8" s="396"/>
      <c r="D8" s="396"/>
      <c r="E8" s="396"/>
      <c r="F8" s="396"/>
      <c r="G8" s="396"/>
      <c r="H8" s="396"/>
      <c r="I8" s="396"/>
      <c r="J8" s="396"/>
      <c r="K8" s="396"/>
      <c r="L8" s="396"/>
      <c r="M8" s="396"/>
      <c r="N8" s="396"/>
      <c r="O8" s="396"/>
      <c r="P8" s="396"/>
      <c r="Q8" s="396"/>
      <c r="R8" s="396"/>
      <c r="S8" s="396"/>
      <c r="T8" s="396"/>
      <c r="U8" s="396"/>
      <c r="V8" s="396"/>
      <c r="W8" s="396"/>
      <c r="X8" s="396"/>
      <c r="Y8" s="396"/>
    </row>
    <row r="9" spans="1:25" ht="57.95" customHeight="1" x14ac:dyDescent="0.25">
      <c r="A9" s="396"/>
      <c r="B9" s="396"/>
      <c r="C9" s="396"/>
      <c r="D9" s="396"/>
      <c r="E9" s="396"/>
      <c r="F9" s="396"/>
      <c r="G9" s="396"/>
      <c r="H9" s="396"/>
      <c r="I9" s="396"/>
      <c r="J9" s="396"/>
      <c r="K9" s="396"/>
      <c r="L9" s="396"/>
      <c r="M9" s="396"/>
      <c r="N9" s="396"/>
      <c r="O9" s="396"/>
      <c r="P9" s="396"/>
      <c r="Q9" s="396"/>
      <c r="R9" s="396"/>
      <c r="S9" s="396"/>
      <c r="T9" s="396"/>
      <c r="U9" s="396"/>
      <c r="V9" s="396"/>
      <c r="W9" s="396"/>
      <c r="X9" s="396"/>
      <c r="Y9" s="396"/>
    </row>
    <row r="10" spans="1:25" ht="57.95" customHeight="1" x14ac:dyDescent="0.25">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row>
    <row r="11" spans="1:25" ht="57.95" customHeight="1" x14ac:dyDescent="0.25">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row>
    <row r="12" spans="1:25" ht="57.95" customHeight="1" x14ac:dyDescent="0.25">
      <c r="A12" s="357" t="s">
        <v>184</v>
      </c>
      <c r="B12" s="357"/>
      <c r="C12" s="357"/>
      <c r="D12" s="357"/>
      <c r="E12" s="357"/>
      <c r="F12" s="357"/>
      <c r="G12" s="357"/>
      <c r="H12" s="357"/>
      <c r="I12" s="357"/>
      <c r="J12" s="357"/>
      <c r="K12" s="357"/>
      <c r="L12" s="357"/>
      <c r="M12" s="357"/>
      <c r="N12" s="357"/>
      <c r="O12" s="357"/>
      <c r="P12" s="357" t="s">
        <v>240</v>
      </c>
      <c r="Q12" s="357"/>
      <c r="R12" s="357"/>
      <c r="S12" s="357"/>
      <c r="T12" s="357"/>
      <c r="U12" s="357"/>
      <c r="V12" s="357"/>
      <c r="W12" s="357"/>
      <c r="X12" s="357"/>
      <c r="Y12" s="357"/>
    </row>
    <row r="13" spans="1:25" ht="70.5" customHeight="1" x14ac:dyDescent="0.25">
      <c r="A13" s="45">
        <v>1</v>
      </c>
      <c r="B13" s="399" t="s">
        <v>187</v>
      </c>
      <c r="C13" s="396"/>
      <c r="D13" s="396"/>
      <c r="E13" s="396"/>
      <c r="F13" s="396"/>
      <c r="G13" s="396"/>
      <c r="H13" s="396"/>
      <c r="I13" s="396"/>
      <c r="J13" s="396"/>
      <c r="K13" s="396"/>
      <c r="L13" s="396"/>
      <c r="M13" s="396"/>
      <c r="N13" s="396"/>
      <c r="O13" s="396"/>
      <c r="P13" s="403" t="s">
        <v>190</v>
      </c>
      <c r="Q13" s="404"/>
      <c r="R13" s="404"/>
      <c r="S13" s="404"/>
      <c r="T13" s="404"/>
      <c r="U13" s="404"/>
      <c r="V13" s="404"/>
      <c r="W13" s="405"/>
      <c r="X13" s="406" t="s">
        <v>186</v>
      </c>
      <c r="Y13" s="407"/>
    </row>
    <row r="14" spans="1:25" ht="70.5" customHeight="1" x14ac:dyDescent="0.25">
      <c r="A14" s="45">
        <v>2</v>
      </c>
      <c r="B14" s="399" t="s">
        <v>277</v>
      </c>
      <c r="C14" s="396"/>
      <c r="D14" s="396"/>
      <c r="E14" s="396"/>
      <c r="F14" s="396"/>
      <c r="G14" s="396"/>
      <c r="H14" s="396"/>
      <c r="I14" s="396"/>
      <c r="J14" s="396"/>
      <c r="K14" s="396"/>
      <c r="L14" s="396"/>
      <c r="M14" s="396"/>
      <c r="N14" s="396"/>
      <c r="O14" s="396"/>
      <c r="P14" s="403" t="s">
        <v>195</v>
      </c>
      <c r="Q14" s="404"/>
      <c r="R14" s="404"/>
      <c r="S14" s="404"/>
      <c r="T14" s="404"/>
      <c r="U14" s="404"/>
      <c r="V14" s="404"/>
      <c r="W14" s="405"/>
      <c r="X14" s="408"/>
      <c r="Y14" s="409"/>
    </row>
    <row r="15" spans="1:25" ht="70.5" customHeight="1" x14ac:dyDescent="0.25">
      <c r="A15" s="45">
        <v>3</v>
      </c>
      <c r="B15" s="399" t="s">
        <v>196</v>
      </c>
      <c r="C15" s="396"/>
      <c r="D15" s="396"/>
      <c r="E15" s="396"/>
      <c r="F15" s="396"/>
      <c r="G15" s="396"/>
      <c r="H15" s="396"/>
      <c r="I15" s="396"/>
      <c r="J15" s="396"/>
      <c r="K15" s="396"/>
      <c r="L15" s="396"/>
      <c r="M15" s="396"/>
      <c r="N15" s="396"/>
      <c r="O15" s="396"/>
      <c r="P15" s="403" t="s">
        <v>193</v>
      </c>
      <c r="Q15" s="404"/>
      <c r="R15" s="404"/>
      <c r="S15" s="404"/>
      <c r="T15" s="404"/>
      <c r="U15" s="404"/>
      <c r="V15" s="404"/>
      <c r="W15" s="405"/>
      <c r="X15" s="408"/>
      <c r="Y15" s="409"/>
    </row>
    <row r="16" spans="1:25" ht="70.5" customHeight="1" x14ac:dyDescent="0.25">
      <c r="A16" s="45">
        <v>4</v>
      </c>
      <c r="B16" s="399" t="s">
        <v>278</v>
      </c>
      <c r="C16" s="396"/>
      <c r="D16" s="396"/>
      <c r="E16" s="396"/>
      <c r="F16" s="396"/>
      <c r="G16" s="396"/>
      <c r="H16" s="396"/>
      <c r="I16" s="396"/>
      <c r="J16" s="396"/>
      <c r="K16" s="396"/>
      <c r="L16" s="396"/>
      <c r="M16" s="396"/>
      <c r="N16" s="396"/>
      <c r="O16" s="396"/>
      <c r="P16" s="403" t="s">
        <v>191</v>
      </c>
      <c r="Q16" s="404"/>
      <c r="R16" s="404"/>
      <c r="S16" s="404"/>
      <c r="T16" s="404"/>
      <c r="U16" s="404"/>
      <c r="V16" s="404"/>
      <c r="W16" s="405"/>
      <c r="X16" s="408"/>
      <c r="Y16" s="409"/>
    </row>
    <row r="17" spans="1:25" ht="70.5" customHeight="1" x14ac:dyDescent="0.25">
      <c r="A17" s="45">
        <v>5</v>
      </c>
      <c r="B17" s="399" t="s">
        <v>188</v>
      </c>
      <c r="C17" s="396"/>
      <c r="D17" s="396"/>
      <c r="E17" s="396"/>
      <c r="F17" s="396"/>
      <c r="G17" s="396"/>
      <c r="H17" s="396"/>
      <c r="I17" s="396"/>
      <c r="J17" s="396"/>
      <c r="K17" s="396"/>
      <c r="L17" s="396"/>
      <c r="M17" s="396"/>
      <c r="N17" s="396"/>
      <c r="O17" s="396"/>
      <c r="P17" s="403" t="s">
        <v>194</v>
      </c>
      <c r="Q17" s="404"/>
      <c r="R17" s="404"/>
      <c r="S17" s="404"/>
      <c r="T17" s="404"/>
      <c r="U17" s="404"/>
      <c r="V17" s="404"/>
      <c r="W17" s="405"/>
      <c r="X17" s="408"/>
      <c r="Y17" s="409"/>
    </row>
    <row r="18" spans="1:25" ht="70.5" customHeight="1" x14ac:dyDescent="0.25">
      <c r="A18" s="45">
        <v>6</v>
      </c>
      <c r="B18" s="399" t="s">
        <v>189</v>
      </c>
      <c r="C18" s="396"/>
      <c r="D18" s="396"/>
      <c r="E18" s="396"/>
      <c r="F18" s="396"/>
      <c r="G18" s="396"/>
      <c r="H18" s="396"/>
      <c r="I18" s="396"/>
      <c r="J18" s="396"/>
      <c r="K18" s="396"/>
      <c r="L18" s="396"/>
      <c r="M18" s="396"/>
      <c r="N18" s="396"/>
      <c r="O18" s="396"/>
      <c r="P18" s="403" t="s">
        <v>192</v>
      </c>
      <c r="Q18" s="404"/>
      <c r="R18" s="404"/>
      <c r="S18" s="404"/>
      <c r="T18" s="404"/>
      <c r="U18" s="404"/>
      <c r="V18" s="404"/>
      <c r="W18" s="405"/>
      <c r="X18" s="410"/>
      <c r="Y18" s="411"/>
    </row>
  </sheetData>
  <sheetProtection password="E9CD" sheet="1" objects="1" scenarios="1"/>
  <mergeCells count="22">
    <mergeCell ref="A12:O12"/>
    <mergeCell ref="P12:Y12"/>
    <mergeCell ref="B13:O13"/>
    <mergeCell ref="P13:W13"/>
    <mergeCell ref="X13:Y18"/>
    <mergeCell ref="B14:O14"/>
    <mergeCell ref="P14:W14"/>
    <mergeCell ref="B15:O15"/>
    <mergeCell ref="P15:W15"/>
    <mergeCell ref="B16:O16"/>
    <mergeCell ref="P16:W16"/>
    <mergeCell ref="B17:O17"/>
    <mergeCell ref="P17:W17"/>
    <mergeCell ref="B18:O18"/>
    <mergeCell ref="P18:W18"/>
    <mergeCell ref="A6:O11"/>
    <mergeCell ref="P6:Y11"/>
    <mergeCell ref="A1:B1"/>
    <mergeCell ref="C1:Y1"/>
    <mergeCell ref="A3:B3"/>
    <mergeCell ref="C3:Y3"/>
    <mergeCell ref="A5:Y5"/>
  </mergeCells>
  <printOptions horizontalCentered="1"/>
  <pageMargins left="0.31496062992125984" right="0.31496062992125984" top="0.15748031496062992" bottom="0.15748031496062992"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PORTADA</vt:lpstr>
      <vt:lpstr>DATOS</vt:lpstr>
      <vt:lpstr>MAPA RIESGOS GESTION</vt:lpstr>
      <vt:lpstr>AYUDA CONCEPTOS</vt:lpstr>
      <vt:lpstr>AYUDA CONTEXTO</vt:lpstr>
      <vt:lpstr>AYUDA TIPOS RIESGOS</vt:lpstr>
      <vt:lpstr>AYUDA PROBABILIDAD</vt:lpstr>
      <vt:lpstr>AYUDA IMPACTO</vt:lpstr>
      <vt:lpstr>AYUDA CONTROLES</vt:lpstr>
      <vt:lpstr>EV DISENO CONTROLES</vt:lpstr>
      <vt:lpstr>EV EJECUCION CONTROLES</vt:lpstr>
      <vt:lpstr>AYUDA TRATAMIENTO RIESGO</vt:lpstr>
      <vt:lpstr>AYUDA ACCIONES</vt:lpstr>
      <vt:lpstr>MAPA DE CALOR</vt:lpstr>
      <vt:lpstr>MONITOREO 1</vt:lpstr>
      <vt:lpstr>MONITOREO 2</vt:lpstr>
      <vt:lpstr>MONITOREO 3</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cp:lastPrinted>2019-11-20T19:47:30Z</cp:lastPrinted>
  <dcterms:created xsi:type="dcterms:W3CDTF">2018-12-12T15:27:39Z</dcterms:created>
  <dcterms:modified xsi:type="dcterms:W3CDTF">2021-02-11T16:14:49Z</dcterms:modified>
</cp:coreProperties>
</file>