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21600" windowHeight="10605"/>
  </bookViews>
  <sheets>
    <sheet name="MAPA DE RIESGOS CONSOLIDADO" sheetId="1" r:id="rId1"/>
    <sheet name="DATOS" sheetId="4" state="hidden" r:id="rId2"/>
    <sheet name="GRAFICAS" sheetId="2" r:id="rId3"/>
    <sheet name="CONTROL DE CAMBIOS" sheetId="6" r:id="rId4"/>
    <sheet name="TABLAS DINÁMICAS" sheetId="7" state="hidden" r:id="rId5"/>
  </sheets>
  <definedNames>
    <definedName name="_xlnm._FilterDatabase" localSheetId="0" hidden="1">'MAPA DE RIESGOS CONSOLIDADO'!$A$7:$J$42</definedName>
    <definedName name="TipoControl">#REF!</definedName>
    <definedName name="_xlnm.Print_Titles" localSheetId="0">'MAPA DE RIESGOS CONSOLIDADO'!$A:$O,'MAPA DE RIESGOS CONSOLIDADO'!$5:$7</definedName>
  </definedNames>
  <calcPr calcId="145621"/>
  <pivotCaches>
    <pivotCache cacheId="3"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 l="1"/>
  <c r="E14" i="2"/>
  <c r="F14" i="2"/>
  <c r="G14" i="2"/>
  <c r="H14" i="2"/>
  <c r="D15" i="2"/>
  <c r="E15" i="2"/>
  <c r="F15" i="2"/>
  <c r="G15" i="2"/>
  <c r="H15" i="2"/>
  <c r="D16" i="2"/>
  <c r="E16" i="2"/>
  <c r="F16" i="2"/>
  <c r="G16" i="2"/>
  <c r="H16" i="2"/>
  <c r="D17" i="2"/>
  <c r="E17" i="2"/>
  <c r="F17" i="2"/>
  <c r="G17" i="2"/>
  <c r="H17" i="2"/>
  <c r="D18" i="2"/>
  <c r="E18" i="2"/>
  <c r="F18" i="2"/>
  <c r="G18" i="2"/>
  <c r="H18" i="2"/>
  <c r="J17" i="2" l="1"/>
  <c r="J14" i="2"/>
  <c r="J16" i="2"/>
  <c r="J15" i="2"/>
  <c r="O32" i="1"/>
  <c r="J32" i="1"/>
  <c r="O38" i="1" l="1"/>
  <c r="J38" i="1"/>
  <c r="O37" i="1"/>
  <c r="J37" i="1"/>
  <c r="J8" i="1" l="1"/>
  <c r="B3" i="2"/>
  <c r="U18" i="2"/>
  <c r="T18" i="2"/>
  <c r="S18" i="2"/>
  <c r="R18" i="2"/>
  <c r="Q18" i="2"/>
  <c r="U17" i="2"/>
  <c r="T17" i="2"/>
  <c r="S17" i="2"/>
  <c r="R17" i="2"/>
  <c r="Q17" i="2"/>
  <c r="U16" i="2"/>
  <c r="T16" i="2"/>
  <c r="S16" i="2"/>
  <c r="R16" i="2"/>
  <c r="Q16" i="2"/>
  <c r="U15" i="2"/>
  <c r="T15" i="2"/>
  <c r="S15" i="2"/>
  <c r="R15" i="2"/>
  <c r="Q15" i="2"/>
  <c r="U14" i="2"/>
  <c r="T14" i="2"/>
  <c r="S14" i="2"/>
  <c r="R14" i="2"/>
  <c r="Q14" i="2"/>
  <c r="O42" i="1"/>
  <c r="O39" i="1"/>
  <c r="O36" i="1"/>
  <c r="O35" i="1"/>
  <c r="O34" i="1"/>
  <c r="O33" i="1"/>
  <c r="O30" i="1"/>
  <c r="O28" i="1"/>
  <c r="O27" i="1"/>
  <c r="O24" i="1"/>
  <c r="O20" i="1"/>
  <c r="O19" i="1"/>
  <c r="O16" i="1"/>
  <c r="O13" i="1"/>
  <c r="O11" i="1"/>
  <c r="O8" i="1"/>
  <c r="J11" i="1"/>
  <c r="J13" i="1"/>
  <c r="J16" i="1"/>
  <c r="J19" i="1"/>
  <c r="J20" i="1"/>
  <c r="J24" i="1"/>
  <c r="J27" i="1"/>
  <c r="J28" i="1"/>
  <c r="J30" i="1"/>
  <c r="J33" i="1"/>
  <c r="J34" i="1"/>
  <c r="J35" i="1"/>
  <c r="J36" i="1"/>
  <c r="J39" i="1"/>
  <c r="J42" i="1"/>
  <c r="O9" i="2" l="1"/>
  <c r="O8" i="2"/>
  <c r="O7" i="2"/>
  <c r="B7" i="2"/>
  <c r="B8" i="2"/>
  <c r="B9" i="2"/>
  <c r="W17" i="2"/>
  <c r="W16" i="2"/>
  <c r="W14" i="2"/>
  <c r="W15" i="2"/>
  <c r="O6" i="2"/>
  <c r="B6" i="2"/>
  <c r="O10" i="2" l="1"/>
  <c r="B10" i="2"/>
  <c r="C8" i="2" s="1"/>
  <c r="P7" i="2" l="1"/>
  <c r="P6" i="2"/>
  <c r="P9" i="2"/>
  <c r="P8" i="2"/>
  <c r="C6" i="2"/>
  <c r="C9" i="2"/>
  <c r="C7" i="2"/>
  <c r="P10" i="2" l="1"/>
  <c r="C10" i="2"/>
</calcChain>
</file>

<file path=xl/sharedStrings.xml><?xml version="1.0" encoding="utf-8"?>
<sst xmlns="http://schemas.openxmlformats.org/spreadsheetml/2006/main" count="410" uniqueCount="175">
  <si>
    <t>Mapa de riesgos consolidado</t>
  </si>
  <si>
    <t>Año:</t>
  </si>
  <si>
    <t>Consolidado de riesgos de:</t>
  </si>
  <si>
    <t>Corrupción</t>
  </si>
  <si>
    <t>Fecha de última actualización:
DD/MM/AAAA</t>
  </si>
  <si>
    <t>Versión:</t>
  </si>
  <si>
    <t>DATOS DEL PROCESO</t>
  </si>
  <si>
    <t>IDENTIFICACIÓN DEL RIESGO</t>
  </si>
  <si>
    <t>EVALUACIÓN DEL RIESGO</t>
  </si>
  <si>
    <t>ANÁLISIS DEL RIESGO INHERENTE</t>
  </si>
  <si>
    <t>ANÁLISIS DEL RIESGO RESIDUAL</t>
  </si>
  <si>
    <t>TIPO DE PROCESO</t>
  </si>
  <si>
    <t>PROCESO</t>
  </si>
  <si>
    <t>TIPO DE RIESGO</t>
  </si>
  <si>
    <t>RIESGO</t>
  </si>
  <si>
    <t>VULNERABILIDADES</t>
  </si>
  <si>
    <t>CONSECUENCIAS</t>
  </si>
  <si>
    <t>EL RIESGO APLICA EN TERRITORIALES?</t>
  </si>
  <si>
    <t>PROBABILIDAD</t>
  </si>
  <si>
    <t>IMPACTO</t>
  </si>
  <si>
    <t>NIVEL DE SEVERIDAD
(Zona de riesgo inherente)</t>
  </si>
  <si>
    <t>CONTROLES</t>
  </si>
  <si>
    <t>SEDE EN DONDE SE APLICA EL CONTROL</t>
  </si>
  <si>
    <t>NIVEL DE SEVERIDAD
(Zona de riesgo residual)</t>
  </si>
  <si>
    <t>Estratégico</t>
  </si>
  <si>
    <t>Direccionamiento estratégico</t>
  </si>
  <si>
    <t>De corrupción</t>
  </si>
  <si>
    <t>Ausencia de herramientas y criterios técnicos para realizar la priorización de necesidades estratégicas de la entidad.
Toma de decisiones no transparente.
Ausencia en la socialización de la priorización de necesidades estratégicas.</t>
  </si>
  <si>
    <t>Desatención de las necesidades de información estadística de grupos de interés y la ciudadanía.
Ejecución de recursos errónea en necesidades no priorizadas técnicamente.
Pérdida de imagen, confianza y credibilidad en la gestión de la entidad a nivel nacional.
Investigaciones y sanciones disciplinarias.</t>
  </si>
  <si>
    <t>NO</t>
  </si>
  <si>
    <t>Improbable</t>
  </si>
  <si>
    <t>Catastrófico</t>
  </si>
  <si>
    <t>Aplicación de la metodología y herramientas técnicas para la identificación de priorización de necesidades estratégicas en la formulación de los planes estratégicos institucionales.</t>
  </si>
  <si>
    <t>DANE Central</t>
  </si>
  <si>
    <t>Rara vez</t>
  </si>
  <si>
    <t>Toma de decisiones de priorización de necesidades socializada en los comités, cuando se formulan los planes estratégicos institucionales.</t>
  </si>
  <si>
    <t>Publicación de los productos del subproceso de identificar y priorizar necesidades estratégicas de la entidad, cuando se realice la formulación de planes estratégicos institucionales.</t>
  </si>
  <si>
    <t>Misional</t>
  </si>
  <si>
    <t>Producción estadística</t>
  </si>
  <si>
    <t>Ausencia o laxitud en la aplicación de políticas, procedimientos o lineamientos relacionados con el manejo de la información.</t>
  </si>
  <si>
    <t>Sanciones disciplinarias a los responsables del manejo de la información de bases de datos.
Pérdida de confianza y credibilidad en la gestión de la Entidad.
Afectación de la información insumo para la toma de decisiones y formulación de políticas públicas.
Demandas en contra de la Entidad.
Renuencia de las fuentes a la entrega de información a causa de un mal tratamiento de la misma.</t>
  </si>
  <si>
    <t>SI</t>
  </si>
  <si>
    <t>Posible</t>
  </si>
  <si>
    <t>Definir roles y asignar los permisos de acceso a la información acorde con las actividades desarrolladas en los subprocesos que aplique.</t>
  </si>
  <si>
    <t>Verificar que se encuentren debidamente diligenciados y firmados los acuerdos de confidencialidad de la información de las operaciones estadísticas que aplique.</t>
  </si>
  <si>
    <t>DANE Central - Sede - Subsede</t>
  </si>
  <si>
    <t>De apoyo</t>
  </si>
  <si>
    <t>Gestión de bienes y servicios</t>
  </si>
  <si>
    <t>Debilidades en la aplicación de controles en sitio por parte del almacenista en las territoriales relacionados con el levantamiento y manejo de la información relativa a los bienes.
Falta de apropiación de valores éticos del personal encargado de la custodia de los elementos.</t>
  </si>
  <si>
    <t>Investigaciones y sanciones disciplinarias.
Desgaste administrativo.
Afectación de la prestación del servicio.
Pérdida de bienes y de recursos.</t>
  </si>
  <si>
    <t>Mayor</t>
  </si>
  <si>
    <t>Efectuar las muestras aleatorias y los levantamientos físicos de inventarios de acuerdo con los lineamientos establecidos.</t>
  </si>
  <si>
    <t>Realizar control físico en sitio en sedes, subsedes y oficinas de acuerdo con la disponibilidad de recursos.</t>
  </si>
  <si>
    <t>Informar la situación para que se realice el debido proceso disciplinario ante la autoridad competente.</t>
  </si>
  <si>
    <t>Gestión tecnológica</t>
  </si>
  <si>
    <t>Baja capacidad para controlar el estado de la totalidad de los componentes tecnológicos a cargo.
Debilidades en la infraestructura física y tecnológica de algunas subsedes.
Falta de arraigo de valores éticos por parte del personal responsable del manejo de los componentes tecnológicos.</t>
  </si>
  <si>
    <t>Detrimento al patrimonio público.
Investigaciones disciplinarias.
Suspensión de los servicios.</t>
  </si>
  <si>
    <t>Tener control del inventario individual de los dispositivos de TI asignados y su estado de funcionamiento</t>
  </si>
  <si>
    <t>Identificar las necesidades de mantenimiento correctivo o preventivo y hacerles seguimiento.</t>
  </si>
  <si>
    <t>Controlar el acceso al Data Center.</t>
  </si>
  <si>
    <t>Controlar el acceso a los cuartos de comunicación en Sedes y Subsedes.</t>
  </si>
  <si>
    <t>Falta de control en el uso de los componentes tecnológicos.
Falta de arraigo de valores éticos por parte del personal que usa los componentes tecnológicos.
Debilidades en el control de inventarios de los componentes tecnológicos.
Debilidades en mecanismos de acceso a los componentes de software o sistemas de información.</t>
  </si>
  <si>
    <t>Investigaciones disciplinarias.
Suspensión de los servicios.</t>
  </si>
  <si>
    <t>Probable</t>
  </si>
  <si>
    <t>Monitoreo remoto para los dispositivos de red y DMCs.</t>
  </si>
  <si>
    <t>Tener control del inventario individual de los dispositivos de TI asignados</t>
  </si>
  <si>
    <t>Controlar el acceso de funcionarios y contratistas a los componentes de software o sistemas de información.</t>
  </si>
  <si>
    <t>Controlar el acceso de funcionarios y contratistas a los componentes de hardware.</t>
  </si>
  <si>
    <t>Gestión de información y documental</t>
  </si>
  <si>
    <t>DANE Central - Sede</t>
  </si>
  <si>
    <t>Gestión contractual</t>
  </si>
  <si>
    <t>Falta de arraigo de los valores éticos.
Discrecionalidad, interpretación subjetiva o desconocimiento en la aplicación de normas, procedimientos o requisitos.</t>
  </si>
  <si>
    <t>Pérdida de imagen y confianza en la gestión de la Entidad.
Incumplimiento del principio de selección objetiva.
Afectación del principio de transparencia.
Sanciones legales, multas, investigaciones disciplinarias, fiscales o penales.</t>
  </si>
  <si>
    <t>Socializar las normas, procedimientos o requisitos vigentes en materia contractual a quienes intervienen en las diferentes etapas de la contratación, con el fin de que éstas se desarrollen de conformidad.</t>
  </si>
  <si>
    <t>Publicar los procesos de contratación de acuerdo con los lineamientos establecidos por el ente rector de los proceso de compras y contratación pública del país.</t>
  </si>
  <si>
    <t>Gestión del talento humano</t>
  </si>
  <si>
    <t>Análisis inadecuado e incompleto de los soportes aportados por los aspirantes para el cargo a proveer.
Desconocer u omitir los controles para la validación de los requisitos.</t>
  </si>
  <si>
    <t>Afectación de la gestión del proceso.
Investigaciones disciplinarias para la administración.
Procesos administrativos, fiscales, penales, disciplinarios para el funcionario vinculado.
Afectación de la imagen institucional.</t>
  </si>
  <si>
    <t>Verifica que los soportes presentados por los aspirantes sean veraces y que correspondan a lo establecido en el Manual Específico de Funciones y Competencias Laborales.</t>
  </si>
  <si>
    <t xml:space="preserve">Verifica que el profesional designado del GIT Evaluación y Carrera Administrativa cumpla con la debida aplicación de los controles establecidos en los procedimientos para la provisión de empleo. </t>
  </si>
  <si>
    <t>Falta de control y seguimiento a las decisiones tomadas dentro de las diferentes etapas procesales por parte de quien ejerce la supervisión y vigilancia del ejercicio de las actuaciones administrativas.</t>
  </si>
  <si>
    <t>Demandas contra la entidad.
Impacto financiero y detrimento patrimonial.
Responsabilidad disciplinaria.</t>
  </si>
  <si>
    <t>Luego de que el abogado hace la sustanciación inicial, se revisa que la decisión tomada frente a la situación objeto de análisis, esté debidamente pronunciada frente a la ley disciplinaria para verificar si hubo un daño para la entidad y/o se cometió una conducta que atente contra los deberes y prohibiciones establecidos en la normatividad.</t>
  </si>
  <si>
    <t>Gestión jurídica</t>
  </si>
  <si>
    <t>Debilidad en la aplicación de los controles establecidos para hacer seguimiento a las actuaciones</t>
  </si>
  <si>
    <t>Impacto económico, financiero, daño antijurídico y detrimento patrimonial.
Responsabilidad disciplinaria.</t>
  </si>
  <si>
    <t>Efectuar seguimiento a las actuaciones mediante al aplicativo EKOGUI.</t>
  </si>
  <si>
    <t>Hacer seguimiento a las actuaciones mediante bases de datos de procesos judiciales, acciones de tutela y actuaciones administrativas</t>
  </si>
  <si>
    <t>Gestión de proveedores de datos</t>
  </si>
  <si>
    <t>Verificar que se apliquen los valores éticos establecidos por el DANE.</t>
  </si>
  <si>
    <t>Realizar seguimiento a la aplicación de normas, procedimientos o requisitos.</t>
  </si>
  <si>
    <t>Evaluación y seguimiento</t>
  </si>
  <si>
    <t>Aprendizaje institucional</t>
  </si>
  <si>
    <t>Investigaciones y/o sanciones fiscales, disciplinarias y penales.
Pérdida de credibilidad en la función de auditoría.
Afectación de la imagen Institucional.
Inducir a toma de decisiones o políticas públicas inapropiadas.</t>
  </si>
  <si>
    <t>Evaluar auditores.</t>
  </si>
  <si>
    <t>Verificar el perfil y competencia de los integrantes del equipo evaluador durante su proceso de contratación (competencias: experto temático, experto en proceso, experto estadístico, analista de base de datos y auditor líder)</t>
  </si>
  <si>
    <t>Realizar sensibilización de la norma NTCPE 1000 y del proceso de evaluación</t>
  </si>
  <si>
    <t>RESPUESTAS</t>
  </si>
  <si>
    <t>SEDE</t>
  </si>
  <si>
    <t>RIESGOS DE</t>
  </si>
  <si>
    <t>Comunicación</t>
  </si>
  <si>
    <t>Gerencial</t>
  </si>
  <si>
    <t>Insignificante</t>
  </si>
  <si>
    <t>Gestión</t>
  </si>
  <si>
    <t>Operativo</t>
  </si>
  <si>
    <t>Menor</t>
  </si>
  <si>
    <t>Seguridad de la información</t>
  </si>
  <si>
    <t>Financiero</t>
  </si>
  <si>
    <t>Moderado</t>
  </si>
  <si>
    <t>Tecnológico</t>
  </si>
  <si>
    <t>De cumplimiento</t>
  </si>
  <si>
    <t>Casi seguro</t>
  </si>
  <si>
    <t>De imagen o reputacional</t>
  </si>
  <si>
    <t>No aplica</t>
  </si>
  <si>
    <t>Gestión de capacidades e innovación</t>
  </si>
  <si>
    <t>Gestión financiera</t>
  </si>
  <si>
    <t>De seguridad de la información</t>
  </si>
  <si>
    <t>EN ORDEN ALFABETICO</t>
  </si>
  <si>
    <t>Regulación</t>
  </si>
  <si>
    <t>Sinergia organizacional</t>
  </si>
  <si>
    <t>Alta</t>
  </si>
  <si>
    <t>Extrema</t>
  </si>
  <si>
    <t>Moderada</t>
  </si>
  <si>
    <t>Baja</t>
  </si>
  <si>
    <t>Año</t>
  </si>
  <si>
    <t>Cantidad de riesgos distribuídos por zona
(Riesgo inherente)</t>
  </si>
  <si>
    <t>Cantidad de riesgos distribuídos por zona
(Riesgo residual)</t>
  </si>
  <si>
    <t>Riesgos en zona extrema</t>
  </si>
  <si>
    <t>Riesgos en zona alta</t>
  </si>
  <si>
    <t>Riesgos en zona moderada</t>
  </si>
  <si>
    <t>Riesgos en zona baja</t>
  </si>
  <si>
    <t>TOTAL</t>
  </si>
  <si>
    <t>Mapa de calor para riesgos por proceso
(Riesgo inherente)</t>
  </si>
  <si>
    <t>Mapa de calor para riesgos por proceso
(Riesgo residual)</t>
  </si>
  <si>
    <t>Control de cambios</t>
  </si>
  <si>
    <t>Fecha
(DD/MM/AAAA)</t>
  </si>
  <si>
    <t>Aspecto que cambió</t>
  </si>
  <si>
    <t>Descripción del cambio</t>
  </si>
  <si>
    <t>Versión preliminar del consolidado de los riesgos de corrupción del DANE.</t>
  </si>
  <si>
    <t>Etiquetas de fila</t>
  </si>
  <si>
    <t>Cuenta de RIESGO</t>
  </si>
  <si>
    <t>(en blanco)</t>
  </si>
  <si>
    <t>Total general</t>
  </si>
  <si>
    <t>Versión final del consolidado de los riesgos de corrupción del DANE. Como producto de la revisión realizada por la Oficina Asesora de Planeación, se realizaron ajustes en los riesgos de corrupción de los procesos de gestión tecnológica, gestión contractual, gestión de la información y documental, aprendizaje institucional, gestión jurídica y gestión de talento humano (en este último, para incorporar un riesgo asociado al control interno disciplinario).</t>
  </si>
  <si>
    <t>Manipulación de las prioridades estratégicas a incluir en los planes institucionales, por parte de quienes tienen autoridad, poder o influencia en la toma de decisiones, desviando la misionalidad institucional hacia el beneficio propio o de terceros.</t>
  </si>
  <si>
    <t>Manipulación o uso indebido de la información recolectada, acopiada y producida, por parte de quienes tienen autoridad o poder sobre la misma, desviando la misionalidad institucional hacia el beneficio propio o de terceros.</t>
  </si>
  <si>
    <t>Manipulación o uso inadecuado de la información de los inventarios o de los bienes que se encuentren bajo custodia de la entidad, por parte de quienes tienen autoridad, poder o acceso a éstos, desviando la gestión del proceso hacia el beneficio propio o de terceros.</t>
  </si>
  <si>
    <t>Daño en componentes tecnológicos por parte de quienes tienen autoridad, poder, uso y/o acceso a éstos, desviando la misionalidad hacia el beneficio propio o de terceros.</t>
  </si>
  <si>
    <t>Uso o apropiación de componentes tecnológicos por parte de quienes tienen autoridad, poder, uso y/o acceso a éstos, desviando la misionalidad hacia el beneficio propio o de terceros.</t>
  </si>
  <si>
    <t>Ofrecer o recibir dádivas con respecto al cumplimiento de los requisitos establecidos en las diferentes etapas de contratación, por parte de quienes tienen autoridad, poder e intervienen en las mismas, desviando la misionalidad y uso de recursos institucionales hacia el beneficio propio o de terceros.</t>
  </si>
  <si>
    <t>Provisión de personal que no se ajuste a los perfiles del cargo, por parte de quienes tienen autoridad y/o poder, desviando la misionalidad y uso de recursos institucionales hacia el beneficio propio o de terceros.</t>
  </si>
  <si>
    <t>Proferir fallos ilegales o arbitrarios que lesionen derechos e intereses de los servidores públicos o ex servidores públicos, por parte de la administración de la entidad, desviando la gestión institucional hacia el beneficio propio o de terceros.</t>
  </si>
  <si>
    <t>Valerse del mandato o encargo conferido para desarrollar las gestiones de representación legal de la entidad de forma contraria a sus derechos e intereses, con el propósito de obtener provecho para sí o para un tercero.</t>
  </si>
  <si>
    <t>Falta de arraigo de valores éticos.
Discrecionalidad o laxitud en la aplicación de normas, procedimientos o requisitos.</t>
  </si>
  <si>
    <t>Desgaste administrativo.
Pérdida de imagen, confianza y credibilidad en la gestión de la entidad, a nivel nacional.
Investigaciones y sanciones.</t>
  </si>
  <si>
    <t>Recibir o solicitar dádivas a cambio de exonerar a un proveedor de datos del suministro de información, por parte de quienes intervienen en la gestión de proveedores de datos, desviando la misionalidad hacia el beneficio propio o de terceros.</t>
  </si>
  <si>
    <t>Omisión de evidencias y/o de resultados para ocultar malas prácticas o indebidos manejos en la gestión institucional durante el seguimiento, evaluación y auditorías independientes por parte de los auditores, desviando la gestión del proceso, hacia el beneficio propio o de terceros.</t>
  </si>
  <si>
    <t>Omisión de evidencias documentales y demás información que soporta el proceso estadístico de las operaciones a evaluar para favorecer la obtención de la certificación de la calidad estadística, por parte de los evaluadores asignados desviando el objetivo y el resultado de las evaluaciones hacia el beneficio propio o de terceros.</t>
  </si>
  <si>
    <t>Falta de apropiación de los valores éticos institucionales.
Debilidades en la aplicación de los criterios para realizar la evaluación o auditorías conforme con el plan de auditoría.</t>
  </si>
  <si>
    <t>Falta de competencia por parte del equipo evaluador.
Falta de imparcialidad y conflicto de interés por parte del equipo evaluador.</t>
  </si>
  <si>
    <t>Investigaciones y/o sanciones disciplinarias.
Pérdida de credibilidad en la función de evaluación.
Afectación de la imagen institucional.
Inducir a toma de decisiones o políticas públicas inapropiadas.</t>
  </si>
  <si>
    <t>Efectuar reunión entre el Líder del grupo auditor y el equipo de auditores (según se considere pertinente), para conocer los resultados finales del ejercicio de auditoria.</t>
  </si>
  <si>
    <t>Verificar durante el proceso de selección del equipo evaluador, que cumplan con condiciones de imparcialidad y conflicto de interés, a través de mecanismos como entrevistas y verificación de requisitos</t>
  </si>
  <si>
    <t>Desarrollo de Comité de certificación como instancia independiente para la toma de decisiones sobre las operaciones estadísticas evaluadas</t>
  </si>
  <si>
    <t>La Oficina de Control Interno, en el informe de seguimiento del primer cuatrimestre del Plan Anticorrupción y de Atención al Ciudadano y riesgos de corrupción y de gestión 2020 indicó que la redacción del riesgo de corrupción no evidencia los 4 componentes que lo definen, los cuales son: acción u omisión, uso del poder, desviar la gestión de lo público y beneficio privado (página 24 de la Guía para la administración del riesgo y el diseño de controles en entidades públicas del DAFP). Por lo tanto se hace necesario cambiar la redacción de los riesgos de corrupción.
En los riesgos del proceso de aprendizaje institucional, se realizaron ajustes en vulnerabilidades y controles.
Por otra parte, a solicitud de representantes del proceso de gestión de la información y documental, los riesgos "Fuga de información institucional por parte de quienes tienen autoridad, poder, uso y/o acceso a ésta, desviando la misionalidad hacia el beneficio propio o de terceros" y "Alteración, modificación, sustracción o eliminación de los datos o de la información físicos, electrónicos o digitales por parte de quienes tienen autoridad, poder, uso y/o acceso a éstos, desviando la misionalidad hacia el beneficio propio o de terceros" se fusionan en uno solo, que es el de "Generar pérdida de la confidencialidad, integridad y/o disponibilidad de la información entregada para custodia del proceso, por parte de los funcionarios y contratistas del DANE y los integrantes del SEN, desviando el objetivo del proceso hacia el beneficio propio o de terceros". Las vulnerabilidades, las consecuencias, los controles y sus evaluaciones, fueron revisados y ajustados.</t>
  </si>
  <si>
    <t>Redacción de los riesgos de corrupción y otros cambios</t>
  </si>
  <si>
    <t>Generar pérdida de la confidencialidad, integridad y/o disponibilidad de la información entregada para custodia del proceso, por parte de los funcionarios y contratistas del DANE y los integrantes del SEN, desviando el objetivo del proceso hacia el beneficio propio o de terceros</t>
  </si>
  <si>
    <t>Debilidades en la aplicación de los lineamientos de política general de seguridad de la información por parte de quienes intervienen en el proceso.
Debilidades en los controles de acceso lógico a la información custodiada por el proceso.
Debilidades en los controles de acceso físico a la información custodiada por el proceso.</t>
  </si>
  <si>
    <t>Afectación a alguno de los grupos de interés usuarios de la información del DANE, debido a su uso inadecuado.
Detrimento de la imagen institucional y pérdida de credibilidad.</t>
  </si>
  <si>
    <t>Aplicar un mecanismo para asegurar que quienes participan en el proceso de Gestión de Información, conocen y aplican los lineamientos de la política de seguridad de la información</t>
  </si>
  <si>
    <t>Controlar el acceso lógico de funcionarios y/o contratistas a los sistemas de información vinculados al proceso de Gestión de Información de la Entidad mediante el diligenciamiento del formato de acceso a servidores</t>
  </si>
  <si>
    <t>Controlar la fuga de información en el proceso de Gestión de Información de la entidad evitando el uso de dispositivos extraíbles.</t>
  </si>
  <si>
    <t>Hacer seguimiento a los préstamos de documentos a través de la planilla de control de préstamo de documentos del archivo central.</t>
  </si>
  <si>
    <t>Atención:
Este documento contiene la información MÁS RELEVANTE de los riesgos de corrupción identificados en los procesos del DANE.</t>
  </si>
  <si>
    <t>Gráficas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</si>
</sst>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d/mm/yyyy;@"/>
    <numFmt numFmtId="166" formatCode="0;\-0;;@"/>
  </numFmts>
  <fonts count="25" x14ac:knownFonts="1">
    <font>
      <sz val="11"/>
      <color theme="1"/>
      <name val="Calibri"/>
      <family val="2"/>
      <scheme val="minor"/>
    </font>
    <font>
      <sz val="11"/>
      <color theme="1"/>
      <name val="Calibri"/>
      <family val="2"/>
      <scheme val="minor"/>
    </font>
    <font>
      <sz val="11"/>
      <color theme="1"/>
      <name val="Segoe UI"/>
      <family val="2"/>
    </font>
    <font>
      <b/>
      <sz val="9"/>
      <color theme="1"/>
      <name val="Segoe UI"/>
      <family val="2"/>
    </font>
    <font>
      <b/>
      <sz val="10"/>
      <color theme="1"/>
      <name val="Segoe UI"/>
      <family val="2"/>
    </font>
    <font>
      <sz val="10"/>
      <color theme="1"/>
      <name val="Segoe UI"/>
      <family val="2"/>
    </font>
    <font>
      <b/>
      <sz val="12"/>
      <color theme="1"/>
      <name val="Segoe UI"/>
      <family val="2"/>
    </font>
    <font>
      <b/>
      <sz val="15"/>
      <color theme="1" tint="0.249977111117893"/>
      <name val="Segoe UI"/>
      <family val="2"/>
    </font>
    <font>
      <b/>
      <sz val="10"/>
      <color theme="1" tint="0.249977111117893"/>
      <name val="Segoe UI"/>
      <family val="2"/>
    </font>
    <font>
      <b/>
      <sz val="10"/>
      <color theme="0"/>
      <name val="Segoe UI"/>
      <family val="2"/>
    </font>
    <font>
      <sz val="9"/>
      <color theme="1" tint="0.249977111117893"/>
      <name val="Segoe UI"/>
      <family val="2"/>
    </font>
    <font>
      <b/>
      <sz val="11"/>
      <color theme="1" tint="0.249977111117893"/>
      <name val="Segoe UI"/>
      <family val="2"/>
    </font>
    <font>
      <sz val="11"/>
      <color theme="1" tint="0.249977111117893"/>
      <name val="Segoe UI"/>
      <family val="2"/>
    </font>
    <font>
      <sz val="10"/>
      <color theme="0"/>
      <name val="Segoe UI"/>
      <family val="2"/>
    </font>
    <font>
      <sz val="10"/>
      <color theme="1" tint="0.249977111117893"/>
      <name val="Segoe UI"/>
      <family val="2"/>
    </font>
    <font>
      <b/>
      <sz val="15"/>
      <color theme="1"/>
      <name val="Segoe UI"/>
      <family val="2"/>
    </font>
    <font>
      <sz val="8"/>
      <color theme="1"/>
      <name val="Segoe UI"/>
      <family val="2"/>
    </font>
    <font>
      <sz val="12"/>
      <color theme="1"/>
      <name val="Segoe UI"/>
      <family val="2"/>
    </font>
    <font>
      <sz val="12"/>
      <color theme="1"/>
      <name val="Calibri"/>
      <family val="2"/>
      <scheme val="minor"/>
    </font>
    <font>
      <sz val="15"/>
      <color theme="1"/>
      <name val="Segoe UI"/>
      <family val="2"/>
    </font>
    <font>
      <b/>
      <sz val="13"/>
      <color theme="0"/>
      <name val="Segoe UI"/>
      <family val="2"/>
    </font>
    <font>
      <b/>
      <sz val="13"/>
      <color theme="1"/>
      <name val="Segoe UI"/>
      <family val="2"/>
    </font>
    <font>
      <sz val="13"/>
      <color theme="1"/>
      <name val="Segoe UI"/>
      <family val="2"/>
    </font>
    <font>
      <sz val="9"/>
      <color theme="1"/>
      <name val="Segoe UI"/>
      <family val="2"/>
    </font>
    <font>
      <b/>
      <sz val="15"/>
      <color rgb="FFFFFF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B6004B"/>
        <bgColor indexed="64"/>
      </patternFill>
    </fill>
    <fill>
      <patternFill patternType="solid">
        <fgColor rgb="FFD9D9D9"/>
        <bgColor indexed="64"/>
      </patternFill>
    </fill>
  </fills>
  <borders count="31">
    <border>
      <left/>
      <right/>
      <top/>
      <bottom/>
      <diagonal/>
    </border>
    <border>
      <left style="thin">
        <color auto="1"/>
      </left>
      <right style="thin">
        <color auto="1"/>
      </right>
      <top style="thin">
        <color auto="1"/>
      </top>
      <bottom style="thin">
        <color auto="1"/>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n">
        <color theme="1" tint="0.24994659260841701"/>
      </left>
      <right/>
      <top/>
      <bottom/>
      <diagonal/>
    </border>
    <border>
      <left/>
      <right style="thin">
        <color theme="1" tint="0.24994659260841701"/>
      </right>
      <top/>
      <bottom/>
      <diagonal/>
    </border>
    <border>
      <left/>
      <right/>
      <top/>
      <bottom style="thin">
        <color theme="1" tint="0.24994659260841701"/>
      </bottom>
      <diagonal/>
    </border>
    <border>
      <left style="thick">
        <color theme="0"/>
      </left>
      <right style="thick">
        <color theme="0"/>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172">
    <xf numFmtId="0" fontId="0" fillId="0" borderId="0" xfId="0"/>
    <xf numFmtId="0" fontId="5" fillId="0" borderId="0" xfId="0" applyFont="1" applyFill="1" applyAlignment="1" applyProtection="1">
      <alignment vertical="center" wrapText="1"/>
      <protection hidden="1"/>
    </xf>
    <xf numFmtId="0" fontId="2" fillId="0" borderId="0" xfId="0" applyFont="1" applyProtection="1">
      <protection hidden="1"/>
    </xf>
    <xf numFmtId="0" fontId="6" fillId="0" borderId="4"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2" fillId="0" borderId="0" xfId="0" applyFont="1" applyBorder="1" applyProtection="1">
      <protection hidden="1"/>
    </xf>
    <xf numFmtId="0" fontId="2" fillId="0" borderId="5" xfId="0" applyFont="1" applyBorder="1" applyProtection="1">
      <protection hidden="1"/>
    </xf>
    <xf numFmtId="0" fontId="6" fillId="0" borderId="0" xfId="0" applyFont="1" applyBorder="1" applyAlignment="1" applyProtection="1">
      <alignment vertical="center" wrapText="1"/>
      <protection hidden="1"/>
    </xf>
    <xf numFmtId="0" fontId="2" fillId="0" borderId="4" xfId="0" applyFont="1" applyBorder="1" applyProtection="1">
      <protection hidden="1"/>
    </xf>
    <xf numFmtId="0" fontId="2" fillId="0" borderId="0" xfId="0" applyFont="1" applyFill="1" applyBorder="1" applyProtection="1">
      <protection hidden="1"/>
    </xf>
    <xf numFmtId="0" fontId="4" fillId="0" borderId="0" xfId="0" applyFont="1" applyFill="1" applyBorder="1" applyAlignment="1" applyProtection="1">
      <alignment horizontal="center" vertical="center" wrapText="1"/>
      <protection hidden="1"/>
    </xf>
    <xf numFmtId="0" fontId="14" fillId="0" borderId="0" xfId="0" applyFont="1" applyBorder="1" applyAlignment="1" applyProtection="1">
      <alignment horizontal="justify" vertical="center" wrapText="1"/>
      <protection hidden="1"/>
    </xf>
    <xf numFmtId="0" fontId="14" fillId="0" borderId="0" xfId="0" applyFont="1" applyFill="1" applyBorder="1" applyAlignment="1" applyProtection="1">
      <alignment horizontal="justify" vertical="center" wrapText="1"/>
      <protection hidden="1"/>
    </xf>
    <xf numFmtId="0" fontId="12" fillId="0" borderId="0" xfId="0" applyFont="1" applyProtection="1">
      <protection hidden="1"/>
    </xf>
    <xf numFmtId="0" fontId="8" fillId="0" borderId="0" xfId="0"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locked="0"/>
    </xf>
    <xf numFmtId="0" fontId="5" fillId="0" borderId="0" xfId="0" applyFont="1" applyProtection="1">
      <protection hidden="1"/>
    </xf>
    <xf numFmtId="0" fontId="5" fillId="0" borderId="0" xfId="0" applyFont="1" applyFill="1" applyBorder="1" applyAlignment="1" applyProtection="1">
      <alignment horizontal="left" vertical="center" wrapText="1"/>
      <protection hidden="1"/>
    </xf>
    <xf numFmtId="0" fontId="5" fillId="0" borderId="0" xfId="0" applyFont="1" applyAlignment="1" applyProtection="1">
      <alignment vertical="center" wrapText="1"/>
      <protection hidden="1"/>
    </xf>
    <xf numFmtId="0" fontId="5" fillId="0" borderId="0" xfId="0" applyFont="1" applyFill="1" applyProtection="1">
      <protection hidden="1"/>
    </xf>
    <xf numFmtId="0" fontId="5" fillId="0" borderId="0" xfId="0" applyFont="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5" borderId="0" xfId="0" applyFont="1" applyFill="1" applyBorder="1" applyAlignment="1" applyProtection="1">
      <alignment horizontal="center" vertical="center" wrapText="1"/>
      <protection hidden="1"/>
    </xf>
    <xf numFmtId="0" fontId="5" fillId="3" borderId="0" xfId="0" applyFont="1" applyFill="1" applyBorder="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5" fillId="0" borderId="0" xfId="0" applyFont="1" applyFill="1" applyAlignment="1" applyProtection="1">
      <alignment horizontal="left" vertical="center" wrapText="1"/>
      <protection hidden="1"/>
    </xf>
    <xf numFmtId="0" fontId="5" fillId="8" borderId="0" xfId="0" applyFont="1" applyFill="1" applyBorder="1" applyAlignment="1" applyProtection="1">
      <alignment horizontal="center" vertical="center" wrapText="1"/>
      <protection hidden="1"/>
    </xf>
    <xf numFmtId="0" fontId="5" fillId="6"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5" fillId="0" borderId="1" xfId="0" applyFont="1" applyFill="1" applyBorder="1" applyAlignment="1" applyProtection="1">
      <alignment horizontal="center" vertical="center" wrapText="1"/>
      <protection hidden="1"/>
    </xf>
    <xf numFmtId="0" fontId="5" fillId="8" borderId="1" xfId="0" applyFont="1" applyFill="1" applyBorder="1" applyAlignment="1" applyProtection="1">
      <alignment horizontal="center" vertical="center"/>
      <protection hidden="1"/>
    </xf>
    <xf numFmtId="0" fontId="5" fillId="6" borderId="1"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0" fontId="9" fillId="6" borderId="2"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12" fillId="0" borderId="0" xfId="0" applyFont="1" applyAlignment="1">
      <alignment vertical="center"/>
    </xf>
    <xf numFmtId="0" fontId="6" fillId="2" borderId="1" xfId="0" applyFont="1" applyFill="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Border="1" applyAlignment="1" applyProtection="1">
      <alignment horizontal="justify" vertical="center" wrapText="1"/>
      <protection hidden="1"/>
    </xf>
    <xf numFmtId="0" fontId="5" fillId="0" borderId="0" xfId="0" applyFont="1" applyFill="1" applyBorder="1" applyAlignment="1" applyProtection="1">
      <alignment horizontal="justify" vertical="center" wrapText="1"/>
      <protection hidden="1"/>
    </xf>
    <xf numFmtId="0" fontId="16" fillId="0" borderId="0" xfId="0" applyFont="1" applyBorder="1" applyAlignment="1" applyProtection="1">
      <alignment horizontal="center" vertical="center" wrapText="1"/>
      <protection hidden="1"/>
    </xf>
    <xf numFmtId="0" fontId="5" fillId="0" borderId="7" xfId="0" applyFont="1" applyBorder="1" applyAlignment="1" applyProtection="1">
      <alignment vertical="center" wrapText="1"/>
      <protection hidden="1"/>
    </xf>
    <xf numFmtId="0" fontId="4" fillId="4" borderId="2"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justify" vertical="center" wrapText="1"/>
      <protection hidden="1"/>
    </xf>
    <xf numFmtId="0" fontId="7" fillId="7" borderId="15" xfId="0" applyFont="1" applyFill="1" applyBorder="1" applyAlignment="1" applyProtection="1">
      <alignment vertical="center" wrapText="1"/>
      <protection hidden="1"/>
    </xf>
    <xf numFmtId="0" fontId="7" fillId="7" borderId="16" xfId="0" applyFont="1" applyFill="1" applyBorder="1" applyAlignment="1" applyProtection="1">
      <alignment vertical="center" wrapText="1"/>
      <protection hidden="1"/>
    </xf>
    <xf numFmtId="0" fontId="4" fillId="2" borderId="10" xfId="0" applyFont="1" applyFill="1" applyBorder="1" applyAlignment="1" applyProtection="1">
      <alignment horizontal="center" vertical="center" wrapText="1"/>
      <protection hidden="1"/>
    </xf>
    <xf numFmtId="0" fontId="12" fillId="10" borderId="15" xfId="0" applyFont="1" applyFill="1" applyBorder="1" applyAlignment="1" applyProtection="1">
      <alignment vertical="center"/>
      <protection hidden="1"/>
    </xf>
    <xf numFmtId="0" fontId="12" fillId="10" borderId="16" xfId="0" applyFont="1" applyFill="1" applyBorder="1" applyAlignment="1" applyProtection="1">
      <alignment vertical="center"/>
      <protection hidden="1"/>
    </xf>
    <xf numFmtId="0" fontId="12" fillId="0" borderId="0" xfId="0" applyFont="1" applyAlignment="1" applyProtection="1">
      <alignment vertical="center"/>
      <protection hidden="1"/>
    </xf>
    <xf numFmtId="166" fontId="6" fillId="0" borderId="1" xfId="0" applyNumberFormat="1" applyFont="1" applyBorder="1" applyAlignment="1" applyProtection="1">
      <alignment horizontal="center" vertical="center" wrapText="1"/>
      <protection hidden="1"/>
    </xf>
    <xf numFmtId="0" fontId="2" fillId="0" borderId="20" xfId="0" applyFont="1" applyBorder="1" applyProtection="1">
      <protection hidden="1"/>
    </xf>
    <xf numFmtId="0" fontId="2" fillId="0" borderId="21" xfId="0" applyFont="1" applyBorder="1" applyProtection="1">
      <protection hidden="1"/>
    </xf>
    <xf numFmtId="0" fontId="2" fillId="0" borderId="22" xfId="0" applyFont="1" applyBorder="1" applyProtection="1">
      <protection hidden="1"/>
    </xf>
    <xf numFmtId="0" fontId="2" fillId="0" borderId="26" xfId="0" applyFont="1" applyBorder="1" applyProtection="1">
      <protection hidden="1"/>
    </xf>
    <xf numFmtId="0" fontId="2" fillId="0" borderId="29" xfId="0" applyFont="1" applyBorder="1" applyProtection="1">
      <protection hidden="1"/>
    </xf>
    <xf numFmtId="0" fontId="2" fillId="0" borderId="23" xfId="0" applyFont="1" applyBorder="1" applyProtection="1">
      <protection hidden="1"/>
    </xf>
    <xf numFmtId="0" fontId="2" fillId="0" borderId="24" xfId="0" applyFont="1" applyBorder="1" applyProtection="1">
      <protection hidden="1"/>
    </xf>
    <xf numFmtId="0" fontId="2" fillId="0" borderId="25" xfId="0" applyFont="1" applyBorder="1" applyProtection="1">
      <protection hidden="1"/>
    </xf>
    <xf numFmtId="9" fontId="5" fillId="0" borderId="1" xfId="1" applyFont="1" applyBorder="1" applyAlignment="1" applyProtection="1">
      <alignment horizontal="center" vertical="center" wrapText="1"/>
      <protection hidden="1"/>
    </xf>
    <xf numFmtId="9" fontId="4" fillId="0" borderId="1" xfId="1" applyFont="1" applyBorder="1" applyAlignment="1" applyProtection="1">
      <alignment horizontal="center" vertical="center" wrapText="1"/>
      <protection hidden="1"/>
    </xf>
    <xf numFmtId="0" fontId="13" fillId="6" borderId="14" xfId="0" applyFont="1" applyFill="1" applyBorder="1" applyAlignment="1" applyProtection="1">
      <alignment vertical="center" wrapText="1"/>
      <protection hidden="1"/>
    </xf>
    <xf numFmtId="9" fontId="5" fillId="0" borderId="16" xfId="1" applyFont="1" applyBorder="1" applyAlignment="1" applyProtection="1">
      <alignment horizontal="center" vertical="center" wrapText="1"/>
      <protection hidden="1"/>
    </xf>
    <xf numFmtId="0" fontId="13" fillId="8" borderId="14" xfId="0" applyFont="1" applyFill="1" applyBorder="1" applyAlignment="1" applyProtection="1">
      <alignment vertical="center" wrapText="1"/>
      <protection hidden="1"/>
    </xf>
    <xf numFmtId="0" fontId="5" fillId="4" borderId="14" xfId="0" applyFont="1" applyFill="1" applyBorder="1" applyAlignment="1" applyProtection="1">
      <alignment vertical="center" wrapText="1"/>
      <protection hidden="1"/>
    </xf>
    <xf numFmtId="0" fontId="5" fillId="3" borderId="14" xfId="0" applyFont="1" applyFill="1" applyBorder="1" applyAlignment="1" applyProtection="1">
      <alignment vertical="center" wrapText="1"/>
      <protection hidden="1"/>
    </xf>
    <xf numFmtId="0" fontId="4" fillId="0" borderId="14" xfId="0" applyFont="1" applyBorder="1" applyAlignment="1" applyProtection="1">
      <alignment vertical="center" wrapText="1"/>
      <protection hidden="1"/>
    </xf>
    <xf numFmtId="0" fontId="4" fillId="0" borderId="15" xfId="0" applyFont="1" applyBorder="1" applyAlignment="1" applyProtection="1">
      <alignment horizontal="center" vertical="center" wrapText="1"/>
      <protection hidden="1"/>
    </xf>
    <xf numFmtId="9" fontId="4" fillId="0" borderId="16" xfId="1" applyFont="1" applyBorder="1" applyAlignment="1" applyProtection="1">
      <alignment horizontal="center" vertical="center" wrapText="1"/>
      <protection hidden="1"/>
    </xf>
    <xf numFmtId="0" fontId="13" fillId="6" borderId="16" xfId="0" applyFont="1" applyFill="1" applyBorder="1" applyAlignment="1" applyProtection="1">
      <alignment horizontal="center" vertical="center" wrapText="1"/>
      <protection hidden="1"/>
    </xf>
    <xf numFmtId="0" fontId="13" fillId="8" borderId="16"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5" fillId="0" borderId="20" xfId="0" applyFont="1" applyBorder="1" applyAlignment="1" applyProtection="1">
      <alignment vertical="center" wrapText="1"/>
      <protection hidden="1"/>
    </xf>
    <xf numFmtId="0" fontId="5" fillId="0" borderId="21" xfId="0" applyFont="1" applyBorder="1" applyAlignment="1" applyProtection="1">
      <alignment horizontal="justify" vertical="center" wrapText="1"/>
      <protection hidden="1"/>
    </xf>
    <xf numFmtId="0" fontId="14" fillId="0" borderId="21" xfId="0" applyFont="1" applyBorder="1" applyAlignment="1" applyProtection="1">
      <alignment vertical="center" wrapText="1"/>
      <protection hidden="1"/>
    </xf>
    <xf numFmtId="0" fontId="11" fillId="0" borderId="21" xfId="0" applyFont="1" applyBorder="1" applyAlignment="1" applyProtection="1">
      <alignment horizontal="center" vertical="center" wrapText="1"/>
      <protection hidden="1"/>
    </xf>
    <xf numFmtId="0" fontId="14" fillId="0" borderId="21" xfId="0" applyFont="1" applyBorder="1" applyAlignment="1" applyProtection="1">
      <alignment horizontal="justify" vertical="center" wrapText="1"/>
      <protection hidden="1"/>
    </xf>
    <xf numFmtId="0" fontId="14" fillId="0" borderId="22" xfId="0" applyFont="1" applyBorder="1" applyAlignment="1" applyProtection="1">
      <alignment horizontal="justify" vertical="center" wrapText="1"/>
      <protection hidden="1"/>
    </xf>
    <xf numFmtId="0" fontId="5" fillId="0" borderId="26" xfId="0" applyFont="1" applyBorder="1" applyAlignment="1" applyProtection="1">
      <alignment vertical="center" wrapText="1"/>
      <protection hidden="1"/>
    </xf>
    <xf numFmtId="0" fontId="14" fillId="0" borderId="29" xfId="0" applyFont="1" applyBorder="1" applyAlignment="1" applyProtection="1">
      <alignment horizontal="justify" vertical="center" wrapText="1"/>
      <protection hidden="1"/>
    </xf>
    <xf numFmtId="0" fontId="5" fillId="0" borderId="29" xfId="0" applyFont="1" applyBorder="1" applyAlignment="1" applyProtection="1">
      <alignment horizontal="justify" vertical="center" wrapText="1"/>
      <protection hidden="1"/>
    </xf>
    <xf numFmtId="0" fontId="5" fillId="0" borderId="23" xfId="0" applyFont="1" applyBorder="1" applyAlignment="1" applyProtection="1">
      <alignment vertical="center" wrapText="1"/>
      <protection hidden="1"/>
    </xf>
    <xf numFmtId="0" fontId="5" fillId="0" borderId="24" xfId="0" applyFont="1" applyBorder="1" applyAlignment="1" applyProtection="1">
      <alignment horizontal="justify" vertical="center" wrapText="1"/>
      <protection hidden="1"/>
    </xf>
    <xf numFmtId="0" fontId="5" fillId="0" borderId="25" xfId="0" applyFont="1" applyBorder="1" applyAlignment="1" applyProtection="1">
      <alignment horizontal="justify" vertical="center" wrapText="1"/>
      <protection hidden="1"/>
    </xf>
    <xf numFmtId="0" fontId="17" fillId="0" borderId="0" xfId="0" applyFont="1" applyProtection="1">
      <protection locked="0"/>
    </xf>
    <xf numFmtId="0" fontId="17" fillId="0" borderId="0" xfId="0" applyFont="1" applyProtection="1">
      <protection hidden="1"/>
    </xf>
    <xf numFmtId="0" fontId="18" fillId="0" borderId="0" xfId="0" applyFont="1" applyProtection="1">
      <protection hidden="1"/>
    </xf>
    <xf numFmtId="0" fontId="17" fillId="0" borderId="0" xfId="0" applyFont="1" applyAlignment="1" applyProtection="1">
      <protection locked="0"/>
    </xf>
    <xf numFmtId="0" fontId="15" fillId="2" borderId="1" xfId="0" applyFont="1" applyFill="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locked="0"/>
    </xf>
    <xf numFmtId="0" fontId="15" fillId="10" borderId="1" xfId="0" applyFont="1" applyFill="1" applyBorder="1" applyAlignment="1" applyProtection="1">
      <alignment vertical="center" wrapText="1"/>
      <protection hidden="1"/>
    </xf>
    <xf numFmtId="0" fontId="15" fillId="0" borderId="1" xfId="0" applyFont="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hidden="1"/>
    </xf>
    <xf numFmtId="0" fontId="21" fillId="2" borderId="18" xfId="0" applyFont="1" applyFill="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vertical="center" wrapText="1"/>
      <protection locked="0"/>
    </xf>
    <xf numFmtId="14" fontId="19" fillId="0" borderId="1" xfId="0" applyNumberFormat="1"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wrapText="1"/>
      <protection locked="0"/>
    </xf>
    <xf numFmtId="165" fontId="10" fillId="0" borderId="13" xfId="0" applyNumberFormat="1" applyFont="1" applyBorder="1" applyAlignment="1" applyProtection="1">
      <alignment horizontal="center" vertical="center"/>
      <protection locked="0"/>
    </xf>
    <xf numFmtId="0" fontId="19" fillId="0" borderId="1" xfId="0" applyNumberFormat="1" applyFont="1" applyBorder="1" applyAlignment="1" applyProtection="1">
      <alignment horizontal="center" vertical="center" wrapText="1"/>
      <protection locked="0"/>
    </xf>
    <xf numFmtId="0" fontId="22" fillId="0" borderId="18"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hidden="1"/>
    </xf>
    <xf numFmtId="0" fontId="4" fillId="0" borderId="0" xfId="0" applyFont="1" applyFill="1" applyAlignment="1" applyProtection="1">
      <alignment horizontal="center"/>
      <protection hidden="1"/>
    </xf>
    <xf numFmtId="0" fontId="0" fillId="0" borderId="0" xfId="0" applyFill="1"/>
    <xf numFmtId="0" fontId="2" fillId="0" borderId="0" xfId="0" applyFont="1" applyFill="1"/>
    <xf numFmtId="0" fontId="0" fillId="0" borderId="0" xfId="0" applyFill="1" applyAlignment="1">
      <alignment horizontal="left"/>
    </xf>
    <xf numFmtId="0" fontId="0" fillId="0" borderId="0" xfId="0" applyNumberFormat="1" applyFill="1"/>
    <xf numFmtId="0" fontId="22" fillId="0" borderId="30"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19"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center" vertical="center" wrapText="1"/>
      <protection locked="0"/>
    </xf>
    <xf numFmtId="0" fontId="22" fillId="0" borderId="30" xfId="0" applyFont="1" applyFill="1" applyBorder="1" applyAlignment="1" applyProtection="1">
      <alignment horizontal="center" vertical="center" wrapText="1"/>
      <protection locked="0"/>
    </xf>
    <xf numFmtId="0" fontId="22" fillId="0" borderId="19" xfId="0" applyFont="1" applyFill="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0" fontId="20" fillId="9" borderId="19"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20" fillId="9" borderId="1" xfId="0" applyFont="1" applyFill="1" applyBorder="1" applyAlignment="1" applyProtection="1">
      <alignment horizontal="center" vertical="center"/>
      <protection hidden="1"/>
    </xf>
    <xf numFmtId="0" fontId="15" fillId="7" borderId="14" xfId="0" applyFont="1" applyFill="1" applyBorder="1" applyAlignment="1" applyProtection="1">
      <alignment horizontal="center" vertical="center" wrapText="1"/>
      <protection hidden="1"/>
    </xf>
    <xf numFmtId="0" fontId="15" fillId="7" borderId="15" xfId="0" applyFont="1" applyFill="1" applyBorder="1" applyAlignment="1" applyProtection="1">
      <alignment horizontal="center" vertical="center" wrapText="1"/>
      <protection hidden="1"/>
    </xf>
    <xf numFmtId="0" fontId="20" fillId="9" borderId="24" xfId="0" applyFont="1" applyFill="1" applyBorder="1" applyAlignment="1" applyProtection="1">
      <alignment horizontal="center" vertical="center" wrapText="1"/>
      <protection hidden="1"/>
    </xf>
    <xf numFmtId="0" fontId="20" fillId="9" borderId="25" xfId="0" applyFont="1" applyFill="1" applyBorder="1" applyAlignment="1" applyProtection="1">
      <alignment horizontal="center" vertical="center" wrapText="1"/>
      <protection hidden="1"/>
    </xf>
    <xf numFmtId="0" fontId="20" fillId="9" borderId="20" xfId="0" applyFont="1" applyFill="1" applyBorder="1" applyAlignment="1" applyProtection="1">
      <alignment horizontal="center" vertical="center" wrapText="1"/>
      <protection hidden="1"/>
    </xf>
    <xf numFmtId="0" fontId="20" fillId="9" borderId="21" xfId="0" applyFont="1" applyFill="1" applyBorder="1" applyAlignment="1" applyProtection="1">
      <alignment horizontal="center" vertical="center" wrapText="1"/>
      <protection hidden="1"/>
    </xf>
    <xf numFmtId="0" fontId="20" fillId="9" borderId="22" xfId="0" applyFont="1" applyFill="1" applyBorder="1" applyAlignment="1" applyProtection="1">
      <alignment horizontal="center" vertical="center" wrapText="1"/>
      <protection hidden="1"/>
    </xf>
    <xf numFmtId="0" fontId="20" fillId="9" borderId="23" xfId="0" applyFont="1" applyFill="1" applyBorder="1" applyAlignment="1" applyProtection="1">
      <alignment horizontal="center" vertical="center" wrapText="1"/>
      <protection hidden="1"/>
    </xf>
    <xf numFmtId="0" fontId="24" fillId="6" borderId="0" xfId="0" applyFont="1" applyFill="1" applyBorder="1" applyAlignment="1" applyProtection="1">
      <alignment horizontal="left" vertical="center" wrapText="1"/>
      <protection hidden="1"/>
    </xf>
    <xf numFmtId="0" fontId="4" fillId="0" borderId="0" xfId="0" applyFont="1" applyFill="1" applyAlignment="1" applyProtection="1">
      <alignment horizontal="center"/>
      <protection hidden="1"/>
    </xf>
    <xf numFmtId="0" fontId="4" fillId="0" borderId="0" xfId="0" applyFont="1" applyAlignment="1" applyProtection="1">
      <alignment horizontal="center" vertical="center" wrapText="1"/>
      <protection hidden="1"/>
    </xf>
    <xf numFmtId="0" fontId="4" fillId="7" borderId="20"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15" fillId="7" borderId="14" xfId="0" applyFont="1" applyFill="1" applyBorder="1" applyAlignment="1" applyProtection="1">
      <alignment horizontal="right" vertical="center" wrapText="1"/>
      <protection hidden="1"/>
    </xf>
    <xf numFmtId="0" fontId="15" fillId="7" borderId="15" xfId="0" applyFont="1" applyFill="1" applyBorder="1" applyAlignment="1" applyProtection="1">
      <alignment horizontal="right" vertical="center" wrapText="1"/>
      <protection hidden="1"/>
    </xf>
    <xf numFmtId="0" fontId="4" fillId="2" borderId="11"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2" fillId="0" borderId="1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5" fillId="10" borderId="14" xfId="0" applyFont="1" applyFill="1" applyBorder="1" applyAlignment="1" applyProtection="1">
      <alignment horizontal="right" vertical="center"/>
      <protection hidden="1"/>
    </xf>
    <xf numFmtId="0" fontId="15" fillId="10" borderId="15" xfId="0" applyFont="1" applyFill="1" applyBorder="1" applyAlignment="1" applyProtection="1">
      <alignment horizontal="right" vertical="center"/>
      <protection hidden="1"/>
    </xf>
  </cellXfs>
  <cellStyles count="2">
    <cellStyle name="Normal" xfId="0" builtinId="0"/>
    <cellStyle name="Porcentaje" xfId="1" builtinId="5"/>
  </cellStyles>
  <dxfs count="17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
    </dxf>
    <dxf>
      <numFmt numFmtId="167" formatCode=";;;"/>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theme="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theme="9" tint="-0.24994659260841701"/>
        </patternFill>
      </fill>
    </dxf>
    <dxf>
      <font>
        <color theme="0"/>
      </font>
      <fill>
        <patternFill>
          <bgColor rgb="FFFF0000"/>
        </patternFill>
      </fill>
    </dxf>
  </dxfs>
  <tableStyles count="0" defaultTableStyle="TableStyleMedium2" defaultPivotStyle="PivotStyleLight16"/>
  <colors>
    <mruColors>
      <color rgb="FF990033"/>
      <color rgb="FFD9D9D9"/>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Porcentaje de riesgos por zona</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(Riesgo residual)</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c:rich>
      </c:tx>
      <c:layout>
        <c:manualLayout>
          <c:xMode val="edge"/>
          <c:yMode val="edge"/>
          <c:x val="0.28241003701175832"/>
          <c:y val="0"/>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85C1-43F0-8993-653301737D01}"/>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85C1-43F0-8993-653301737D01}"/>
              </c:ext>
            </c:extLst>
          </c:dPt>
          <c:dPt>
            <c:idx val="2"/>
            <c:bubble3D val="0"/>
            <c:spPr>
              <a:solidFill>
                <a:srgbClr val="FFFF00"/>
              </a:solidFill>
            </c:spPr>
            <c:extLst xmlns:c16r2="http://schemas.microsoft.com/office/drawing/2015/06/chart">
              <c:ext xmlns:c16="http://schemas.microsoft.com/office/drawing/2014/chart" uri="{C3380CC4-5D6E-409C-BE32-E72D297353CC}">
                <c16:uniqueId val="{00000005-85C1-43F0-8993-653301737D01}"/>
              </c:ext>
            </c:extLst>
          </c:dPt>
          <c:dPt>
            <c:idx val="3"/>
            <c:bubble3D val="0"/>
            <c:spPr>
              <a:solidFill>
                <a:srgbClr val="92D050"/>
              </a:solidFill>
            </c:spPr>
            <c:extLst xmlns:c16r2="http://schemas.microsoft.com/office/drawing/2015/06/chart">
              <c:ext xmlns:c16="http://schemas.microsoft.com/office/drawing/2014/chart" uri="{C3380CC4-5D6E-409C-BE32-E72D297353CC}">
                <c16:uniqueId val="{00000007-85C1-43F0-8993-653301737D01}"/>
              </c:ext>
            </c:extLst>
          </c:dPt>
          <c:dLbls>
            <c:spPr>
              <a:noFill/>
              <a:ln>
                <a:noFill/>
              </a:ln>
              <a:effectLst/>
            </c:spPr>
            <c:txPr>
              <a:bodyPr/>
              <a:lstStyle/>
              <a:p>
                <a:pPr>
                  <a:defRPr b="1">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dLblPos val="bestFit"/>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GRAFICAS!$N$6:$N$9</c:f>
              <c:strCache>
                <c:ptCount val="4"/>
                <c:pt idx="0">
                  <c:v>Riesgos en zona extrema</c:v>
                </c:pt>
                <c:pt idx="1">
                  <c:v>Riesgos en zona alta</c:v>
                </c:pt>
                <c:pt idx="2">
                  <c:v>Riesgos en zona moderada</c:v>
                </c:pt>
                <c:pt idx="3">
                  <c:v>Riesgos en zona baja</c:v>
                </c:pt>
              </c:strCache>
            </c:strRef>
          </c:cat>
          <c:val>
            <c:numRef>
              <c:f>GRAFICAS!$O$6:$O$9</c:f>
              <c:numCache>
                <c:formatCode>General</c:formatCode>
                <c:ptCount val="4"/>
                <c:pt idx="0">
                  <c:v>7</c:v>
                </c:pt>
                <c:pt idx="1">
                  <c:v>6</c:v>
                </c:pt>
                <c:pt idx="2">
                  <c:v>0</c:v>
                </c:pt>
                <c:pt idx="3">
                  <c:v>0</c:v>
                </c:pt>
              </c:numCache>
            </c:numRef>
          </c:val>
          <c:extLst xmlns:c16r2="http://schemas.microsoft.com/office/drawing/2015/06/chart">
            <c:ext xmlns:c16="http://schemas.microsoft.com/office/drawing/2014/chart" uri="{C3380CC4-5D6E-409C-BE32-E72D297353CC}">
              <c16:uniqueId val="{00000008-85C1-43F0-8993-653301737D01}"/>
            </c:ext>
          </c:extLst>
        </c:ser>
        <c:ser>
          <c:idx val="1"/>
          <c:order val="1"/>
          <c:dLbls>
            <c:spPr>
              <a:noFill/>
              <a:ln>
                <a:noFill/>
              </a:ln>
              <a:effectLst/>
            </c:sp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GRAFICAS!$N$6:$N$9</c:f>
              <c:strCache>
                <c:ptCount val="4"/>
                <c:pt idx="0">
                  <c:v>Riesgos en zona extrema</c:v>
                </c:pt>
                <c:pt idx="1">
                  <c:v>Riesgos en zona alta</c:v>
                </c:pt>
                <c:pt idx="2">
                  <c:v>Riesgos en zona moderada</c:v>
                </c:pt>
                <c:pt idx="3">
                  <c:v>Riesgos en zona baja</c:v>
                </c:pt>
              </c:strCache>
            </c:strRef>
          </c:cat>
          <c:val>
            <c:numRef>
              <c:f>GRAFICAS!$P$6:$P$9</c:f>
              <c:numCache>
                <c:formatCode>0%</c:formatCode>
                <c:ptCount val="4"/>
                <c:pt idx="0">
                  <c:v>0.53846153846153844</c:v>
                </c:pt>
                <c:pt idx="1">
                  <c:v>0.46153846153846156</c:v>
                </c:pt>
                <c:pt idx="2">
                  <c:v>0</c:v>
                </c:pt>
                <c:pt idx="3">
                  <c:v>0</c:v>
                </c:pt>
              </c:numCache>
            </c:numRef>
          </c:val>
          <c:extLst xmlns:c16r2="http://schemas.microsoft.com/office/drawing/2015/06/chart">
            <c:ext xmlns:c16="http://schemas.microsoft.com/office/drawing/2014/chart" uri="{C3380CC4-5D6E-409C-BE32-E72D297353CC}">
              <c16:uniqueId val="{00000009-85C1-43F0-8993-653301737D01}"/>
            </c:ext>
          </c:extLst>
        </c:ser>
        <c:dLbls>
          <c:dLblPos val="outEnd"/>
          <c:showLegendKey val="0"/>
          <c:showVal val="1"/>
          <c:showCatName val="0"/>
          <c:showSerName val="0"/>
          <c:showPercent val="0"/>
          <c:showBubbleSize val="0"/>
          <c:showLeaderLines val="1"/>
        </c:dLbls>
      </c:pie3DChart>
    </c:plotArea>
    <c:legend>
      <c:legendPos val="r"/>
      <c:layout>
        <c:manualLayout>
          <c:xMode val="edge"/>
          <c:yMode val="edge"/>
          <c:x val="0.63215381529865233"/>
          <c:y val="0.22263453352547613"/>
          <c:w val="0.33775012886368888"/>
          <c:h val="0.73854919115239748"/>
        </c:manualLayout>
      </c:layout>
      <c:overlay val="0"/>
      <c:txPr>
        <a:bodyPr/>
        <a:lstStyle/>
        <a:p>
          <a:pPr rtl="0">
            <a:defRPr>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Porcentaje de riesgos por zona</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gn="ct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r>
              <a:rPr lang="es-CO" sz="1000" b="1" i="0" baseline="0">
                <a:solidFill>
                  <a:schemeClr val="tx1"/>
                </a:solidFill>
                <a:effectLst/>
                <a:latin typeface="Segoe UI" panose="020B0502040204020203" pitchFamily="34" charset="0"/>
                <a:ea typeface="Segoe UI" panose="020B0502040204020203" pitchFamily="34" charset="0"/>
                <a:cs typeface="Segoe UI" panose="020B0502040204020203" pitchFamily="34" charset="0"/>
              </a:rPr>
              <a:t>(Riesgo inherente)</a:t>
            </a:r>
            <a:endParaRPr lang="es-CO"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c:rich>
      </c:tx>
      <c:layout>
        <c:manualLayout>
          <c:xMode val="edge"/>
          <c:yMode val="edge"/>
          <c:x val="0.28241003701175832"/>
          <c:y val="0"/>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Pt>
            <c:idx val="0"/>
            <c:bubble3D val="0"/>
            <c:spPr>
              <a:solidFill>
                <a:srgbClr val="FF0000"/>
              </a:solidFill>
            </c:spPr>
            <c:extLst xmlns:c16r2="http://schemas.microsoft.com/office/drawing/2015/06/chart">
              <c:ext xmlns:c16="http://schemas.microsoft.com/office/drawing/2014/chart" uri="{C3380CC4-5D6E-409C-BE32-E72D297353CC}">
                <c16:uniqueId val="{00000001-3596-4876-91BD-434CB379B8F9}"/>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3596-4876-91BD-434CB379B8F9}"/>
              </c:ext>
            </c:extLst>
          </c:dPt>
          <c:dPt>
            <c:idx val="2"/>
            <c:bubble3D val="0"/>
            <c:spPr>
              <a:solidFill>
                <a:srgbClr val="FFFF00"/>
              </a:solidFill>
            </c:spPr>
            <c:extLst xmlns:c16r2="http://schemas.microsoft.com/office/drawing/2015/06/chart">
              <c:ext xmlns:c16="http://schemas.microsoft.com/office/drawing/2014/chart" uri="{C3380CC4-5D6E-409C-BE32-E72D297353CC}">
                <c16:uniqueId val="{00000005-3596-4876-91BD-434CB379B8F9}"/>
              </c:ext>
            </c:extLst>
          </c:dPt>
          <c:dPt>
            <c:idx val="3"/>
            <c:bubble3D val="0"/>
            <c:spPr>
              <a:solidFill>
                <a:srgbClr val="92D050"/>
              </a:solidFill>
            </c:spPr>
            <c:extLst xmlns:c16r2="http://schemas.microsoft.com/office/drawing/2015/06/chart">
              <c:ext xmlns:c16="http://schemas.microsoft.com/office/drawing/2014/chart" uri="{C3380CC4-5D6E-409C-BE32-E72D297353CC}">
                <c16:uniqueId val="{00000007-3596-4876-91BD-434CB379B8F9}"/>
              </c:ext>
            </c:extLst>
          </c:dPt>
          <c:dLbls>
            <c:spPr>
              <a:noFill/>
              <a:ln>
                <a:noFill/>
              </a:ln>
              <a:effectLst/>
            </c:spPr>
            <c:txPr>
              <a:bodyPr/>
              <a:lstStyle/>
              <a:p>
                <a:pPr>
                  <a:defRPr b="1">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dLblPos val="bestFit"/>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GRAFICAS!$A$6:$A$9</c:f>
              <c:strCache>
                <c:ptCount val="4"/>
                <c:pt idx="0">
                  <c:v>Riesgos en zona extrema</c:v>
                </c:pt>
                <c:pt idx="1">
                  <c:v>Riesgos en zona alta</c:v>
                </c:pt>
                <c:pt idx="2">
                  <c:v>Riesgos en zona moderada</c:v>
                </c:pt>
                <c:pt idx="3">
                  <c:v>Riesgos en zona baja</c:v>
                </c:pt>
              </c:strCache>
            </c:strRef>
          </c:cat>
          <c:val>
            <c:numRef>
              <c:f>GRAFICAS!$B$6:$B$9</c:f>
              <c:numCache>
                <c:formatCode>General</c:formatCode>
                <c:ptCount val="4"/>
                <c:pt idx="0">
                  <c:v>9</c:v>
                </c:pt>
                <c:pt idx="1">
                  <c:v>4</c:v>
                </c:pt>
                <c:pt idx="2">
                  <c:v>0</c:v>
                </c:pt>
                <c:pt idx="3">
                  <c:v>0</c:v>
                </c:pt>
              </c:numCache>
            </c:numRef>
          </c:val>
          <c:extLst xmlns:c16r2="http://schemas.microsoft.com/office/drawing/2015/06/chart">
            <c:ext xmlns:c16="http://schemas.microsoft.com/office/drawing/2014/chart" uri="{C3380CC4-5D6E-409C-BE32-E72D297353CC}">
              <c16:uniqueId val="{00000008-3596-4876-91BD-434CB379B8F9}"/>
            </c:ext>
          </c:extLst>
        </c:ser>
        <c:ser>
          <c:idx val="1"/>
          <c:order val="1"/>
          <c:cat>
            <c:strRef>
              <c:f>GRAFICAS!$A$6:$A$9</c:f>
              <c:strCache>
                <c:ptCount val="4"/>
                <c:pt idx="0">
                  <c:v>Riesgos en zona extrema</c:v>
                </c:pt>
                <c:pt idx="1">
                  <c:v>Riesgos en zona alta</c:v>
                </c:pt>
                <c:pt idx="2">
                  <c:v>Riesgos en zona moderada</c:v>
                </c:pt>
                <c:pt idx="3">
                  <c:v>Riesgos en zona baja</c:v>
                </c:pt>
              </c:strCache>
            </c:strRef>
          </c:cat>
          <c:val>
            <c:numRef>
              <c:f>GRAFICAS!$C$6:$C$9</c:f>
              <c:numCache>
                <c:formatCode>0%</c:formatCode>
                <c:ptCount val="4"/>
                <c:pt idx="0">
                  <c:v>0.69230769230769229</c:v>
                </c:pt>
                <c:pt idx="1">
                  <c:v>0.30769230769230771</c:v>
                </c:pt>
                <c:pt idx="2">
                  <c:v>0</c:v>
                </c:pt>
                <c:pt idx="3">
                  <c:v>0</c:v>
                </c:pt>
              </c:numCache>
            </c:numRef>
          </c:val>
          <c:extLst xmlns:c16r2="http://schemas.microsoft.com/office/drawing/2015/06/chart">
            <c:ext xmlns:c16="http://schemas.microsoft.com/office/drawing/2014/chart" uri="{C3380CC4-5D6E-409C-BE32-E72D297353CC}">
              <c16:uniqueId val="{00000009-3596-4876-91BD-434CB379B8F9}"/>
            </c:ext>
          </c:extLst>
        </c:ser>
        <c:dLbls>
          <c:showLegendKey val="0"/>
          <c:showVal val="0"/>
          <c:showCatName val="0"/>
          <c:showSerName val="0"/>
          <c:showPercent val="0"/>
          <c:showBubbleSize val="0"/>
          <c:showLeaderLines val="1"/>
        </c:dLbls>
      </c:pie3DChart>
    </c:plotArea>
    <c:legend>
      <c:legendPos val="r"/>
      <c:layout>
        <c:manualLayout>
          <c:xMode val="edge"/>
          <c:yMode val="edge"/>
          <c:x val="0.61065395578976067"/>
          <c:y val="0.2305598857879978"/>
          <c:w val="0.36783417286962561"/>
          <c:h val="0.73028687676385551"/>
        </c:manualLayout>
      </c:layout>
      <c:overlay val="0"/>
      <c:txPr>
        <a:bodyPr/>
        <a:lstStyle/>
        <a:p>
          <a:pPr>
            <a:defRPr>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GRAFICAS!A1"/><Relationship Id="rId7" Type="http://schemas.openxmlformats.org/officeDocument/2006/relationships/image" Target="../media/image4.jpeg"/><Relationship Id="rId2" Type="http://schemas.openxmlformats.org/officeDocument/2006/relationships/image" Target="cid:image005.png@01D50FB1.DC90E8D0" TargetMode="Externa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CONTROL DE CAMBIOS'!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MAPA DE RIESGOS CONSOLIDADO'!A1"/><Relationship Id="rId4" Type="http://schemas.openxmlformats.org/officeDocument/2006/relationships/image" Target="cid:image005.png@01D50FB1.DC90E8D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MAPA DE RIESGOS CONSOLIDADO'!A1"/><Relationship Id="rId4" Type="http://schemas.openxmlformats.org/officeDocument/2006/relationships/image" Target="cid:image005.png@01D50FB1.DC90E8D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812534</xdr:colOff>
      <xdr:row>0</xdr:row>
      <xdr:rowOff>153995</xdr:rowOff>
    </xdr:from>
    <xdr:to>
      <xdr:col>1</xdr:col>
      <xdr:colOff>784155</xdr:colOff>
      <xdr:row>0</xdr:row>
      <xdr:rowOff>637745</xdr:rowOff>
    </xdr:to>
    <xdr:pic>
      <xdr:nvPicPr>
        <xdr:cNvPr id="8" name="7 Imagen" descr="cid:image005.png@01D50FB1.DC90E8D0">
          <a:extLst>
            <a:ext uri="{FF2B5EF4-FFF2-40B4-BE49-F238E27FC236}">
              <a16:creationId xmlns:a16="http://schemas.microsoft.com/office/drawing/2014/main" xmlns="" id="{00000000-0008-0000-0000-000008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12534" y="153995"/>
          <a:ext cx="1181405" cy="483750"/>
        </a:xfrm>
        <a:prstGeom prst="rect">
          <a:avLst/>
        </a:prstGeom>
        <a:noFill/>
        <a:ln>
          <a:noFill/>
        </a:ln>
      </xdr:spPr>
    </xdr:pic>
    <xdr:clientData/>
  </xdr:twoCellAnchor>
  <xdr:twoCellAnchor>
    <xdr:from>
      <xdr:col>12</xdr:col>
      <xdr:colOff>155867</xdr:colOff>
      <xdr:row>2</xdr:row>
      <xdr:rowOff>48367</xdr:rowOff>
    </xdr:from>
    <xdr:to>
      <xdr:col>13</xdr:col>
      <xdr:colOff>244228</xdr:colOff>
      <xdr:row>2</xdr:row>
      <xdr:rowOff>790642</xdr:rowOff>
    </xdr:to>
    <xdr:grpSp>
      <xdr:nvGrpSpPr>
        <xdr:cNvPr id="2" name="1 Grupo">
          <a:extLst>
            <a:ext uri="{FF2B5EF4-FFF2-40B4-BE49-F238E27FC236}">
              <a16:creationId xmlns:a16="http://schemas.microsoft.com/office/drawing/2014/main" xmlns="" id="{00000000-0008-0000-0000-000002000000}"/>
            </a:ext>
          </a:extLst>
        </xdr:cNvPr>
        <xdr:cNvGrpSpPr/>
      </xdr:nvGrpSpPr>
      <xdr:grpSpPr>
        <a:xfrm>
          <a:off x="28147077" y="924052"/>
          <a:ext cx="1670740" cy="742275"/>
          <a:chOff x="26878768" y="922579"/>
          <a:chExt cx="1970262" cy="742275"/>
        </a:xfrm>
      </xdr:grpSpPr>
      <xdr:sp macro="" textlink="">
        <xdr:nvSpPr>
          <xdr:cNvPr id="6" name="5 Rectángulo redondeado">
            <a:hlinkClick xmlns:r="http://schemas.openxmlformats.org/officeDocument/2006/relationships" r:id="rId3"/>
            <a:extLst>
              <a:ext uri="{FF2B5EF4-FFF2-40B4-BE49-F238E27FC236}">
                <a16:creationId xmlns:a16="http://schemas.microsoft.com/office/drawing/2014/main" xmlns="" id="{00000000-0008-0000-0000-000006000000}"/>
              </a:ext>
            </a:extLst>
          </xdr:cNvPr>
          <xdr:cNvSpPr/>
        </xdr:nvSpPr>
        <xdr:spPr>
          <a:xfrm>
            <a:off x="26878768" y="922579"/>
            <a:ext cx="1970262" cy="742275"/>
          </a:xfrm>
          <a:prstGeom prst="roundRect">
            <a:avLst/>
          </a:prstGeom>
          <a:solidFill>
            <a:schemeClr val="bg1">
              <a:lumMod val="85000"/>
            </a:schemeClr>
          </a:solidFill>
          <a:ln>
            <a:solidFill>
              <a:schemeClr val="bg1">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500" b="1">
                <a:solidFill>
                  <a:schemeClr val="tx1"/>
                </a:solidFill>
                <a:latin typeface="Segoe UI" panose="020B0502040204020203" pitchFamily="34" charset="0"/>
                <a:ea typeface="Segoe UI" panose="020B0502040204020203" pitchFamily="34" charset="0"/>
                <a:cs typeface="Segoe UI" panose="020B0502040204020203" pitchFamily="34" charset="0"/>
              </a:rPr>
              <a:t>Gráficas</a:t>
            </a:r>
          </a:p>
        </xdr:txBody>
      </xdr:sp>
      <xdr:pic>
        <xdr:nvPicPr>
          <xdr:cNvPr id="9" name="8 Imagen" descr="Resultado de imagen para grafico&quot;">
            <a:hlinkClick xmlns:r="http://schemas.openxmlformats.org/officeDocument/2006/relationships" r:id="rId3"/>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013938" y="1017739"/>
            <a:ext cx="666331" cy="5541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13</xdr:col>
      <xdr:colOff>381007</xdr:colOff>
      <xdr:row>2</xdr:row>
      <xdr:rowOff>64242</xdr:rowOff>
    </xdr:from>
    <xdr:to>
      <xdr:col>14</xdr:col>
      <xdr:colOff>1795327</xdr:colOff>
      <xdr:row>2</xdr:row>
      <xdr:rowOff>806517</xdr:rowOff>
    </xdr:to>
    <xdr:grpSp>
      <xdr:nvGrpSpPr>
        <xdr:cNvPr id="10" name="9 Grupo">
          <a:extLst>
            <a:ext uri="{FF2B5EF4-FFF2-40B4-BE49-F238E27FC236}">
              <a16:creationId xmlns:a16="http://schemas.microsoft.com/office/drawing/2014/main" xmlns="" id="{00000000-0008-0000-0000-00000A000000}"/>
            </a:ext>
          </a:extLst>
        </xdr:cNvPr>
        <xdr:cNvGrpSpPr/>
      </xdr:nvGrpSpPr>
      <xdr:grpSpPr>
        <a:xfrm>
          <a:off x="29954596" y="939927"/>
          <a:ext cx="2996699" cy="742275"/>
          <a:chOff x="29025828" y="938454"/>
          <a:chExt cx="2445815" cy="742275"/>
        </a:xfrm>
      </xdr:grpSpPr>
      <xdr:sp macro="" textlink="">
        <xdr:nvSpPr>
          <xdr:cNvPr id="7" name="6 Rectángulo redondeado">
            <a:hlinkClick xmlns:r="http://schemas.openxmlformats.org/officeDocument/2006/relationships" r:id="rId5"/>
            <a:extLst>
              <a:ext uri="{FF2B5EF4-FFF2-40B4-BE49-F238E27FC236}">
                <a16:creationId xmlns:a16="http://schemas.microsoft.com/office/drawing/2014/main" xmlns="" id="{00000000-0008-0000-0000-000007000000}"/>
              </a:ext>
            </a:extLst>
          </xdr:cNvPr>
          <xdr:cNvSpPr/>
        </xdr:nvSpPr>
        <xdr:spPr>
          <a:xfrm>
            <a:off x="29025828" y="938454"/>
            <a:ext cx="2445815" cy="742275"/>
          </a:xfrm>
          <a:prstGeom prst="roundRect">
            <a:avLst/>
          </a:prstGeom>
          <a:solidFill>
            <a:schemeClr val="bg1">
              <a:lumMod val="85000"/>
            </a:schemeClr>
          </a:solidFill>
          <a:ln>
            <a:solidFill>
              <a:schemeClr val="bg1">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500" b="1">
                <a:solidFill>
                  <a:schemeClr val="tx1"/>
                </a:solidFill>
                <a:latin typeface="Segoe UI" panose="020B0502040204020203" pitchFamily="34" charset="0"/>
                <a:ea typeface="Segoe UI" panose="020B0502040204020203" pitchFamily="34" charset="0"/>
                <a:cs typeface="Segoe UI" panose="020B0502040204020203" pitchFamily="34" charset="0"/>
              </a:rPr>
              <a:t>Control de cambios</a:t>
            </a:r>
          </a:p>
        </xdr:txBody>
      </xdr:sp>
      <xdr:pic>
        <xdr:nvPicPr>
          <xdr:cNvPr id="4" name="3 Imagen">
            <a:hlinkClick xmlns:r="http://schemas.openxmlformats.org/officeDocument/2006/relationships" r:id="rId5"/>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6"/>
          <a:srcRect t="8686"/>
          <a:stretch/>
        </xdr:blipFill>
        <xdr:spPr>
          <a:xfrm>
            <a:off x="30695966" y="1030787"/>
            <a:ext cx="645200" cy="589153"/>
          </a:xfrm>
          <a:prstGeom prst="rect">
            <a:avLst/>
          </a:prstGeom>
        </xdr:spPr>
      </xdr:pic>
    </xdr:grpSp>
    <xdr:clientData/>
  </xdr:twoCellAnchor>
  <xdr:twoCellAnchor editAs="oneCell">
    <xdr:from>
      <xdr:col>8</xdr:col>
      <xdr:colOff>486520</xdr:colOff>
      <xdr:row>2</xdr:row>
      <xdr:rowOff>67719</xdr:rowOff>
    </xdr:from>
    <xdr:to>
      <xdr:col>8</xdr:col>
      <xdr:colOff>1406770</xdr:colOff>
      <xdr:row>2</xdr:row>
      <xdr:rowOff>826124</xdr:rowOff>
    </xdr:to>
    <xdr:pic>
      <xdr:nvPicPr>
        <xdr:cNvPr id="11" name="10 Imagen" descr="Resultado de imagen para atención&quot;">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128477" y="937393"/>
          <a:ext cx="920250" cy="7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152403</xdr:colOff>
      <xdr:row>12</xdr:row>
      <xdr:rowOff>196264</xdr:rowOff>
    </xdr:from>
    <xdr:to>
      <xdr:col>14</xdr:col>
      <xdr:colOff>580261</xdr:colOff>
      <xdr:row>18</xdr:row>
      <xdr:rowOff>153237</xdr:rowOff>
    </xdr:to>
    <xdr:sp macro="" textlink="">
      <xdr:nvSpPr>
        <xdr:cNvPr id="4" name="CuadroTexto 5">
          <a:extLst>
            <a:ext uri="{FF2B5EF4-FFF2-40B4-BE49-F238E27FC236}">
              <a16:creationId xmlns:a16="http://schemas.microsoft.com/office/drawing/2014/main" xmlns="" id="{00000000-0008-0000-0200-000004000000}"/>
            </a:ext>
          </a:extLst>
        </xdr:cNvPr>
        <xdr:cNvSpPr txBox="1"/>
      </xdr:nvSpPr>
      <xdr:spPr>
        <a:xfrm rot="16200000">
          <a:off x="8250733" y="5737734"/>
          <a:ext cx="1680998" cy="427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Probabilidad</a:t>
          </a:r>
          <a:r>
            <a:rPr lang="es-CO" sz="1000" baseline="0">
              <a:solidFill>
                <a:schemeClr val="tx1"/>
              </a:solidFill>
              <a:latin typeface="Segoe UI" panose="020B0502040204020203" pitchFamily="34" charset="0"/>
              <a:ea typeface="Segoe UI" panose="020B0502040204020203" pitchFamily="34" charset="0"/>
              <a:cs typeface="Segoe UI" panose="020B0502040204020203" pitchFamily="34" charset="0"/>
            </a:rPr>
            <a:t> de ocurrrencia</a:t>
          </a:r>
          <a:endParaRPr lang="es-CO" sz="1000">
            <a:solidFill>
              <a:schemeClr val="tx1"/>
            </a:solidFill>
            <a:latin typeface="Segoe UI" panose="020B0502040204020203" pitchFamily="34" charset="0"/>
            <a:ea typeface="Segoe UI" panose="020B0502040204020203" pitchFamily="34" charset="0"/>
            <a:cs typeface="Segoe UI" panose="020B0502040204020203" pitchFamily="34" charset="0"/>
          </a:endParaRPr>
        </a:p>
      </xdr:txBody>
    </xdr:sp>
    <xdr:clientData/>
  </xdr:twoCellAnchor>
  <xdr:twoCellAnchor>
    <xdr:from>
      <xdr:col>17</xdr:col>
      <xdr:colOff>227369</xdr:colOff>
      <xdr:row>19</xdr:row>
      <xdr:rowOff>157732</xdr:rowOff>
    </xdr:from>
    <xdr:to>
      <xdr:col>19</xdr:col>
      <xdr:colOff>633761</xdr:colOff>
      <xdr:row>19</xdr:row>
      <xdr:rowOff>390526</xdr:rowOff>
    </xdr:to>
    <xdr:sp macro="" textlink="">
      <xdr:nvSpPr>
        <xdr:cNvPr id="5" name="CuadroTexto 6">
          <a:extLst>
            <a:ext uri="{FF2B5EF4-FFF2-40B4-BE49-F238E27FC236}">
              <a16:creationId xmlns:a16="http://schemas.microsoft.com/office/drawing/2014/main" xmlns="" id="{00000000-0008-0000-0200-000005000000}"/>
            </a:ext>
          </a:extLst>
        </xdr:cNvPr>
        <xdr:cNvSpPr txBox="1"/>
      </xdr:nvSpPr>
      <xdr:spPr>
        <a:xfrm>
          <a:off x="12639177" y="8569040"/>
          <a:ext cx="1842469" cy="232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Impacto</a:t>
          </a:r>
        </a:p>
      </xdr:txBody>
    </xdr:sp>
    <xdr:clientData/>
  </xdr:twoCellAnchor>
  <xdr:twoCellAnchor>
    <xdr:from>
      <xdr:col>16</xdr:col>
      <xdr:colOff>248037</xdr:colOff>
      <xdr:row>4</xdr:row>
      <xdr:rowOff>183308</xdr:rowOff>
    </xdr:from>
    <xdr:to>
      <xdr:col>24</xdr:col>
      <xdr:colOff>324237</xdr:colOff>
      <xdr:row>9</xdr:row>
      <xdr:rowOff>245220</xdr:rowOff>
    </xdr:to>
    <xdr:graphicFrame macro="">
      <xdr:nvGraphicFramePr>
        <xdr:cNvPr id="6" name="5 Gráfico">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269635</xdr:colOff>
      <xdr:row>12</xdr:row>
      <xdr:rowOff>196264</xdr:rowOff>
    </xdr:from>
    <xdr:to>
      <xdr:col>1</xdr:col>
      <xdr:colOff>697493</xdr:colOff>
      <xdr:row>18</xdr:row>
      <xdr:rowOff>153237</xdr:rowOff>
    </xdr:to>
    <xdr:sp macro="" textlink="">
      <xdr:nvSpPr>
        <xdr:cNvPr id="9" name="CuadroTexto 5">
          <a:extLst>
            <a:ext uri="{FF2B5EF4-FFF2-40B4-BE49-F238E27FC236}">
              <a16:creationId xmlns:a16="http://schemas.microsoft.com/office/drawing/2014/main" xmlns="" id="{00000000-0008-0000-0200-000009000000}"/>
            </a:ext>
          </a:extLst>
        </xdr:cNvPr>
        <xdr:cNvSpPr txBox="1"/>
      </xdr:nvSpPr>
      <xdr:spPr>
        <a:xfrm rot="16200000">
          <a:off x="80115" y="6437822"/>
          <a:ext cx="3004973" cy="427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Probabilidad</a:t>
          </a:r>
          <a:r>
            <a:rPr lang="es-CO" sz="1000" baseline="0">
              <a:solidFill>
                <a:schemeClr val="tx1"/>
              </a:solidFill>
              <a:latin typeface="Segoe UI" panose="020B0502040204020203" pitchFamily="34" charset="0"/>
              <a:ea typeface="Segoe UI" panose="020B0502040204020203" pitchFamily="34" charset="0"/>
              <a:cs typeface="Segoe UI" panose="020B0502040204020203" pitchFamily="34" charset="0"/>
            </a:rPr>
            <a:t> de ocurrrencia</a:t>
          </a:r>
          <a:endParaRPr lang="es-CO" sz="1000">
            <a:solidFill>
              <a:schemeClr val="tx1"/>
            </a:solidFill>
            <a:latin typeface="Segoe UI" panose="020B0502040204020203" pitchFamily="34" charset="0"/>
            <a:ea typeface="Segoe UI" panose="020B0502040204020203" pitchFamily="34" charset="0"/>
            <a:cs typeface="Segoe UI" panose="020B0502040204020203" pitchFamily="34" charset="0"/>
          </a:endParaRPr>
        </a:p>
      </xdr:txBody>
    </xdr:sp>
    <xdr:clientData/>
  </xdr:twoCellAnchor>
  <xdr:twoCellAnchor>
    <xdr:from>
      <xdr:col>4</xdr:col>
      <xdr:colOff>240316</xdr:colOff>
      <xdr:row>19</xdr:row>
      <xdr:rowOff>157732</xdr:rowOff>
    </xdr:from>
    <xdr:to>
      <xdr:col>6</xdr:col>
      <xdr:colOff>646708</xdr:colOff>
      <xdr:row>19</xdr:row>
      <xdr:rowOff>390526</xdr:rowOff>
    </xdr:to>
    <xdr:sp macro="" textlink="">
      <xdr:nvSpPr>
        <xdr:cNvPr id="10" name="CuadroTexto 6">
          <a:extLst>
            <a:ext uri="{FF2B5EF4-FFF2-40B4-BE49-F238E27FC236}">
              <a16:creationId xmlns:a16="http://schemas.microsoft.com/office/drawing/2014/main" xmlns="" id="{00000000-0008-0000-0200-00000A000000}"/>
            </a:ext>
          </a:extLst>
        </xdr:cNvPr>
        <xdr:cNvSpPr txBox="1"/>
      </xdr:nvSpPr>
      <xdr:spPr>
        <a:xfrm>
          <a:off x="3713278" y="8569040"/>
          <a:ext cx="1842468" cy="232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chemeClr val="tx1"/>
              </a:solidFill>
              <a:latin typeface="Segoe UI" panose="020B0502040204020203" pitchFamily="34" charset="0"/>
              <a:ea typeface="Segoe UI" panose="020B0502040204020203" pitchFamily="34" charset="0"/>
              <a:cs typeface="Segoe UI" panose="020B0502040204020203" pitchFamily="34" charset="0"/>
            </a:rPr>
            <a:t>Impacto</a:t>
          </a:r>
        </a:p>
      </xdr:txBody>
    </xdr:sp>
    <xdr:clientData/>
  </xdr:twoCellAnchor>
  <xdr:twoCellAnchor>
    <xdr:from>
      <xdr:col>3</xdr:col>
      <xdr:colOff>209159</xdr:colOff>
      <xdr:row>4</xdr:row>
      <xdr:rowOff>183309</xdr:rowOff>
    </xdr:from>
    <xdr:to>
      <xdr:col>11</xdr:col>
      <xdr:colOff>109141</xdr:colOff>
      <xdr:row>9</xdr:row>
      <xdr:rowOff>245221</xdr:rowOff>
    </xdr:to>
    <xdr:graphicFrame macro="">
      <xdr:nvGraphicFramePr>
        <xdr:cNvPr id="11" name="10 Gráfico">
          <a:extLst>
            <a:ext uri="{FF2B5EF4-FFF2-40B4-BE49-F238E27FC236}">
              <a16:creationId xmlns:a16="http://schemas.microsoft.com/office/drawing/2014/main" xmlns=""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378919</xdr:colOff>
      <xdr:row>0</xdr:row>
      <xdr:rowOff>179102</xdr:rowOff>
    </xdr:from>
    <xdr:to>
      <xdr:col>1</xdr:col>
      <xdr:colOff>448361</xdr:colOff>
      <xdr:row>0</xdr:row>
      <xdr:rowOff>651283</xdr:rowOff>
    </xdr:to>
    <xdr:pic>
      <xdr:nvPicPr>
        <xdr:cNvPr id="13" name="12 Imagen" descr="cid:image005.png@01D50FB1.DC90E8D0">
          <a:extLst>
            <a:ext uri="{FF2B5EF4-FFF2-40B4-BE49-F238E27FC236}">
              <a16:creationId xmlns:a16="http://schemas.microsoft.com/office/drawing/2014/main" xmlns="" id="{00000000-0008-0000-0200-00000D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78919" y="179102"/>
          <a:ext cx="1168480" cy="472181"/>
        </a:xfrm>
        <a:prstGeom prst="rect">
          <a:avLst/>
        </a:prstGeom>
        <a:noFill/>
        <a:ln>
          <a:noFill/>
        </a:ln>
      </xdr:spPr>
    </xdr:pic>
    <xdr:clientData/>
  </xdr:twoCellAnchor>
  <xdr:twoCellAnchor>
    <xdr:from>
      <xdr:col>1</xdr:col>
      <xdr:colOff>483582</xdr:colOff>
      <xdr:row>12</xdr:row>
      <xdr:rowOff>344366</xdr:rowOff>
    </xdr:from>
    <xdr:to>
      <xdr:col>1</xdr:col>
      <xdr:colOff>776660</xdr:colOff>
      <xdr:row>17</xdr:row>
      <xdr:rowOff>241789</xdr:rowOff>
    </xdr:to>
    <xdr:sp macro="" textlink="">
      <xdr:nvSpPr>
        <xdr:cNvPr id="12" name="11 Flecha derecha">
          <a:extLst>
            <a:ext uri="{FF2B5EF4-FFF2-40B4-BE49-F238E27FC236}">
              <a16:creationId xmlns:a16="http://schemas.microsoft.com/office/drawing/2014/main" xmlns="" id="{00000000-0008-0000-0200-00000C000000}"/>
            </a:ext>
          </a:extLst>
        </xdr:cNvPr>
        <xdr:cNvSpPr/>
      </xdr:nvSpPr>
      <xdr:spPr>
        <a:xfrm rot="16200000">
          <a:off x="520216" y="6359770"/>
          <a:ext cx="2417885"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381001</xdr:colOff>
      <xdr:row>12</xdr:row>
      <xdr:rowOff>344366</xdr:rowOff>
    </xdr:from>
    <xdr:to>
      <xdr:col>14</xdr:col>
      <xdr:colOff>674079</xdr:colOff>
      <xdr:row>17</xdr:row>
      <xdr:rowOff>241789</xdr:rowOff>
    </xdr:to>
    <xdr:sp macro="" textlink="">
      <xdr:nvSpPr>
        <xdr:cNvPr id="14" name="13 Flecha derecha">
          <a:extLst>
            <a:ext uri="{FF2B5EF4-FFF2-40B4-BE49-F238E27FC236}">
              <a16:creationId xmlns:a16="http://schemas.microsoft.com/office/drawing/2014/main" xmlns="" id="{00000000-0008-0000-0200-00000E000000}"/>
            </a:ext>
          </a:extLst>
        </xdr:cNvPr>
        <xdr:cNvSpPr/>
      </xdr:nvSpPr>
      <xdr:spPr>
        <a:xfrm rot="16200000">
          <a:off x="9459059" y="6125308"/>
          <a:ext cx="1948961"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187070</xdr:colOff>
      <xdr:row>18</xdr:row>
      <xdr:rowOff>333375</xdr:rowOff>
    </xdr:from>
    <xdr:to>
      <xdr:col>6</xdr:col>
      <xdr:colOff>699955</xdr:colOff>
      <xdr:row>19</xdr:row>
      <xdr:rowOff>216145</xdr:rowOff>
    </xdr:to>
    <xdr:sp macro="" textlink="">
      <xdr:nvSpPr>
        <xdr:cNvPr id="15" name="14 Flecha derecha">
          <a:extLst>
            <a:ext uri="{FF2B5EF4-FFF2-40B4-BE49-F238E27FC236}">
              <a16:creationId xmlns:a16="http://schemas.microsoft.com/office/drawing/2014/main" xmlns="" id="{00000000-0008-0000-0200-00000F000000}"/>
            </a:ext>
          </a:extLst>
        </xdr:cNvPr>
        <xdr:cNvSpPr/>
      </xdr:nvSpPr>
      <xdr:spPr>
        <a:xfrm>
          <a:off x="3660032" y="8334375"/>
          <a:ext cx="1948961"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174122</xdr:colOff>
      <xdr:row>18</xdr:row>
      <xdr:rowOff>333375</xdr:rowOff>
    </xdr:from>
    <xdr:to>
      <xdr:col>19</xdr:col>
      <xdr:colOff>687007</xdr:colOff>
      <xdr:row>19</xdr:row>
      <xdr:rowOff>216145</xdr:rowOff>
    </xdr:to>
    <xdr:sp macro="" textlink="">
      <xdr:nvSpPr>
        <xdr:cNvPr id="16" name="15 Flecha derecha">
          <a:extLst>
            <a:ext uri="{FF2B5EF4-FFF2-40B4-BE49-F238E27FC236}">
              <a16:creationId xmlns:a16="http://schemas.microsoft.com/office/drawing/2014/main" xmlns="" id="{00000000-0008-0000-0200-000010000000}"/>
            </a:ext>
          </a:extLst>
        </xdr:cNvPr>
        <xdr:cNvSpPr/>
      </xdr:nvSpPr>
      <xdr:spPr>
        <a:xfrm>
          <a:off x="12585930" y="8334375"/>
          <a:ext cx="1948962" cy="293078"/>
        </a:xfrm>
        <a:prstGeom prst="rightArrow">
          <a:avLst>
            <a:gd name="adj1" fmla="val 50000"/>
            <a:gd name="adj2" fmla="val 125000"/>
          </a:avLst>
        </a:prstGeom>
        <a:gradFill flip="none" rotWithShape="1">
          <a:gsLst>
            <a:gs pos="0">
              <a:srgbClr val="92D050"/>
            </a:gs>
            <a:gs pos="5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23</xdr:col>
      <xdr:colOff>310983</xdr:colOff>
      <xdr:row>0</xdr:row>
      <xdr:rowOff>73268</xdr:rowOff>
    </xdr:from>
    <xdr:to>
      <xdr:col>23</xdr:col>
      <xdr:colOff>926446</xdr:colOff>
      <xdr:row>0</xdr:row>
      <xdr:rowOff>688731</xdr:rowOff>
    </xdr:to>
    <xdr:pic>
      <xdr:nvPicPr>
        <xdr:cNvPr id="21" name="Picture 2">
          <a:hlinkClick xmlns:r="http://schemas.openxmlformats.org/officeDocument/2006/relationships" r:id="rId5"/>
          <a:extLst>
            <a:ext uri="{FF2B5EF4-FFF2-40B4-BE49-F238E27FC236}">
              <a16:creationId xmlns:a16="http://schemas.microsoft.com/office/drawing/2014/main" xmlns="" id="{00000000-0008-0000-0200-000015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149" t="37812" r="83309" b="43438"/>
        <a:stretch/>
      </xdr:blipFill>
      <xdr:spPr bwMode="auto">
        <a:xfrm>
          <a:off x="16532791" y="73268"/>
          <a:ext cx="615463" cy="61546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482957</xdr:colOff>
      <xdr:row>0</xdr:row>
      <xdr:rowOff>93909</xdr:rowOff>
    </xdr:from>
    <xdr:to>
      <xdr:col>17</xdr:col>
      <xdr:colOff>333737</xdr:colOff>
      <xdr:row>0</xdr:row>
      <xdr:rowOff>709372</xdr:rowOff>
    </xdr:to>
    <xdr:pic>
      <xdr:nvPicPr>
        <xdr:cNvPr id="5" name="Picture 2">
          <a:hlinkClick xmlns:r="http://schemas.openxmlformats.org/officeDocument/2006/relationships" r:id="rId1"/>
          <a:extLst>
            <a:ext uri="{FF2B5EF4-FFF2-40B4-BE49-F238E27FC236}">
              <a16:creationId xmlns:a16="http://schemas.microsoft.com/office/drawing/2014/main" xmlns="" id="{00000000-0008-0000-03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49" t="37812" r="83309" b="43438"/>
        <a:stretch/>
      </xdr:blipFill>
      <xdr:spPr bwMode="auto">
        <a:xfrm>
          <a:off x="13026443" y="93909"/>
          <a:ext cx="615463" cy="61546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0</xdr:col>
      <xdr:colOff>456125</xdr:colOff>
      <xdr:row>0</xdr:row>
      <xdr:rowOff>120738</xdr:rowOff>
    </xdr:from>
    <xdr:to>
      <xdr:col>1</xdr:col>
      <xdr:colOff>256225</xdr:colOff>
      <xdr:row>0</xdr:row>
      <xdr:rowOff>592919</xdr:rowOff>
    </xdr:to>
    <xdr:pic>
      <xdr:nvPicPr>
        <xdr:cNvPr id="6" name="5 Imagen" descr="cid:image005.png@01D50FB1.DC90E8D0">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56125" y="120738"/>
          <a:ext cx="1168480" cy="472181"/>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dra burgos" refreshedDate="43980.358832407408" createdVersion="5" refreshedVersion="5" minRefreshableVersion="3" recordCount="40">
  <cacheSource type="worksheet">
    <worksheetSource ref="A7:O42" sheet="MAPA DE RIESGOS CONSOLIDADO"/>
  </cacheSource>
  <cacheFields count="15">
    <cacheField name="TIPO DE PROCESO" numFmtId="0">
      <sharedItems containsBlank="1"/>
    </cacheField>
    <cacheField name="PROCESO" numFmtId="0">
      <sharedItems containsBlank="1" count="11">
        <s v="Direccionamiento estratégico"/>
        <m/>
        <s v="Producción estadística"/>
        <s v="Gestión de bienes y servicios"/>
        <s v="Gestión tecnológica"/>
        <s v="Gestión de información y documental"/>
        <s v="Gestión contractual"/>
        <s v="Gestión del talento humano"/>
        <s v="Gestión jurídica"/>
        <s v="Gestión de proveedores de datos"/>
        <s v="Aprendizaje institucional"/>
      </sharedItems>
    </cacheField>
    <cacheField name="TIPO DE RIESGO" numFmtId="0">
      <sharedItems containsBlank="1"/>
    </cacheField>
    <cacheField name="RIESGO" numFmtId="0">
      <sharedItems containsBlank="1" longText="1"/>
    </cacheField>
    <cacheField name="VULNERABILIDADES" numFmtId="0">
      <sharedItems containsBlank="1" longText="1"/>
    </cacheField>
    <cacheField name="CONSECUENCIAS" numFmtId="0">
      <sharedItems containsBlank="1" longText="1"/>
    </cacheField>
    <cacheField name="EL RIESGO APLICA EN TERRITORIALES?" numFmtId="0">
      <sharedItems containsBlank="1"/>
    </cacheField>
    <cacheField name="PROBABILIDAD" numFmtId="0">
      <sharedItems containsBlank="1"/>
    </cacheField>
    <cacheField name="IMPACTO" numFmtId="0">
      <sharedItems containsBlank="1"/>
    </cacheField>
    <cacheField name="NIVEL DE SEVERIDAD_x000a_(Zona de riesgo inherente)" numFmtId="0">
      <sharedItems containsBlank="1"/>
    </cacheField>
    <cacheField name="CONTROLES" numFmtId="0">
      <sharedItems longText="1"/>
    </cacheField>
    <cacheField name="SEDE EN DONDE SE APLICA EL CONTROL" numFmtId="0">
      <sharedItems/>
    </cacheField>
    <cacheField name="PROBABILIDAD2" numFmtId="0">
      <sharedItems containsBlank="1"/>
    </cacheField>
    <cacheField name="IMPACTO2" numFmtId="0">
      <sharedItems containsBlank="1"/>
    </cacheField>
    <cacheField name="NIVEL DE SEVERIDAD_x000a_(Zona de riesgo residu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Estratégico"/>
    <x v="0"/>
    <s v="De corrupción"/>
    <s v="Manipular la definición técnica de prioridades estratégicas a incluir en los planes institucionales, buscando beneficio propio o de terceros en detrimento del colectivo."/>
    <s v="Ausencia de herramientas y criterios técnicos para realizar la priorización de necesidades estratégicas de la entidad._x000a_Toma de decisiones no transparente._x000a_Ausencia en la socialización de la priorización de necesidades estratégicas."/>
    <s v="Desatención de las necesidades de información estadística de grupos de interés y la ciudadanía._x000a_Ejecución de recursos errónea en necesidades no priorizadas técnicamente._x000a_Pérdida de imagen, confianza y credibilidad en la gestión de la entidad a nivel nacional._x000a_Investigaciones y sanciones disciplinarias."/>
    <s v="NO"/>
    <s v="Improbable"/>
    <s v="Catastrófico"/>
    <s v="Extrema"/>
    <s v="Aplicación de la metodología y herramientas técnicas para la identificación de priorización de necesidades estratégicas en la formulación de los planes estratégicos institucionales."/>
    <s v="DANE Central"/>
    <s v="Rara vez"/>
    <s v="Catastrófico"/>
    <s v="Extrema"/>
  </r>
  <r>
    <m/>
    <x v="1"/>
    <m/>
    <m/>
    <m/>
    <m/>
    <m/>
    <m/>
    <m/>
    <m/>
    <s v="Toma de decisiones de priorización de necesidades socializada en los comités, cuando se formulan los planes estratégicos institucionales."/>
    <s v="DANE Central"/>
    <m/>
    <m/>
    <m/>
  </r>
  <r>
    <m/>
    <x v="1"/>
    <m/>
    <m/>
    <m/>
    <m/>
    <m/>
    <m/>
    <m/>
    <m/>
    <s v="Publicación de los productos del subproceso de identificar y priorizar necesidades estratégicas de la entidad, cuando se realice la formulación de planes estratégicos institucionales."/>
    <s v="DANE Central"/>
    <m/>
    <m/>
    <m/>
  </r>
  <r>
    <s v="Misional"/>
    <x v="2"/>
    <s v="De corrupción"/>
    <s v="Manipulación y uso indebido de la información recolectada y producida para beneficio propio o de terceros."/>
    <s v="Ausencia o laxitud en la aplicación de políticas, procedimientos o lineamientos relacionados con el manejo de la información."/>
    <s v="Sanciones disciplinarias a los responsables del manejo de la información de bases de datos._x000a_Pérdida de confianza y credibilidad en la gestión de la Entidad._x000a_Afectación de la información insumo para la toma de decisiones y formulación de políticas públicas._x000a_Demandas en contra de la Entidad._x000a_Renuencia de las fuentes a la entrega de información a causa de un mal tratamiento de la misma."/>
    <s v="SI"/>
    <s v="Posible"/>
    <s v="Catastrófico"/>
    <s v="Extrema"/>
    <s v="Definir roles y asignar los permisos de acceso a la información acorde con las actividades desarrolladas en los subprocesos que aplique."/>
    <s v="DANE Central"/>
    <s v="Rara vez"/>
    <s v="Catastrófico"/>
    <s v="Extrema"/>
  </r>
  <r>
    <m/>
    <x v="1"/>
    <m/>
    <m/>
    <m/>
    <m/>
    <m/>
    <m/>
    <m/>
    <m/>
    <s v="Verificar que se encuentren debidamente diligenciados y firmados los acuerdos de confidencialidad de la información de las operaciones estadísticas que aplique."/>
    <s v="DANE Central - Sede - Subsede"/>
    <m/>
    <m/>
    <m/>
  </r>
  <r>
    <s v="De apoyo"/>
    <x v="3"/>
    <s v="De corrupción"/>
    <s v="Manejo o uso inadecuado de la información resultante de los levantamientos físicos de los inventarios o de los bienes que se encuentren en custodia de la entidad para beneficio particular"/>
    <s v="Debilidades en la aplicación de controles en sitio por parte del almacenista en las territoriales relacionados con el levantamiento y manejo de la información relativa a los bienes._x000a_Falta de apropiación de valores éticos del personal encargado de la custodia de los elementos."/>
    <s v="Investigaciones y sanciones disciplinarias._x000a_Desgaste administrativo._x000a_Afectación de la prestación del servicio._x000a_Pérdida de bienes y de recursos."/>
    <s v="SI"/>
    <s v="Rara vez"/>
    <s v="Mayor"/>
    <s v="Alta"/>
    <s v="Efectuar las muestras aleatorias y los levantamientos físicos de inventarios de acuerdo con los lineamientos establecidos."/>
    <s v="DANE Central - Sede - Subsede"/>
    <s v="Rara vez"/>
    <s v="Mayor"/>
    <s v="Alta"/>
  </r>
  <r>
    <m/>
    <x v="1"/>
    <m/>
    <m/>
    <m/>
    <m/>
    <m/>
    <m/>
    <m/>
    <m/>
    <s v="Realizar control físico en sitio en sedes, subsedes y oficinas de acuerdo con la disponibilidad de recursos."/>
    <s v="DANE Central - Sede - Subsede"/>
    <m/>
    <m/>
    <m/>
  </r>
  <r>
    <m/>
    <x v="1"/>
    <m/>
    <m/>
    <m/>
    <m/>
    <m/>
    <m/>
    <m/>
    <m/>
    <s v="Informar la situación para que se realice el debido proceso disciplinario ante la autoridad competente."/>
    <s v="DANE Central - Sede - Subsede"/>
    <m/>
    <m/>
    <m/>
  </r>
  <r>
    <s v="De apoyo"/>
    <x v="4"/>
    <s v="De corrupción"/>
    <s v="Que por acción, omisión o en uso del poder, se presente daño en componentes tecnológicos para un beneficio particular o de un tercero"/>
    <s v="Baja capacidad para controlar el estado de la totalidad de los componentes tecnológicos a cargo._x000a_Debilidades en la infraestructura física y tecnológica de algunas subsedes._x000a_Falta de arraigo de valores éticos por parte del personal responsable del manejo de los componentes tecnológicos."/>
    <s v="Detrimento al patrimonio público._x000a_Investigaciones disciplinarias._x000a_Suspensión de los servicios."/>
    <s v="SI"/>
    <s v="Rara vez"/>
    <s v="Catastrófico"/>
    <s v="Extrema"/>
    <s v="Tener control del inventario individual de los dispositivos de TI asignados y su estado de funcionamiento"/>
    <s v="DANE Central - Sede - Subsede"/>
    <s v="Rara vez"/>
    <s v="Catastrófico"/>
    <s v="Extrema"/>
  </r>
  <r>
    <m/>
    <x v="1"/>
    <m/>
    <m/>
    <m/>
    <m/>
    <m/>
    <m/>
    <m/>
    <m/>
    <s v="Identificar las necesidades de mantenimiento correctivo o preventivo y hacerles seguimiento."/>
    <s v="DANE Central - Sede - Subsede"/>
    <m/>
    <m/>
    <m/>
  </r>
  <r>
    <m/>
    <x v="1"/>
    <m/>
    <m/>
    <m/>
    <m/>
    <m/>
    <m/>
    <m/>
    <m/>
    <s v="Controlar el acceso al Data Center."/>
    <s v="DANE Central"/>
    <m/>
    <m/>
    <m/>
  </r>
  <r>
    <m/>
    <x v="1"/>
    <m/>
    <m/>
    <m/>
    <m/>
    <m/>
    <m/>
    <m/>
    <s v=""/>
    <s v="Controlar el acceso a los cuartos de comunicación en Sedes y Subsedes."/>
    <s v="DANE Central - Sede - Subsede"/>
    <m/>
    <m/>
    <s v=""/>
  </r>
  <r>
    <s v="De apoyo"/>
    <x v="4"/>
    <s v="De corrupción"/>
    <s v="Que por acción, omisión o en uso del poder, se usen o se apropien los componentes tecnológicos para un beneficio particular o de un tercero"/>
    <s v="Falta de control en el uso de los componentes tecnológicos._x000a_Falta de arraigo de valores éticos por parte del personal que usa los componentes tecnológicos._x000a_Debilidades en el control de inventarios de los componentes tecnológicos._x000a_Debilidades en mecanismos de acceso a los componentes de software o sistemas de información."/>
    <s v="Investigaciones disciplinarias._x000a_Suspensión de los servicios."/>
    <s v="SI"/>
    <s v="Probable"/>
    <s v="Mayor"/>
    <s v="Extrema"/>
    <s v="Monitoreo remoto para los dispositivos de red y DMCs."/>
    <s v="DANE Central"/>
    <s v="Posible"/>
    <s v="Mayor"/>
    <s v="Extrema"/>
  </r>
  <r>
    <m/>
    <x v="1"/>
    <m/>
    <m/>
    <m/>
    <m/>
    <m/>
    <m/>
    <m/>
    <m/>
    <s v="Tener control del inventario individual de los dispositivos de TI asignados"/>
    <s v="DANE Central - Sede - Subsede"/>
    <m/>
    <m/>
    <m/>
  </r>
  <r>
    <m/>
    <x v="1"/>
    <m/>
    <m/>
    <m/>
    <m/>
    <m/>
    <m/>
    <m/>
    <m/>
    <s v="Controlar el acceso de funcionarios y contratistas a los componentes de software o sistemas de información."/>
    <s v="DANE Central"/>
    <m/>
    <m/>
    <m/>
  </r>
  <r>
    <m/>
    <x v="1"/>
    <m/>
    <m/>
    <m/>
    <m/>
    <m/>
    <m/>
    <m/>
    <m/>
    <s v="Controlar el acceso de funcionarios y contratistas a los componentes de hardware."/>
    <s v="DANE Central - Sede - Subsede"/>
    <m/>
    <m/>
    <m/>
  </r>
  <r>
    <s v="De apoyo"/>
    <x v="5"/>
    <s v="De corrupción"/>
    <s v="Que por acción, omisión o en uso del poder, se presente fuga de información institucional para un beneficio particular o de un tercero."/>
    <s v="Debilidades en la implementación de políticas y buenas prácticas de seguridad de la información._x000a_Falta de control por parte del propietario de la información sobre los permisos de acceso a la misma._x000a_Debilidades en la identificación de clasificación de información."/>
    <s v="Afectación a alguna de las partes interesadas usuarias de la información del DANE, debido a su uso inadecuado._x000a_Detrimento de la imagen institucional y pérdida de credibilidad."/>
    <s v="SI"/>
    <s v="Rara vez"/>
    <s v="Mayor"/>
    <s v="Alta"/>
    <s v="Verificar la publicación de tips informáticos en la Intranet, así como el número de visitas."/>
    <s v="DANE Central"/>
    <s v="Rara vez"/>
    <s v="Mayor"/>
    <s v="Alta"/>
  </r>
  <r>
    <m/>
    <x v="1"/>
    <m/>
    <m/>
    <m/>
    <m/>
    <m/>
    <m/>
    <m/>
    <m/>
    <s v="Controlar el acceso de funcionarios y/o contratistas a los servidores de la Entidad mediante el diligenciamiento del formato de acceso a servidores."/>
    <s v="DANE Central - Sede - Subsede"/>
    <m/>
    <m/>
    <m/>
  </r>
  <r>
    <m/>
    <x v="1"/>
    <m/>
    <m/>
    <m/>
    <m/>
    <m/>
    <m/>
    <m/>
    <m/>
    <s v="Controlar la fuga de información de la entidad evitando el uso de dispositivos extraíbles."/>
    <s v="DANE Central - Sede - Subsede"/>
    <m/>
    <m/>
    <m/>
  </r>
  <r>
    <m/>
    <x v="1"/>
    <m/>
    <m/>
    <m/>
    <m/>
    <m/>
    <m/>
    <m/>
    <s v=""/>
    <s v="Verificar que cada proceso identifique y clasifique la información de acuerdo con la Guía para la actualización del Inventario de Activos de Información."/>
    <s v="DANE Central - Sede - Subsede"/>
    <m/>
    <m/>
    <s v=""/>
  </r>
  <r>
    <s v="De apoyo"/>
    <x v="5"/>
    <s v="De corrupción"/>
    <s v="Que por acción, omisión o en uso del poder, se altere, modifique, sustraiga, o eliminen los datos o la información físicos, electrónicos o digitales para un beneficio particular o de un tercero."/>
    <s v="Debilidades en la identificación de clasificación de información._x000a_Debilidades en el control de acceso a los servidores de información que se encuentren en las instalaciones del DANE._x000a_Desorden y debilidades en la custodia de la información."/>
    <s v="Pérdida de la memoria institucional_x000a_Deterioro de la imagen institucional_x000a_Investigaciones y sanciones disciplinarias."/>
    <s v="SI"/>
    <s v="Rara vez"/>
    <s v="Catastrófico"/>
    <s v="Extrema"/>
    <s v="Verificar la correcta clasificación de la información pública y reservada en la matriz de activos de información."/>
    <s v="DANE Central"/>
    <s v="Rara vez"/>
    <s v="Catastrófico"/>
    <s v="Extrema"/>
  </r>
  <r>
    <m/>
    <x v="1"/>
    <m/>
    <m/>
    <m/>
    <m/>
    <m/>
    <m/>
    <m/>
    <m/>
    <s v="Actualizar y aplicar las TRD a los archivos físicos y digitales."/>
    <s v="DANE Central - Sede - Subsede"/>
    <m/>
    <m/>
    <m/>
  </r>
  <r>
    <m/>
    <x v="1"/>
    <m/>
    <m/>
    <m/>
    <m/>
    <m/>
    <m/>
    <m/>
    <m/>
    <s v="Controlar el acceso de funcionarios y/o contratistas a los servidores de información de la Entidad mediante el diligenciamiento del formato de acceso a servidores."/>
    <s v="DANE Central"/>
    <m/>
    <m/>
    <m/>
  </r>
  <r>
    <m/>
    <x v="1"/>
    <m/>
    <m/>
    <m/>
    <m/>
    <m/>
    <m/>
    <m/>
    <s v=""/>
    <s v="Verificar el grado de reserva del documento solicitado y hacer seguimiento a los préstamos de documentos a través de la planilla de control de documentos del archivo central."/>
    <s v="DANE Central"/>
    <m/>
    <m/>
    <s v=""/>
  </r>
  <r>
    <m/>
    <x v="1"/>
    <m/>
    <m/>
    <m/>
    <m/>
    <m/>
    <m/>
    <m/>
    <s v=""/>
    <s v="Verificar el grado de reserva del documento solicitado y hacer seguimiento a los préstamos de documentos a través de la planilla de control de documentos del archivo central."/>
    <s v="DANE Central - Sede"/>
    <m/>
    <m/>
    <s v=""/>
  </r>
  <r>
    <s v="De apoyo"/>
    <x v="6"/>
    <s v="De corrupción"/>
    <s v="Ofrecer o recibir dádivas con respecto al cumplimiento de los requisitos establecidos en las diferentes etapas de contratación para beneficio particular"/>
    <s v="Falta de arraigo de los valores éticos._x000a_Discrecionalidad, interpretación subjetiva o desconocimiento en la aplicación de normas, procedimientos o requisitos."/>
    <s v="Pérdida de imagen y confianza en la gestión de la Entidad._x000a_Incumplimiento del principio de selección objetiva._x000a_Afectación del principio de transparencia._x000a_Sanciones legales, multas, investigaciones disciplinarias, fiscales o penales."/>
    <s v="SI"/>
    <s v="Probable"/>
    <s v="Catastrófico"/>
    <s v="Extrema"/>
    <s v="Socializar las normas, procedimientos o requisitos vigentes en materia contractual a quienes intervienen en las diferentes etapas de la contratación, con el fin de que éstas se desarrollen de conformidad."/>
    <s v="DANE Central - Sede - Subsede"/>
    <s v="Improbable"/>
    <s v="Catastrófico"/>
    <s v="Extrema"/>
  </r>
  <r>
    <m/>
    <x v="1"/>
    <m/>
    <m/>
    <m/>
    <m/>
    <m/>
    <m/>
    <m/>
    <m/>
    <s v="Publicar los procesos de contratación de acuerdo con los lineamientos establecidos por el ente rector de los proceso de compras y contratación pública del país."/>
    <s v="DANE Central - Sede - Subsede"/>
    <m/>
    <m/>
    <m/>
  </r>
  <r>
    <s v="De apoyo"/>
    <x v="7"/>
    <s v="De corrupción"/>
    <s v="Provisión de personal que no se ajuste a los perfiles del cargo, con el fin de obtener dádivas o beneficios a nombre propio o de un tercero."/>
    <s v="Análisis inadecuado e incompleto de los soportes aportados por los aspirantes para el cargo a proveer._x000a_Desconocer u omitir los controles para la validación de los requisitos."/>
    <s v="Afectación de la gestión del proceso._x000a_Investigaciones disciplinarias para la administración._x000a_Procesos administrativos, fiscales, penales, disciplinarios para el funcionario vinculado._x000a_Afectación de la imagen institucional."/>
    <s v="NO"/>
    <s v="Improbable"/>
    <s v="Catastrófico"/>
    <s v="Extrema"/>
    <s v="Verifica que los soportes presentados por los aspirantes sean veraces y que correspondan a lo establecido en el Manual Específico de Funciones y Competencias Laborales."/>
    <s v="DANE Central"/>
    <s v="Rara vez"/>
    <s v="Catastrófico"/>
    <s v="Extrema"/>
  </r>
  <r>
    <m/>
    <x v="1"/>
    <m/>
    <m/>
    <m/>
    <m/>
    <m/>
    <m/>
    <m/>
    <m/>
    <s v="Verifica que el profesional designado del GIT Evaluación y Carrera Administrativa cumpla con la debida aplicación de los controles establecidos en los procedimientos para la provisión de empleo. "/>
    <s v="DANE Central"/>
    <m/>
    <m/>
    <m/>
  </r>
  <r>
    <s v="De apoyo"/>
    <x v="7"/>
    <s v="De corrupción"/>
    <s v="Proferir fallos ilegales o arbitrarios que lesionen derechos e intereses, por parte de la administración de la entidad."/>
    <s v="Falta de control y seguimiento a las decisiones tomadas dentro de las diferentes etapas procesales por parte de quien ejerce la supervisión y vigilancia del ejercicio de las actuaciones administrativas."/>
    <s v="Demandas contra la entidad._x000a_Impacto financiero y detrimento patrimonial._x000a_Responsabilidad disciplinaria."/>
    <s v="NO"/>
    <s v="Posible"/>
    <s v="Mayor"/>
    <s v="Extrema"/>
    <s v="Luego de que el abogado hace la sustanciación inicial, se revisa que la decisión tomada frente a la situación objeto de análisis, esté debidamente pronunciada frente a la ley disciplinaria para verificar si hubo un daño para la entidad y/o se cometió una conducta que atente contra los deberes y prohibiciones establecidos en la normatividad."/>
    <s v="DANE Central"/>
    <s v="Improbable"/>
    <s v="Mayor"/>
    <s v="Alta"/>
  </r>
  <r>
    <s v="De apoyo"/>
    <x v="8"/>
    <s v="De corrupción"/>
    <s v="Indebida gestión de representación legal, por acción, omisión o uso de poder, para favorecer un interés propio o de un tercero."/>
    <s v="Debilidad en la aplicación de los controles establecidos para hacer seguimiento a las actuaciones"/>
    <s v="Impacto económico, financiero, daño antijurídico y detrimento patrimonial._x000a_Responsabilidad disciplinaria."/>
    <s v="NO"/>
    <s v="Posible"/>
    <s v="Mayor"/>
    <s v="Extrema"/>
    <s v="Efectuar seguimiento a las actuaciones mediante al aplicativo EKOGUI."/>
    <s v="DANE Central"/>
    <s v="Rara vez"/>
    <s v="Mayor"/>
    <s v="Alta"/>
  </r>
  <r>
    <m/>
    <x v="1"/>
    <m/>
    <m/>
    <m/>
    <m/>
    <m/>
    <m/>
    <m/>
    <s v=""/>
    <s v="Hacer seguimiento a las actuaciones mediante bases de datos de procesos judiciales, acciones de tutela y actuaciones administrativas"/>
    <s v="DANE Central"/>
    <m/>
    <m/>
    <s v=""/>
  </r>
  <r>
    <s v="De apoyo"/>
    <x v="9"/>
    <s v="De corrupción"/>
    <s v="Recibir o solicitar dádivas a cambio de exonerar a un proveedor de datos del suministro de información"/>
    <s v="Falta de arraigo de valores éticos._x000a__x000a_Discrecionalidad o laxitud en la aplicación de normas, procedimientos o requisitos."/>
    <s v="Desgaste administrativo._x000a__x000a_Pérdida de imagen, confianza y credibilidad en la gestión de la entidad, a nivel nacional._x000a__x000a_Sanciones disciplinaria."/>
    <s v="SI"/>
    <s v="Rara vez"/>
    <s v="Catastrófico"/>
    <s v="Extrema"/>
    <s v="Verificar que se apliquen los valores éticos establecidos por el DANE."/>
    <s v="DANE Central - Sede - Subsede"/>
    <s v="Rara vez"/>
    <s v="Catastrófico"/>
    <s v="Extrema"/>
  </r>
  <r>
    <m/>
    <x v="1"/>
    <m/>
    <m/>
    <m/>
    <m/>
    <m/>
    <m/>
    <m/>
    <s v=""/>
    <s v="Realizar seguimiento a la aplicación de normas, procedimientos o requisitos."/>
    <s v="DANE Central - Sede - Subsede"/>
    <m/>
    <m/>
    <s v=""/>
  </r>
  <r>
    <s v="Evaluación y seguimiento"/>
    <x v="10"/>
    <s v="De corrupción"/>
    <s v="En el seguimiento, evaluación y auditorías independientes se presenten posibles alteraciones u omisión de evidencias y/o resultados que no permiten detectar malas prácticas o indebidos manejos en la gestión institucional, en beneficio propio o de un particular."/>
    <s v="Falta de apropiación de los valores éticos institucionales."/>
    <s v="Investigaciones y/o sanciones fiscales, disciplinarias y penales._x000a_Pérdida de credibilidad en la función de auditoría._x000a_Afectación de la imagen Institucional._x000a_Inducir a toma de decisiones o políticas públicas inapropiadas."/>
    <s v="SI"/>
    <s v="Rara vez"/>
    <s v="Mayor"/>
    <s v="Alta"/>
    <s v="Certificar que no se encuentra incurso, ni inhabilitado para liderar o hacer parte del equipo de auditoría para el cual fue escogido."/>
    <s v="DANE Central"/>
    <s v="Rara vez"/>
    <s v="Mayor"/>
    <s v="Alta"/>
  </r>
  <r>
    <m/>
    <x v="1"/>
    <m/>
    <m/>
    <m/>
    <m/>
    <m/>
    <m/>
    <m/>
    <s v=""/>
    <s v="Evaluar auditores."/>
    <s v="DANE Central"/>
    <m/>
    <m/>
    <s v=""/>
  </r>
  <r>
    <s v="Evaluación y seguimiento"/>
    <x v="10"/>
    <s v="De corrupción"/>
    <s v="Posibles alteraciones de información para obtener la certificación de la calidad estadística, en beneficio propio o de un particular."/>
    <s v="Falta de competencia por parte del equipo evaluador._x000a_Debilidades en la documentación de los criterios que permitan asegurar la imparcialidad en la evaluación."/>
    <s v="Investigaciones y/o sanciones fiscales, disciplinarias y penales._x000a_Pérdida de credibilidad en la función de auditoría._x000a_Afectación de la imagen Institucional._x000a_Inducir a toma de decisiones o políticas públicas inapropiadas."/>
    <s v="NO"/>
    <s v="Improbable"/>
    <s v="Mayor"/>
    <s v="Alta"/>
    <s v="Verificar el perfil y competencia de los integrantes del equipo evaluador durante su proceso de contratación (competencias: experto temático, experto en proceso, experto estadístico, analista de base de datos y auditor líder)"/>
    <s v="DANE Central"/>
    <s v="Rara vez"/>
    <s v="Mayor"/>
    <s v="Alta"/>
  </r>
  <r>
    <m/>
    <x v="1"/>
    <m/>
    <m/>
    <m/>
    <m/>
    <m/>
    <m/>
    <m/>
    <m/>
    <s v="Realizar sensibilización de la norma NTCPE 1000 y del proceso de evaluación"/>
    <s v="DANE Central"/>
    <m/>
    <m/>
    <m/>
  </r>
  <r>
    <m/>
    <x v="1"/>
    <m/>
    <m/>
    <m/>
    <m/>
    <m/>
    <m/>
    <m/>
    <m/>
    <s v="Verificar durante el proceso de selección del equipo evaluador, que cumplan con condiciones de imparcialidad y conflicto de interés, a través de mecanimos como entrevistas y verificación de requisitos"/>
    <s v="DANE Central"/>
    <m/>
    <m/>
    <m/>
  </r>
  <r>
    <m/>
    <x v="1"/>
    <m/>
    <m/>
    <m/>
    <m/>
    <m/>
    <m/>
    <m/>
    <s v=""/>
    <s v="Desarrollo de Comité de certificación como instancia independiente para la toma de desiciones sobre las operaciones estadísticas evaluadas"/>
    <s v="DANE Central"/>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B13" firstHeaderRow="1" firstDataRow="1" firstDataCol="1"/>
  <pivotFields count="15">
    <pivotField showAll="0"/>
    <pivotField axis="axisRow" showAll="0">
      <items count="12">
        <item x="10"/>
        <item x="0"/>
        <item x="6"/>
        <item x="3"/>
        <item x="5"/>
        <item x="9"/>
        <item x="7"/>
        <item x="8"/>
        <item x="4"/>
        <item x="2"/>
        <item x="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Items count="1">
    <i/>
  </colItems>
  <dataFields count="1">
    <dataField name="Cuenta de RIESGO" fld="3" subtotal="count" baseField="0" baseItem="0"/>
  </dataFields>
  <formats count="6">
    <format dxfId="5">
      <pivotArea type="all" dataOnly="0" outline="0" fieldPosition="0"/>
    </format>
    <format dxfId="4">
      <pivotArea outline="0" collapsedLevelsAreSubtotals="1" fieldPosition="0"/>
    </format>
    <format dxfId="3">
      <pivotArea field="1" type="button" dataOnly="0" labelOnly="1" outline="0" axis="axisRow" fieldPosition="0"/>
    </format>
    <format dxfId="2">
      <pivotArea dataOnly="0" labelOnly="1" outline="0" axis="axisValues" fieldPosition="0"/>
    </format>
    <format dxfId="1">
      <pivotArea dataOnly="0" labelOnly="1" fieldPosition="0">
        <references count="1">
          <reference field="1"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showGridLines="0" showRowColHeaders="0" tabSelected="1" zoomScale="62" zoomScaleNormal="62" workbookViewId="0">
      <pane ySplit="7" topLeftCell="A8" activePane="bottomLeft" state="frozen"/>
      <selection pane="bottomLeft" activeCell="G8" sqref="G8:G10"/>
    </sheetView>
  </sheetViews>
  <sheetFormatPr baseColWidth="10" defaultColWidth="0" defaultRowHeight="17.25" zeroHeight="1" x14ac:dyDescent="0.3"/>
  <cols>
    <col min="1" max="1" width="18" style="91" customWidth="1"/>
    <col min="2" max="2" width="24" style="91" customWidth="1"/>
    <col min="3" max="3" width="25.140625" style="91" customWidth="1"/>
    <col min="4" max="4" width="40.7109375" style="91" customWidth="1"/>
    <col min="5" max="5" width="57.28515625" style="91" customWidth="1"/>
    <col min="6" max="6" width="61.28515625" style="91" customWidth="1"/>
    <col min="7" max="7" width="33.42578125" style="91" customWidth="1"/>
    <col min="8" max="9" width="23.7109375" style="91" customWidth="1"/>
    <col min="10" max="10" width="27.7109375" style="91" customWidth="1"/>
    <col min="11" max="11" width="64.140625" style="91" customWidth="1"/>
    <col min="12" max="12" width="20.7109375" style="91" customWidth="1"/>
    <col min="13" max="14" width="23.7109375" style="91" customWidth="1"/>
    <col min="15" max="15" width="27.7109375" style="91" customWidth="1"/>
    <col min="16" max="16384" width="11.42578125" style="91" hidden="1"/>
  </cols>
  <sheetData>
    <row r="1" spans="1:24" ht="61.5" customHeight="1" x14ac:dyDescent="0.3">
      <c r="A1" s="131"/>
      <c r="B1" s="131"/>
      <c r="C1" s="133" t="s">
        <v>0</v>
      </c>
      <c r="D1" s="134"/>
      <c r="E1" s="134"/>
      <c r="F1" s="134"/>
      <c r="G1" s="134"/>
      <c r="H1" s="134"/>
      <c r="I1" s="134"/>
      <c r="J1" s="134"/>
      <c r="K1" s="134"/>
      <c r="L1" s="134"/>
      <c r="M1" s="134"/>
      <c r="N1" s="134"/>
      <c r="O1" s="134"/>
    </row>
    <row r="2" spans="1:24" ht="6.95" customHeight="1" x14ac:dyDescent="0.3">
      <c r="A2" s="15"/>
      <c r="B2" s="15"/>
      <c r="C2" s="15"/>
      <c r="D2" s="15"/>
      <c r="E2" s="4"/>
      <c r="F2" s="4"/>
      <c r="G2" s="4"/>
      <c r="H2" s="4"/>
      <c r="I2" s="4"/>
      <c r="J2" s="4"/>
      <c r="K2" s="4"/>
      <c r="L2" s="4"/>
      <c r="M2" s="92"/>
      <c r="N2" s="92"/>
      <c r="O2" s="92"/>
    </row>
    <row r="3" spans="1:24" ht="75.75" customHeight="1" x14ac:dyDescent="0.3">
      <c r="A3" s="95" t="s">
        <v>1</v>
      </c>
      <c r="B3" s="96">
        <v>2020</v>
      </c>
      <c r="C3" s="97" t="s">
        <v>2</v>
      </c>
      <c r="D3" s="98" t="s">
        <v>3</v>
      </c>
      <c r="E3" s="97" t="s">
        <v>4</v>
      </c>
      <c r="F3" s="103">
        <v>44049</v>
      </c>
      <c r="G3" s="97" t="s">
        <v>5</v>
      </c>
      <c r="H3" s="106">
        <v>2</v>
      </c>
      <c r="J3" s="141" t="s">
        <v>173</v>
      </c>
      <c r="K3" s="141"/>
      <c r="L3" s="141"/>
      <c r="M3" s="93"/>
      <c r="N3" s="92"/>
      <c r="O3" s="92"/>
      <c r="P3" s="94"/>
      <c r="Q3" s="94"/>
      <c r="R3" s="94"/>
      <c r="S3" s="94"/>
      <c r="T3" s="94"/>
      <c r="U3" s="94"/>
      <c r="V3" s="94"/>
      <c r="W3" s="94"/>
      <c r="X3" s="94"/>
    </row>
    <row r="4" spans="1:24" ht="6.95" customHeight="1" x14ac:dyDescent="0.3">
      <c r="A4" s="15"/>
      <c r="B4" s="15"/>
      <c r="C4" s="15"/>
      <c r="D4" s="15"/>
      <c r="E4" s="4"/>
      <c r="F4" s="4"/>
      <c r="G4" s="4"/>
      <c r="H4" s="4"/>
      <c r="I4" s="4"/>
      <c r="J4" s="4"/>
      <c r="K4" s="4"/>
      <c r="L4" s="4"/>
      <c r="M4" s="92"/>
      <c r="N4" s="92"/>
      <c r="O4" s="92"/>
      <c r="P4" s="94"/>
      <c r="Q4" s="94"/>
      <c r="R4" s="94"/>
      <c r="S4" s="94"/>
      <c r="T4" s="94"/>
      <c r="U4" s="94"/>
      <c r="V4" s="94"/>
      <c r="W4" s="94"/>
      <c r="X4" s="94"/>
    </row>
    <row r="5" spans="1:24" ht="24.75" customHeight="1" x14ac:dyDescent="0.3">
      <c r="A5" s="132" t="s">
        <v>6</v>
      </c>
      <c r="B5" s="132"/>
      <c r="C5" s="137" t="s">
        <v>7</v>
      </c>
      <c r="D5" s="138"/>
      <c r="E5" s="138"/>
      <c r="F5" s="138"/>
      <c r="G5" s="139"/>
      <c r="H5" s="132" t="s">
        <v>8</v>
      </c>
      <c r="I5" s="132"/>
      <c r="J5" s="132"/>
      <c r="K5" s="132"/>
      <c r="L5" s="132"/>
      <c r="M5" s="132"/>
      <c r="N5" s="132"/>
      <c r="O5" s="132"/>
      <c r="P5" s="94"/>
      <c r="Q5" s="94"/>
      <c r="R5" s="94"/>
      <c r="S5" s="94"/>
      <c r="T5" s="94"/>
      <c r="U5" s="94"/>
      <c r="V5" s="94"/>
      <c r="W5" s="94"/>
      <c r="X5" s="94"/>
    </row>
    <row r="6" spans="1:24" ht="24.75" customHeight="1" x14ac:dyDescent="0.3">
      <c r="A6" s="132"/>
      <c r="B6" s="132"/>
      <c r="C6" s="140"/>
      <c r="D6" s="135"/>
      <c r="E6" s="135"/>
      <c r="F6" s="135"/>
      <c r="G6" s="136"/>
      <c r="H6" s="130" t="s">
        <v>9</v>
      </c>
      <c r="I6" s="130"/>
      <c r="J6" s="130"/>
      <c r="K6" s="135"/>
      <c r="L6" s="136"/>
      <c r="M6" s="130" t="s">
        <v>10</v>
      </c>
      <c r="N6" s="130"/>
      <c r="O6" s="130"/>
      <c r="P6" s="94"/>
      <c r="Q6" s="94"/>
      <c r="R6" s="94"/>
      <c r="S6" s="94"/>
      <c r="T6" s="94"/>
      <c r="U6" s="94"/>
      <c r="V6" s="94"/>
      <c r="W6" s="94"/>
      <c r="X6" s="94"/>
    </row>
    <row r="7" spans="1:24" ht="87.75" customHeight="1" x14ac:dyDescent="0.3">
      <c r="A7" s="99" t="s">
        <v>11</v>
      </c>
      <c r="B7" s="99" t="s">
        <v>12</v>
      </c>
      <c r="C7" s="99" t="s">
        <v>13</v>
      </c>
      <c r="D7" s="99" t="s">
        <v>14</v>
      </c>
      <c r="E7" s="99" t="s">
        <v>15</v>
      </c>
      <c r="F7" s="99" t="s">
        <v>16</v>
      </c>
      <c r="G7" s="99" t="s">
        <v>17</v>
      </c>
      <c r="H7" s="99" t="s">
        <v>18</v>
      </c>
      <c r="I7" s="99" t="s">
        <v>19</v>
      </c>
      <c r="J7" s="99" t="s">
        <v>20</v>
      </c>
      <c r="K7" s="100" t="s">
        <v>21</v>
      </c>
      <c r="L7" s="99" t="s">
        <v>22</v>
      </c>
      <c r="M7" s="99" t="s">
        <v>18</v>
      </c>
      <c r="N7" s="99" t="s">
        <v>19</v>
      </c>
      <c r="O7" s="99" t="s">
        <v>23</v>
      </c>
      <c r="P7" s="94"/>
      <c r="Q7" s="94"/>
      <c r="R7" s="94"/>
      <c r="S7" s="94"/>
      <c r="T7" s="94"/>
      <c r="U7" s="94"/>
      <c r="V7" s="94"/>
      <c r="W7" s="94"/>
      <c r="X7" s="94"/>
    </row>
    <row r="8" spans="1:24" ht="105.75" customHeight="1" x14ac:dyDescent="0.3">
      <c r="A8" s="118" t="s">
        <v>24</v>
      </c>
      <c r="B8" s="118" t="s">
        <v>25</v>
      </c>
      <c r="C8" s="118" t="s">
        <v>26</v>
      </c>
      <c r="D8" s="118" t="s">
        <v>144</v>
      </c>
      <c r="E8" s="118" t="s">
        <v>27</v>
      </c>
      <c r="F8" s="118" t="s">
        <v>28</v>
      </c>
      <c r="G8" s="121" t="s">
        <v>29</v>
      </c>
      <c r="H8" s="124" t="s">
        <v>30</v>
      </c>
      <c r="I8" s="124" t="s">
        <v>31</v>
      </c>
      <c r="J8" s="127" t="str">
        <f>IFERROR(VLOOKUP(H8,DATOS!$E$22:$J$26,MATCH(I8,DATOS!$F$27:$J$27,0)+1,0),"")</f>
        <v>Extrema</v>
      </c>
      <c r="K8" s="102" t="s">
        <v>32</v>
      </c>
      <c r="L8" s="101" t="s">
        <v>33</v>
      </c>
      <c r="M8" s="124" t="s">
        <v>34</v>
      </c>
      <c r="N8" s="124" t="s">
        <v>31</v>
      </c>
      <c r="O8" s="127" t="str">
        <f>IFERROR(VLOOKUP(M8,DATOS!$E$22:$J$26,MATCH(N8,DATOS!$F$27:$J$27,0)+1,0),"")</f>
        <v>Extrema</v>
      </c>
      <c r="P8" s="94"/>
      <c r="Q8" s="94"/>
      <c r="R8" s="94"/>
      <c r="S8" s="94"/>
      <c r="T8" s="94"/>
      <c r="U8" s="94"/>
      <c r="V8" s="94"/>
      <c r="W8" s="94"/>
      <c r="X8" s="94"/>
    </row>
    <row r="9" spans="1:24" ht="105.75" customHeight="1" x14ac:dyDescent="0.3">
      <c r="A9" s="119"/>
      <c r="B9" s="119"/>
      <c r="C9" s="119"/>
      <c r="D9" s="119"/>
      <c r="E9" s="119"/>
      <c r="F9" s="119"/>
      <c r="G9" s="122"/>
      <c r="H9" s="125"/>
      <c r="I9" s="125"/>
      <c r="J9" s="128"/>
      <c r="K9" s="102" t="s">
        <v>35</v>
      </c>
      <c r="L9" s="101" t="s">
        <v>33</v>
      </c>
      <c r="M9" s="125"/>
      <c r="N9" s="125"/>
      <c r="O9" s="128"/>
      <c r="P9" s="94"/>
      <c r="Q9" s="94"/>
      <c r="R9" s="94"/>
      <c r="S9" s="94"/>
      <c r="T9" s="94"/>
      <c r="U9" s="94"/>
      <c r="V9" s="94"/>
      <c r="W9" s="94"/>
      <c r="X9" s="94"/>
    </row>
    <row r="10" spans="1:24" ht="105.75" customHeight="1" x14ac:dyDescent="0.3">
      <c r="A10" s="120"/>
      <c r="B10" s="120"/>
      <c r="C10" s="120"/>
      <c r="D10" s="120"/>
      <c r="E10" s="120"/>
      <c r="F10" s="120"/>
      <c r="G10" s="123"/>
      <c r="H10" s="126"/>
      <c r="I10" s="126"/>
      <c r="J10" s="129"/>
      <c r="K10" s="102" t="s">
        <v>36</v>
      </c>
      <c r="L10" s="101" t="s">
        <v>33</v>
      </c>
      <c r="M10" s="126"/>
      <c r="N10" s="126"/>
      <c r="O10" s="129"/>
      <c r="P10" s="94"/>
      <c r="Q10" s="94"/>
      <c r="R10" s="94"/>
      <c r="S10" s="94"/>
      <c r="T10" s="94"/>
      <c r="U10" s="94"/>
      <c r="V10" s="94"/>
      <c r="W10" s="94"/>
      <c r="X10" s="94"/>
    </row>
    <row r="11" spans="1:24" ht="105.75" customHeight="1" x14ac:dyDescent="0.3">
      <c r="A11" s="118" t="s">
        <v>37</v>
      </c>
      <c r="B11" s="118" t="s">
        <v>38</v>
      </c>
      <c r="C11" s="118" t="s">
        <v>26</v>
      </c>
      <c r="D11" s="118" t="s">
        <v>145</v>
      </c>
      <c r="E11" s="118" t="s">
        <v>39</v>
      </c>
      <c r="F11" s="118" t="s">
        <v>40</v>
      </c>
      <c r="G11" s="121" t="s">
        <v>41</v>
      </c>
      <c r="H11" s="124" t="s">
        <v>42</v>
      </c>
      <c r="I11" s="124" t="s">
        <v>31</v>
      </c>
      <c r="J11" s="127" t="str">
        <f>IFERROR(VLOOKUP(H11,DATOS!$E$22:$J$26,MATCH(I11,DATOS!$F$27:$J$27,0)+1,0),"")</f>
        <v>Extrema</v>
      </c>
      <c r="K11" s="102" t="s">
        <v>43</v>
      </c>
      <c r="L11" s="101" t="s">
        <v>33</v>
      </c>
      <c r="M11" s="124" t="s">
        <v>34</v>
      </c>
      <c r="N11" s="124" t="s">
        <v>31</v>
      </c>
      <c r="O11" s="127" t="str">
        <f>IFERROR(VLOOKUP(M11,DATOS!$E$22:$J$26,MATCH(N11,DATOS!$F$27:$J$27,0)+1,0),"")</f>
        <v>Extrema</v>
      </c>
      <c r="P11" s="94"/>
      <c r="Q11" s="94"/>
      <c r="R11" s="94"/>
      <c r="S11" s="94"/>
      <c r="T11" s="94"/>
      <c r="U11" s="94"/>
      <c r="V11" s="94"/>
      <c r="W11" s="94"/>
      <c r="X11" s="94"/>
    </row>
    <row r="12" spans="1:24" ht="105.75" customHeight="1" x14ac:dyDescent="0.3">
      <c r="A12" s="119"/>
      <c r="B12" s="119"/>
      <c r="C12" s="119"/>
      <c r="D12" s="119"/>
      <c r="E12" s="119"/>
      <c r="F12" s="119"/>
      <c r="G12" s="122"/>
      <c r="H12" s="125"/>
      <c r="I12" s="125"/>
      <c r="J12" s="128"/>
      <c r="K12" s="102" t="s">
        <v>44</v>
      </c>
      <c r="L12" s="101" t="s">
        <v>45</v>
      </c>
      <c r="M12" s="125"/>
      <c r="N12" s="125"/>
      <c r="O12" s="128"/>
      <c r="P12" s="94"/>
      <c r="Q12" s="94"/>
      <c r="R12" s="94"/>
      <c r="S12" s="94"/>
      <c r="T12" s="94"/>
      <c r="U12" s="94"/>
      <c r="V12" s="94"/>
      <c r="W12" s="94"/>
      <c r="X12" s="94"/>
    </row>
    <row r="13" spans="1:24" ht="105.75" customHeight="1" x14ac:dyDescent="0.3">
      <c r="A13" s="118" t="s">
        <v>46</v>
      </c>
      <c r="B13" s="118" t="s">
        <v>47</v>
      </c>
      <c r="C13" s="118" t="s">
        <v>26</v>
      </c>
      <c r="D13" s="118" t="s">
        <v>146</v>
      </c>
      <c r="E13" s="118" t="s">
        <v>48</v>
      </c>
      <c r="F13" s="118" t="s">
        <v>49</v>
      </c>
      <c r="G13" s="121" t="s">
        <v>41</v>
      </c>
      <c r="H13" s="124" t="s">
        <v>34</v>
      </c>
      <c r="I13" s="124" t="s">
        <v>50</v>
      </c>
      <c r="J13" s="127" t="str">
        <f>IFERROR(VLOOKUP(H13,DATOS!$E$22:$J$26,MATCH(I13,DATOS!$F$27:$J$27,0)+1,0),"")</f>
        <v>Alta</v>
      </c>
      <c r="K13" s="102" t="s">
        <v>51</v>
      </c>
      <c r="L13" s="101" t="s">
        <v>45</v>
      </c>
      <c r="M13" s="124" t="s">
        <v>34</v>
      </c>
      <c r="N13" s="124" t="s">
        <v>50</v>
      </c>
      <c r="O13" s="127" t="str">
        <f>IFERROR(VLOOKUP(M13,DATOS!$E$22:$J$26,MATCH(N13,DATOS!$F$27:$J$27,0)+1,0),"")</f>
        <v>Alta</v>
      </c>
      <c r="P13" s="94"/>
      <c r="Q13" s="94"/>
      <c r="R13" s="94"/>
      <c r="S13" s="94"/>
      <c r="T13" s="94"/>
      <c r="U13" s="94"/>
      <c r="V13" s="94"/>
      <c r="W13" s="94"/>
      <c r="X13" s="94"/>
    </row>
    <row r="14" spans="1:24" ht="105.75" customHeight="1" x14ac:dyDescent="0.3">
      <c r="A14" s="119"/>
      <c r="B14" s="119"/>
      <c r="C14" s="119"/>
      <c r="D14" s="119"/>
      <c r="E14" s="119"/>
      <c r="F14" s="119"/>
      <c r="G14" s="122"/>
      <c r="H14" s="125"/>
      <c r="I14" s="125"/>
      <c r="J14" s="128"/>
      <c r="K14" s="102" t="s">
        <v>52</v>
      </c>
      <c r="L14" s="101" t="s">
        <v>45</v>
      </c>
      <c r="M14" s="125"/>
      <c r="N14" s="125"/>
      <c r="O14" s="128"/>
      <c r="P14" s="94"/>
      <c r="Q14" s="94"/>
      <c r="R14" s="94"/>
      <c r="S14" s="94"/>
      <c r="T14" s="94"/>
      <c r="U14" s="94"/>
      <c r="V14" s="94"/>
      <c r="W14" s="94"/>
      <c r="X14" s="94"/>
    </row>
    <row r="15" spans="1:24" ht="105.75" customHeight="1" x14ac:dyDescent="0.3">
      <c r="A15" s="119"/>
      <c r="B15" s="119"/>
      <c r="C15" s="119"/>
      <c r="D15" s="119"/>
      <c r="E15" s="119"/>
      <c r="F15" s="119"/>
      <c r="G15" s="122"/>
      <c r="H15" s="125"/>
      <c r="I15" s="125"/>
      <c r="J15" s="128"/>
      <c r="K15" s="102" t="s">
        <v>53</v>
      </c>
      <c r="L15" s="101" t="s">
        <v>45</v>
      </c>
      <c r="M15" s="125"/>
      <c r="N15" s="125"/>
      <c r="O15" s="128"/>
      <c r="P15" s="94"/>
      <c r="Q15" s="94"/>
      <c r="R15" s="94"/>
      <c r="S15" s="94"/>
      <c r="T15" s="94"/>
      <c r="U15" s="94"/>
      <c r="V15" s="94"/>
      <c r="W15" s="94"/>
      <c r="X15" s="94"/>
    </row>
    <row r="16" spans="1:24" ht="105.75" customHeight="1" x14ac:dyDescent="0.3">
      <c r="A16" s="118" t="s">
        <v>46</v>
      </c>
      <c r="B16" s="118" t="s">
        <v>54</v>
      </c>
      <c r="C16" s="118" t="s">
        <v>26</v>
      </c>
      <c r="D16" s="118" t="s">
        <v>147</v>
      </c>
      <c r="E16" s="118" t="s">
        <v>55</v>
      </c>
      <c r="F16" s="118" t="s">
        <v>56</v>
      </c>
      <c r="G16" s="121" t="s">
        <v>41</v>
      </c>
      <c r="H16" s="124" t="s">
        <v>34</v>
      </c>
      <c r="I16" s="124" t="s">
        <v>31</v>
      </c>
      <c r="J16" s="127" t="str">
        <f>IFERROR(VLOOKUP(H16,DATOS!$E$22:$J$26,MATCH(I16,DATOS!$F$27:$J$27,0)+1,0),"")</f>
        <v>Extrema</v>
      </c>
      <c r="K16" s="102" t="s">
        <v>57</v>
      </c>
      <c r="L16" s="101" t="s">
        <v>45</v>
      </c>
      <c r="M16" s="124" t="s">
        <v>34</v>
      </c>
      <c r="N16" s="124" t="s">
        <v>31</v>
      </c>
      <c r="O16" s="127" t="str">
        <f>IFERROR(VLOOKUP(M16,DATOS!$E$22:$J$26,MATCH(N16,DATOS!$F$27:$J$27,0)+1,0),"")</f>
        <v>Extrema</v>
      </c>
      <c r="P16" s="94"/>
      <c r="Q16" s="94"/>
      <c r="R16" s="94"/>
      <c r="S16" s="94"/>
      <c r="T16" s="94"/>
      <c r="U16" s="94"/>
      <c r="V16" s="94"/>
      <c r="W16" s="94"/>
      <c r="X16" s="94"/>
    </row>
    <row r="17" spans="1:24" ht="105.75" customHeight="1" x14ac:dyDescent="0.3">
      <c r="A17" s="119"/>
      <c r="B17" s="119"/>
      <c r="C17" s="119"/>
      <c r="D17" s="119"/>
      <c r="E17" s="119"/>
      <c r="F17" s="119"/>
      <c r="G17" s="122"/>
      <c r="H17" s="125"/>
      <c r="I17" s="125"/>
      <c r="J17" s="128"/>
      <c r="K17" s="102" t="s">
        <v>58</v>
      </c>
      <c r="L17" s="101" t="s">
        <v>45</v>
      </c>
      <c r="M17" s="125"/>
      <c r="N17" s="125"/>
      <c r="O17" s="128"/>
      <c r="P17" s="94"/>
      <c r="Q17" s="94"/>
      <c r="R17" s="94"/>
      <c r="S17" s="94"/>
      <c r="T17" s="94"/>
      <c r="U17" s="94"/>
      <c r="V17" s="94"/>
      <c r="W17" s="94"/>
      <c r="X17" s="94"/>
    </row>
    <row r="18" spans="1:24" ht="105.75" customHeight="1" x14ac:dyDescent="0.3">
      <c r="A18" s="119"/>
      <c r="B18" s="119"/>
      <c r="C18" s="119"/>
      <c r="D18" s="119"/>
      <c r="E18" s="119"/>
      <c r="F18" s="119"/>
      <c r="G18" s="122"/>
      <c r="H18" s="125"/>
      <c r="I18" s="125"/>
      <c r="J18" s="128"/>
      <c r="K18" s="102" t="s">
        <v>59</v>
      </c>
      <c r="L18" s="101" t="s">
        <v>33</v>
      </c>
      <c r="M18" s="125"/>
      <c r="N18" s="125"/>
      <c r="O18" s="128"/>
      <c r="P18" s="94"/>
      <c r="Q18" s="94"/>
      <c r="R18" s="94"/>
      <c r="S18" s="94"/>
      <c r="T18" s="94"/>
      <c r="U18" s="94"/>
      <c r="V18" s="94"/>
      <c r="W18" s="94"/>
      <c r="X18" s="94"/>
    </row>
    <row r="19" spans="1:24" ht="105.75" customHeight="1" x14ac:dyDescent="0.3">
      <c r="A19" s="119"/>
      <c r="B19" s="119"/>
      <c r="C19" s="119"/>
      <c r="D19" s="119"/>
      <c r="E19" s="119"/>
      <c r="F19" s="119"/>
      <c r="G19" s="122"/>
      <c r="H19" s="125"/>
      <c r="I19" s="125"/>
      <c r="J19" s="128" t="str">
        <f>IFERROR(VLOOKUP(H19,DATOS!$E$22:$J$26,MATCH(I19,DATOS!$F$27:$J$27,0)+1,0),"")</f>
        <v/>
      </c>
      <c r="K19" s="102" t="s">
        <v>60</v>
      </c>
      <c r="L19" s="101" t="s">
        <v>45</v>
      </c>
      <c r="M19" s="125"/>
      <c r="N19" s="125"/>
      <c r="O19" s="128" t="str">
        <f>IFERROR(VLOOKUP(M19,DATOS!$E$22:$J$26,MATCH(N19,DATOS!$F$27:$J$27,0)+1,0),"")</f>
        <v/>
      </c>
      <c r="P19" s="94"/>
      <c r="Q19" s="94"/>
      <c r="R19" s="94"/>
      <c r="S19" s="94"/>
      <c r="T19" s="94"/>
      <c r="U19" s="94"/>
      <c r="V19" s="94"/>
      <c r="W19" s="94"/>
      <c r="X19" s="94"/>
    </row>
    <row r="20" spans="1:24" ht="105.75" customHeight="1" x14ac:dyDescent="0.3">
      <c r="A20" s="118" t="s">
        <v>46</v>
      </c>
      <c r="B20" s="118" t="s">
        <v>54</v>
      </c>
      <c r="C20" s="118" t="s">
        <v>26</v>
      </c>
      <c r="D20" s="118" t="s">
        <v>148</v>
      </c>
      <c r="E20" s="118" t="s">
        <v>61</v>
      </c>
      <c r="F20" s="118" t="s">
        <v>62</v>
      </c>
      <c r="G20" s="121" t="s">
        <v>41</v>
      </c>
      <c r="H20" s="124" t="s">
        <v>63</v>
      </c>
      <c r="I20" s="124" t="s">
        <v>50</v>
      </c>
      <c r="J20" s="127" t="str">
        <f>IFERROR(VLOOKUP(H20,DATOS!$E$22:$J$26,MATCH(I20,DATOS!$F$27:$J$27,0)+1,0),"")</f>
        <v>Extrema</v>
      </c>
      <c r="K20" s="102" t="s">
        <v>64</v>
      </c>
      <c r="L20" s="101" t="s">
        <v>33</v>
      </c>
      <c r="M20" s="124" t="s">
        <v>42</v>
      </c>
      <c r="N20" s="124" t="s">
        <v>50</v>
      </c>
      <c r="O20" s="127" t="str">
        <f>IFERROR(VLOOKUP(M20,DATOS!$E$22:$J$26,MATCH(N20,DATOS!$F$27:$J$27,0)+1,0),"")</f>
        <v>Extrema</v>
      </c>
      <c r="P20" s="94"/>
      <c r="Q20" s="94"/>
      <c r="R20" s="94"/>
      <c r="S20" s="94"/>
      <c r="T20" s="94"/>
      <c r="U20" s="94"/>
      <c r="V20" s="94"/>
      <c r="W20" s="94"/>
      <c r="X20" s="94"/>
    </row>
    <row r="21" spans="1:24" ht="105.75" customHeight="1" x14ac:dyDescent="0.3">
      <c r="A21" s="119"/>
      <c r="B21" s="119"/>
      <c r="C21" s="119"/>
      <c r="D21" s="119"/>
      <c r="E21" s="119"/>
      <c r="F21" s="119"/>
      <c r="G21" s="122"/>
      <c r="H21" s="125"/>
      <c r="I21" s="125"/>
      <c r="J21" s="128"/>
      <c r="K21" s="102" t="s">
        <v>65</v>
      </c>
      <c r="L21" s="101" t="s">
        <v>45</v>
      </c>
      <c r="M21" s="125"/>
      <c r="N21" s="125"/>
      <c r="O21" s="128"/>
      <c r="P21" s="94"/>
      <c r="Q21" s="94"/>
      <c r="R21" s="94"/>
      <c r="S21" s="94"/>
      <c r="T21" s="94"/>
      <c r="U21" s="94"/>
      <c r="V21" s="94"/>
      <c r="W21" s="94"/>
      <c r="X21" s="94"/>
    </row>
    <row r="22" spans="1:24" ht="105.75" customHeight="1" x14ac:dyDescent="0.3">
      <c r="A22" s="119"/>
      <c r="B22" s="119"/>
      <c r="C22" s="119"/>
      <c r="D22" s="119"/>
      <c r="E22" s="119"/>
      <c r="F22" s="119"/>
      <c r="G22" s="122"/>
      <c r="H22" s="125"/>
      <c r="I22" s="125"/>
      <c r="J22" s="128"/>
      <c r="K22" s="102" t="s">
        <v>66</v>
      </c>
      <c r="L22" s="101" t="s">
        <v>33</v>
      </c>
      <c r="M22" s="125"/>
      <c r="N22" s="125"/>
      <c r="O22" s="128"/>
      <c r="P22" s="94"/>
      <c r="Q22" s="94"/>
      <c r="R22" s="94"/>
      <c r="S22" s="94"/>
      <c r="T22" s="94"/>
      <c r="U22" s="94"/>
      <c r="V22" s="94"/>
      <c r="W22" s="94"/>
      <c r="X22" s="94"/>
    </row>
    <row r="23" spans="1:24" ht="105.75" customHeight="1" x14ac:dyDescent="0.3">
      <c r="A23" s="119"/>
      <c r="B23" s="119"/>
      <c r="C23" s="119"/>
      <c r="D23" s="119"/>
      <c r="E23" s="119"/>
      <c r="F23" s="119"/>
      <c r="G23" s="122"/>
      <c r="H23" s="125"/>
      <c r="I23" s="125"/>
      <c r="J23" s="128"/>
      <c r="K23" s="102" t="s">
        <v>67</v>
      </c>
      <c r="L23" s="101" t="s">
        <v>45</v>
      </c>
      <c r="M23" s="125"/>
      <c r="N23" s="125"/>
      <c r="O23" s="128"/>
      <c r="P23" s="94"/>
      <c r="Q23" s="94"/>
      <c r="R23" s="94"/>
      <c r="S23" s="94"/>
      <c r="T23" s="94"/>
      <c r="U23" s="94"/>
      <c r="V23" s="94"/>
      <c r="W23" s="94"/>
      <c r="X23" s="94"/>
    </row>
    <row r="24" spans="1:24" ht="105.75" customHeight="1" x14ac:dyDescent="0.3">
      <c r="A24" s="118" t="s">
        <v>46</v>
      </c>
      <c r="B24" s="118" t="s">
        <v>68</v>
      </c>
      <c r="C24" s="118" t="s">
        <v>26</v>
      </c>
      <c r="D24" s="118" t="s">
        <v>166</v>
      </c>
      <c r="E24" s="118" t="s">
        <v>167</v>
      </c>
      <c r="F24" s="118" t="s">
        <v>168</v>
      </c>
      <c r="G24" s="121" t="s">
        <v>41</v>
      </c>
      <c r="H24" s="124" t="s">
        <v>34</v>
      </c>
      <c r="I24" s="124" t="s">
        <v>50</v>
      </c>
      <c r="J24" s="127" t="str">
        <f>IFERROR(VLOOKUP(H24,DATOS!$E$22:$J$26,MATCH(I24,DATOS!$F$27:$J$27,0)+1,0),"")</f>
        <v>Alta</v>
      </c>
      <c r="K24" s="102" t="s">
        <v>169</v>
      </c>
      <c r="L24" s="101" t="s">
        <v>33</v>
      </c>
      <c r="M24" s="124" t="s">
        <v>34</v>
      </c>
      <c r="N24" s="124" t="s">
        <v>50</v>
      </c>
      <c r="O24" s="127" t="str">
        <f>IFERROR(VLOOKUP(M24,DATOS!$E$22:$J$26,MATCH(N24,DATOS!$F$27:$J$27,0)+1,0),"")</f>
        <v>Alta</v>
      </c>
    </row>
    <row r="25" spans="1:24" ht="105.75" customHeight="1" x14ac:dyDescent="0.3">
      <c r="A25" s="119"/>
      <c r="B25" s="119"/>
      <c r="C25" s="119"/>
      <c r="D25" s="119"/>
      <c r="E25" s="119"/>
      <c r="F25" s="119"/>
      <c r="G25" s="122"/>
      <c r="H25" s="125"/>
      <c r="I25" s="125"/>
      <c r="J25" s="128"/>
      <c r="K25" s="102" t="s">
        <v>170</v>
      </c>
      <c r="L25" s="101" t="s">
        <v>33</v>
      </c>
      <c r="M25" s="125"/>
      <c r="N25" s="125"/>
      <c r="O25" s="128"/>
    </row>
    <row r="26" spans="1:24" ht="105.75" customHeight="1" x14ac:dyDescent="0.3">
      <c r="A26" s="119"/>
      <c r="B26" s="119"/>
      <c r="C26" s="119"/>
      <c r="D26" s="119"/>
      <c r="E26" s="119"/>
      <c r="F26" s="119"/>
      <c r="G26" s="122"/>
      <c r="H26" s="125"/>
      <c r="I26" s="125"/>
      <c r="J26" s="128"/>
      <c r="K26" s="102" t="s">
        <v>171</v>
      </c>
      <c r="L26" s="101" t="s">
        <v>33</v>
      </c>
      <c r="M26" s="125"/>
      <c r="N26" s="125"/>
      <c r="O26" s="128"/>
    </row>
    <row r="27" spans="1:24" ht="105.75" customHeight="1" x14ac:dyDescent="0.3">
      <c r="A27" s="119"/>
      <c r="B27" s="119"/>
      <c r="C27" s="119"/>
      <c r="D27" s="119"/>
      <c r="E27" s="119"/>
      <c r="F27" s="119"/>
      <c r="G27" s="122"/>
      <c r="H27" s="125"/>
      <c r="I27" s="125"/>
      <c r="J27" s="128" t="str">
        <f>IFERROR(VLOOKUP(H27,DATOS!$E$22:$J$26,MATCH(I27,DATOS!$F$27:$J$27,0)+1,0),"")</f>
        <v/>
      </c>
      <c r="K27" s="102" t="s">
        <v>172</v>
      </c>
      <c r="L27" s="101" t="s">
        <v>45</v>
      </c>
      <c r="M27" s="125"/>
      <c r="N27" s="125"/>
      <c r="O27" s="128" t="str">
        <f>IFERROR(VLOOKUP(M27,DATOS!$E$22:$J$26,MATCH(N27,DATOS!$F$27:$J$27,0)+1,0),"")</f>
        <v/>
      </c>
    </row>
    <row r="28" spans="1:24" ht="105.75" customHeight="1" x14ac:dyDescent="0.3">
      <c r="A28" s="118" t="s">
        <v>46</v>
      </c>
      <c r="B28" s="118" t="s">
        <v>70</v>
      </c>
      <c r="C28" s="118" t="s">
        <v>26</v>
      </c>
      <c r="D28" s="118" t="s">
        <v>149</v>
      </c>
      <c r="E28" s="118" t="s">
        <v>71</v>
      </c>
      <c r="F28" s="118" t="s">
        <v>72</v>
      </c>
      <c r="G28" s="121" t="s">
        <v>41</v>
      </c>
      <c r="H28" s="124" t="s">
        <v>63</v>
      </c>
      <c r="I28" s="124" t="s">
        <v>31</v>
      </c>
      <c r="J28" s="127" t="str">
        <f>IFERROR(VLOOKUP(H28,DATOS!$E$22:$J$26,MATCH(I28,DATOS!$F$27:$J$27,0)+1,0),"")</f>
        <v>Extrema</v>
      </c>
      <c r="K28" s="102" t="s">
        <v>73</v>
      </c>
      <c r="L28" s="101" t="s">
        <v>45</v>
      </c>
      <c r="M28" s="124" t="s">
        <v>30</v>
      </c>
      <c r="N28" s="124" t="s">
        <v>31</v>
      </c>
      <c r="O28" s="127" t="str">
        <f>IFERROR(VLOOKUP(M28,DATOS!$E$22:$J$26,MATCH(N28,DATOS!$F$27:$J$27,0)+1,0),"")</f>
        <v>Extrema</v>
      </c>
    </row>
    <row r="29" spans="1:24" ht="105.75" customHeight="1" x14ac:dyDescent="0.3">
      <c r="A29" s="119"/>
      <c r="B29" s="119"/>
      <c r="C29" s="119"/>
      <c r="D29" s="119"/>
      <c r="E29" s="119"/>
      <c r="F29" s="119"/>
      <c r="G29" s="122"/>
      <c r="H29" s="125"/>
      <c r="I29" s="125"/>
      <c r="J29" s="128"/>
      <c r="K29" s="102" t="s">
        <v>74</v>
      </c>
      <c r="L29" s="101" t="s">
        <v>45</v>
      </c>
      <c r="M29" s="125"/>
      <c r="N29" s="125"/>
      <c r="O29" s="128"/>
    </row>
    <row r="30" spans="1:24" ht="105.75" customHeight="1" x14ac:dyDescent="0.3">
      <c r="A30" s="118" t="s">
        <v>46</v>
      </c>
      <c r="B30" s="118" t="s">
        <v>75</v>
      </c>
      <c r="C30" s="118" t="s">
        <v>26</v>
      </c>
      <c r="D30" s="118" t="s">
        <v>150</v>
      </c>
      <c r="E30" s="118" t="s">
        <v>76</v>
      </c>
      <c r="F30" s="118" t="s">
        <v>77</v>
      </c>
      <c r="G30" s="121" t="s">
        <v>29</v>
      </c>
      <c r="H30" s="124" t="s">
        <v>30</v>
      </c>
      <c r="I30" s="124" t="s">
        <v>31</v>
      </c>
      <c r="J30" s="127" t="str">
        <f>IFERROR(VLOOKUP(H30,DATOS!$E$22:$J$26,MATCH(I30,DATOS!$F$27:$J$27,0)+1,0),"")</f>
        <v>Extrema</v>
      </c>
      <c r="K30" s="102" t="s">
        <v>78</v>
      </c>
      <c r="L30" s="101" t="s">
        <v>33</v>
      </c>
      <c r="M30" s="124" t="s">
        <v>34</v>
      </c>
      <c r="N30" s="124" t="s">
        <v>31</v>
      </c>
      <c r="O30" s="127" t="str">
        <f>IFERROR(VLOOKUP(M30,DATOS!$E$22:$J$26,MATCH(N30,DATOS!$F$27:$J$27,0)+1,0),"")</f>
        <v>Extrema</v>
      </c>
    </row>
    <row r="31" spans="1:24" ht="105.75" customHeight="1" x14ac:dyDescent="0.3">
      <c r="A31" s="120"/>
      <c r="B31" s="120"/>
      <c r="C31" s="120"/>
      <c r="D31" s="120"/>
      <c r="E31" s="120"/>
      <c r="F31" s="120"/>
      <c r="G31" s="123"/>
      <c r="H31" s="126"/>
      <c r="I31" s="126"/>
      <c r="J31" s="129"/>
      <c r="K31" s="102" t="s">
        <v>79</v>
      </c>
      <c r="L31" s="101" t="s">
        <v>33</v>
      </c>
      <c r="M31" s="125"/>
      <c r="N31" s="125"/>
      <c r="O31" s="128"/>
    </row>
    <row r="32" spans="1:24" ht="213" customHeight="1" x14ac:dyDescent="0.3">
      <c r="A32" s="108" t="s">
        <v>46</v>
      </c>
      <c r="B32" s="117" t="s">
        <v>75</v>
      </c>
      <c r="C32" s="108" t="s">
        <v>26</v>
      </c>
      <c r="D32" s="107" t="s">
        <v>151</v>
      </c>
      <c r="E32" s="107" t="s">
        <v>80</v>
      </c>
      <c r="F32" s="107" t="s">
        <v>81</v>
      </c>
      <c r="G32" s="109" t="s">
        <v>29</v>
      </c>
      <c r="H32" s="110" t="s">
        <v>42</v>
      </c>
      <c r="I32" s="110" t="s">
        <v>50</v>
      </c>
      <c r="J32" s="111" t="str">
        <f>IFERROR(VLOOKUP(H32,DATOS!$E$22:$J$26,MATCH(I32,DATOS!$F$27:$J$27,0)+1,0),"")</f>
        <v>Extrema</v>
      </c>
      <c r="K32" s="102" t="s">
        <v>82</v>
      </c>
      <c r="L32" s="101" t="s">
        <v>33</v>
      </c>
      <c r="M32" s="110" t="s">
        <v>30</v>
      </c>
      <c r="N32" s="110" t="s">
        <v>50</v>
      </c>
      <c r="O32" s="111" t="str">
        <f>IFERROR(VLOOKUP(M32,DATOS!$E$22:$J$26,MATCH(N32,DATOS!$F$27:$J$27,0)+1,0),"")</f>
        <v>Alta</v>
      </c>
    </row>
    <row r="33" spans="1:15" ht="105.75" customHeight="1" x14ac:dyDescent="0.3">
      <c r="A33" s="118" t="s">
        <v>46</v>
      </c>
      <c r="B33" s="118" t="s">
        <v>83</v>
      </c>
      <c r="C33" s="118" t="s">
        <v>26</v>
      </c>
      <c r="D33" s="118" t="s">
        <v>152</v>
      </c>
      <c r="E33" s="118" t="s">
        <v>84</v>
      </c>
      <c r="F33" s="118" t="s">
        <v>85</v>
      </c>
      <c r="G33" s="121" t="s">
        <v>29</v>
      </c>
      <c r="H33" s="124" t="s">
        <v>42</v>
      </c>
      <c r="I33" s="124" t="s">
        <v>50</v>
      </c>
      <c r="J33" s="127" t="str">
        <f>IFERROR(VLOOKUP(H33,DATOS!$E$22:$J$26,MATCH(I33,DATOS!$F$27:$J$27,0)+1,0),"")</f>
        <v>Extrema</v>
      </c>
      <c r="K33" s="102" t="s">
        <v>86</v>
      </c>
      <c r="L33" s="101" t="s">
        <v>33</v>
      </c>
      <c r="M33" s="124" t="s">
        <v>34</v>
      </c>
      <c r="N33" s="124" t="s">
        <v>50</v>
      </c>
      <c r="O33" s="127" t="str">
        <f>IFERROR(VLOOKUP(M33,DATOS!$E$22:$J$26,MATCH(N33,DATOS!$F$27:$J$27,0)+1,0),"")</f>
        <v>Alta</v>
      </c>
    </row>
    <row r="34" spans="1:15" ht="105.75" customHeight="1" x14ac:dyDescent="0.3">
      <c r="A34" s="119"/>
      <c r="B34" s="119"/>
      <c r="C34" s="119"/>
      <c r="D34" s="119"/>
      <c r="E34" s="119"/>
      <c r="F34" s="119"/>
      <c r="G34" s="122"/>
      <c r="H34" s="125"/>
      <c r="I34" s="125"/>
      <c r="J34" s="128" t="str">
        <f>IFERROR(VLOOKUP(H34,DATOS!$E$22:$J$26,MATCH(I34,DATOS!$F$27:$J$27,0)+1,0),"")</f>
        <v/>
      </c>
      <c r="K34" s="102" t="s">
        <v>87</v>
      </c>
      <c r="L34" s="101" t="s">
        <v>33</v>
      </c>
      <c r="M34" s="125"/>
      <c r="N34" s="125"/>
      <c r="O34" s="128" t="str">
        <f>IFERROR(VLOOKUP(M34,DATOS!$E$22:$J$26,MATCH(N34,DATOS!$F$27:$J$27,0)+1,0),"")</f>
        <v/>
      </c>
    </row>
    <row r="35" spans="1:15" ht="105.75" customHeight="1" x14ac:dyDescent="0.3">
      <c r="A35" s="118" t="s">
        <v>46</v>
      </c>
      <c r="B35" s="118" t="s">
        <v>88</v>
      </c>
      <c r="C35" s="118" t="s">
        <v>26</v>
      </c>
      <c r="D35" s="118" t="s">
        <v>155</v>
      </c>
      <c r="E35" s="118" t="s">
        <v>153</v>
      </c>
      <c r="F35" s="118" t="s">
        <v>154</v>
      </c>
      <c r="G35" s="121" t="s">
        <v>41</v>
      </c>
      <c r="H35" s="124" t="s">
        <v>34</v>
      </c>
      <c r="I35" s="124" t="s">
        <v>31</v>
      </c>
      <c r="J35" s="127" t="str">
        <f>IFERROR(VLOOKUP(H35,DATOS!$E$22:$J$26,MATCH(I35,DATOS!$F$27:$J$27,0)+1,0),"")</f>
        <v>Extrema</v>
      </c>
      <c r="K35" s="102" t="s">
        <v>89</v>
      </c>
      <c r="L35" s="101" t="s">
        <v>45</v>
      </c>
      <c r="M35" s="124" t="s">
        <v>34</v>
      </c>
      <c r="N35" s="124" t="s">
        <v>31</v>
      </c>
      <c r="O35" s="127" t="str">
        <f>IFERROR(VLOOKUP(M35,DATOS!$E$22:$J$26,MATCH(N35,DATOS!$F$27:$J$27,0)+1,0),"")</f>
        <v>Extrema</v>
      </c>
    </row>
    <row r="36" spans="1:15" ht="105.75" customHeight="1" x14ac:dyDescent="0.3">
      <c r="A36" s="119"/>
      <c r="B36" s="119"/>
      <c r="C36" s="119"/>
      <c r="D36" s="119"/>
      <c r="E36" s="119"/>
      <c r="F36" s="119"/>
      <c r="G36" s="122"/>
      <c r="H36" s="125"/>
      <c r="I36" s="125"/>
      <c r="J36" s="128" t="str">
        <f>IFERROR(VLOOKUP(H36,DATOS!$E$22:$J$26,MATCH(I36,DATOS!$F$27:$J$27,0)+1,0),"")</f>
        <v/>
      </c>
      <c r="K36" s="102" t="s">
        <v>90</v>
      </c>
      <c r="L36" s="101" t="s">
        <v>45</v>
      </c>
      <c r="M36" s="125"/>
      <c r="N36" s="125"/>
      <c r="O36" s="128" t="str">
        <f>IFERROR(VLOOKUP(M36,DATOS!$E$22:$J$26,MATCH(N36,DATOS!$F$27:$J$27,0)+1,0),"")</f>
        <v/>
      </c>
    </row>
    <row r="37" spans="1:15" ht="105.75" customHeight="1" x14ac:dyDescent="0.3">
      <c r="A37" s="118" t="s">
        <v>91</v>
      </c>
      <c r="B37" s="118" t="s">
        <v>92</v>
      </c>
      <c r="C37" s="118" t="s">
        <v>26</v>
      </c>
      <c r="D37" s="118" t="s">
        <v>156</v>
      </c>
      <c r="E37" s="118" t="s">
        <v>158</v>
      </c>
      <c r="F37" s="118" t="s">
        <v>93</v>
      </c>
      <c r="G37" s="121" t="s">
        <v>41</v>
      </c>
      <c r="H37" s="124" t="s">
        <v>34</v>
      </c>
      <c r="I37" s="124" t="s">
        <v>50</v>
      </c>
      <c r="J37" s="127" t="str">
        <f>IFERROR(VLOOKUP(H37,DATOS!$E$22:$J$26,MATCH(I37,DATOS!$F$27:$J$27,0)+1,0),"")</f>
        <v>Alta</v>
      </c>
      <c r="K37" s="102" t="s">
        <v>94</v>
      </c>
      <c r="L37" s="101" t="s">
        <v>33</v>
      </c>
      <c r="M37" s="124" t="s">
        <v>34</v>
      </c>
      <c r="N37" s="124" t="s">
        <v>50</v>
      </c>
      <c r="O37" s="127" t="str">
        <f>IFERROR(VLOOKUP(M37,DATOS!$E$22:$J$26,MATCH(N37,DATOS!$F$27:$J$27,0)+1,0),"")</f>
        <v>Alta</v>
      </c>
    </row>
    <row r="38" spans="1:15" ht="105.75" customHeight="1" x14ac:dyDescent="0.3">
      <c r="A38" s="119"/>
      <c r="B38" s="119"/>
      <c r="C38" s="119"/>
      <c r="D38" s="119"/>
      <c r="E38" s="119"/>
      <c r="F38" s="119"/>
      <c r="G38" s="122"/>
      <c r="H38" s="125"/>
      <c r="I38" s="125"/>
      <c r="J38" s="128" t="str">
        <f>IFERROR(VLOOKUP(H38,DATOS!$E$22:$J$26,MATCH(I38,DATOS!$F$27:$J$27,0)+1,0),"")</f>
        <v/>
      </c>
      <c r="K38" s="102" t="s">
        <v>161</v>
      </c>
      <c r="L38" s="101" t="s">
        <v>33</v>
      </c>
      <c r="M38" s="125"/>
      <c r="N38" s="125"/>
      <c r="O38" s="128" t="str">
        <f>IFERROR(VLOOKUP(M38,DATOS!$E$22:$J$26,MATCH(N38,DATOS!$F$27:$J$27,0)+1,0),"")</f>
        <v/>
      </c>
    </row>
    <row r="39" spans="1:15" ht="141.75" customHeight="1" x14ac:dyDescent="0.3">
      <c r="A39" s="118" t="s">
        <v>91</v>
      </c>
      <c r="B39" s="118" t="s">
        <v>92</v>
      </c>
      <c r="C39" s="118" t="s">
        <v>26</v>
      </c>
      <c r="D39" s="118" t="s">
        <v>157</v>
      </c>
      <c r="E39" s="118" t="s">
        <v>159</v>
      </c>
      <c r="F39" s="118" t="s">
        <v>160</v>
      </c>
      <c r="G39" s="121" t="s">
        <v>29</v>
      </c>
      <c r="H39" s="124" t="s">
        <v>30</v>
      </c>
      <c r="I39" s="124" t="s">
        <v>50</v>
      </c>
      <c r="J39" s="127" t="str">
        <f>IFERROR(VLOOKUP(H39,DATOS!$E$22:$J$26,MATCH(I39,DATOS!$F$27:$J$27,0)+1,0),"")</f>
        <v>Alta</v>
      </c>
      <c r="K39" s="102" t="s">
        <v>95</v>
      </c>
      <c r="L39" s="101" t="s">
        <v>33</v>
      </c>
      <c r="M39" s="124" t="s">
        <v>34</v>
      </c>
      <c r="N39" s="124" t="s">
        <v>50</v>
      </c>
      <c r="O39" s="127" t="str">
        <f>IFERROR(VLOOKUP(M39,DATOS!$E$22:$J$26,MATCH(N39,DATOS!$F$27:$J$27,0)+1,0),"")</f>
        <v>Alta</v>
      </c>
    </row>
    <row r="40" spans="1:15" ht="141.75" customHeight="1" x14ac:dyDescent="0.3">
      <c r="A40" s="119"/>
      <c r="B40" s="119"/>
      <c r="C40" s="119"/>
      <c r="D40" s="119"/>
      <c r="E40" s="119"/>
      <c r="F40" s="119"/>
      <c r="G40" s="122"/>
      <c r="H40" s="125"/>
      <c r="I40" s="125"/>
      <c r="J40" s="128"/>
      <c r="K40" s="102" t="s">
        <v>96</v>
      </c>
      <c r="L40" s="101" t="s">
        <v>33</v>
      </c>
      <c r="M40" s="125"/>
      <c r="N40" s="125"/>
      <c r="O40" s="128"/>
    </row>
    <row r="41" spans="1:15" ht="141.75" customHeight="1" x14ac:dyDescent="0.3">
      <c r="A41" s="119"/>
      <c r="B41" s="119"/>
      <c r="C41" s="119"/>
      <c r="D41" s="119"/>
      <c r="E41" s="119"/>
      <c r="F41" s="119"/>
      <c r="G41" s="122"/>
      <c r="H41" s="125"/>
      <c r="I41" s="125"/>
      <c r="J41" s="128"/>
      <c r="K41" s="102" t="s">
        <v>162</v>
      </c>
      <c r="L41" s="101" t="s">
        <v>33</v>
      </c>
      <c r="M41" s="125"/>
      <c r="N41" s="125"/>
      <c r="O41" s="128"/>
    </row>
    <row r="42" spans="1:15" ht="141.75" customHeight="1" x14ac:dyDescent="0.3">
      <c r="A42" s="120"/>
      <c r="B42" s="120"/>
      <c r="C42" s="120"/>
      <c r="D42" s="120"/>
      <c r="E42" s="120"/>
      <c r="F42" s="120"/>
      <c r="G42" s="123"/>
      <c r="H42" s="126"/>
      <c r="I42" s="126"/>
      <c r="J42" s="129" t="str">
        <f>IFERROR(VLOOKUP(H42,DATOS!$E$22:$J$26,MATCH(I42,DATOS!$F$27:$J$27,0)+1,0),"")</f>
        <v/>
      </c>
      <c r="K42" s="102" t="s">
        <v>163</v>
      </c>
      <c r="L42" s="101" t="s">
        <v>33</v>
      </c>
      <c r="M42" s="126"/>
      <c r="N42" s="126"/>
      <c r="O42" s="129" t="str">
        <f>IFERROR(VLOOKUP(M42,DATOS!$E$22:$J$26,MATCH(N42,DATOS!$F$27:$J$27,0)+1,0),"")</f>
        <v/>
      </c>
    </row>
    <row r="43" spans="1:15" hidden="1" x14ac:dyDescent="0.3"/>
    <row r="44" spans="1:15" hidden="1" x14ac:dyDescent="0.3"/>
    <row r="45" spans="1:15" hidden="1" x14ac:dyDescent="0.3"/>
    <row r="46" spans="1:15" hidden="1" x14ac:dyDescent="0.3"/>
    <row r="47" spans="1:15" hidden="1" x14ac:dyDescent="0.3"/>
  </sheetData>
  <sheetProtection password="E9CD" sheet="1" objects="1" scenarios="1" formatCells="0" autoFilter="0" pivotTables="0"/>
  <mergeCells count="165">
    <mergeCell ref="I16:I19"/>
    <mergeCell ref="F24:F27"/>
    <mergeCell ref="G24:G27"/>
    <mergeCell ref="H24:H27"/>
    <mergeCell ref="I24:I27"/>
    <mergeCell ref="E8:E10"/>
    <mergeCell ref="N8:N10"/>
    <mergeCell ref="O8:O10"/>
    <mergeCell ref="F8:F10"/>
    <mergeCell ref="G8:G10"/>
    <mergeCell ref="H8:H10"/>
    <mergeCell ref="I8:I10"/>
    <mergeCell ref="J8:J10"/>
    <mergeCell ref="M8:M10"/>
    <mergeCell ref="M37:M38"/>
    <mergeCell ref="N37:N38"/>
    <mergeCell ref="O37:O38"/>
    <mergeCell ref="J11:J12"/>
    <mergeCell ref="M11:M12"/>
    <mergeCell ref="N11:N12"/>
    <mergeCell ref="O11:O12"/>
    <mergeCell ref="O33:O34"/>
    <mergeCell ref="O35:O36"/>
    <mergeCell ref="M35:M36"/>
    <mergeCell ref="N35:N36"/>
    <mergeCell ref="O16:O19"/>
    <mergeCell ref="J20:J23"/>
    <mergeCell ref="M20:M23"/>
    <mergeCell ref="N20:N23"/>
    <mergeCell ref="O20:O23"/>
    <mergeCell ref="O13:O15"/>
    <mergeCell ref="N13:N15"/>
    <mergeCell ref="J24:J27"/>
    <mergeCell ref="J16:J19"/>
    <mergeCell ref="M16:M19"/>
    <mergeCell ref="M24:M27"/>
    <mergeCell ref="I11:I12"/>
    <mergeCell ref="H6:J6"/>
    <mergeCell ref="A1:B1"/>
    <mergeCell ref="M6:O6"/>
    <mergeCell ref="A5:B6"/>
    <mergeCell ref="C1:O1"/>
    <mergeCell ref="K6:L6"/>
    <mergeCell ref="H5:O5"/>
    <mergeCell ref="C5:G6"/>
    <mergeCell ref="J3:L3"/>
    <mergeCell ref="F16:F19"/>
    <mergeCell ref="G16:G19"/>
    <mergeCell ref="H16:H19"/>
    <mergeCell ref="A11:A12"/>
    <mergeCell ref="B11:B12"/>
    <mergeCell ref="C11:C12"/>
    <mergeCell ref="D11:D12"/>
    <mergeCell ref="E11:E12"/>
    <mergeCell ref="F11:F12"/>
    <mergeCell ref="G11:G12"/>
    <mergeCell ref="H11:H12"/>
    <mergeCell ref="G20:G23"/>
    <mergeCell ref="H20:H23"/>
    <mergeCell ref="I20:I23"/>
    <mergeCell ref="A8:A10"/>
    <mergeCell ref="B8:B10"/>
    <mergeCell ref="C8:C10"/>
    <mergeCell ref="D8:D10"/>
    <mergeCell ref="N16:N19"/>
    <mergeCell ref="F13:F15"/>
    <mergeCell ref="G13:G15"/>
    <mergeCell ref="H13:H15"/>
    <mergeCell ref="I13:I15"/>
    <mergeCell ref="J13:J15"/>
    <mergeCell ref="A13:A15"/>
    <mergeCell ref="B13:B15"/>
    <mergeCell ref="C13:C15"/>
    <mergeCell ref="D13:D15"/>
    <mergeCell ref="E13:E15"/>
    <mergeCell ref="M13:M15"/>
    <mergeCell ref="A16:A19"/>
    <mergeCell ref="B16:B19"/>
    <mergeCell ref="C16:C19"/>
    <mergeCell ref="D16:D19"/>
    <mergeCell ref="E16:E19"/>
    <mergeCell ref="A24:A27"/>
    <mergeCell ref="B24:B27"/>
    <mergeCell ref="C24:C27"/>
    <mergeCell ref="A20:A23"/>
    <mergeCell ref="B20:B23"/>
    <mergeCell ref="C20:C23"/>
    <mergeCell ref="D20:D23"/>
    <mergeCell ref="E20:E23"/>
    <mergeCell ref="F20:F23"/>
    <mergeCell ref="D24:D27"/>
    <mergeCell ref="E24:E27"/>
    <mergeCell ref="I33:I34"/>
    <mergeCell ref="M30:M31"/>
    <mergeCell ref="N30:N31"/>
    <mergeCell ref="J28:J29"/>
    <mergeCell ref="M28:M29"/>
    <mergeCell ref="N28:N29"/>
    <mergeCell ref="O28:O29"/>
    <mergeCell ref="O30:O31"/>
    <mergeCell ref="N24:N27"/>
    <mergeCell ref="O24:O27"/>
    <mergeCell ref="A28:A29"/>
    <mergeCell ref="B28:B29"/>
    <mergeCell ref="C28:C29"/>
    <mergeCell ref="D28:D29"/>
    <mergeCell ref="E28:E29"/>
    <mergeCell ref="F28:F29"/>
    <mergeCell ref="G28:G29"/>
    <mergeCell ref="H28:H29"/>
    <mergeCell ref="I28:I29"/>
    <mergeCell ref="M39:M42"/>
    <mergeCell ref="N39:N42"/>
    <mergeCell ref="O39:O42"/>
    <mergeCell ref="A30:A31"/>
    <mergeCell ref="B30:B31"/>
    <mergeCell ref="C30:C31"/>
    <mergeCell ref="A33:A34"/>
    <mergeCell ref="B33:B34"/>
    <mergeCell ref="C33:C34"/>
    <mergeCell ref="D33:D34"/>
    <mergeCell ref="E33:E34"/>
    <mergeCell ref="F33:F34"/>
    <mergeCell ref="D30:D31"/>
    <mergeCell ref="E30:E31"/>
    <mergeCell ref="J33:J34"/>
    <mergeCell ref="M33:M34"/>
    <mergeCell ref="N33:N34"/>
    <mergeCell ref="F30:F31"/>
    <mergeCell ref="G30:G31"/>
    <mergeCell ref="H30:H31"/>
    <mergeCell ref="I30:I31"/>
    <mergeCell ref="J30:J31"/>
    <mergeCell ref="G33:G34"/>
    <mergeCell ref="H33:H34"/>
    <mergeCell ref="F35:F36"/>
    <mergeCell ref="G35:G36"/>
    <mergeCell ref="H35:H36"/>
    <mergeCell ref="I35:I36"/>
    <mergeCell ref="F37:F38"/>
    <mergeCell ref="G37:G38"/>
    <mergeCell ref="H37:H38"/>
    <mergeCell ref="I37:I38"/>
    <mergeCell ref="J37:J38"/>
    <mergeCell ref="J35:J36"/>
    <mergeCell ref="A35:A36"/>
    <mergeCell ref="B35:B36"/>
    <mergeCell ref="C35:C36"/>
    <mergeCell ref="D35:D36"/>
    <mergeCell ref="E35:E36"/>
    <mergeCell ref="A37:A38"/>
    <mergeCell ref="B37:B38"/>
    <mergeCell ref="C37:C38"/>
    <mergeCell ref="D37:D38"/>
    <mergeCell ref="E37:E38"/>
    <mergeCell ref="F39:F42"/>
    <mergeCell ref="G39:G42"/>
    <mergeCell ref="H39:H42"/>
    <mergeCell ref="I39:I42"/>
    <mergeCell ref="J39:J42"/>
    <mergeCell ref="A39:A42"/>
    <mergeCell ref="B39:B42"/>
    <mergeCell ref="C39:C42"/>
    <mergeCell ref="D39:D42"/>
    <mergeCell ref="E39:E42"/>
  </mergeCells>
  <conditionalFormatting sqref="J11:J12 K31:L31 L30 L32 J8:J9 L8:L10 K28:K30">
    <cfRule type="cellIs" dxfId="175" priority="325" operator="equal">
      <formula>"Extrema"</formula>
    </cfRule>
    <cfRule type="cellIs" dxfId="174" priority="326" operator="equal">
      <formula>"Alta"</formula>
    </cfRule>
    <cfRule type="cellIs" dxfId="173" priority="327" operator="equal">
      <formula>"Moderada"</formula>
    </cfRule>
    <cfRule type="cellIs" dxfId="172" priority="328" operator="equal">
      <formula>"Baja"</formula>
    </cfRule>
  </conditionalFormatting>
  <conditionalFormatting sqref="O8:O9 O11:O12">
    <cfRule type="cellIs" dxfId="171" priority="317" operator="equal">
      <formula>"Extrema"</formula>
    </cfRule>
    <cfRule type="cellIs" dxfId="170" priority="318" operator="equal">
      <formula>"Alta"</formula>
    </cfRule>
    <cfRule type="cellIs" dxfId="169" priority="319" operator="equal">
      <formula>"Moderada"</formula>
    </cfRule>
    <cfRule type="cellIs" dxfId="168" priority="320" operator="equal">
      <formula>"Baja"</formula>
    </cfRule>
  </conditionalFormatting>
  <conditionalFormatting sqref="K11:L12">
    <cfRule type="cellIs" dxfId="167" priority="301" operator="equal">
      <formula>"Extrema"</formula>
    </cfRule>
    <cfRule type="cellIs" dxfId="166" priority="302" operator="equal">
      <formula>"Alta"</formula>
    </cfRule>
    <cfRule type="cellIs" dxfId="165" priority="303" operator="equal">
      <formula>"Moderada"</formula>
    </cfRule>
    <cfRule type="cellIs" dxfId="164" priority="304" operator="equal">
      <formula>"Baja"</formula>
    </cfRule>
  </conditionalFormatting>
  <conditionalFormatting sqref="J13:J15">
    <cfRule type="cellIs" dxfId="163" priority="297" operator="equal">
      <formula>"Extrema"</formula>
    </cfRule>
    <cfRule type="cellIs" dxfId="162" priority="298" operator="equal">
      <formula>"Alta"</formula>
    </cfRule>
    <cfRule type="cellIs" dxfId="161" priority="299" operator="equal">
      <formula>"Moderada"</formula>
    </cfRule>
    <cfRule type="cellIs" dxfId="160" priority="300" operator="equal">
      <formula>"Baja"</formula>
    </cfRule>
  </conditionalFormatting>
  <conditionalFormatting sqref="O13:O15">
    <cfRule type="cellIs" dxfId="159" priority="293" operator="equal">
      <formula>"Extrema"</formula>
    </cfRule>
    <cfRule type="cellIs" dxfId="158" priority="294" operator="equal">
      <formula>"Alta"</formula>
    </cfRule>
    <cfRule type="cellIs" dxfId="157" priority="295" operator="equal">
      <formula>"Moderada"</formula>
    </cfRule>
    <cfRule type="cellIs" dxfId="156" priority="296" operator="equal">
      <formula>"Baja"</formula>
    </cfRule>
  </conditionalFormatting>
  <conditionalFormatting sqref="K13:L15">
    <cfRule type="cellIs" dxfId="155" priority="285" operator="equal">
      <formula>"Extrema"</formula>
    </cfRule>
    <cfRule type="cellIs" dxfId="154" priority="286" operator="equal">
      <formula>"Alta"</formula>
    </cfRule>
    <cfRule type="cellIs" dxfId="153" priority="287" operator="equal">
      <formula>"Moderada"</formula>
    </cfRule>
    <cfRule type="cellIs" dxfId="152" priority="288" operator="equal">
      <formula>"Baja"</formula>
    </cfRule>
  </conditionalFormatting>
  <conditionalFormatting sqref="J16:J18">
    <cfRule type="cellIs" dxfId="151" priority="281" operator="equal">
      <formula>"Extrema"</formula>
    </cfRule>
    <cfRule type="cellIs" dxfId="150" priority="282" operator="equal">
      <formula>"Alta"</formula>
    </cfRule>
    <cfRule type="cellIs" dxfId="149" priority="283" operator="equal">
      <formula>"Moderada"</formula>
    </cfRule>
    <cfRule type="cellIs" dxfId="148" priority="284" operator="equal">
      <formula>"Baja"</formula>
    </cfRule>
  </conditionalFormatting>
  <conditionalFormatting sqref="O16:O18">
    <cfRule type="cellIs" dxfId="147" priority="277" operator="equal">
      <formula>"Extrema"</formula>
    </cfRule>
    <cfRule type="cellIs" dxfId="146" priority="278" operator="equal">
      <formula>"Alta"</formula>
    </cfRule>
    <cfRule type="cellIs" dxfId="145" priority="279" operator="equal">
      <formula>"Moderada"</formula>
    </cfRule>
    <cfRule type="cellIs" dxfId="144" priority="280" operator="equal">
      <formula>"Baja"</formula>
    </cfRule>
  </conditionalFormatting>
  <conditionalFormatting sqref="K18:L19 K16:K17">
    <cfRule type="cellIs" dxfId="143" priority="269" operator="equal">
      <formula>"Extrema"</formula>
    </cfRule>
    <cfRule type="cellIs" dxfId="142" priority="270" operator="equal">
      <formula>"Alta"</formula>
    </cfRule>
    <cfRule type="cellIs" dxfId="141" priority="271" operator="equal">
      <formula>"Moderada"</formula>
    </cfRule>
    <cfRule type="cellIs" dxfId="140" priority="272" operator="equal">
      <formula>"Baja"</formula>
    </cfRule>
  </conditionalFormatting>
  <conditionalFormatting sqref="J20:J23">
    <cfRule type="cellIs" dxfId="139" priority="265" operator="equal">
      <formula>"Extrema"</formula>
    </cfRule>
    <cfRule type="cellIs" dxfId="138" priority="266" operator="equal">
      <formula>"Alta"</formula>
    </cfRule>
    <cfRule type="cellIs" dxfId="137" priority="267" operator="equal">
      <formula>"Moderada"</formula>
    </cfRule>
    <cfRule type="cellIs" dxfId="136" priority="268" operator="equal">
      <formula>"Baja"</formula>
    </cfRule>
  </conditionalFormatting>
  <conditionalFormatting sqref="O20:O23">
    <cfRule type="cellIs" dxfId="135" priority="261" operator="equal">
      <formula>"Extrema"</formula>
    </cfRule>
    <cfRule type="cellIs" dxfId="134" priority="262" operator="equal">
      <formula>"Alta"</formula>
    </cfRule>
    <cfRule type="cellIs" dxfId="133" priority="263" operator="equal">
      <formula>"Moderada"</formula>
    </cfRule>
    <cfRule type="cellIs" dxfId="132" priority="264" operator="equal">
      <formula>"Baja"</formula>
    </cfRule>
  </conditionalFormatting>
  <conditionalFormatting sqref="K20:L22 L23">
    <cfRule type="cellIs" dxfId="131" priority="253" operator="equal">
      <formula>"Extrema"</formula>
    </cfRule>
    <cfRule type="cellIs" dxfId="130" priority="254" operator="equal">
      <formula>"Alta"</formula>
    </cfRule>
    <cfRule type="cellIs" dxfId="129" priority="255" operator="equal">
      <formula>"Moderada"</formula>
    </cfRule>
    <cfRule type="cellIs" dxfId="128" priority="256" operator="equal">
      <formula>"Baja"</formula>
    </cfRule>
  </conditionalFormatting>
  <conditionalFormatting sqref="J24:J26">
    <cfRule type="cellIs" dxfId="127" priority="249" operator="equal">
      <formula>"Extrema"</formula>
    </cfRule>
    <cfRule type="cellIs" dxfId="126" priority="250" operator="equal">
      <formula>"Alta"</formula>
    </cfRule>
    <cfRule type="cellIs" dxfId="125" priority="251" operator="equal">
      <formula>"Moderada"</formula>
    </cfRule>
    <cfRule type="cellIs" dxfId="124" priority="252" operator="equal">
      <formula>"Baja"</formula>
    </cfRule>
  </conditionalFormatting>
  <conditionalFormatting sqref="O24:O26">
    <cfRule type="cellIs" dxfId="123" priority="245" operator="equal">
      <formula>"Extrema"</formula>
    </cfRule>
    <cfRule type="cellIs" dxfId="122" priority="246" operator="equal">
      <formula>"Alta"</formula>
    </cfRule>
    <cfRule type="cellIs" dxfId="121" priority="247" operator="equal">
      <formula>"Moderada"</formula>
    </cfRule>
    <cfRule type="cellIs" dxfId="120" priority="248" operator="equal">
      <formula>"Baja"</formula>
    </cfRule>
  </conditionalFormatting>
  <conditionalFormatting sqref="K31 L24:L27">
    <cfRule type="cellIs" dxfId="119" priority="237" operator="equal">
      <formula>"Extrema"</formula>
    </cfRule>
    <cfRule type="cellIs" dxfId="118" priority="238" operator="equal">
      <formula>"Alta"</formula>
    </cfRule>
    <cfRule type="cellIs" dxfId="117" priority="239" operator="equal">
      <formula>"Moderada"</formula>
    </cfRule>
    <cfRule type="cellIs" dxfId="116" priority="240" operator="equal">
      <formula>"Baja"</formula>
    </cfRule>
  </conditionalFormatting>
  <conditionalFormatting sqref="J28:J29">
    <cfRule type="cellIs" dxfId="115" priority="217" operator="equal">
      <formula>"Extrema"</formula>
    </cfRule>
    <cfRule type="cellIs" dxfId="114" priority="218" operator="equal">
      <formula>"Alta"</formula>
    </cfRule>
    <cfRule type="cellIs" dxfId="113" priority="219" operator="equal">
      <formula>"Moderada"</formula>
    </cfRule>
    <cfRule type="cellIs" dxfId="112" priority="220" operator="equal">
      <formula>"Baja"</formula>
    </cfRule>
  </conditionalFormatting>
  <conditionalFormatting sqref="O28:O29">
    <cfRule type="cellIs" dxfId="111" priority="213" operator="equal">
      <formula>"Extrema"</formula>
    </cfRule>
    <cfRule type="cellIs" dxfId="110" priority="214" operator="equal">
      <formula>"Alta"</formula>
    </cfRule>
    <cfRule type="cellIs" dxfId="109" priority="215" operator="equal">
      <formula>"Moderada"</formula>
    </cfRule>
    <cfRule type="cellIs" dxfId="108" priority="216" operator="equal">
      <formula>"Baja"</formula>
    </cfRule>
  </conditionalFormatting>
  <conditionalFormatting sqref="L28:L29">
    <cfRule type="cellIs" dxfId="107" priority="205" operator="equal">
      <formula>"Extrema"</formula>
    </cfRule>
    <cfRule type="cellIs" dxfId="106" priority="206" operator="equal">
      <formula>"Alta"</formula>
    </cfRule>
    <cfRule type="cellIs" dxfId="105" priority="207" operator="equal">
      <formula>"Moderada"</formula>
    </cfRule>
    <cfRule type="cellIs" dxfId="104" priority="208" operator="equal">
      <formula>"Baja"</formula>
    </cfRule>
  </conditionalFormatting>
  <conditionalFormatting sqref="J30:J31">
    <cfRule type="cellIs" dxfId="103" priority="201" operator="equal">
      <formula>"Extrema"</formula>
    </cfRule>
    <cfRule type="cellIs" dxfId="102" priority="202" operator="equal">
      <formula>"Alta"</formula>
    </cfRule>
    <cfRule type="cellIs" dxfId="101" priority="203" operator="equal">
      <formula>"Moderada"</formula>
    </cfRule>
    <cfRule type="cellIs" dxfId="100" priority="204" operator="equal">
      <formula>"Baja"</formula>
    </cfRule>
  </conditionalFormatting>
  <conditionalFormatting sqref="O30:O31">
    <cfRule type="cellIs" dxfId="99" priority="197" operator="equal">
      <formula>"Extrema"</formula>
    </cfRule>
    <cfRule type="cellIs" dxfId="98" priority="198" operator="equal">
      <formula>"Alta"</formula>
    </cfRule>
    <cfRule type="cellIs" dxfId="97" priority="199" operator="equal">
      <formula>"Moderada"</formula>
    </cfRule>
    <cfRule type="cellIs" dxfId="96" priority="200" operator="equal">
      <formula>"Baja"</formula>
    </cfRule>
  </conditionalFormatting>
  <conditionalFormatting sqref="J33:J34">
    <cfRule type="cellIs" dxfId="95" priority="185" operator="equal">
      <formula>"Extrema"</formula>
    </cfRule>
    <cfRule type="cellIs" dxfId="94" priority="186" operator="equal">
      <formula>"Alta"</formula>
    </cfRule>
    <cfRule type="cellIs" dxfId="93" priority="187" operator="equal">
      <formula>"Moderada"</formula>
    </cfRule>
    <cfRule type="cellIs" dxfId="92" priority="188" operator="equal">
      <formula>"Baja"</formula>
    </cfRule>
  </conditionalFormatting>
  <conditionalFormatting sqref="O33:O34">
    <cfRule type="cellIs" dxfId="91" priority="181" operator="equal">
      <formula>"Extrema"</formula>
    </cfRule>
    <cfRule type="cellIs" dxfId="90" priority="182" operator="equal">
      <formula>"Alta"</formula>
    </cfRule>
    <cfRule type="cellIs" dxfId="89" priority="183" operator="equal">
      <formula>"Moderada"</formula>
    </cfRule>
    <cfRule type="cellIs" dxfId="88" priority="184" operator="equal">
      <formula>"Baja"</formula>
    </cfRule>
  </conditionalFormatting>
  <conditionalFormatting sqref="L33:L34">
    <cfRule type="cellIs" dxfId="87" priority="173" operator="equal">
      <formula>"Extrema"</formula>
    </cfRule>
    <cfRule type="cellIs" dxfId="86" priority="174" operator="equal">
      <formula>"Alta"</formula>
    </cfRule>
    <cfRule type="cellIs" dxfId="85" priority="175" operator="equal">
      <formula>"Moderada"</formula>
    </cfRule>
    <cfRule type="cellIs" dxfId="84" priority="176" operator="equal">
      <formula>"Baja"</formula>
    </cfRule>
  </conditionalFormatting>
  <conditionalFormatting sqref="J35:J36">
    <cfRule type="cellIs" dxfId="83" priority="169" operator="equal">
      <formula>"Extrema"</formula>
    </cfRule>
    <cfRule type="cellIs" dxfId="82" priority="170" operator="equal">
      <formula>"Alta"</formula>
    </cfRule>
    <cfRule type="cellIs" dxfId="81" priority="171" operator="equal">
      <formula>"Moderada"</formula>
    </cfRule>
    <cfRule type="cellIs" dxfId="80" priority="172" operator="equal">
      <formula>"Baja"</formula>
    </cfRule>
  </conditionalFormatting>
  <conditionalFormatting sqref="O35:O36">
    <cfRule type="cellIs" dxfId="79" priority="165" operator="equal">
      <formula>"Extrema"</formula>
    </cfRule>
    <cfRule type="cellIs" dxfId="78" priority="166" operator="equal">
      <formula>"Alta"</formula>
    </cfRule>
    <cfRule type="cellIs" dxfId="77" priority="167" operator="equal">
      <formula>"Moderada"</formula>
    </cfRule>
    <cfRule type="cellIs" dxfId="76" priority="168" operator="equal">
      <formula>"Baja"</formula>
    </cfRule>
  </conditionalFormatting>
  <conditionalFormatting sqref="K35:L36">
    <cfRule type="cellIs" dxfId="75" priority="157" operator="equal">
      <formula>"Extrema"</formula>
    </cfRule>
    <cfRule type="cellIs" dxfId="74" priority="158" operator="equal">
      <formula>"Alta"</formula>
    </cfRule>
    <cfRule type="cellIs" dxfId="73" priority="159" operator="equal">
      <formula>"Moderada"</formula>
    </cfRule>
    <cfRule type="cellIs" dxfId="72" priority="160" operator="equal">
      <formula>"Baja"</formula>
    </cfRule>
  </conditionalFormatting>
  <conditionalFormatting sqref="J39:J42">
    <cfRule type="cellIs" dxfId="71" priority="153" operator="equal">
      <formula>"Extrema"</formula>
    </cfRule>
    <cfRule type="cellIs" dxfId="70" priority="154" operator="equal">
      <formula>"Alta"</formula>
    </cfRule>
    <cfRule type="cellIs" dxfId="69" priority="155" operator="equal">
      <formula>"Moderada"</formula>
    </cfRule>
    <cfRule type="cellIs" dxfId="68" priority="156" operator="equal">
      <formula>"Baja"</formula>
    </cfRule>
  </conditionalFormatting>
  <conditionalFormatting sqref="O39:O42">
    <cfRule type="cellIs" dxfId="67" priority="149" operator="equal">
      <formula>"Extrema"</formula>
    </cfRule>
    <cfRule type="cellIs" dxfId="66" priority="150" operator="equal">
      <formula>"Alta"</formula>
    </cfRule>
    <cfRule type="cellIs" dxfId="65" priority="151" operator="equal">
      <formula>"Moderada"</formula>
    </cfRule>
    <cfRule type="cellIs" dxfId="64" priority="152" operator="equal">
      <formula>"Baja"</formula>
    </cfRule>
  </conditionalFormatting>
  <conditionalFormatting sqref="L16:L17">
    <cfRule type="cellIs" dxfId="63" priority="65" operator="equal">
      <formula>"Extrema"</formula>
    </cfRule>
    <cfRule type="cellIs" dxfId="62" priority="66" operator="equal">
      <formula>"Alta"</formula>
    </cfRule>
    <cfRule type="cellIs" dxfId="61" priority="67" operator="equal">
      <formula>"Moderada"</formula>
    </cfRule>
    <cfRule type="cellIs" dxfId="60" priority="68" operator="equal">
      <formula>"Baja"</formula>
    </cfRule>
  </conditionalFormatting>
  <conditionalFormatting sqref="L37:L38">
    <cfRule type="cellIs" dxfId="59" priority="61" operator="equal">
      <formula>"Extrema"</formula>
    </cfRule>
    <cfRule type="cellIs" dxfId="58" priority="62" operator="equal">
      <formula>"Alta"</formula>
    </cfRule>
    <cfRule type="cellIs" dxfId="57" priority="63" operator="equal">
      <formula>"Moderada"</formula>
    </cfRule>
    <cfRule type="cellIs" dxfId="56" priority="64" operator="equal">
      <formula>"Baja"</formula>
    </cfRule>
  </conditionalFormatting>
  <conditionalFormatting sqref="J37:J38">
    <cfRule type="cellIs" dxfId="55" priority="57" operator="equal">
      <formula>"Extrema"</formula>
    </cfRule>
    <cfRule type="cellIs" dxfId="54" priority="58" operator="equal">
      <formula>"Alta"</formula>
    </cfRule>
    <cfRule type="cellIs" dxfId="53" priority="59" operator="equal">
      <formula>"Moderada"</formula>
    </cfRule>
    <cfRule type="cellIs" dxfId="52" priority="60" operator="equal">
      <formula>"Baja"</formula>
    </cfRule>
  </conditionalFormatting>
  <conditionalFormatting sqref="O37:O38">
    <cfRule type="cellIs" dxfId="51" priority="53" operator="equal">
      <formula>"Extrema"</formula>
    </cfRule>
    <cfRule type="cellIs" dxfId="50" priority="54" operator="equal">
      <formula>"Alta"</formula>
    </cfRule>
    <cfRule type="cellIs" dxfId="49" priority="55" operator="equal">
      <formula>"Moderada"</formula>
    </cfRule>
    <cfRule type="cellIs" dxfId="48" priority="56" operator="equal">
      <formula>"Baja"</formula>
    </cfRule>
  </conditionalFormatting>
  <conditionalFormatting sqref="K37:K38">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K39:K42">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L39:L42">
    <cfRule type="cellIs" dxfId="39" priority="37" operator="equal">
      <formula>"Extrema"</formula>
    </cfRule>
    <cfRule type="cellIs" dxfId="38" priority="38" operator="equal">
      <formula>"Alta"</formula>
    </cfRule>
    <cfRule type="cellIs" dxfId="37" priority="39" operator="equal">
      <formula>"Moderada"</formula>
    </cfRule>
    <cfRule type="cellIs" dxfId="36" priority="40" operator="equal">
      <formula>"Baja"</formula>
    </cfRule>
  </conditionalFormatting>
  <conditionalFormatting sqref="K33:K34">
    <cfRule type="cellIs" dxfId="35" priority="33" operator="equal">
      <formula>"Extrema"</formula>
    </cfRule>
    <cfRule type="cellIs" dxfId="34" priority="34" operator="equal">
      <formula>"Alta"</formula>
    </cfRule>
    <cfRule type="cellIs" dxfId="33" priority="35" operator="equal">
      <formula>"Moderada"</formula>
    </cfRule>
    <cfRule type="cellIs" dxfId="32" priority="36" operator="equal">
      <formula>"Baja"</formula>
    </cfRule>
  </conditionalFormatting>
  <conditionalFormatting sqref="J32">
    <cfRule type="cellIs" dxfId="31" priority="21" operator="equal">
      <formula>"Extrema"</formula>
    </cfRule>
    <cfRule type="cellIs" dxfId="30" priority="22" operator="equal">
      <formula>"Alta"</formula>
    </cfRule>
    <cfRule type="cellIs" dxfId="29" priority="23" operator="equal">
      <formula>"Moderada"</formula>
    </cfRule>
    <cfRule type="cellIs" dxfId="28" priority="24" operator="equal">
      <formula>"Baja"</formula>
    </cfRule>
  </conditionalFormatting>
  <conditionalFormatting sqref="K32">
    <cfRule type="cellIs" dxfId="27" priority="17" operator="equal">
      <formula>"Extrema"</formula>
    </cfRule>
    <cfRule type="cellIs" dxfId="26" priority="18" operator="equal">
      <formula>"Alta"</formula>
    </cfRule>
    <cfRule type="cellIs" dxfId="25" priority="19" operator="equal">
      <formula>"Moderada"</formula>
    </cfRule>
    <cfRule type="cellIs" dxfId="24" priority="20" operator="equal">
      <formula>"Baja"</formula>
    </cfRule>
  </conditionalFormatting>
  <conditionalFormatting sqref="K32">
    <cfRule type="cellIs" dxfId="23" priority="13" operator="equal">
      <formula>"Extrema"</formula>
    </cfRule>
    <cfRule type="cellIs" dxfId="22" priority="14" operator="equal">
      <formula>"Alta"</formula>
    </cfRule>
    <cfRule type="cellIs" dxfId="21" priority="15" operator="equal">
      <formula>"Moderada"</formula>
    </cfRule>
    <cfRule type="cellIs" dxfId="20" priority="16" operator="equal">
      <formula>"Baja"</formula>
    </cfRule>
  </conditionalFormatting>
  <conditionalFormatting sqref="O32">
    <cfRule type="cellIs" dxfId="19" priority="9" operator="equal">
      <formula>"Extrema"</formula>
    </cfRule>
    <cfRule type="cellIs" dxfId="18" priority="10" operator="equal">
      <formula>"Alta"</formula>
    </cfRule>
    <cfRule type="cellIs" dxfId="17" priority="11" operator="equal">
      <formula>"Moderada"</formula>
    </cfRule>
    <cfRule type="cellIs" dxfId="16" priority="12" operator="equal">
      <formula>"Baja"</formula>
    </cfRule>
  </conditionalFormatting>
  <conditionalFormatting sqref="K8:K10">
    <cfRule type="cellIs" dxfId="15" priority="5" operator="equal">
      <formula>"Extrema"</formula>
    </cfRule>
    <cfRule type="cellIs" dxfId="14" priority="6" operator="equal">
      <formula>"Alta"</formula>
    </cfRule>
    <cfRule type="cellIs" dxfId="13" priority="7" operator="equal">
      <formula>"Moderada"</formula>
    </cfRule>
    <cfRule type="cellIs" dxfId="12" priority="8" operator="equal">
      <formula>"Baja"</formula>
    </cfRule>
  </conditionalFormatting>
  <conditionalFormatting sqref="K23:K27">
    <cfRule type="cellIs" dxfId="11" priority="1" operator="equal">
      <formula>"Extrema"</formula>
    </cfRule>
    <cfRule type="cellIs" dxfId="10" priority="2" operator="equal">
      <formula>"Alta"</formula>
    </cfRule>
    <cfRule type="cellIs" dxfId="9" priority="3" operator="equal">
      <formula>"Moderada"</formula>
    </cfRule>
    <cfRule type="cellIs" dxfId="8" priority="4" operator="equal">
      <formula>"Baja"</formula>
    </cfRule>
  </conditionalFormatting>
  <dataValidations count="2">
    <dataValidation allowBlank="1" showInputMessage="1" showErrorMessage="1" promptTitle="ATENCIÓN" prompt="Registre un riesgo por cada fila" sqref="D8:D9 D11:D42"/>
    <dataValidation allowBlank="1" showInputMessage="1" showErrorMessage="1" promptTitle="ATENCIÓN" prompt="ESCRIBA SOLO UN CONTROL POR CELDA. Puede indicar hasta 2 controles para cada vulnerabilidad (debilidad, falla o causa)" sqref="K24:K27"/>
  </dataValidations>
  <printOptions horizontalCentered="1"/>
  <pageMargins left="0" right="0" top="0.35433070866141736" bottom="0.35433070866141736" header="0.31496062992125984" footer="0.31496062992125984"/>
  <pageSetup scale="25" orientation="landscape" r:id="rId1"/>
  <headerFooter>
    <oddFooter>&amp;LMapa de riesgos de gestión consolidado&amp;RPágina &amp;P de &amp;N</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DATOS!$A$2:$A$5</xm:f>
          </x14:formula1>
          <xm:sqref>A8:A9 A11:A42</xm:sqref>
        </x14:dataValidation>
        <x14:dataValidation type="list" allowBlank="1" showInputMessage="1" showErrorMessage="1">
          <x14:formula1>
            <xm:f>DATOS!$C$2:$C$10</xm:f>
          </x14:formula1>
          <xm:sqref>C8:C9 C11:C42</xm:sqref>
        </x14:dataValidation>
        <x14:dataValidation type="list" allowBlank="1" showInputMessage="1" showErrorMessage="1">
          <x14:formula1>
            <xm:f>DATOS!$B$2:$B$16</xm:f>
          </x14:formula1>
          <xm:sqref>B8:B9 B11:B42</xm:sqref>
        </x14:dataValidation>
        <x14:dataValidation type="list" allowBlank="1" showInputMessage="1" showErrorMessage="1">
          <x14:formula1>
            <xm:f>DATOS!$I$3:$I$7</xm:f>
          </x14:formula1>
          <xm:sqref>I8:I9 N8:N9 I11:I42 N11:N42</xm:sqref>
        </x14:dataValidation>
        <x14:dataValidation type="list" allowBlank="1" showInputMessage="1" showErrorMessage="1">
          <x14:formula1>
            <xm:f>DATOS!$G$3:$G$7</xm:f>
          </x14:formula1>
          <xm:sqref>H8:H9 M8:M9 H11:H42 M11:M42</xm:sqref>
        </x14:dataValidation>
        <x14:dataValidation type="list" allowBlank="1" showInputMessage="1" showErrorMessage="1">
          <x14:formula1>
            <xm:f>DATOS!$J$2:$J$4</xm:f>
          </x14:formula1>
          <xm:sqref>D3</xm:sqref>
        </x14:dataValidation>
        <x14:dataValidation type="list" allowBlank="1" showInputMessage="1" showErrorMessage="1">
          <x14:formula1>
            <xm:f>DATOS!$D$2:$D$3</xm:f>
          </x14:formula1>
          <xm:sqref>G8:G9 G11:G42</xm:sqref>
        </x14:dataValidation>
        <x14:dataValidation type="list" allowBlank="1" showInputMessage="1" showErrorMessage="1">
          <x14:formula1>
            <xm:f>DATOS!$E$2:$E$4</xm:f>
          </x14:formula1>
          <xm:sqref>L8:L42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B7" sqref="B7"/>
    </sheetView>
  </sheetViews>
  <sheetFormatPr baseColWidth="10" defaultColWidth="11.42578125" defaultRowHeight="14.25" x14ac:dyDescent="0.25"/>
  <cols>
    <col min="1" max="1" width="24.5703125" style="16" customWidth="1"/>
    <col min="2" max="2" width="32.7109375" style="16" customWidth="1"/>
    <col min="3" max="4" width="24.5703125" style="16" customWidth="1"/>
    <col min="5" max="5" width="19.85546875" style="18" customWidth="1"/>
    <col min="6" max="6" width="10.5703125" style="18" customWidth="1"/>
    <col min="7" max="7" width="11.42578125" style="18" customWidth="1"/>
    <col min="8" max="8" width="10.5703125" style="18" customWidth="1"/>
    <col min="9" max="9" width="11.42578125" style="18" customWidth="1"/>
    <col min="10" max="10" width="15.28515625" style="18" customWidth="1"/>
    <col min="11" max="16384" width="11.42578125" style="16"/>
  </cols>
  <sheetData>
    <row r="1" spans="1:10" ht="14.25" customHeight="1" x14ac:dyDescent="0.25">
      <c r="A1" s="112" t="s">
        <v>11</v>
      </c>
      <c r="B1" s="112" t="s">
        <v>12</v>
      </c>
      <c r="C1" s="112" t="s">
        <v>13</v>
      </c>
      <c r="D1" s="112" t="s">
        <v>97</v>
      </c>
      <c r="E1" s="112" t="s">
        <v>98</v>
      </c>
      <c r="F1" s="142" t="s">
        <v>18</v>
      </c>
      <c r="G1" s="142"/>
      <c r="H1" s="142" t="s">
        <v>19</v>
      </c>
      <c r="I1" s="142"/>
      <c r="J1" s="112" t="s">
        <v>99</v>
      </c>
    </row>
    <row r="2" spans="1:10" ht="22.5" customHeight="1" x14ac:dyDescent="0.25">
      <c r="A2" s="17" t="s">
        <v>24</v>
      </c>
      <c r="B2" s="1" t="s">
        <v>100</v>
      </c>
      <c r="C2" s="18" t="s">
        <v>24</v>
      </c>
      <c r="D2" s="19" t="s">
        <v>41</v>
      </c>
      <c r="E2" s="40" t="s">
        <v>33</v>
      </c>
      <c r="J2" s="18" t="s">
        <v>3</v>
      </c>
    </row>
    <row r="3" spans="1:10" ht="22.5" customHeight="1" x14ac:dyDescent="0.25">
      <c r="A3" s="17" t="s">
        <v>37</v>
      </c>
      <c r="B3" s="1" t="s">
        <v>25</v>
      </c>
      <c r="C3" s="18" t="s">
        <v>101</v>
      </c>
      <c r="D3" s="19" t="s">
        <v>29</v>
      </c>
      <c r="E3" s="40" t="s">
        <v>69</v>
      </c>
      <c r="F3" s="21">
        <v>1</v>
      </c>
      <c r="G3" s="22" t="s">
        <v>34</v>
      </c>
      <c r="H3" s="20">
        <v>1</v>
      </c>
      <c r="I3" s="22" t="s">
        <v>102</v>
      </c>
      <c r="J3" s="1" t="s">
        <v>103</v>
      </c>
    </row>
    <row r="4" spans="1:10" ht="22.5" customHeight="1" x14ac:dyDescent="0.25">
      <c r="A4" s="17" t="s">
        <v>46</v>
      </c>
      <c r="B4" s="1" t="s">
        <v>92</v>
      </c>
      <c r="C4" s="18" t="s">
        <v>104</v>
      </c>
      <c r="D4" s="19"/>
      <c r="E4" s="40" t="s">
        <v>45</v>
      </c>
      <c r="F4" s="21">
        <v>2</v>
      </c>
      <c r="G4" s="23" t="s">
        <v>30</v>
      </c>
      <c r="H4" s="20">
        <v>2</v>
      </c>
      <c r="I4" s="23" t="s">
        <v>105</v>
      </c>
      <c r="J4" s="1" t="s">
        <v>106</v>
      </c>
    </row>
    <row r="5" spans="1:10" ht="22.5" customHeight="1" x14ac:dyDescent="0.25">
      <c r="A5" s="17" t="s">
        <v>91</v>
      </c>
      <c r="B5" s="1" t="s">
        <v>70</v>
      </c>
      <c r="C5" s="18" t="s">
        <v>107</v>
      </c>
      <c r="D5" s="19"/>
      <c r="E5" s="24"/>
      <c r="F5" s="21">
        <v>3</v>
      </c>
      <c r="G5" s="25" t="s">
        <v>42</v>
      </c>
      <c r="H5" s="21">
        <v>3</v>
      </c>
      <c r="I5" s="25" t="s">
        <v>108</v>
      </c>
      <c r="J5" s="26"/>
    </row>
    <row r="6" spans="1:10" ht="22.5" customHeight="1" x14ac:dyDescent="0.25">
      <c r="A6" s="19"/>
      <c r="B6" s="1" t="s">
        <v>47</v>
      </c>
      <c r="C6" s="18" t="s">
        <v>109</v>
      </c>
      <c r="D6" s="19"/>
      <c r="E6" s="24"/>
      <c r="F6" s="21">
        <v>4</v>
      </c>
      <c r="G6" s="27" t="s">
        <v>63</v>
      </c>
      <c r="H6" s="21">
        <v>4</v>
      </c>
      <c r="I6" s="27" t="s">
        <v>50</v>
      </c>
      <c r="J6" s="26"/>
    </row>
    <row r="7" spans="1:10" ht="22.5" customHeight="1" x14ac:dyDescent="0.25">
      <c r="A7" s="19"/>
      <c r="B7" s="1" t="s">
        <v>68</v>
      </c>
      <c r="C7" s="18" t="s">
        <v>110</v>
      </c>
      <c r="D7" s="19"/>
      <c r="E7" s="24"/>
      <c r="F7" s="21">
        <v>5</v>
      </c>
      <c r="G7" s="28" t="s">
        <v>111</v>
      </c>
      <c r="H7" s="21">
        <v>5</v>
      </c>
      <c r="I7" s="28" t="s">
        <v>31</v>
      </c>
      <c r="J7" s="26"/>
    </row>
    <row r="8" spans="1:10" ht="22.5" customHeight="1" x14ac:dyDescent="0.25">
      <c r="A8" s="19"/>
      <c r="B8" s="1" t="s">
        <v>75</v>
      </c>
      <c r="C8" s="18" t="s">
        <v>112</v>
      </c>
      <c r="D8" s="19"/>
      <c r="E8" s="24"/>
      <c r="F8" s="29"/>
      <c r="G8" s="29" t="s">
        <v>113</v>
      </c>
      <c r="I8" s="18" t="s">
        <v>113</v>
      </c>
      <c r="J8" s="26"/>
    </row>
    <row r="9" spans="1:10" ht="22.5" customHeight="1" x14ac:dyDescent="0.25">
      <c r="A9" s="19"/>
      <c r="B9" s="1" t="s">
        <v>114</v>
      </c>
      <c r="C9" s="16" t="s">
        <v>26</v>
      </c>
      <c r="D9" s="19"/>
      <c r="E9" s="24"/>
      <c r="H9" s="29"/>
      <c r="I9" s="29"/>
      <c r="J9" s="26"/>
    </row>
    <row r="10" spans="1:10" ht="22.5" customHeight="1" x14ac:dyDescent="0.25">
      <c r="A10" s="19"/>
      <c r="B10" s="1" t="s">
        <v>115</v>
      </c>
      <c r="C10" s="19" t="s">
        <v>116</v>
      </c>
      <c r="D10" s="19"/>
      <c r="E10" s="24"/>
      <c r="J10" s="26"/>
    </row>
    <row r="11" spans="1:10" ht="22.5" customHeight="1" x14ac:dyDescent="0.25">
      <c r="A11" s="19"/>
      <c r="B11" s="1" t="s">
        <v>83</v>
      </c>
      <c r="C11" s="19"/>
      <c r="D11" s="19"/>
      <c r="E11" s="24"/>
      <c r="J11" s="26"/>
    </row>
    <row r="12" spans="1:10" ht="22.5" customHeight="1" x14ac:dyDescent="0.25">
      <c r="A12" s="19"/>
      <c r="B12" s="1" t="s">
        <v>88</v>
      </c>
      <c r="C12" s="19"/>
      <c r="D12" s="19"/>
      <c r="E12" s="24"/>
      <c r="J12" s="26"/>
    </row>
    <row r="13" spans="1:10" ht="22.5" customHeight="1" x14ac:dyDescent="0.25">
      <c r="A13" s="19"/>
      <c r="B13" s="1" t="s">
        <v>54</v>
      </c>
      <c r="C13" s="19"/>
      <c r="D13" s="19"/>
      <c r="E13" s="24"/>
      <c r="F13" s="143" t="s">
        <v>117</v>
      </c>
      <c r="G13" s="143"/>
      <c r="H13" s="143"/>
      <c r="I13" s="143"/>
      <c r="J13" s="26"/>
    </row>
    <row r="14" spans="1:10" ht="22.5" customHeight="1" x14ac:dyDescent="0.25">
      <c r="A14" s="19"/>
      <c r="B14" s="1" t="s">
        <v>38</v>
      </c>
      <c r="C14" s="19"/>
      <c r="D14" s="19"/>
      <c r="E14" s="24"/>
      <c r="J14" s="26"/>
    </row>
    <row r="15" spans="1:10" ht="22.5" customHeight="1" x14ac:dyDescent="0.25">
      <c r="A15" s="19"/>
      <c r="B15" s="1" t="s">
        <v>118</v>
      </c>
      <c r="C15" s="19"/>
      <c r="D15" s="19"/>
      <c r="E15" s="24"/>
      <c r="F15" s="21">
        <v>5</v>
      </c>
      <c r="G15" s="28" t="s">
        <v>111</v>
      </c>
      <c r="H15" s="21">
        <v>5</v>
      </c>
      <c r="I15" s="28" t="s">
        <v>31</v>
      </c>
      <c r="J15" s="26"/>
    </row>
    <row r="16" spans="1:10" ht="22.5" customHeight="1" x14ac:dyDescent="0.25">
      <c r="A16" s="19"/>
      <c r="B16" s="1" t="s">
        <v>119</v>
      </c>
      <c r="C16" s="19"/>
      <c r="D16" s="19"/>
      <c r="E16" s="24"/>
      <c r="F16" s="21">
        <v>2</v>
      </c>
      <c r="G16" s="23" t="s">
        <v>30</v>
      </c>
      <c r="H16" s="20">
        <v>1</v>
      </c>
      <c r="I16" s="22" t="s">
        <v>102</v>
      </c>
      <c r="J16" s="26"/>
    </row>
    <row r="17" spans="1:10" ht="22.5" customHeight="1" x14ac:dyDescent="0.25">
      <c r="A17" s="19"/>
      <c r="B17" s="17"/>
      <c r="C17" s="19"/>
      <c r="D17" s="19"/>
      <c r="F17" s="21">
        <v>3</v>
      </c>
      <c r="G17" s="25" t="s">
        <v>42</v>
      </c>
      <c r="H17" s="21">
        <v>4</v>
      </c>
      <c r="I17" s="27" t="s">
        <v>50</v>
      </c>
    </row>
    <row r="18" spans="1:10" ht="22.5" customHeight="1" x14ac:dyDescent="0.25">
      <c r="A18" s="19"/>
      <c r="B18" s="17"/>
      <c r="C18" s="19"/>
      <c r="D18" s="19"/>
      <c r="F18" s="21">
        <v>4</v>
      </c>
      <c r="G18" s="27" t="s">
        <v>63</v>
      </c>
      <c r="H18" s="20">
        <v>2</v>
      </c>
      <c r="I18" s="23" t="s">
        <v>105</v>
      </c>
    </row>
    <row r="19" spans="1:10" ht="22.5" customHeight="1" x14ac:dyDescent="0.25">
      <c r="A19" s="19"/>
      <c r="B19" s="24"/>
      <c r="C19" s="19"/>
      <c r="D19" s="19"/>
      <c r="F19" s="21">
        <v>1</v>
      </c>
      <c r="G19" s="22" t="s">
        <v>34</v>
      </c>
      <c r="H19" s="21">
        <v>3</v>
      </c>
      <c r="I19" s="25" t="s">
        <v>108</v>
      </c>
    </row>
    <row r="20" spans="1:10" ht="22.5" customHeight="1" x14ac:dyDescent="0.25">
      <c r="A20" s="19"/>
      <c r="B20" s="17"/>
      <c r="C20" s="19"/>
      <c r="D20" s="19"/>
    </row>
    <row r="21" spans="1:10" ht="22.5" customHeight="1" x14ac:dyDescent="0.25">
      <c r="B21" s="17"/>
    </row>
    <row r="22" spans="1:10" ht="22.5" customHeight="1" x14ac:dyDescent="0.25">
      <c r="B22" s="17"/>
      <c r="E22" s="30" t="s">
        <v>111</v>
      </c>
      <c r="F22" s="31" t="s">
        <v>120</v>
      </c>
      <c r="G22" s="31" t="s">
        <v>120</v>
      </c>
      <c r="H22" s="32" t="s">
        <v>121</v>
      </c>
      <c r="I22" s="32" t="s">
        <v>121</v>
      </c>
      <c r="J22" s="32" t="s">
        <v>121</v>
      </c>
    </row>
    <row r="23" spans="1:10" ht="22.5" customHeight="1" x14ac:dyDescent="0.25">
      <c r="B23" s="17"/>
      <c r="E23" s="30" t="s">
        <v>63</v>
      </c>
      <c r="F23" s="33" t="s">
        <v>122</v>
      </c>
      <c r="G23" s="31" t="s">
        <v>120</v>
      </c>
      <c r="H23" s="31" t="s">
        <v>120</v>
      </c>
      <c r="I23" s="32" t="s">
        <v>121</v>
      </c>
      <c r="J23" s="32" t="s">
        <v>121</v>
      </c>
    </row>
    <row r="24" spans="1:10" ht="22.5" customHeight="1" x14ac:dyDescent="0.25">
      <c r="B24" s="17"/>
      <c r="E24" s="30" t="s">
        <v>42</v>
      </c>
      <c r="F24" s="34" t="s">
        <v>123</v>
      </c>
      <c r="G24" s="33" t="s">
        <v>122</v>
      </c>
      <c r="H24" s="31" t="s">
        <v>120</v>
      </c>
      <c r="I24" s="32" t="s">
        <v>121</v>
      </c>
      <c r="J24" s="32" t="s">
        <v>121</v>
      </c>
    </row>
    <row r="25" spans="1:10" ht="22.5" customHeight="1" x14ac:dyDescent="0.25">
      <c r="B25" s="17"/>
      <c r="E25" s="30" t="s">
        <v>30</v>
      </c>
      <c r="F25" s="34" t="s">
        <v>123</v>
      </c>
      <c r="G25" s="34" t="s">
        <v>123</v>
      </c>
      <c r="H25" s="33" t="s">
        <v>122</v>
      </c>
      <c r="I25" s="31" t="s">
        <v>120</v>
      </c>
      <c r="J25" s="32" t="s">
        <v>121</v>
      </c>
    </row>
    <row r="26" spans="1:10" ht="22.5" customHeight="1" x14ac:dyDescent="0.25">
      <c r="B26" s="17"/>
      <c r="E26" s="30" t="s">
        <v>34</v>
      </c>
      <c r="F26" s="34" t="s">
        <v>123</v>
      </c>
      <c r="G26" s="34" t="s">
        <v>123</v>
      </c>
      <c r="H26" s="33" t="s">
        <v>122</v>
      </c>
      <c r="I26" s="31" t="s">
        <v>120</v>
      </c>
      <c r="J26" s="32" t="s">
        <v>121</v>
      </c>
    </row>
    <row r="27" spans="1:10" ht="22.5" customHeight="1" x14ac:dyDescent="0.25">
      <c r="B27" s="17"/>
      <c r="E27" s="35"/>
      <c r="F27" s="30" t="s">
        <v>102</v>
      </c>
      <c r="G27" s="30" t="s">
        <v>105</v>
      </c>
      <c r="H27" s="30" t="s">
        <v>108</v>
      </c>
      <c r="I27" s="30" t="s">
        <v>50</v>
      </c>
      <c r="J27" s="30" t="s">
        <v>31</v>
      </c>
    </row>
    <row r="28" spans="1:10" x14ac:dyDescent="0.25">
      <c r="B28" s="17"/>
    </row>
    <row r="29" spans="1:10" x14ac:dyDescent="0.25">
      <c r="B29" s="17"/>
    </row>
    <row r="30" spans="1:10" x14ac:dyDescent="0.25">
      <c r="B30" s="17"/>
    </row>
    <row r="31" spans="1:10" x14ac:dyDescent="0.25">
      <c r="B31" s="17"/>
    </row>
    <row r="32" spans="1:10" x14ac:dyDescent="0.25">
      <c r="B32" s="17"/>
    </row>
  </sheetData>
  <mergeCells count="3">
    <mergeCell ref="F1:G1"/>
    <mergeCell ref="H1:I1"/>
    <mergeCell ref="F13:I1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showGridLines="0" showRowColHeaders="0" zoomScale="82" zoomScaleNormal="82" workbookViewId="0">
      <selection activeCell="C2" sqref="C2"/>
    </sheetView>
  </sheetViews>
  <sheetFormatPr baseColWidth="10" defaultColWidth="0" defaultRowHeight="32.25" customHeight="1" zeroHeight="1" x14ac:dyDescent="0.3"/>
  <cols>
    <col min="1" max="1" width="16.42578125" style="2" customWidth="1"/>
    <col min="2" max="2" width="13.42578125" style="2" customWidth="1"/>
    <col min="3" max="3" width="11.42578125" style="2" customWidth="1"/>
    <col min="4" max="8" width="10.7109375" style="2" customWidth="1"/>
    <col min="9" max="9" width="2.42578125" style="2" customWidth="1"/>
    <col min="10" max="10" width="7.140625" style="2" customWidth="1"/>
    <col min="11" max="11" width="14.85546875" style="2" customWidth="1"/>
    <col min="12" max="12" width="4.85546875" style="2" customWidth="1"/>
    <col min="13" max="13" width="11.5703125" style="2" customWidth="1"/>
    <col min="14" max="14" width="20.5703125" style="2" customWidth="1"/>
    <col min="15" max="16" width="11.42578125" style="2" customWidth="1"/>
    <col min="17" max="21" width="10.7109375" style="2" customWidth="1"/>
    <col min="22" max="22" width="2.42578125" style="2" customWidth="1"/>
    <col min="23" max="23" width="7.140625" style="2" customWidth="1"/>
    <col min="24" max="24" width="14.85546875" style="2" customWidth="1"/>
    <col min="25" max="25" width="4.85546875" style="2" customWidth="1"/>
    <col min="26" max="16384" width="11.42578125" style="2" hidden="1"/>
  </cols>
  <sheetData>
    <row r="1" spans="1:25" ht="61.5" customHeight="1" x14ac:dyDescent="0.3">
      <c r="A1" s="149"/>
      <c r="B1" s="150"/>
      <c r="C1" s="151" t="s">
        <v>174</v>
      </c>
      <c r="D1" s="152"/>
      <c r="E1" s="152"/>
      <c r="F1" s="152"/>
      <c r="G1" s="152"/>
      <c r="H1" s="152"/>
      <c r="I1" s="152"/>
      <c r="J1" s="152"/>
      <c r="K1" s="152"/>
      <c r="L1" s="152"/>
      <c r="M1" s="152"/>
      <c r="N1" s="152"/>
      <c r="O1" s="152"/>
      <c r="P1" s="152"/>
      <c r="Q1" s="152"/>
      <c r="R1" s="152"/>
      <c r="S1" s="152"/>
      <c r="T1" s="152"/>
      <c r="U1" s="152"/>
      <c r="V1" s="152"/>
      <c r="W1" s="152"/>
      <c r="X1" s="49"/>
      <c r="Y1" s="50"/>
    </row>
    <row r="2" spans="1:25" ht="6.95" customHeight="1" x14ac:dyDescent="0.3">
      <c r="A2" s="3"/>
      <c r="B2" s="4"/>
      <c r="C2" s="4"/>
      <c r="D2" s="4"/>
      <c r="E2" s="4"/>
      <c r="F2" s="4"/>
      <c r="G2" s="4"/>
      <c r="H2" s="4"/>
      <c r="I2" s="4"/>
      <c r="J2" s="5"/>
      <c r="K2" s="5"/>
      <c r="L2" s="5"/>
      <c r="M2" s="5"/>
      <c r="N2" s="5"/>
      <c r="O2" s="5"/>
      <c r="P2" s="5"/>
      <c r="Q2" s="5"/>
      <c r="R2" s="5"/>
      <c r="S2" s="5"/>
      <c r="T2" s="5"/>
      <c r="U2" s="5"/>
      <c r="V2" s="5"/>
      <c r="W2" s="5"/>
      <c r="X2" s="5"/>
      <c r="Y2" s="6"/>
    </row>
    <row r="3" spans="1:25" ht="28.5" customHeight="1" x14ac:dyDescent="0.3">
      <c r="A3" s="39" t="s">
        <v>124</v>
      </c>
      <c r="B3" s="55">
        <f>'MAPA DE RIESGOS CONSOLIDADO'!B3</f>
        <v>2020</v>
      </c>
      <c r="C3" s="7"/>
      <c r="D3" s="7"/>
      <c r="E3" s="7"/>
      <c r="F3" s="7"/>
      <c r="G3" s="7"/>
      <c r="H3" s="7"/>
      <c r="I3" s="7"/>
      <c r="J3" s="5"/>
      <c r="K3" s="5"/>
      <c r="L3" s="5"/>
      <c r="M3" s="5"/>
      <c r="N3" s="5"/>
      <c r="O3" s="5"/>
      <c r="P3" s="5"/>
      <c r="Q3" s="5"/>
      <c r="R3" s="5"/>
      <c r="S3" s="5"/>
      <c r="T3" s="5"/>
      <c r="U3" s="5"/>
      <c r="V3" s="5"/>
      <c r="W3" s="5"/>
      <c r="X3" s="5"/>
      <c r="Y3" s="6"/>
    </row>
    <row r="4" spans="1:25" ht="6.95" customHeight="1" x14ac:dyDescent="0.3">
      <c r="A4" s="8"/>
      <c r="B4" s="5"/>
      <c r="C4" s="5"/>
      <c r="D4" s="5"/>
      <c r="E4" s="5"/>
      <c r="F4" s="5"/>
      <c r="G4" s="5"/>
      <c r="H4" s="5"/>
      <c r="I4" s="5"/>
      <c r="J4" s="5"/>
      <c r="K4" s="5"/>
      <c r="L4" s="5"/>
      <c r="M4" s="9"/>
      <c r="N4" s="5"/>
      <c r="O4" s="5"/>
      <c r="P4" s="5"/>
      <c r="Q4" s="5"/>
      <c r="R4" s="5"/>
      <c r="S4" s="5"/>
      <c r="T4" s="5"/>
      <c r="U4" s="5"/>
      <c r="V4" s="5"/>
      <c r="W4" s="5"/>
      <c r="X4" s="5"/>
      <c r="Y4" s="6"/>
    </row>
    <row r="5" spans="1:25" ht="47.25" customHeight="1" x14ac:dyDescent="0.3">
      <c r="A5" s="144" t="s">
        <v>125</v>
      </c>
      <c r="B5" s="145"/>
      <c r="C5" s="146"/>
      <c r="D5" s="56"/>
      <c r="E5" s="57"/>
      <c r="F5" s="57"/>
      <c r="G5" s="57"/>
      <c r="H5" s="57"/>
      <c r="I5" s="57"/>
      <c r="J5" s="57"/>
      <c r="K5" s="57"/>
      <c r="L5" s="58"/>
      <c r="M5" s="9"/>
      <c r="N5" s="147" t="s">
        <v>126</v>
      </c>
      <c r="O5" s="147"/>
      <c r="P5" s="147"/>
      <c r="Q5" s="56"/>
      <c r="R5" s="57"/>
      <c r="S5" s="57"/>
      <c r="T5" s="57"/>
      <c r="U5" s="57"/>
      <c r="V5" s="57"/>
      <c r="W5" s="57"/>
      <c r="X5" s="57"/>
      <c r="Y5" s="58"/>
    </row>
    <row r="6" spans="1:25" ht="32.25" customHeight="1" x14ac:dyDescent="0.3">
      <c r="A6" s="66" t="s">
        <v>127</v>
      </c>
      <c r="B6" s="74">
        <f>COUNTIF('MAPA DE RIESGOS CONSOLIDADO'!$J$8:$J$42,"Extrema")</f>
        <v>9</v>
      </c>
      <c r="C6" s="67">
        <f>IFERROR(B6/B$10,"")</f>
        <v>0.69230769230769229</v>
      </c>
      <c r="D6" s="59"/>
      <c r="E6" s="5"/>
      <c r="F6" s="5"/>
      <c r="G6" s="5"/>
      <c r="H6" s="5"/>
      <c r="I6" s="5"/>
      <c r="J6" s="5"/>
      <c r="K6" s="5"/>
      <c r="L6" s="60"/>
      <c r="M6" s="9"/>
      <c r="N6" s="66" t="s">
        <v>127</v>
      </c>
      <c r="O6" s="74">
        <f>COUNTIF('MAPA DE RIESGOS CONSOLIDADO'!$O$8:$O$42,"Extrema")</f>
        <v>7</v>
      </c>
      <c r="P6" s="64">
        <f>IFERROR(O6/O$10,"")</f>
        <v>0.53846153846153844</v>
      </c>
      <c r="Q6" s="59"/>
      <c r="R6" s="5"/>
      <c r="S6" s="5"/>
      <c r="T6" s="5"/>
      <c r="U6" s="5"/>
      <c r="V6" s="5"/>
      <c r="W6" s="5"/>
      <c r="X6" s="5"/>
      <c r="Y6" s="60"/>
    </row>
    <row r="7" spans="1:25" ht="32.25" customHeight="1" x14ac:dyDescent="0.3">
      <c r="A7" s="68" t="s">
        <v>128</v>
      </c>
      <c r="B7" s="75">
        <f>COUNTIF('MAPA DE RIESGOS CONSOLIDADO'!$J$8:$J$42,"Alta")</f>
        <v>4</v>
      </c>
      <c r="C7" s="67">
        <f t="shared" ref="C7:C9" si="0">IFERROR(B7/B$10,"")</f>
        <v>0.30769230769230771</v>
      </c>
      <c r="D7" s="59"/>
      <c r="E7" s="5"/>
      <c r="F7" s="5"/>
      <c r="G7" s="5"/>
      <c r="H7" s="5"/>
      <c r="I7" s="5"/>
      <c r="J7" s="5"/>
      <c r="K7" s="5"/>
      <c r="L7" s="60"/>
      <c r="M7" s="9"/>
      <c r="N7" s="68" t="s">
        <v>128</v>
      </c>
      <c r="O7" s="75">
        <f>COUNTIF('MAPA DE RIESGOS CONSOLIDADO'!$O$8:$O$42,"Alta")</f>
        <v>6</v>
      </c>
      <c r="P7" s="64">
        <f t="shared" ref="P7:P9" si="1">IFERROR(O7/O$10,"")</f>
        <v>0.46153846153846156</v>
      </c>
      <c r="Q7" s="59"/>
      <c r="R7" s="5"/>
      <c r="S7" s="5"/>
      <c r="T7" s="5"/>
      <c r="U7" s="5"/>
      <c r="V7" s="5"/>
      <c r="W7" s="5"/>
      <c r="X7" s="5"/>
      <c r="Y7" s="60"/>
    </row>
    <row r="8" spans="1:25" ht="32.25" customHeight="1" x14ac:dyDescent="0.3">
      <c r="A8" s="69" t="s">
        <v>129</v>
      </c>
      <c r="B8" s="76">
        <f>COUNTIF('MAPA DE RIESGOS CONSOLIDADO'!$J$8:$J$42,"Moderada")</f>
        <v>0</v>
      </c>
      <c r="C8" s="67">
        <f t="shared" si="0"/>
        <v>0</v>
      </c>
      <c r="D8" s="59"/>
      <c r="E8" s="5"/>
      <c r="F8" s="5"/>
      <c r="G8" s="5"/>
      <c r="H8" s="5"/>
      <c r="I8" s="5"/>
      <c r="J8" s="5"/>
      <c r="K8" s="5"/>
      <c r="L8" s="60"/>
      <c r="M8" s="9"/>
      <c r="N8" s="69" t="s">
        <v>129</v>
      </c>
      <c r="O8" s="76">
        <f>COUNTIF('MAPA DE RIESGOS CONSOLIDADO'!$O$8:$O$42,"Moderada")</f>
        <v>0</v>
      </c>
      <c r="P8" s="64">
        <f t="shared" si="1"/>
        <v>0</v>
      </c>
      <c r="Q8" s="59"/>
      <c r="R8" s="5"/>
      <c r="S8" s="5"/>
      <c r="T8" s="5"/>
      <c r="U8" s="5"/>
      <c r="V8" s="5"/>
      <c r="W8" s="5"/>
      <c r="X8" s="5"/>
      <c r="Y8" s="60"/>
    </row>
    <row r="9" spans="1:25" ht="32.25" customHeight="1" x14ac:dyDescent="0.3">
      <c r="A9" s="70" t="s">
        <v>130</v>
      </c>
      <c r="B9" s="77">
        <f>COUNTIF('MAPA DE RIESGOS CONSOLIDADO'!$J$8:$J$42,"Baja")</f>
        <v>0</v>
      </c>
      <c r="C9" s="67">
        <f t="shared" si="0"/>
        <v>0</v>
      </c>
      <c r="D9" s="59"/>
      <c r="E9" s="5"/>
      <c r="F9" s="5"/>
      <c r="G9" s="5"/>
      <c r="H9" s="5"/>
      <c r="I9" s="5"/>
      <c r="J9" s="5"/>
      <c r="K9" s="5"/>
      <c r="L9" s="60"/>
      <c r="M9" s="9"/>
      <c r="N9" s="70" t="s">
        <v>130</v>
      </c>
      <c r="O9" s="77">
        <f>COUNTIF('MAPA DE RIESGOS CONSOLIDADO'!$O$8:$O$42,"Baja")</f>
        <v>0</v>
      </c>
      <c r="P9" s="64">
        <f t="shared" si="1"/>
        <v>0</v>
      </c>
      <c r="Q9" s="59"/>
      <c r="R9" s="5"/>
      <c r="S9" s="5"/>
      <c r="T9" s="5"/>
      <c r="U9" s="5"/>
      <c r="V9" s="5"/>
      <c r="W9" s="5"/>
      <c r="X9" s="5"/>
      <c r="Y9" s="60"/>
    </row>
    <row r="10" spans="1:25" ht="32.25" customHeight="1" x14ac:dyDescent="0.3">
      <c r="A10" s="71" t="s">
        <v>131</v>
      </c>
      <c r="B10" s="72">
        <f>SUBTOTAL(9,B6:B9)</f>
        <v>13</v>
      </c>
      <c r="C10" s="73">
        <f>SUBTOTAL(9,C6:C9)</f>
        <v>1</v>
      </c>
      <c r="D10" s="61"/>
      <c r="E10" s="62"/>
      <c r="F10" s="62"/>
      <c r="G10" s="62"/>
      <c r="H10" s="62"/>
      <c r="I10" s="62"/>
      <c r="J10" s="62"/>
      <c r="K10" s="62"/>
      <c r="L10" s="63"/>
      <c r="M10" s="9"/>
      <c r="N10" s="71" t="s">
        <v>131</v>
      </c>
      <c r="O10" s="78">
        <f>SUBTOTAL(9,O6:O9)</f>
        <v>13</v>
      </c>
      <c r="P10" s="65">
        <f>SUBTOTAL(9,P6:P9)</f>
        <v>1</v>
      </c>
      <c r="Q10" s="61"/>
      <c r="R10" s="62"/>
      <c r="S10" s="62"/>
      <c r="T10" s="62"/>
      <c r="U10" s="62"/>
      <c r="V10" s="62"/>
      <c r="W10" s="62"/>
      <c r="X10" s="62"/>
      <c r="Y10" s="63"/>
    </row>
    <row r="11" spans="1:25" ht="32.25" customHeight="1" x14ac:dyDescent="0.3">
      <c r="A11" s="8"/>
      <c r="B11" s="5"/>
      <c r="C11" s="5"/>
      <c r="D11" s="5"/>
      <c r="E11" s="5"/>
      <c r="F11" s="5"/>
      <c r="G11" s="5"/>
      <c r="H11" s="5"/>
      <c r="I11" s="5"/>
      <c r="J11" s="5"/>
      <c r="K11" s="5"/>
      <c r="L11" s="5"/>
      <c r="M11" s="9"/>
      <c r="N11" s="5"/>
      <c r="O11" s="5"/>
      <c r="P11" s="5"/>
      <c r="Q11" s="5"/>
      <c r="R11" s="5"/>
      <c r="S11" s="5"/>
      <c r="T11" s="5"/>
      <c r="U11" s="5"/>
      <c r="V11" s="5"/>
      <c r="W11" s="5"/>
      <c r="X11" s="5"/>
      <c r="Y11" s="6"/>
    </row>
    <row r="12" spans="1:25" ht="53.25" customHeight="1" x14ac:dyDescent="0.3">
      <c r="A12" s="147" t="s">
        <v>132</v>
      </c>
      <c r="B12" s="147"/>
      <c r="C12" s="147"/>
      <c r="D12" s="147"/>
      <c r="E12" s="147"/>
      <c r="F12" s="147"/>
      <c r="G12" s="147"/>
      <c r="H12" s="147"/>
      <c r="I12" s="147"/>
      <c r="J12" s="147"/>
      <c r="K12" s="148"/>
      <c r="L12" s="147"/>
      <c r="M12" s="10"/>
      <c r="N12" s="147" t="s">
        <v>133</v>
      </c>
      <c r="O12" s="147"/>
      <c r="P12" s="147"/>
      <c r="Q12" s="147"/>
      <c r="R12" s="147"/>
      <c r="S12" s="147"/>
      <c r="T12" s="147"/>
      <c r="U12" s="147"/>
      <c r="V12" s="147"/>
      <c r="W12" s="147"/>
      <c r="X12" s="148"/>
      <c r="Y12" s="147"/>
    </row>
    <row r="13" spans="1:25" s="13" customFormat="1" ht="32.25" customHeight="1" thickBot="1" x14ac:dyDescent="0.35">
      <c r="A13" s="79"/>
      <c r="B13" s="80"/>
      <c r="C13" s="80"/>
      <c r="D13" s="81"/>
      <c r="E13" s="81"/>
      <c r="F13" s="82"/>
      <c r="G13" s="82"/>
      <c r="H13" s="82"/>
      <c r="I13" s="83"/>
      <c r="J13" s="83"/>
      <c r="K13" s="80"/>
      <c r="L13" s="84"/>
      <c r="M13" s="12"/>
      <c r="N13" s="79"/>
      <c r="O13" s="80"/>
      <c r="P13" s="80"/>
      <c r="Q13" s="81"/>
      <c r="R13" s="81"/>
      <c r="S13" s="82"/>
      <c r="T13" s="82"/>
      <c r="U13" s="82"/>
      <c r="V13" s="83"/>
      <c r="W13" s="83"/>
      <c r="X13" s="83"/>
      <c r="Y13" s="84"/>
    </row>
    <row r="14" spans="1:25" s="13" customFormat="1" ht="41.25" customHeight="1" thickTop="1" thickBot="1" x14ac:dyDescent="0.35">
      <c r="A14" s="85"/>
      <c r="B14" s="41"/>
      <c r="C14" s="43" t="s">
        <v>111</v>
      </c>
      <c r="D14" s="37">
        <f>COUNTIFS('MAPA DE RIESGOS CONSOLIDADO'!$H$8:$H$42,"Casi seguro",'MAPA DE RIESGOS CONSOLIDADO'!$I$8:$I$42,"Insignificante")</f>
        <v>0</v>
      </c>
      <c r="E14" s="37">
        <f>COUNTIFS('MAPA DE RIESGOS CONSOLIDADO'!$H$8:$H$42,"Casi seguro",'MAPA DE RIESGOS CONSOLIDADO'!$I$8:$I$42,"Menor")</f>
        <v>0</v>
      </c>
      <c r="F14" s="36">
        <f>COUNTIFS('MAPA DE RIESGOS CONSOLIDADO'!$H$8:$H$42,"Casi seguro",'MAPA DE RIESGOS CONSOLIDADO'!$I$8:$I$42,"Moderado")</f>
        <v>0</v>
      </c>
      <c r="G14" s="36">
        <f>COUNTIFS('MAPA DE RIESGOS CONSOLIDADO'!$H$8:$H$42,"Casi seguro",'MAPA DE RIESGOS CONSOLIDADO'!$I$8:$I$42,"Mayor")</f>
        <v>0</v>
      </c>
      <c r="H14" s="36">
        <f>COUNTIFS('MAPA DE RIESGOS CONSOLIDADO'!$H$8:$H$42,"Casi seguro",'MAPA DE RIESGOS CONSOLIDADO'!$I$8:$I$42,"Catastrófico")</f>
        <v>0</v>
      </c>
      <c r="I14" s="11"/>
      <c r="J14" s="36">
        <f>F14+G14+H14+G15+H15+G16+H16+H17+H18</f>
        <v>9</v>
      </c>
      <c r="K14" s="44" t="s">
        <v>127</v>
      </c>
      <c r="L14" s="86"/>
      <c r="M14" s="12"/>
      <c r="N14" s="85"/>
      <c r="O14" s="41"/>
      <c r="P14" s="43" t="s">
        <v>111</v>
      </c>
      <c r="Q14" s="37">
        <f>COUNTIFS('MAPA DE RIESGOS CONSOLIDADO'!$M$8:$M$42,"Casi seguro",'MAPA DE RIESGOS CONSOLIDADO'!$N$8:$N$42,"Insignificante")</f>
        <v>0</v>
      </c>
      <c r="R14" s="37">
        <f>COUNTIFS('MAPA DE RIESGOS CONSOLIDADO'!$M$8:$M$42,"Casi seguro",'MAPA DE RIESGOS CONSOLIDADO'!$N$8:$N$42,"Menor")</f>
        <v>0</v>
      </c>
      <c r="S14" s="36">
        <f>COUNTIFS('MAPA DE RIESGOS CONSOLIDADO'!$M$8:$M$42,"Casi seguro",'MAPA DE RIESGOS CONSOLIDADO'!$N$8:$N$42,"Moderado")</f>
        <v>0</v>
      </c>
      <c r="T14" s="36">
        <f>COUNTIFS('MAPA DE RIESGOS CONSOLIDADO'!$M$8:$M$42,"Casi seguro",'MAPA DE RIESGOS CONSOLIDADO'!$N$8:$N$42,"Mayor")</f>
        <v>0</v>
      </c>
      <c r="U14" s="36">
        <f>COUNTIFS('MAPA DE RIESGOS CONSOLIDADO'!$M$8:$M$42,"Casi seguro",'MAPA DE RIESGOS CONSOLIDADO'!$N$8:$N$42,"Catastrófico")</f>
        <v>0</v>
      </c>
      <c r="V14" s="11"/>
      <c r="W14" s="36">
        <f>S14+T14+U14+T15+U15+T16+U16+U17+U18</f>
        <v>7</v>
      </c>
      <c r="X14" s="44" t="s">
        <v>127</v>
      </c>
      <c r="Y14" s="86"/>
    </row>
    <row r="15" spans="1:25" s="13" customFormat="1" ht="41.25" customHeight="1" thickTop="1" thickBot="1" x14ac:dyDescent="0.35">
      <c r="A15" s="85"/>
      <c r="B15" s="41"/>
      <c r="C15" s="43" t="s">
        <v>63</v>
      </c>
      <c r="D15" s="45">
        <f>COUNTIFS('MAPA DE RIESGOS CONSOLIDADO'!$H$8:$H$42,"Probable",'MAPA DE RIESGOS CONSOLIDADO'!$I$8:$I$42,"Insignificante")</f>
        <v>0</v>
      </c>
      <c r="E15" s="37">
        <f>COUNTIFS('MAPA DE RIESGOS CONSOLIDADO'!$H$8:$H$42,"Probable",'MAPA DE RIESGOS CONSOLIDADO'!$I$8:$I$42,"Menor")</f>
        <v>0</v>
      </c>
      <c r="F15" s="37">
        <f>COUNTIFS('MAPA DE RIESGOS CONSOLIDADO'!$H$8:$H$42,"Probable",'MAPA DE RIESGOS CONSOLIDADO'!$I$8:$I$42,"Moderado")</f>
        <v>0</v>
      </c>
      <c r="G15" s="36">
        <f>COUNTIFS('MAPA DE RIESGOS CONSOLIDADO'!$H$8:$H$42,"Probable",'MAPA DE RIESGOS CONSOLIDADO'!$I$8:$I$42,"Mayor")</f>
        <v>1</v>
      </c>
      <c r="H15" s="36">
        <f>COUNTIFS('MAPA DE RIESGOS CONSOLIDADO'!$H$8:$H$42,"Probable",'MAPA DE RIESGOS CONSOLIDADO'!$I$8:$I$42,"Catastrófico")</f>
        <v>1</v>
      </c>
      <c r="I15" s="11"/>
      <c r="J15" s="37">
        <f>D14+E14+E15+F15+F16+G17+G18</f>
        <v>4</v>
      </c>
      <c r="K15" s="44" t="s">
        <v>128</v>
      </c>
      <c r="L15" s="86"/>
      <c r="M15" s="12"/>
      <c r="N15" s="85"/>
      <c r="O15" s="41"/>
      <c r="P15" s="43" t="s">
        <v>63</v>
      </c>
      <c r="Q15" s="45">
        <f>COUNTIFS('MAPA DE RIESGOS CONSOLIDADO'!$M$8:$M$42,"Probable",'MAPA DE RIESGOS CONSOLIDADO'!$N$8:$N$42,"Insignificante")</f>
        <v>0</v>
      </c>
      <c r="R15" s="37">
        <f>COUNTIFS('MAPA DE RIESGOS CONSOLIDADO'!$M$8:$M$42,"Probable",'MAPA DE RIESGOS CONSOLIDADO'!$N$8:$N$42,"Menor")</f>
        <v>0</v>
      </c>
      <c r="S15" s="37">
        <f>COUNTIFS('MAPA DE RIESGOS CONSOLIDADO'!$M$8:$M$42,"Probable",'MAPA DE RIESGOS CONSOLIDADO'!$N$8:$N$42,"Moderado")</f>
        <v>0</v>
      </c>
      <c r="T15" s="36">
        <f>COUNTIFS('MAPA DE RIESGOS CONSOLIDADO'!$M$8:$M$42,"Probable",'MAPA DE RIESGOS CONSOLIDADO'!$N$8:$N$42,"Mayor")</f>
        <v>0</v>
      </c>
      <c r="U15" s="36">
        <f>COUNTIFS('MAPA DE RIESGOS CONSOLIDADO'!$M$8:$M$42,"Probable",'MAPA DE RIESGOS CONSOLIDADO'!$N$8:$N$42,"Catastrófico")</f>
        <v>0</v>
      </c>
      <c r="V15" s="11"/>
      <c r="W15" s="37">
        <f>Q14+R14+R15+S15+S16+T17+T18</f>
        <v>6</v>
      </c>
      <c r="X15" s="44" t="s">
        <v>128</v>
      </c>
      <c r="Y15" s="86"/>
    </row>
    <row r="16" spans="1:25" s="13" customFormat="1" ht="41.25" customHeight="1" thickTop="1" thickBot="1" x14ac:dyDescent="0.35">
      <c r="A16" s="85"/>
      <c r="B16" s="41"/>
      <c r="C16" s="43" t="s">
        <v>42</v>
      </c>
      <c r="D16" s="46">
        <f>COUNTIFS('MAPA DE RIESGOS CONSOLIDADO'!$H$8:$H$42,"Posible",'MAPA DE RIESGOS CONSOLIDADO'!$I$8:$I$42,"Insignificante")</f>
        <v>0</v>
      </c>
      <c r="E16" s="45">
        <f>COUNTIFS('MAPA DE RIESGOS CONSOLIDADO'!$H$8:$H$42,"Posible",'MAPA DE RIESGOS CONSOLIDADO'!$I$8:$I$42,"Menor")</f>
        <v>0</v>
      </c>
      <c r="F16" s="37">
        <f>COUNTIFS('MAPA DE RIESGOS CONSOLIDADO'!$H$8:$H$42,"Posible",'MAPA DE RIESGOS CONSOLIDADO'!$I$8:$I$42,"Moderado")</f>
        <v>0</v>
      </c>
      <c r="G16" s="36">
        <f>COUNTIFS('MAPA DE RIESGOS CONSOLIDADO'!$H$8:$H$42,"Posible",'MAPA DE RIESGOS CONSOLIDADO'!$I$8:$I$42,"Mayor")</f>
        <v>2</v>
      </c>
      <c r="H16" s="36">
        <f>COUNTIFS('MAPA DE RIESGOS CONSOLIDADO'!$H$8:$H$42,"Posible",'MAPA DE RIESGOS CONSOLIDADO'!$I$8:$I$42,"Catastrófico")</f>
        <v>1</v>
      </c>
      <c r="I16" s="11"/>
      <c r="J16" s="45">
        <f>D15+E16+F17+F18</f>
        <v>0</v>
      </c>
      <c r="K16" s="44" t="s">
        <v>129</v>
      </c>
      <c r="L16" s="86"/>
      <c r="M16" s="12"/>
      <c r="N16" s="85"/>
      <c r="O16" s="41"/>
      <c r="P16" s="43" t="s">
        <v>42</v>
      </c>
      <c r="Q16" s="46">
        <f>COUNTIFS('MAPA DE RIESGOS CONSOLIDADO'!$M$8:$M$42,"Posible",'MAPA DE RIESGOS CONSOLIDADO'!$N$8:$N$42,"Insignificante")</f>
        <v>0</v>
      </c>
      <c r="R16" s="45">
        <f>COUNTIFS('MAPA DE RIESGOS CONSOLIDADO'!$M$8:$M$42,"Posible",'MAPA DE RIESGOS CONSOLIDADO'!$N$8:$N$42,"Menor")</f>
        <v>0</v>
      </c>
      <c r="S16" s="37">
        <f>COUNTIFS('MAPA DE RIESGOS CONSOLIDADO'!$M$8:$M$42,"Posible",'MAPA DE RIESGOS CONSOLIDADO'!$N$8:$N$42,"Moderado")</f>
        <v>0</v>
      </c>
      <c r="T16" s="36">
        <f>COUNTIFS('MAPA DE RIESGOS CONSOLIDADO'!$M$8:$M$42,"Posible",'MAPA DE RIESGOS CONSOLIDADO'!$N$8:$N$42,"Mayor")</f>
        <v>1</v>
      </c>
      <c r="U16" s="36">
        <f>COUNTIFS('MAPA DE RIESGOS CONSOLIDADO'!$M$8:$M$42,"Posible",'MAPA DE RIESGOS CONSOLIDADO'!$N$8:$N$42,"Catastrófico")</f>
        <v>0</v>
      </c>
      <c r="V16" s="11"/>
      <c r="W16" s="45">
        <f>Q15+R16+S17+S18</f>
        <v>0</v>
      </c>
      <c r="X16" s="44" t="s">
        <v>129</v>
      </c>
      <c r="Y16" s="86"/>
    </row>
    <row r="17" spans="1:25" s="13" customFormat="1" ht="41.25" customHeight="1" thickTop="1" thickBot="1" x14ac:dyDescent="0.35">
      <c r="A17" s="85"/>
      <c r="B17" s="41"/>
      <c r="C17" s="43" t="s">
        <v>30</v>
      </c>
      <c r="D17" s="46">
        <f>COUNTIFS('MAPA DE RIESGOS CONSOLIDADO'!$H$8:$H$42,"Improbable",'MAPA DE RIESGOS CONSOLIDADO'!$I$8:$I$42,"Insignificante")</f>
        <v>0</v>
      </c>
      <c r="E17" s="46">
        <f>COUNTIFS('MAPA DE RIESGOS CONSOLIDADO'!$H$8:$H$42,"Improbable",'MAPA DE RIESGOS CONSOLIDADO'!$I$8:$I$42,"Menor")</f>
        <v>0</v>
      </c>
      <c r="F17" s="45">
        <f>COUNTIFS('MAPA DE RIESGOS CONSOLIDADO'!$H$8:$H$42,"Improbable",'MAPA DE RIESGOS CONSOLIDADO'!$I$8:$I$42,"Moderado")</f>
        <v>0</v>
      </c>
      <c r="G17" s="37">
        <f>COUNTIFS('MAPA DE RIESGOS CONSOLIDADO'!$H$8:$H$42,"Improbable",'MAPA DE RIESGOS CONSOLIDADO'!$I$8:$I$42,"Mayor")</f>
        <v>1</v>
      </c>
      <c r="H17" s="36">
        <f>COUNTIFS('MAPA DE RIESGOS CONSOLIDADO'!$H$8:$H$42,"Improbable",'MAPA DE RIESGOS CONSOLIDADO'!$I$8:$I$42,"Catastrófico")</f>
        <v>2</v>
      </c>
      <c r="I17" s="11"/>
      <c r="J17" s="47">
        <f>D16+D17+D18+E17+E18</f>
        <v>0</v>
      </c>
      <c r="K17" s="44" t="s">
        <v>130</v>
      </c>
      <c r="L17" s="86"/>
      <c r="M17" s="12"/>
      <c r="N17" s="85"/>
      <c r="O17" s="41"/>
      <c r="P17" s="43" t="s">
        <v>30</v>
      </c>
      <c r="Q17" s="46">
        <f>COUNTIFS('MAPA DE RIESGOS CONSOLIDADO'!$M$8:$M$42,"Improbable",'MAPA DE RIESGOS CONSOLIDADO'!$N$8:$N$42,"Insignificante")</f>
        <v>0</v>
      </c>
      <c r="R17" s="46">
        <f>COUNTIFS('MAPA DE RIESGOS CONSOLIDADO'!$M$8:$M$42,"Improbable",'MAPA DE RIESGOS CONSOLIDADO'!$N$8:$N$42,"Menor")</f>
        <v>0</v>
      </c>
      <c r="S17" s="45">
        <f>COUNTIFS('MAPA DE RIESGOS CONSOLIDADO'!$M$8:$M$42,"Improbable",'MAPA DE RIESGOS CONSOLIDADO'!$N$8:$N$42,"Moderado")</f>
        <v>0</v>
      </c>
      <c r="T17" s="37">
        <f>COUNTIFS('MAPA DE RIESGOS CONSOLIDADO'!$M$8:$M$42,"Improbable",'MAPA DE RIESGOS CONSOLIDADO'!$N$8:$N$42,"Mayor")</f>
        <v>1</v>
      </c>
      <c r="U17" s="36">
        <f>COUNTIFS('MAPA DE RIESGOS CONSOLIDADO'!$M$8:$M$42,"Improbable",'MAPA DE RIESGOS CONSOLIDADO'!$N$8:$N$42,"Catastrófico")</f>
        <v>1</v>
      </c>
      <c r="V17" s="11"/>
      <c r="W17" s="47">
        <f>Q16+Q17+Q18+R17+R18</f>
        <v>0</v>
      </c>
      <c r="X17" s="44" t="s">
        <v>130</v>
      </c>
      <c r="Y17" s="86"/>
    </row>
    <row r="18" spans="1:25" s="13" customFormat="1" ht="41.25" customHeight="1" thickTop="1" thickBot="1" x14ac:dyDescent="0.35">
      <c r="A18" s="85"/>
      <c r="B18" s="41"/>
      <c r="C18" s="43" t="s">
        <v>34</v>
      </c>
      <c r="D18" s="46">
        <f>COUNTIFS('MAPA DE RIESGOS CONSOLIDADO'!$H$8:$H$42,"Rara vez",'MAPA DE RIESGOS CONSOLIDADO'!$I$8:$I$42,"Insignificante")</f>
        <v>0</v>
      </c>
      <c r="E18" s="46">
        <f>COUNTIFS('MAPA DE RIESGOS CONSOLIDADO'!$H$8:$H$42,"Rara vez",'MAPA DE RIESGOS CONSOLIDADO'!$I$8:$I$42,"Menor")</f>
        <v>0</v>
      </c>
      <c r="F18" s="45">
        <f>COUNTIFS('MAPA DE RIESGOS CONSOLIDADO'!$H$8:$H$42,"Rara vez",'MAPA DE RIESGOS CONSOLIDADO'!$I$8:$I$42,"Moderado")</f>
        <v>0</v>
      </c>
      <c r="G18" s="37">
        <f>COUNTIFS('MAPA DE RIESGOS CONSOLIDADO'!$H$8:$H$42,"Rara vez",'MAPA DE RIESGOS CONSOLIDADO'!$I$8:$I$42,"Mayor")</f>
        <v>3</v>
      </c>
      <c r="H18" s="36">
        <f>COUNTIFS('MAPA DE RIESGOS CONSOLIDADO'!$H$8:$H$42,"Rara vez",'MAPA DE RIESGOS CONSOLIDADO'!$I$8:$I$42,"Catastrófico")</f>
        <v>2</v>
      </c>
      <c r="I18" s="11"/>
      <c r="J18" s="14"/>
      <c r="K18" s="10"/>
      <c r="L18" s="86"/>
      <c r="M18" s="12"/>
      <c r="N18" s="85"/>
      <c r="O18" s="41"/>
      <c r="P18" s="43" t="s">
        <v>34</v>
      </c>
      <c r="Q18" s="46">
        <f>COUNTIFS('MAPA DE RIESGOS CONSOLIDADO'!$M$8:$M$42,"Rara vez",'MAPA DE RIESGOS CONSOLIDADO'!$N$8:$N$42,"Insignificante")</f>
        <v>0</v>
      </c>
      <c r="R18" s="46">
        <f>COUNTIFS('MAPA DE RIESGOS CONSOLIDADO'!$M$8:$M$42,"Rara vez",'MAPA DE RIESGOS CONSOLIDADO'!$N$8:$N$42,"Menor")</f>
        <v>0</v>
      </c>
      <c r="S18" s="45">
        <f>COUNTIFS('MAPA DE RIESGOS CONSOLIDADO'!$M$8:$M$42,"Rara vez",'MAPA DE RIESGOS CONSOLIDADO'!$N$8:$N$42,"Moderado")</f>
        <v>0</v>
      </c>
      <c r="T18" s="37">
        <f>COUNTIFS('MAPA DE RIESGOS CONSOLIDADO'!$M$8:$M$42,"Rara vez",'MAPA DE RIESGOS CONSOLIDADO'!$N$8:$N$42,"Mayor")</f>
        <v>5</v>
      </c>
      <c r="U18" s="36">
        <f>COUNTIFS('MAPA DE RIESGOS CONSOLIDADO'!$M$8:$M$42,"Rara vez",'MAPA DE RIESGOS CONSOLIDADO'!$N$8:$N$42,"Catastrófico")</f>
        <v>5</v>
      </c>
      <c r="V18" s="11"/>
      <c r="W18" s="14"/>
      <c r="X18" s="14"/>
      <c r="Y18" s="86"/>
    </row>
    <row r="19" spans="1:25" s="13" customFormat="1" ht="32.25" customHeight="1" thickTop="1" x14ac:dyDescent="0.3">
      <c r="A19" s="85"/>
      <c r="B19" s="41"/>
      <c r="C19" s="41"/>
      <c r="D19" s="43" t="s">
        <v>102</v>
      </c>
      <c r="E19" s="43" t="s">
        <v>105</v>
      </c>
      <c r="F19" s="43" t="s">
        <v>108</v>
      </c>
      <c r="G19" s="43" t="s">
        <v>50</v>
      </c>
      <c r="H19" s="43" t="s">
        <v>31</v>
      </c>
      <c r="I19" s="41"/>
      <c r="J19" s="41"/>
      <c r="K19" s="41"/>
      <c r="L19" s="87"/>
      <c r="M19" s="42"/>
      <c r="N19" s="85"/>
      <c r="O19" s="41"/>
      <c r="P19" s="41"/>
      <c r="Q19" s="43" t="s">
        <v>102</v>
      </c>
      <c r="R19" s="43" t="s">
        <v>105</v>
      </c>
      <c r="S19" s="43" t="s">
        <v>108</v>
      </c>
      <c r="T19" s="43" t="s">
        <v>50</v>
      </c>
      <c r="U19" s="43" t="s">
        <v>31</v>
      </c>
      <c r="V19" s="41"/>
      <c r="W19" s="41"/>
      <c r="X19" s="41"/>
      <c r="Y19" s="87"/>
    </row>
    <row r="20" spans="1:25" s="13" customFormat="1" ht="32.25" customHeight="1" x14ac:dyDescent="0.3">
      <c r="A20" s="88"/>
      <c r="B20" s="89"/>
      <c r="C20" s="89"/>
      <c r="D20" s="89"/>
      <c r="E20" s="89"/>
      <c r="F20" s="89"/>
      <c r="G20" s="89"/>
      <c r="H20" s="89"/>
      <c r="I20" s="89"/>
      <c r="J20" s="89"/>
      <c r="K20" s="89"/>
      <c r="L20" s="90"/>
      <c r="M20" s="48"/>
      <c r="N20" s="88"/>
      <c r="O20" s="89"/>
      <c r="P20" s="89"/>
      <c r="Q20" s="89"/>
      <c r="R20" s="89"/>
      <c r="S20" s="89"/>
      <c r="T20" s="89"/>
      <c r="U20" s="89"/>
      <c r="V20" s="89"/>
      <c r="W20" s="89"/>
      <c r="X20" s="89"/>
      <c r="Y20" s="90"/>
    </row>
    <row r="21" spans="1:25" ht="32.25" hidden="1" customHeight="1" x14ac:dyDescent="0.3">
      <c r="M21" s="9"/>
    </row>
  </sheetData>
  <sheetProtection password="E9CD" sheet="1" objects="1" scenarios="1"/>
  <mergeCells count="6">
    <mergeCell ref="A5:C5"/>
    <mergeCell ref="N5:P5"/>
    <mergeCell ref="A12:L12"/>
    <mergeCell ref="N12:Y12"/>
    <mergeCell ref="A1:B1"/>
    <mergeCell ref="C1:W1"/>
  </mergeCells>
  <conditionalFormatting sqref="D14:H18">
    <cfRule type="cellIs" dxfId="7" priority="2" operator="equal">
      <formula>0</formula>
    </cfRule>
  </conditionalFormatting>
  <conditionalFormatting sqref="Q14:U18">
    <cfRule type="cellIs" dxfId="6" priority="1" operator="equal">
      <formula>0</formula>
    </cfRule>
  </conditionalFormatting>
  <printOptions horizontalCentered="1"/>
  <pageMargins left="0.51181102362204722" right="0.51181102362204722" top="0.74803149606299213" bottom="0.74803149606299213" header="0.31496062992125984" footer="0.31496062992125984"/>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91" zoomScaleNormal="91" workbookViewId="0">
      <selection activeCell="C1" sqref="C1:P1"/>
    </sheetView>
  </sheetViews>
  <sheetFormatPr baseColWidth="10" defaultColWidth="0" defaultRowHeight="16.5" zeroHeight="1" x14ac:dyDescent="0.25"/>
  <cols>
    <col min="1" max="1" width="20.5703125" style="38" customWidth="1"/>
    <col min="2" max="18" width="11.42578125" style="38" customWidth="1"/>
    <col min="19" max="16384" width="11.42578125" style="38" hidden="1"/>
  </cols>
  <sheetData>
    <row r="1" spans="1:18" ht="61.5" customHeight="1" x14ac:dyDescent="0.25">
      <c r="A1" s="168"/>
      <c r="B1" s="169"/>
      <c r="C1" s="170" t="s">
        <v>134</v>
      </c>
      <c r="D1" s="171"/>
      <c r="E1" s="171"/>
      <c r="F1" s="171"/>
      <c r="G1" s="171"/>
      <c r="H1" s="171"/>
      <c r="I1" s="171"/>
      <c r="J1" s="171"/>
      <c r="K1" s="171"/>
      <c r="L1" s="171"/>
      <c r="M1" s="171"/>
      <c r="N1" s="171"/>
      <c r="O1" s="171"/>
      <c r="P1" s="171"/>
      <c r="Q1" s="52"/>
      <c r="R1" s="53"/>
    </row>
    <row r="2" spans="1:18" ht="6.95" customHeight="1" thickBot="1" x14ac:dyDescent="0.3">
      <c r="A2" s="54"/>
      <c r="B2" s="54"/>
      <c r="C2" s="54"/>
      <c r="D2" s="54"/>
      <c r="E2" s="54"/>
      <c r="F2" s="54"/>
      <c r="G2" s="54"/>
      <c r="H2" s="54"/>
      <c r="I2" s="54"/>
      <c r="J2" s="54"/>
      <c r="K2" s="54"/>
      <c r="L2" s="54"/>
      <c r="M2" s="54"/>
      <c r="N2" s="54"/>
      <c r="O2" s="54"/>
      <c r="P2" s="54"/>
      <c r="Q2" s="54"/>
      <c r="R2" s="54"/>
    </row>
    <row r="3" spans="1:18" ht="36" customHeight="1" x14ac:dyDescent="0.25">
      <c r="A3" s="51" t="s">
        <v>135</v>
      </c>
      <c r="B3" s="153" t="s">
        <v>136</v>
      </c>
      <c r="C3" s="154"/>
      <c r="D3" s="155"/>
      <c r="E3" s="154" t="s">
        <v>137</v>
      </c>
      <c r="F3" s="154"/>
      <c r="G3" s="154"/>
      <c r="H3" s="154"/>
      <c r="I3" s="154"/>
      <c r="J3" s="154"/>
      <c r="K3" s="154"/>
      <c r="L3" s="154"/>
      <c r="M3" s="154"/>
      <c r="N3" s="154"/>
      <c r="O3" s="154"/>
      <c r="P3" s="154"/>
      <c r="Q3" s="154"/>
      <c r="R3" s="156"/>
    </row>
    <row r="4" spans="1:18" ht="143.25" customHeight="1" x14ac:dyDescent="0.25">
      <c r="A4" s="104">
        <v>43855</v>
      </c>
      <c r="B4" s="157" t="s">
        <v>113</v>
      </c>
      <c r="C4" s="158"/>
      <c r="D4" s="159"/>
      <c r="E4" s="157" t="s">
        <v>138</v>
      </c>
      <c r="F4" s="158"/>
      <c r="G4" s="158"/>
      <c r="H4" s="158"/>
      <c r="I4" s="158"/>
      <c r="J4" s="158"/>
      <c r="K4" s="158"/>
      <c r="L4" s="158"/>
      <c r="M4" s="158"/>
      <c r="N4" s="158"/>
      <c r="O4" s="158"/>
      <c r="P4" s="158"/>
      <c r="Q4" s="158"/>
      <c r="R4" s="160"/>
    </row>
    <row r="5" spans="1:18" ht="143.25" customHeight="1" x14ac:dyDescent="0.25">
      <c r="A5" s="104">
        <v>43945</v>
      </c>
      <c r="B5" s="157" t="s">
        <v>113</v>
      </c>
      <c r="C5" s="158"/>
      <c r="D5" s="159"/>
      <c r="E5" s="157" t="s">
        <v>143</v>
      </c>
      <c r="F5" s="158"/>
      <c r="G5" s="158"/>
      <c r="H5" s="158"/>
      <c r="I5" s="158"/>
      <c r="J5" s="158"/>
      <c r="K5" s="158"/>
      <c r="L5" s="158"/>
      <c r="M5" s="158"/>
      <c r="N5" s="158"/>
      <c r="O5" s="158"/>
      <c r="P5" s="158"/>
      <c r="Q5" s="158"/>
      <c r="R5" s="160"/>
    </row>
    <row r="6" spans="1:18" ht="174" customHeight="1" x14ac:dyDescent="0.25">
      <c r="A6" s="104">
        <v>44049</v>
      </c>
      <c r="B6" s="157" t="s">
        <v>165</v>
      </c>
      <c r="C6" s="158"/>
      <c r="D6" s="159"/>
      <c r="E6" s="161" t="s">
        <v>164</v>
      </c>
      <c r="F6" s="162"/>
      <c r="G6" s="162"/>
      <c r="H6" s="162"/>
      <c r="I6" s="162"/>
      <c r="J6" s="162"/>
      <c r="K6" s="162"/>
      <c r="L6" s="162"/>
      <c r="M6" s="162"/>
      <c r="N6" s="162"/>
      <c r="O6" s="162"/>
      <c r="P6" s="162"/>
      <c r="Q6" s="162"/>
      <c r="R6" s="163"/>
    </row>
    <row r="7" spans="1:18" ht="143.25" customHeight="1" x14ac:dyDescent="0.25">
      <c r="A7" s="104"/>
      <c r="B7" s="157"/>
      <c r="C7" s="158"/>
      <c r="D7" s="159"/>
      <c r="E7" s="157"/>
      <c r="F7" s="158"/>
      <c r="G7" s="158"/>
      <c r="H7" s="158"/>
      <c r="I7" s="158"/>
      <c r="J7" s="158"/>
      <c r="K7" s="158"/>
      <c r="L7" s="158"/>
      <c r="M7" s="158"/>
      <c r="N7" s="158"/>
      <c r="O7" s="158"/>
      <c r="P7" s="158"/>
      <c r="Q7" s="158"/>
      <c r="R7" s="160"/>
    </row>
    <row r="8" spans="1:18" ht="143.25" customHeight="1" x14ac:dyDescent="0.25">
      <c r="A8" s="105"/>
      <c r="B8" s="164"/>
      <c r="C8" s="165"/>
      <c r="D8" s="166"/>
      <c r="E8" s="157"/>
      <c r="F8" s="158"/>
      <c r="G8" s="158"/>
      <c r="H8" s="158"/>
      <c r="I8" s="158"/>
      <c r="J8" s="158"/>
      <c r="K8" s="158"/>
      <c r="L8" s="158"/>
      <c r="M8" s="158"/>
      <c r="N8" s="158"/>
      <c r="O8" s="158"/>
      <c r="P8" s="158"/>
      <c r="Q8" s="158"/>
      <c r="R8" s="160"/>
    </row>
    <row r="9" spans="1:18" ht="143.25" customHeight="1" x14ac:dyDescent="0.25">
      <c r="A9" s="105"/>
      <c r="B9" s="164"/>
      <c r="C9" s="165"/>
      <c r="D9" s="166"/>
      <c r="E9" s="164"/>
      <c r="F9" s="165"/>
      <c r="G9" s="165"/>
      <c r="H9" s="165"/>
      <c r="I9" s="165"/>
      <c r="J9" s="165"/>
      <c r="K9" s="165"/>
      <c r="L9" s="165"/>
      <c r="M9" s="165"/>
      <c r="N9" s="165"/>
      <c r="O9" s="165"/>
      <c r="P9" s="165"/>
      <c r="Q9" s="165"/>
      <c r="R9" s="167"/>
    </row>
    <row r="10" spans="1:18" ht="143.25" customHeight="1" x14ac:dyDescent="0.25">
      <c r="A10" s="105"/>
      <c r="B10" s="164"/>
      <c r="C10" s="165"/>
      <c r="D10" s="166"/>
      <c r="E10" s="164"/>
      <c r="F10" s="165"/>
      <c r="G10" s="165"/>
      <c r="H10" s="165"/>
      <c r="I10" s="165"/>
      <c r="J10" s="165"/>
      <c r="K10" s="165"/>
      <c r="L10" s="165"/>
      <c r="M10" s="165"/>
      <c r="N10" s="165"/>
      <c r="O10" s="165"/>
      <c r="P10" s="165"/>
      <c r="Q10" s="165"/>
      <c r="R10" s="167"/>
    </row>
    <row r="11" spans="1:18" ht="143.25" customHeight="1" x14ac:dyDescent="0.25">
      <c r="A11" s="105"/>
      <c r="B11" s="164"/>
      <c r="C11" s="165"/>
      <c r="D11" s="166"/>
      <c r="E11" s="164"/>
      <c r="F11" s="165"/>
      <c r="G11" s="165"/>
      <c r="H11" s="165"/>
      <c r="I11" s="165"/>
      <c r="J11" s="165"/>
      <c r="K11" s="165"/>
      <c r="L11" s="165"/>
      <c r="M11" s="165"/>
      <c r="N11" s="165"/>
      <c r="O11" s="165"/>
      <c r="P11" s="165"/>
      <c r="Q11" s="165"/>
      <c r="R11" s="167"/>
    </row>
    <row r="12" spans="1:18" ht="143.25" customHeight="1" x14ac:dyDescent="0.25">
      <c r="A12" s="105"/>
      <c r="B12" s="164"/>
      <c r="C12" s="165"/>
      <c r="D12" s="166"/>
      <c r="E12" s="164"/>
      <c r="F12" s="165"/>
      <c r="G12" s="165"/>
      <c r="H12" s="165"/>
      <c r="I12" s="165"/>
      <c r="J12" s="165"/>
      <c r="K12" s="165"/>
      <c r="L12" s="165"/>
      <c r="M12" s="165"/>
      <c r="N12" s="165"/>
      <c r="O12" s="165"/>
      <c r="P12" s="165"/>
      <c r="Q12" s="165"/>
      <c r="R12" s="167"/>
    </row>
    <row r="13" spans="1:18" ht="143.25" customHeight="1" x14ac:dyDescent="0.25">
      <c r="A13" s="105"/>
      <c r="B13" s="164"/>
      <c r="C13" s="165"/>
      <c r="D13" s="166"/>
      <c r="E13" s="164"/>
      <c r="F13" s="165"/>
      <c r="G13" s="165"/>
      <c r="H13" s="165"/>
      <c r="I13" s="165"/>
      <c r="J13" s="165"/>
      <c r="K13" s="165"/>
      <c r="L13" s="165"/>
      <c r="M13" s="165"/>
      <c r="N13" s="165"/>
      <c r="O13" s="165"/>
      <c r="P13" s="165"/>
      <c r="Q13" s="165"/>
      <c r="R13" s="167"/>
    </row>
    <row r="14" spans="1:18" ht="143.25" customHeight="1" x14ac:dyDescent="0.25">
      <c r="A14" s="105"/>
      <c r="B14" s="164"/>
      <c r="C14" s="165"/>
      <c r="D14" s="166"/>
      <c r="E14" s="164"/>
      <c r="F14" s="165"/>
      <c r="G14" s="165"/>
      <c r="H14" s="165"/>
      <c r="I14" s="165"/>
      <c r="J14" s="165"/>
      <c r="K14" s="165"/>
      <c r="L14" s="165"/>
      <c r="M14" s="165"/>
      <c r="N14" s="165"/>
      <c r="O14" s="165"/>
      <c r="P14" s="165"/>
      <c r="Q14" s="165"/>
      <c r="R14" s="167"/>
    </row>
    <row r="15" spans="1:18" ht="143.25" customHeight="1" x14ac:dyDescent="0.25">
      <c r="A15" s="105"/>
      <c r="B15" s="164"/>
      <c r="C15" s="165"/>
      <c r="D15" s="166"/>
      <c r="E15" s="164"/>
      <c r="F15" s="165"/>
      <c r="G15" s="165"/>
      <c r="H15" s="165"/>
      <c r="I15" s="165"/>
      <c r="J15" s="165"/>
      <c r="K15" s="165"/>
      <c r="L15" s="165"/>
      <c r="M15" s="165"/>
      <c r="N15" s="165"/>
      <c r="O15" s="165"/>
      <c r="P15" s="165"/>
      <c r="Q15" s="165"/>
      <c r="R15" s="167"/>
    </row>
    <row r="16" spans="1:18" ht="143.25" customHeight="1" x14ac:dyDescent="0.25">
      <c r="A16" s="105"/>
      <c r="B16" s="164"/>
      <c r="C16" s="165"/>
      <c r="D16" s="166"/>
      <c r="E16" s="164"/>
      <c r="F16" s="165"/>
      <c r="G16" s="165"/>
      <c r="H16" s="165"/>
      <c r="I16" s="165"/>
      <c r="J16" s="165"/>
      <c r="K16" s="165"/>
      <c r="L16" s="165"/>
      <c r="M16" s="165"/>
      <c r="N16" s="165"/>
      <c r="O16" s="165"/>
      <c r="P16" s="165"/>
      <c r="Q16" s="165"/>
      <c r="R16" s="167"/>
    </row>
    <row r="17" spans="1:18" ht="143.25" customHeight="1" x14ac:dyDescent="0.25">
      <c r="A17" s="105"/>
      <c r="B17" s="164"/>
      <c r="C17" s="165"/>
      <c r="D17" s="166"/>
      <c r="E17" s="164"/>
      <c r="F17" s="165"/>
      <c r="G17" s="165"/>
      <c r="H17" s="165"/>
      <c r="I17" s="165"/>
      <c r="J17" s="165"/>
      <c r="K17" s="165"/>
      <c r="L17" s="165"/>
      <c r="M17" s="165"/>
      <c r="N17" s="165"/>
      <c r="O17" s="165"/>
      <c r="P17" s="165"/>
      <c r="Q17" s="165"/>
      <c r="R17" s="167"/>
    </row>
    <row r="18" spans="1:18" ht="143.25" customHeight="1" x14ac:dyDescent="0.25">
      <c r="A18" s="105"/>
      <c r="B18" s="164"/>
      <c r="C18" s="165"/>
      <c r="D18" s="166"/>
      <c r="E18" s="164"/>
      <c r="F18" s="165"/>
      <c r="G18" s="165"/>
      <c r="H18" s="165"/>
      <c r="I18" s="165"/>
      <c r="J18" s="165"/>
      <c r="K18" s="165"/>
      <c r="L18" s="165"/>
      <c r="M18" s="165"/>
      <c r="N18" s="165"/>
      <c r="O18" s="165"/>
      <c r="P18" s="165"/>
      <c r="Q18" s="165"/>
      <c r="R18" s="167"/>
    </row>
    <row r="19" spans="1:18" ht="143.25" customHeight="1" x14ac:dyDescent="0.25">
      <c r="A19" s="105"/>
      <c r="B19" s="164"/>
      <c r="C19" s="165"/>
      <c r="D19" s="166"/>
      <c r="E19" s="164"/>
      <c r="F19" s="165"/>
      <c r="G19" s="165"/>
      <c r="H19" s="165"/>
      <c r="I19" s="165"/>
      <c r="J19" s="165"/>
      <c r="K19" s="165"/>
      <c r="L19" s="165"/>
      <c r="M19" s="165"/>
      <c r="N19" s="165"/>
      <c r="O19" s="165"/>
      <c r="P19" s="165"/>
      <c r="Q19" s="165"/>
      <c r="R19" s="167"/>
    </row>
    <row r="20" spans="1:18" ht="143.25" customHeight="1" x14ac:dyDescent="0.25">
      <c r="A20" s="105"/>
      <c r="B20" s="164"/>
      <c r="C20" s="165"/>
      <c r="D20" s="166"/>
      <c r="E20" s="164"/>
      <c r="F20" s="165"/>
      <c r="G20" s="165"/>
      <c r="H20" s="165"/>
      <c r="I20" s="165"/>
      <c r="J20" s="165"/>
      <c r="K20" s="165"/>
      <c r="L20" s="165"/>
      <c r="M20" s="165"/>
      <c r="N20" s="165"/>
      <c r="O20" s="165"/>
      <c r="P20" s="165"/>
      <c r="Q20" s="165"/>
      <c r="R20" s="167"/>
    </row>
    <row r="21" spans="1:18" ht="143.25" customHeight="1" x14ac:dyDescent="0.25">
      <c r="A21" s="105"/>
      <c r="B21" s="164"/>
      <c r="C21" s="165"/>
      <c r="D21" s="166"/>
      <c r="E21" s="164"/>
      <c r="F21" s="165"/>
      <c r="G21" s="165"/>
      <c r="H21" s="165"/>
      <c r="I21" s="165"/>
      <c r="J21" s="165"/>
      <c r="K21" s="165"/>
      <c r="L21" s="165"/>
      <c r="M21" s="165"/>
      <c r="N21" s="165"/>
      <c r="O21" s="165"/>
      <c r="P21" s="165"/>
      <c r="Q21" s="165"/>
      <c r="R21" s="167"/>
    </row>
    <row r="22" spans="1:18" ht="143.25" customHeight="1" x14ac:dyDescent="0.25">
      <c r="A22" s="105"/>
      <c r="B22" s="164"/>
      <c r="C22" s="165"/>
      <c r="D22" s="166"/>
      <c r="E22" s="164"/>
      <c r="F22" s="165"/>
      <c r="G22" s="165"/>
      <c r="H22" s="165"/>
      <c r="I22" s="165"/>
      <c r="J22" s="165"/>
      <c r="K22" s="165"/>
      <c r="L22" s="165"/>
      <c r="M22" s="165"/>
      <c r="N22" s="165"/>
      <c r="O22" s="165"/>
      <c r="P22" s="165"/>
      <c r="Q22" s="165"/>
      <c r="R22" s="167"/>
    </row>
    <row r="23" spans="1:18" ht="143.25" customHeight="1" x14ac:dyDescent="0.25">
      <c r="A23" s="105"/>
      <c r="B23" s="164"/>
      <c r="C23" s="165"/>
      <c r="D23" s="166"/>
      <c r="E23" s="164"/>
      <c r="F23" s="165"/>
      <c r="G23" s="165"/>
      <c r="H23" s="165"/>
      <c r="I23" s="165"/>
      <c r="J23" s="165"/>
      <c r="K23" s="165"/>
      <c r="L23" s="165"/>
      <c r="M23" s="165"/>
      <c r="N23" s="165"/>
      <c r="O23" s="165"/>
      <c r="P23" s="165"/>
      <c r="Q23" s="165"/>
      <c r="R23" s="167"/>
    </row>
    <row r="24" spans="1:18" ht="143.25" customHeight="1" x14ac:dyDescent="0.25">
      <c r="A24" s="105"/>
      <c r="B24" s="164"/>
      <c r="C24" s="165"/>
      <c r="D24" s="166"/>
      <c r="E24" s="164"/>
      <c r="F24" s="165"/>
      <c r="G24" s="165"/>
      <c r="H24" s="165"/>
      <c r="I24" s="165"/>
      <c r="J24" s="165"/>
      <c r="K24" s="165"/>
      <c r="L24" s="165"/>
      <c r="M24" s="165"/>
      <c r="N24" s="165"/>
      <c r="O24" s="165"/>
      <c r="P24" s="165"/>
      <c r="Q24" s="165"/>
      <c r="R24" s="167"/>
    </row>
    <row r="25" spans="1:18" ht="143.25" customHeight="1" x14ac:dyDescent="0.25">
      <c r="A25" s="105"/>
      <c r="B25" s="164"/>
      <c r="C25" s="165"/>
      <c r="D25" s="166"/>
      <c r="E25" s="164"/>
      <c r="F25" s="165"/>
      <c r="G25" s="165"/>
      <c r="H25" s="165"/>
      <c r="I25" s="165"/>
      <c r="J25" s="165"/>
      <c r="K25" s="165"/>
      <c r="L25" s="165"/>
      <c r="M25" s="165"/>
      <c r="N25" s="165"/>
      <c r="O25" s="165"/>
      <c r="P25" s="165"/>
      <c r="Q25" s="165"/>
      <c r="R25" s="167"/>
    </row>
    <row r="26" spans="1:18" ht="143.25" customHeight="1" x14ac:dyDescent="0.25">
      <c r="A26" s="105"/>
      <c r="B26" s="164"/>
      <c r="C26" s="165"/>
      <c r="D26" s="166"/>
      <c r="E26" s="164"/>
      <c r="F26" s="165"/>
      <c r="G26" s="165"/>
      <c r="H26" s="165"/>
      <c r="I26" s="165"/>
      <c r="J26" s="165"/>
      <c r="K26" s="165"/>
      <c r="L26" s="165"/>
      <c r="M26" s="165"/>
      <c r="N26" s="165"/>
      <c r="O26" s="165"/>
      <c r="P26" s="165"/>
      <c r="Q26" s="165"/>
      <c r="R26" s="167"/>
    </row>
    <row r="27" spans="1:18" ht="143.25" customHeight="1" x14ac:dyDescent="0.25">
      <c r="A27" s="105"/>
      <c r="B27" s="164"/>
      <c r="C27" s="165"/>
      <c r="D27" s="166"/>
      <c r="E27" s="164"/>
      <c r="F27" s="165"/>
      <c r="G27" s="165"/>
      <c r="H27" s="165"/>
      <c r="I27" s="165"/>
      <c r="J27" s="165"/>
      <c r="K27" s="165"/>
      <c r="L27" s="165"/>
      <c r="M27" s="165"/>
      <c r="N27" s="165"/>
      <c r="O27" s="165"/>
      <c r="P27" s="165"/>
      <c r="Q27" s="165"/>
      <c r="R27" s="167"/>
    </row>
    <row r="28" spans="1:18" ht="143.25" customHeight="1" x14ac:dyDescent="0.25">
      <c r="A28" s="105"/>
      <c r="B28" s="164"/>
      <c r="C28" s="165"/>
      <c r="D28" s="166"/>
      <c r="E28" s="164"/>
      <c r="F28" s="165"/>
      <c r="G28" s="165"/>
      <c r="H28" s="165"/>
      <c r="I28" s="165"/>
      <c r="J28" s="165"/>
      <c r="K28" s="165"/>
      <c r="L28" s="165"/>
      <c r="M28" s="165"/>
      <c r="N28" s="165"/>
      <c r="O28" s="165"/>
      <c r="P28" s="165"/>
      <c r="Q28" s="165"/>
      <c r="R28" s="167"/>
    </row>
    <row r="29" spans="1:18" ht="143.25" customHeight="1" x14ac:dyDescent="0.25">
      <c r="A29" s="105"/>
      <c r="B29" s="164"/>
      <c r="C29" s="165"/>
      <c r="D29" s="166"/>
      <c r="E29" s="164"/>
      <c r="F29" s="165"/>
      <c r="G29" s="165"/>
      <c r="H29" s="165"/>
      <c r="I29" s="165"/>
      <c r="J29" s="165"/>
      <c r="K29" s="165"/>
      <c r="L29" s="165"/>
      <c r="M29" s="165"/>
      <c r="N29" s="165"/>
      <c r="O29" s="165"/>
      <c r="P29" s="165"/>
      <c r="Q29" s="165"/>
      <c r="R29" s="167"/>
    </row>
    <row r="30" spans="1:18" ht="143.25" customHeight="1" x14ac:dyDescent="0.25">
      <c r="A30" s="105"/>
      <c r="B30" s="164"/>
      <c r="C30" s="165"/>
      <c r="D30" s="166"/>
      <c r="E30" s="164"/>
      <c r="F30" s="165"/>
      <c r="G30" s="165"/>
      <c r="H30" s="165"/>
      <c r="I30" s="165"/>
      <c r="J30" s="165"/>
      <c r="K30" s="165"/>
      <c r="L30" s="165"/>
      <c r="M30" s="165"/>
      <c r="N30" s="165"/>
      <c r="O30" s="165"/>
      <c r="P30" s="165"/>
      <c r="Q30" s="165"/>
      <c r="R30" s="167"/>
    </row>
    <row r="31" spans="1:18" ht="143.25" customHeight="1" x14ac:dyDescent="0.25">
      <c r="A31" s="105"/>
      <c r="B31" s="164"/>
      <c r="C31" s="165"/>
      <c r="D31" s="166"/>
      <c r="E31" s="164"/>
      <c r="F31" s="165"/>
      <c r="G31" s="165"/>
      <c r="H31" s="165"/>
      <c r="I31" s="165"/>
      <c r="J31" s="165"/>
      <c r="K31" s="165"/>
      <c r="L31" s="165"/>
      <c r="M31" s="165"/>
      <c r="N31" s="165"/>
      <c r="O31" s="165"/>
      <c r="P31" s="165"/>
      <c r="Q31" s="165"/>
      <c r="R31" s="167"/>
    </row>
    <row r="32" spans="1:18" ht="143.25" customHeight="1" x14ac:dyDescent="0.25">
      <c r="A32" s="105"/>
      <c r="B32" s="164"/>
      <c r="C32" s="165"/>
      <c r="D32" s="166"/>
      <c r="E32" s="164"/>
      <c r="F32" s="165"/>
      <c r="G32" s="165"/>
      <c r="H32" s="165"/>
      <c r="I32" s="165"/>
      <c r="J32" s="165"/>
      <c r="K32" s="165"/>
      <c r="L32" s="165"/>
      <c r="M32" s="165"/>
      <c r="N32" s="165"/>
      <c r="O32" s="165"/>
      <c r="P32" s="165"/>
      <c r="Q32" s="165"/>
      <c r="R32" s="167"/>
    </row>
    <row r="33" spans="1:18" ht="143.25" customHeight="1" x14ac:dyDescent="0.25">
      <c r="A33" s="105"/>
      <c r="B33" s="164"/>
      <c r="C33" s="165"/>
      <c r="D33" s="166"/>
      <c r="E33" s="164"/>
      <c r="F33" s="165"/>
      <c r="G33" s="165"/>
      <c r="H33" s="165"/>
      <c r="I33" s="165"/>
      <c r="J33" s="165"/>
      <c r="K33" s="165"/>
      <c r="L33" s="165"/>
      <c r="M33" s="165"/>
      <c r="N33" s="165"/>
      <c r="O33" s="165"/>
      <c r="P33" s="165"/>
      <c r="Q33" s="165"/>
      <c r="R33" s="167"/>
    </row>
    <row r="34" spans="1:18" ht="143.25" customHeight="1" x14ac:dyDescent="0.25">
      <c r="A34" s="105"/>
      <c r="B34" s="164"/>
      <c r="C34" s="165"/>
      <c r="D34" s="166"/>
      <c r="E34" s="164"/>
      <c r="F34" s="165"/>
      <c r="G34" s="165"/>
      <c r="H34" s="165"/>
      <c r="I34" s="165"/>
      <c r="J34" s="165"/>
      <c r="K34" s="165"/>
      <c r="L34" s="165"/>
      <c r="M34" s="165"/>
      <c r="N34" s="165"/>
      <c r="O34" s="165"/>
      <c r="P34" s="165"/>
      <c r="Q34" s="165"/>
      <c r="R34" s="167"/>
    </row>
    <row r="35" spans="1:18" ht="143.25" customHeight="1" x14ac:dyDescent="0.25">
      <c r="A35" s="105"/>
      <c r="B35" s="164"/>
      <c r="C35" s="165"/>
      <c r="D35" s="166"/>
      <c r="E35" s="164"/>
      <c r="F35" s="165"/>
      <c r="G35" s="165"/>
      <c r="H35" s="165"/>
      <c r="I35" s="165"/>
      <c r="J35" s="165"/>
      <c r="K35" s="165"/>
      <c r="L35" s="165"/>
      <c r="M35" s="165"/>
      <c r="N35" s="165"/>
      <c r="O35" s="165"/>
      <c r="P35" s="165"/>
      <c r="Q35" s="165"/>
      <c r="R35" s="167"/>
    </row>
    <row r="36" spans="1:18" ht="143.25" customHeight="1" x14ac:dyDescent="0.25">
      <c r="A36" s="105"/>
      <c r="B36" s="164"/>
      <c r="C36" s="165"/>
      <c r="D36" s="166"/>
      <c r="E36" s="164"/>
      <c r="F36" s="165"/>
      <c r="G36" s="165"/>
      <c r="H36" s="165"/>
      <c r="I36" s="165"/>
      <c r="J36" s="165"/>
      <c r="K36" s="165"/>
      <c r="L36" s="165"/>
      <c r="M36" s="165"/>
      <c r="N36" s="165"/>
      <c r="O36" s="165"/>
      <c r="P36" s="165"/>
      <c r="Q36" s="165"/>
      <c r="R36" s="167"/>
    </row>
    <row r="37" spans="1:18" hidden="1" x14ac:dyDescent="0.25"/>
    <row r="38" spans="1:18" hidden="1" x14ac:dyDescent="0.25"/>
    <row r="39" spans="1:18" hidden="1" x14ac:dyDescent="0.25"/>
    <row r="40" spans="1:18" hidden="1" x14ac:dyDescent="0.25"/>
    <row r="41" spans="1:18" hidden="1" x14ac:dyDescent="0.25"/>
  </sheetData>
  <sheetProtection password="E9CD" sheet="1" objects="1" scenarios="1" formatCells="0" formatRows="0"/>
  <mergeCells count="70">
    <mergeCell ref="A1:B1"/>
    <mergeCell ref="C1:P1"/>
    <mergeCell ref="B35:D35"/>
    <mergeCell ref="E35:R35"/>
    <mergeCell ref="B36:D36"/>
    <mergeCell ref="E36:R36"/>
    <mergeCell ref="B32:D32"/>
    <mergeCell ref="E32:R32"/>
    <mergeCell ref="B33:D33"/>
    <mergeCell ref="E33:R33"/>
    <mergeCell ref="B34:D34"/>
    <mergeCell ref="E34:R34"/>
    <mergeCell ref="B29:D29"/>
    <mergeCell ref="E29:R29"/>
    <mergeCell ref="B30:D30"/>
    <mergeCell ref="E30:R30"/>
    <mergeCell ref="B24:D24"/>
    <mergeCell ref="E24:R24"/>
    <mergeCell ref="B25:D25"/>
    <mergeCell ref="E25:R25"/>
    <mergeCell ref="B31:D31"/>
    <mergeCell ref="E31:R31"/>
    <mergeCell ref="B26:D26"/>
    <mergeCell ref="E26:R26"/>
    <mergeCell ref="B27:D27"/>
    <mergeCell ref="E27:R27"/>
    <mergeCell ref="B28:D28"/>
    <mergeCell ref="E28:R28"/>
    <mergeCell ref="B21:D21"/>
    <mergeCell ref="E21:R21"/>
    <mergeCell ref="B22:D22"/>
    <mergeCell ref="E22:R22"/>
    <mergeCell ref="B23:D23"/>
    <mergeCell ref="E23:R23"/>
    <mergeCell ref="B18:D18"/>
    <mergeCell ref="E18:R18"/>
    <mergeCell ref="B19:D19"/>
    <mergeCell ref="E19:R19"/>
    <mergeCell ref="B20:D20"/>
    <mergeCell ref="E20:R20"/>
    <mergeCell ref="B15:D15"/>
    <mergeCell ref="E15:R15"/>
    <mergeCell ref="B16:D16"/>
    <mergeCell ref="E16:R16"/>
    <mergeCell ref="B17:D17"/>
    <mergeCell ref="E17:R17"/>
    <mergeCell ref="B12:D12"/>
    <mergeCell ref="E12:R12"/>
    <mergeCell ref="B13:D13"/>
    <mergeCell ref="E13:R13"/>
    <mergeCell ref="B14:D14"/>
    <mergeCell ref="E14:R14"/>
    <mergeCell ref="B9:D9"/>
    <mergeCell ref="E9:R9"/>
    <mergeCell ref="B10:D10"/>
    <mergeCell ref="E10:R10"/>
    <mergeCell ref="B11:D11"/>
    <mergeCell ref="E11:R11"/>
    <mergeCell ref="B6:D6"/>
    <mergeCell ref="E6:R6"/>
    <mergeCell ref="B7:D7"/>
    <mergeCell ref="E7:R7"/>
    <mergeCell ref="B8:D8"/>
    <mergeCell ref="E8:R8"/>
    <mergeCell ref="B3:D3"/>
    <mergeCell ref="E3:R3"/>
    <mergeCell ref="B4:D4"/>
    <mergeCell ref="E4:R4"/>
    <mergeCell ref="B5:D5"/>
    <mergeCell ref="E5:R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21" sqref="B21"/>
    </sheetView>
  </sheetViews>
  <sheetFormatPr baseColWidth="10" defaultColWidth="11.42578125" defaultRowHeight="16.5" x14ac:dyDescent="0.3"/>
  <cols>
    <col min="1" max="1" width="32.140625" style="114" bestFit="1" customWidth="1"/>
    <col min="2" max="2" width="16.140625" style="114" bestFit="1" customWidth="1"/>
    <col min="3" max="16384" width="11.42578125" style="114"/>
  </cols>
  <sheetData>
    <row r="1" spans="1:3" x14ac:dyDescent="0.3">
      <c r="A1" s="113" t="s">
        <v>139</v>
      </c>
      <c r="B1" s="113" t="s">
        <v>140</v>
      </c>
      <c r="C1" s="113"/>
    </row>
    <row r="2" spans="1:3" x14ac:dyDescent="0.3">
      <c r="A2" s="115" t="s">
        <v>92</v>
      </c>
      <c r="B2" s="116">
        <v>2</v>
      </c>
      <c r="C2" s="113"/>
    </row>
    <row r="3" spans="1:3" x14ac:dyDescent="0.3">
      <c r="A3" s="115" t="s">
        <v>25</v>
      </c>
      <c r="B3" s="116">
        <v>1</v>
      </c>
      <c r="C3" s="113"/>
    </row>
    <row r="4" spans="1:3" x14ac:dyDescent="0.3">
      <c r="A4" s="115" t="s">
        <v>70</v>
      </c>
      <c r="B4" s="116">
        <v>1</v>
      </c>
      <c r="C4" s="113"/>
    </row>
    <row r="5" spans="1:3" x14ac:dyDescent="0.3">
      <c r="A5" s="115" t="s">
        <v>47</v>
      </c>
      <c r="B5" s="116">
        <v>1</v>
      </c>
      <c r="C5" s="113"/>
    </row>
    <row r="6" spans="1:3" x14ac:dyDescent="0.3">
      <c r="A6" s="115" t="s">
        <v>68</v>
      </c>
      <c r="B6" s="116">
        <v>2</v>
      </c>
      <c r="C6" s="113"/>
    </row>
    <row r="7" spans="1:3" x14ac:dyDescent="0.3">
      <c r="A7" s="115" t="s">
        <v>88</v>
      </c>
      <c r="B7" s="116">
        <v>1</v>
      </c>
      <c r="C7" s="113"/>
    </row>
    <row r="8" spans="1:3" x14ac:dyDescent="0.3">
      <c r="A8" s="115" t="s">
        <v>75</v>
      </c>
      <c r="B8" s="116">
        <v>2</v>
      </c>
      <c r="C8" s="113"/>
    </row>
    <row r="9" spans="1:3" x14ac:dyDescent="0.3">
      <c r="A9" s="115" t="s">
        <v>83</v>
      </c>
      <c r="B9" s="116">
        <v>1</v>
      </c>
      <c r="C9" s="113"/>
    </row>
    <row r="10" spans="1:3" x14ac:dyDescent="0.3">
      <c r="A10" s="115" t="s">
        <v>54</v>
      </c>
      <c r="B10" s="116">
        <v>2</v>
      </c>
      <c r="C10" s="113"/>
    </row>
    <row r="11" spans="1:3" x14ac:dyDescent="0.3">
      <c r="A11" s="115" t="s">
        <v>38</v>
      </c>
      <c r="B11" s="116">
        <v>1</v>
      </c>
      <c r="C11" s="113"/>
    </row>
    <row r="12" spans="1:3" x14ac:dyDescent="0.3">
      <c r="A12" s="115" t="s">
        <v>141</v>
      </c>
      <c r="B12" s="116"/>
      <c r="C12" s="113"/>
    </row>
    <row r="13" spans="1:3" x14ac:dyDescent="0.3">
      <c r="A13" s="115" t="s">
        <v>142</v>
      </c>
      <c r="B13" s="116">
        <v>14</v>
      </c>
      <c r="C13" s="113"/>
    </row>
    <row r="14" spans="1:3" x14ac:dyDescent="0.3">
      <c r="A14" s="113"/>
      <c r="B14" s="113"/>
      <c r="C14" s="113"/>
    </row>
    <row r="15" spans="1:3" x14ac:dyDescent="0.3">
      <c r="A15" s="113"/>
      <c r="B15" s="113"/>
      <c r="C15" s="113"/>
    </row>
    <row r="16" spans="1:3" x14ac:dyDescent="0.3">
      <c r="A16" s="113"/>
      <c r="B16" s="113"/>
      <c r="C16" s="113"/>
    </row>
    <row r="17" spans="1:3" x14ac:dyDescent="0.3">
      <c r="A17" s="113"/>
      <c r="B17" s="113"/>
      <c r="C17" s="113"/>
    </row>
    <row r="18" spans="1:3" x14ac:dyDescent="0.3">
      <c r="A18" s="113"/>
      <c r="B18" s="113"/>
      <c r="C18" s="113"/>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MAPA DE RIESGOS CONSOLIDADO</vt:lpstr>
      <vt:lpstr>DATOS</vt:lpstr>
      <vt:lpstr>GRAFICAS</vt:lpstr>
      <vt:lpstr>CONTROL DE CAMBIOS</vt:lpstr>
      <vt:lpstr>TABLAS DINÁMICAS</vt:lpstr>
      <vt:lpstr>'MAPA DE RIESGOS CONSOLIDADO'!Títulos_a_imprimir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Burgos Chaquer</dc:creator>
  <cp:keywords/>
  <dc:description/>
  <cp:lastModifiedBy>Sandra Patricia Burgos Chaquer</cp:lastModifiedBy>
  <cp:revision/>
  <dcterms:created xsi:type="dcterms:W3CDTF">2018-08-16T15:52:40Z</dcterms:created>
  <dcterms:modified xsi:type="dcterms:W3CDTF">2020-08-14T16:10:52Z</dcterms:modified>
  <cp:category/>
  <cp:contentStatus/>
</cp:coreProperties>
</file>