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anegovco-my.sharepoint.com/personal/dpcarov_dane_gov_co/Documents/Documentos/PAI/PAI 2026/II trimestre/"/>
    </mc:Choice>
  </mc:AlternateContent>
  <xr:revisionPtr revIDLastSave="0" documentId="8_{02AE253E-AEA4-4275-9E1E-5954F8B09B8F}" xr6:coauthVersionLast="47" xr6:coauthVersionMax="47" xr10:uidLastSave="{00000000-0000-0000-0000-000000000000}"/>
  <bookViews>
    <workbookView xWindow="-120" yWindow="-120" windowWidth="29040" windowHeight="15720" xr2:uid="{77B98448-F2FF-48D2-ABD0-1AF248D3CD41}"/>
  </bookViews>
  <sheets>
    <sheet name="Plan de Acción" sheetId="1" r:id="rId1"/>
  </sheets>
  <externalReferences>
    <externalReference r:id="rId2"/>
    <externalReference r:id="rId3"/>
    <externalReference r:id="rId4"/>
    <externalReference r:id="rId5"/>
  </externalReferences>
  <definedNames>
    <definedName name="_xlnm._FilterDatabase" localSheetId="0" hidden="1">'Plan de Acción'!$A$7:$BG$350</definedName>
    <definedName name="A">#REF!</definedName>
    <definedName name="ADMINISTRADORASPUBLICO">#REF!</definedName>
    <definedName name="ANMINISTRADORASPRIVADO">#REF!</definedName>
    <definedName name="APORTESESCUELAS">#REF!</definedName>
    <definedName name="AREA">[1]BASE!$N$3:$AP$3</definedName>
    <definedName name="ARRENDAMIENTO">#REF!</definedName>
    <definedName name="ARRENDAMIENTOS">#REF!</definedName>
    <definedName name="BARRANQUILLA">#REF!</definedName>
    <definedName name="BOGOTÁ">#REF!</definedName>
    <definedName name="BUCARAMANGA">#REF!</definedName>
    <definedName name="CAL_2021_EVAL_CAL">#REF!</definedName>
    <definedName name="CALI">#REF!</definedName>
    <definedName name="CAPA_TEC">#REF!</definedName>
    <definedName name="CAPACITACION">#REF!</definedName>
    <definedName name="CAPACITACIÓN">#REF!</definedName>
    <definedName name="CARACTER_SOCIO">#REF!</definedName>
    <definedName name="caractersoc">#REF!</definedName>
    <definedName name="CENSOE">#REF!</definedName>
    <definedName name="censoec">#REF!</definedName>
    <definedName name="CENSOECONOMICO">#REF!</definedName>
    <definedName name="COMPRADEEQUIPO">#REF!</definedName>
    <definedName name="COMPRAEQUIPO">#REF!</definedName>
    <definedName name="COMUNICACIONESYTRANS">#REF!</definedName>
    <definedName name="Concepto">[1]BASE!$BA$2:$BA$11</definedName>
    <definedName name="COOP">#REF!</definedName>
    <definedName name="COOR_REG_SEN">#REF!</definedName>
    <definedName name="coordregsen">#REF!</definedName>
    <definedName name="ctasnales">#REF!</definedName>
    <definedName name="CUENTAS_N">#REF!</definedName>
    <definedName name="DANE_CENTRAL">#REF!</definedName>
    <definedName name="DCD">#REF!</definedName>
    <definedName name="DDHH">#REF!</definedName>
    <definedName name="Derecho_a_la__justicia_seguridad_integtridad">#REF!</definedName>
    <definedName name="Derecho_a_la_educación_Educación_para_el_desarrollo_a_la_libre_personalidad_Educación_para_el_mantenimiento_de_la_paz">#REF!</definedName>
    <definedName name="Derecho_a_la_igualdad_libertad_justicia">#REF!</definedName>
    <definedName name="Derecho_a_la_Integridad_y_la_protección">#REF!</definedName>
    <definedName name="Derecho_a_la_libertad">#REF!</definedName>
    <definedName name="Derecho_a_la_libertad_de_conciencia_Derecho_a_la_libertad_de_culto">#REF!</definedName>
    <definedName name="Derecho_a_la_libertad_de_expresión_Derecho_a_la_rectificación_en_condisiones_de_equidad">#REF!</definedName>
    <definedName name="Derecho_a_la_libertad_Igualdad">#REF!</definedName>
    <definedName name="Derecho_a_la_libertad_justicia_e_Integridad">#REF!</definedName>
    <definedName name="Derecho_a_la_libertad_justicia_seguridad_y_defensa">#REF!</definedName>
    <definedName name="Derecho_a_la_libertad_y_justicia">#REF!</definedName>
    <definedName name="Derecho_a_la_no_discriminación_no_estimatización_no_invisibilización">#REF!</definedName>
    <definedName name="Derecho_a_la_Paz">#REF!</definedName>
    <definedName name="Derecho_a_la_personalidad_jurídica">#REF!</definedName>
    <definedName name="Derecho_a_la_Privacidad_Derecho_a_la_intimidad_Derecho_al_libre_desarrollo_de_la_personalidad">#REF!</definedName>
    <definedName name="Derecho_a_la_propiedad_privada">#REF!</definedName>
    <definedName name="Derecho_a_una_vida_digna_Derecho_al_bienestar_Derecho_de_la_infancia">#REF!</definedName>
    <definedName name="Derecho_al_ambiente_sano">#REF!</definedName>
    <definedName name="Derecho_al_establecimiento_de_un_Estado_de_derecho__Deberes_respecto_a_la_comunidad_en_un_sistema_democrático_Derecho_a_la_proteccion_defensa_seguridad_y_justicia">#REF!</definedName>
    <definedName name="Derecho_al_trabajo_proteccion_contra_el_desempleo_salario_en_equidad_igualdad_Derecho_al_bienestar_trato_digno">#REF!</definedName>
    <definedName name="Derecho_cultural_Derecho_a_gozar_o_disfrutar__de_las_artes__Derecho_a_participar__y_beneficiarse_del_desarrollo_científico_Derechos_morales_y_materiales_de_autor">#REF!</definedName>
    <definedName name="Derecho_y_deber_ciudadano_a_propender_al_logro_y_mantenimiento_de_la_paz">#REF!</definedName>
    <definedName name="Derechos_civiles">#REF!</definedName>
    <definedName name="Derechos_civiles_economicos_culturales_politicos_y_seguridad_social">#REF!</definedName>
    <definedName name="Derechos_civiles_y_políticos">#REF!</definedName>
    <definedName name="Derechos_civiles_y_politicos_nacionalidad">#REF!</definedName>
    <definedName name="Derechos_de_información_y_acceso_libre_a_la_documentación_pública">#REF!</definedName>
    <definedName name="DICE">#REF!</definedName>
    <definedName name="DIFUSION">#REF!</definedName>
    <definedName name="DIG">#REF!</definedName>
    <definedName name="DIMPE">#REF!</definedName>
    <definedName name="DIRPEN">#REF!</definedName>
    <definedName name="DIRSEN">#REF!</definedName>
    <definedName name="DP">[2]LISTAS!$B$5:$B$8</definedName>
    <definedName name="DSCN">#REF!</definedName>
    <definedName name="ENSERESYEQUIPOSDEOFICINA">#REF!</definedName>
    <definedName name="ESAP">#REF!</definedName>
    <definedName name="Etapa">[3]DATOS!$BH$2:$BH$7</definedName>
    <definedName name="FINANCIEROS">#REF!</definedName>
    <definedName name="FOCOS">#REF!</definedName>
    <definedName name="FONDANE_SEN">#REF!</definedName>
    <definedName name="fondanesen">#REF!</definedName>
    <definedName name="fortcapad">#REF!</definedName>
    <definedName name="fortdifusion">#REF!</definedName>
    <definedName name="fortics">#REF!</definedName>
    <definedName name="funocde">#REF!</definedName>
    <definedName name="GASTOSFINANCIEROS">#REF!</definedName>
    <definedName name="GEOESPACIAL">#REF!</definedName>
    <definedName name="GESTION_DOC">#REF!</definedName>
    <definedName name="GESTIONDOC">#REF!</definedName>
    <definedName name="Hardware">#REF!</definedName>
    <definedName name="HORASEXTRASFESTVAC">#REF!</definedName>
    <definedName name="ICBF">#REF!</definedName>
    <definedName name="ID_SPGI">#REF!</definedName>
    <definedName name="Implementacion">#REF!</definedName>
    <definedName name="Implementacion_Acuerdo_de_Paz">#REF!</definedName>
    <definedName name="Impresos">#REF!</definedName>
    <definedName name="IMPRESOSYPUBLICACIONES">#REF!</definedName>
    <definedName name="IMPREVISTOS">#REF!</definedName>
    <definedName name="IMPUESTOS">#REF!</definedName>
    <definedName name="infogeo">#REF!</definedName>
    <definedName name="INFRAESTRUCTURA">#REF!</definedName>
    <definedName name="Insumos">#REF!</definedName>
    <definedName name="JOTA">#REF!</definedName>
    <definedName name="JUDICIALES">#REF!</definedName>
    <definedName name="JURIDICA">#REF!</definedName>
    <definedName name="Ley">#REF!</definedName>
    <definedName name="Ley_1757">#REF!</definedName>
    <definedName name="LINEAS">#REF!</definedName>
    <definedName name="LOGIST">#REF!</definedName>
    <definedName name="LOGISTICA">#REF!</definedName>
    <definedName name="Los_derechos_ciudadanos_el_derecho_de_petición_y_la_acción_de_tutela">#REF!</definedName>
    <definedName name="MANIZALES">#REF!</definedName>
    <definedName name="MANTENIMIENTO">#REF!</definedName>
    <definedName name="MATERIALESYSUMINISTROS">#REF!</definedName>
    <definedName name="MEDELLÍN">#REF!</definedName>
    <definedName name="mejinfraestructura">#REF!</definedName>
    <definedName name="MULTAS">#REF!</definedName>
    <definedName name="MULTASYSANCIONES">#REF!</definedName>
    <definedName name="No_Aplica_Por_favor_justifique_su_respuesta_en_el_campo_de_observaciones">#REF!</definedName>
    <definedName name="OCI">#REF!</definedName>
    <definedName name="OPLAN">#REF!</definedName>
    <definedName name="Otros">#REF!</definedName>
    <definedName name="Otros_gastos_operativos">#REF!</definedName>
    <definedName name="OTROSGASTOSBIENES">#REF!</definedName>
    <definedName name="OTROSGASTOSSERVICIOS">#REF!</definedName>
    <definedName name="OTROSPORBIENES">#REF!</definedName>
    <definedName name="OTROSPORSERVICIOS">#REF!</definedName>
    <definedName name="Participacion">#REF!</definedName>
    <definedName name="Participacion_ciudadana_en_la_gestion_publica">#REF!</definedName>
    <definedName name="PRIMATECNICA">#REF!</definedName>
    <definedName name="PROYECTO">[1]BASE!#REF!</definedName>
    <definedName name="PROYECTO_INV">[3]DATOS!$H$2:$H$25</definedName>
    <definedName name="PROYECTOS2021">#REF!</definedName>
    <definedName name="proylogistica">#REF!</definedName>
    <definedName name="RUBRO">#REF!</definedName>
    <definedName name="RUBROFUN">'[4]BASE FUNC'!$A$3:$AB$3</definedName>
    <definedName name="SECRETARIA">#REF!</definedName>
    <definedName name="SEGUROS">#REF!</definedName>
    <definedName name="SENA">#REF!</definedName>
    <definedName name="Servicios_TIC">#REF!</definedName>
    <definedName name="SERVICIOSPUBLICOS">#REF!</definedName>
    <definedName name="SERVICIOSPÚBLICOS">#REF!</definedName>
    <definedName name="SISTEM">[1]BASE!#REF!</definedName>
    <definedName name="SISTEMAS">#REF!</definedName>
    <definedName name="Software">#REF!</definedName>
    <definedName name="SUBDIRECCION">#REF!</definedName>
    <definedName name="SUELDOSNOMINA">#REF!</definedName>
    <definedName name="T_ECONOMICOS">[1]BASE!#REF!</definedName>
    <definedName name="T_SOCIALES">[1]BASE!#REF!</definedName>
    <definedName name="Talento_Humano">#REF!</definedName>
    <definedName name="temaseconomicos">#REF!</definedName>
    <definedName name="temassociales">#REF!</definedName>
    <definedName name="TERIITORIAL">[1]BASE!$CG$1:$CM$1</definedName>
    <definedName name="TERRITORIAL">#REF!</definedName>
    <definedName name="Tipo_Producto">[3]DATOS!$BI$2:$BI$8</definedName>
    <definedName name="Tipo_Reprogramacion_Actividad">[3]DATOS!$BG$2:$BG$6</definedName>
    <definedName name="Tiquetes">#REF!</definedName>
    <definedName name="Transporte">#REF!</definedName>
    <definedName name="VIATICOS">#REF!</definedName>
    <definedName name="VIÁTIC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T354" i="1" l="1"/>
  <c r="AS354" i="1"/>
  <c r="AR354" i="1"/>
  <c r="BB37" i="1"/>
  <c r="BB30" i="1"/>
  <c r="X348" i="1"/>
  <c r="X347" i="1"/>
  <c r="X345" i="1"/>
  <c r="X306" i="1"/>
  <c r="X305" i="1"/>
  <c r="X304" i="1"/>
  <c r="X303" i="1"/>
  <c r="X302" i="1"/>
  <c r="X301" i="1"/>
  <c r="X300" i="1"/>
  <c r="X299" i="1"/>
  <c r="X298" i="1"/>
  <c r="X297" i="1"/>
  <c r="X296" i="1"/>
  <c r="X294" i="1"/>
  <c r="X293" i="1"/>
  <c r="X281" i="1"/>
  <c r="X280" i="1"/>
  <c r="X278" i="1"/>
  <c r="X275" i="1"/>
  <c r="X238" i="1"/>
  <c r="X237" i="1"/>
  <c r="X231" i="1"/>
  <c r="X230" i="1"/>
  <c r="X229" i="1"/>
  <c r="X227" i="1"/>
  <c r="X208" i="1"/>
  <c r="X199" i="1"/>
  <c r="X131" i="1"/>
  <c r="X126" i="1"/>
  <c r="X125" i="1"/>
  <c r="X98" i="1"/>
  <c r="X95" i="1"/>
  <c r="X94" i="1"/>
  <c r="X62" i="1"/>
  <c r="X48" i="1"/>
  <c r="X47" i="1"/>
  <c r="X46" i="1"/>
  <c r="X45" i="1"/>
  <c r="X44" i="1"/>
  <c r="X43" i="1"/>
  <c r="X42" i="1"/>
  <c r="X41" i="1"/>
  <c r="X40" i="1"/>
  <c r="X39" i="1"/>
  <c r="X19" i="1"/>
  <c r="X18" i="1"/>
  <c r="X17" i="1"/>
  <c r="AJ8" i="1"/>
  <c r="AK8" i="1" s="1"/>
  <c r="AO8" i="1"/>
  <c r="AQ8" i="1"/>
  <c r="AW8" i="1"/>
  <c r="AX8" i="1" s="1"/>
  <c r="BB8" i="1"/>
  <c r="AJ12" i="1"/>
  <c r="AK12" i="1" s="1"/>
  <c r="AO12" i="1"/>
  <c r="AQ12" i="1"/>
  <c r="AW12" i="1"/>
  <c r="AX12" i="1" s="1"/>
  <c r="BB12" i="1"/>
  <c r="AJ14" i="1"/>
  <c r="AK14" i="1" s="1"/>
  <c r="AO14" i="1"/>
  <c r="AQ14" i="1"/>
  <c r="AW14" i="1"/>
  <c r="AX14" i="1" s="1"/>
  <c r="BB14" i="1"/>
  <c r="AJ16" i="1"/>
  <c r="AK16" i="1" s="1"/>
  <c r="AO16" i="1"/>
  <c r="AQ16" i="1"/>
  <c r="AW16" i="1"/>
  <c r="AX16" i="1" s="1"/>
  <c r="BB16" i="1"/>
  <c r="AJ17" i="1"/>
  <c r="AK17" i="1" s="1"/>
  <c r="AO17" i="1"/>
  <c r="AW17" i="1"/>
  <c r="AX17" i="1" s="1"/>
  <c r="BB17" i="1"/>
  <c r="AJ18" i="1"/>
  <c r="AK18" i="1" s="1"/>
  <c r="AO18" i="1"/>
  <c r="AW18" i="1"/>
  <c r="AX18" i="1" s="1"/>
  <c r="BB18" i="1"/>
  <c r="AJ19" i="1"/>
  <c r="AK19" i="1" s="1"/>
  <c r="AO19" i="1"/>
  <c r="AW19" i="1"/>
  <c r="AX19" i="1" s="1"/>
  <c r="BB19" i="1"/>
  <c r="AJ20" i="1"/>
  <c r="AK20" i="1" s="1"/>
  <c r="AO20" i="1"/>
  <c r="AW20" i="1"/>
  <c r="AX20" i="1" s="1"/>
  <c r="BB20" i="1"/>
  <c r="AJ22" i="1"/>
  <c r="AK22" i="1" s="1"/>
  <c r="AO22" i="1"/>
  <c r="AW22" i="1"/>
  <c r="AX22" i="1" s="1"/>
  <c r="BB22" i="1"/>
  <c r="AJ23" i="1"/>
  <c r="AK23" i="1" s="1"/>
  <c r="AO23" i="1"/>
  <c r="AW23" i="1"/>
  <c r="AX23" i="1" s="1"/>
  <c r="BB23" i="1"/>
  <c r="AJ25" i="1"/>
  <c r="AK25" i="1" s="1"/>
  <c r="AO25" i="1"/>
  <c r="AW25" i="1"/>
  <c r="AX25" i="1" s="1"/>
  <c r="AJ27" i="1"/>
  <c r="AK27" i="1" s="1"/>
  <c r="AO27" i="1"/>
  <c r="AW27" i="1"/>
  <c r="AX27" i="1" s="1"/>
  <c r="BB27" i="1"/>
  <c r="AJ29" i="1"/>
  <c r="AK29" i="1" s="1"/>
  <c r="AO29" i="1"/>
  <c r="AW29" i="1"/>
  <c r="AX29" i="1" s="1"/>
  <c r="BB29" i="1"/>
  <c r="AI30" i="1"/>
  <c r="AJ30" i="1"/>
  <c r="AK30" i="1" s="1"/>
  <c r="AO30" i="1"/>
  <c r="AV30" i="1"/>
  <c r="AW30" i="1" s="1"/>
  <c r="AX30" i="1" s="1"/>
  <c r="AI31" i="1"/>
  <c r="AJ31" i="1"/>
  <c r="AK31" i="1" s="1"/>
  <c r="AO31" i="1"/>
  <c r="AV31" i="1"/>
  <c r="BB31" i="1" s="1"/>
  <c r="AW31" i="1"/>
  <c r="AX31" i="1" s="1"/>
  <c r="AI32" i="1"/>
  <c r="AJ32" i="1" s="1"/>
  <c r="AK32" i="1" s="1"/>
  <c r="AV32" i="1"/>
  <c r="BB32" i="1" s="1"/>
  <c r="AW32" i="1"/>
  <c r="AX32" i="1" s="1"/>
  <c r="AI33" i="1"/>
  <c r="AJ33" i="1" s="1"/>
  <c r="AK33" i="1" s="1"/>
  <c r="AV33" i="1"/>
  <c r="AW33" i="1"/>
  <c r="AX33" i="1" s="1"/>
  <c r="AI35" i="1"/>
  <c r="AJ35" i="1" s="1"/>
  <c r="AK35" i="1" s="1"/>
  <c r="AO35" i="1"/>
  <c r="AV35" i="1"/>
  <c r="BB35" i="1" s="1"/>
  <c r="AI36" i="1"/>
  <c r="AJ36" i="1" s="1"/>
  <c r="AK36" i="1" s="1"/>
  <c r="AV36" i="1"/>
  <c r="BB36" i="1" s="1"/>
  <c r="AI37" i="1"/>
  <c r="AO37" i="1" s="1"/>
  <c r="AJ37" i="1"/>
  <c r="AK37" i="1" s="1"/>
  <c r="AV37" i="1"/>
  <c r="AJ39" i="1"/>
  <c r="AK39" i="1" s="1"/>
  <c r="AO39" i="1"/>
  <c r="AW39" i="1"/>
  <c r="AX39" i="1" s="1"/>
  <c r="BB39" i="1"/>
  <c r="AI40" i="1"/>
  <c r="AJ40" i="1" s="1"/>
  <c r="AK40" i="1" s="1"/>
  <c r="AW40" i="1"/>
  <c r="AX40" i="1" s="1"/>
  <c r="AJ41" i="1"/>
  <c r="AK41" i="1" s="1"/>
  <c r="AO41" i="1"/>
  <c r="AW41" i="1"/>
  <c r="AX41" i="1" s="1"/>
  <c r="AJ42" i="1"/>
  <c r="AK42" i="1" s="1"/>
  <c r="AO42" i="1"/>
  <c r="AW42" i="1"/>
  <c r="AX42" i="1" s="1"/>
  <c r="AI43" i="1"/>
  <c r="AJ43" i="1" s="1"/>
  <c r="AK43" i="1" s="1"/>
  <c r="AV43" i="1"/>
  <c r="AW43" i="1" s="1"/>
  <c r="AX43" i="1" s="1"/>
  <c r="AI44" i="1"/>
  <c r="AJ44" i="1" s="1"/>
  <c r="AK44" i="1" s="1"/>
  <c r="AO44" i="1"/>
  <c r="AV44" i="1"/>
  <c r="AW44" i="1" s="1"/>
  <c r="AX44" i="1" s="1"/>
  <c r="AJ45" i="1"/>
  <c r="AK45" i="1" s="1"/>
  <c r="AO45" i="1"/>
  <c r="AW45" i="1"/>
  <c r="AX45" i="1" s="1"/>
  <c r="AJ46" i="1"/>
  <c r="AK46" i="1" s="1"/>
  <c r="AO46" i="1"/>
  <c r="AW46" i="1"/>
  <c r="AX46" i="1" s="1"/>
  <c r="BB46" i="1"/>
  <c r="AI47" i="1"/>
  <c r="AJ47" i="1"/>
  <c r="AK47" i="1" s="1"/>
  <c r="AO47" i="1"/>
  <c r="AW47" i="1"/>
  <c r="AX47" i="1" s="1"/>
  <c r="AJ48" i="1"/>
  <c r="AK48" i="1" s="1"/>
  <c r="AO48" i="1"/>
  <c r="AW48" i="1"/>
  <c r="AX48" i="1" s="1"/>
  <c r="AJ49" i="1"/>
  <c r="AK49" i="1" s="1"/>
  <c r="AO49" i="1"/>
  <c r="AW49" i="1"/>
  <c r="AX49" i="1" s="1"/>
  <c r="BB49" i="1"/>
  <c r="AJ50" i="1"/>
  <c r="AK50" i="1" s="1"/>
  <c r="AO50" i="1"/>
  <c r="AW50" i="1"/>
  <c r="AX50" i="1" s="1"/>
  <c r="BB50" i="1"/>
  <c r="AJ51" i="1"/>
  <c r="AK51" i="1" s="1"/>
  <c r="AO51" i="1"/>
  <c r="AW51" i="1"/>
  <c r="AX51" i="1" s="1"/>
  <c r="BB51" i="1"/>
  <c r="AJ54" i="1"/>
  <c r="AK54" i="1" s="1"/>
  <c r="AO54" i="1"/>
  <c r="AW54" i="1"/>
  <c r="AX54" i="1" s="1"/>
  <c r="AJ56" i="1"/>
  <c r="AK56" i="1" s="1"/>
  <c r="AO56" i="1"/>
  <c r="AW56" i="1"/>
  <c r="AX56" i="1" s="1"/>
  <c r="BB56" i="1"/>
  <c r="AJ58" i="1"/>
  <c r="AK58" i="1" s="1"/>
  <c r="AO58" i="1"/>
  <c r="AW58" i="1"/>
  <c r="AX58" i="1" s="1"/>
  <c r="AJ61" i="1"/>
  <c r="AK61" i="1" s="1"/>
  <c r="AO61" i="1"/>
  <c r="AW61" i="1"/>
  <c r="AX61" i="1" s="1"/>
  <c r="AJ62" i="1"/>
  <c r="AK62" i="1" s="1"/>
  <c r="AO62" i="1"/>
  <c r="AW62" i="1"/>
  <c r="AX62" i="1" s="1"/>
  <c r="AJ63" i="1"/>
  <c r="AK63" i="1" s="1"/>
  <c r="AO63" i="1"/>
  <c r="AW63" i="1"/>
  <c r="AX63" i="1" s="1"/>
  <c r="AJ65" i="1"/>
  <c r="AK65" i="1" s="1"/>
  <c r="AO65" i="1"/>
  <c r="AW65" i="1"/>
  <c r="AX65" i="1" s="1"/>
  <c r="AJ66" i="1"/>
  <c r="AK66" i="1" s="1"/>
  <c r="AO66" i="1"/>
  <c r="AW66" i="1"/>
  <c r="AX66" i="1" s="1"/>
  <c r="AJ70" i="1"/>
  <c r="AK70" i="1" s="1"/>
  <c r="AO70" i="1"/>
  <c r="AW70" i="1"/>
  <c r="AX70" i="1" s="1"/>
  <c r="AJ72" i="1"/>
  <c r="AK72" i="1" s="1"/>
  <c r="AO72" i="1"/>
  <c r="AW72" i="1"/>
  <c r="AX72" i="1" s="1"/>
  <c r="BB72" i="1"/>
  <c r="AJ73" i="1"/>
  <c r="AK73" i="1" s="1"/>
  <c r="AO73" i="1"/>
  <c r="AW73" i="1"/>
  <c r="AX73" i="1" s="1"/>
  <c r="AJ75" i="1"/>
  <c r="AK75" i="1" s="1"/>
  <c r="AO75" i="1"/>
  <c r="AW75" i="1"/>
  <c r="AX75" i="1" s="1"/>
  <c r="AJ77" i="1"/>
  <c r="AK77" i="1" s="1"/>
  <c r="AO77" i="1"/>
  <c r="AQ77" i="1"/>
  <c r="AW77" i="1"/>
  <c r="AX77" i="1" s="1"/>
  <c r="BB77" i="1"/>
  <c r="AJ79" i="1"/>
  <c r="AK79" i="1" s="1"/>
  <c r="AO79" i="1"/>
  <c r="AQ79" i="1"/>
  <c r="AW79" i="1"/>
  <c r="AX79" i="1" s="1"/>
  <c r="BB79" i="1"/>
  <c r="AJ80" i="1"/>
  <c r="AK80" i="1" s="1"/>
  <c r="AO80" i="1"/>
  <c r="AW80" i="1"/>
  <c r="AX80" i="1" s="1"/>
  <c r="BB80" i="1"/>
  <c r="AJ81" i="1"/>
  <c r="AK81" i="1" s="1"/>
  <c r="AO81" i="1"/>
  <c r="AQ81" i="1"/>
  <c r="AW81" i="1"/>
  <c r="AX81" i="1" s="1"/>
  <c r="BB81" i="1"/>
  <c r="AJ83" i="1"/>
  <c r="AK83" i="1" s="1"/>
  <c r="AO83" i="1"/>
  <c r="AQ83" i="1"/>
  <c r="AW83" i="1"/>
  <c r="AX83" i="1" s="1"/>
  <c r="BB83" i="1"/>
  <c r="AJ86" i="1"/>
  <c r="AK86" i="1" s="1"/>
  <c r="AO86" i="1"/>
  <c r="AQ86" i="1"/>
  <c r="AW86" i="1"/>
  <c r="AX86" i="1" s="1"/>
  <c r="BB86" i="1"/>
  <c r="AJ89" i="1"/>
  <c r="AK89" i="1" s="1"/>
  <c r="AO89" i="1"/>
  <c r="AQ89" i="1"/>
  <c r="AW89" i="1"/>
  <c r="AX89" i="1" s="1"/>
  <c r="AJ90" i="1"/>
  <c r="AK90" i="1" s="1"/>
  <c r="AO90" i="1"/>
  <c r="AQ90" i="1"/>
  <c r="AW90" i="1"/>
  <c r="AX90" i="1" s="1"/>
  <c r="AJ91" i="1"/>
  <c r="AK91" i="1" s="1"/>
  <c r="AO91" i="1"/>
  <c r="AQ91" i="1"/>
  <c r="AW91" i="1"/>
  <c r="AX91" i="1" s="1"/>
  <c r="AJ93" i="1"/>
  <c r="AK93" i="1" s="1"/>
  <c r="AO93" i="1"/>
  <c r="AQ93" i="1"/>
  <c r="AW93" i="1"/>
  <c r="AX93" i="1" s="1"/>
  <c r="AJ94" i="1"/>
  <c r="AK94" i="1" s="1"/>
  <c r="AO94" i="1"/>
  <c r="AQ94" i="1"/>
  <c r="AW94" i="1"/>
  <c r="AX94" i="1" s="1"/>
  <c r="AJ95" i="1"/>
  <c r="AK95" i="1" s="1"/>
  <c r="AO95" i="1"/>
  <c r="AQ95" i="1"/>
  <c r="AW95" i="1"/>
  <c r="AX95" i="1" s="1"/>
  <c r="AK96" i="1"/>
  <c r="AO96" i="1"/>
  <c r="AQ96" i="1"/>
  <c r="AW96" i="1"/>
  <c r="AX96" i="1" s="1"/>
  <c r="AJ97" i="1"/>
  <c r="AK97" i="1" s="1"/>
  <c r="AO97" i="1"/>
  <c r="AQ97" i="1"/>
  <c r="AW97" i="1"/>
  <c r="AX97" i="1" s="1"/>
  <c r="AJ98" i="1"/>
  <c r="AK98" i="1" s="1"/>
  <c r="AO98" i="1"/>
  <c r="AW98" i="1"/>
  <c r="AX98" i="1" s="1"/>
  <c r="AJ99" i="1"/>
  <c r="AK99" i="1" s="1"/>
  <c r="AO99" i="1"/>
  <c r="AQ99" i="1"/>
  <c r="AW99" i="1"/>
  <c r="AX99" i="1" s="1"/>
  <c r="AJ100" i="1"/>
  <c r="AK100" i="1" s="1"/>
  <c r="AO100" i="1"/>
  <c r="AW100" i="1"/>
  <c r="AX100" i="1" s="1"/>
  <c r="BB100" i="1"/>
  <c r="AJ103" i="1"/>
  <c r="AK103" i="1" s="1"/>
  <c r="AO103" i="1"/>
  <c r="AQ103" i="1"/>
  <c r="AW103" i="1"/>
  <c r="AX103" i="1" s="1"/>
  <c r="AJ105" i="1"/>
  <c r="AK105" i="1" s="1"/>
  <c r="AO105" i="1"/>
  <c r="AW105" i="1"/>
  <c r="AX105" i="1" s="1"/>
  <c r="BB105" i="1"/>
  <c r="AJ107" i="1"/>
  <c r="AK107" i="1" s="1"/>
  <c r="AO107" i="1"/>
  <c r="AQ107" i="1"/>
  <c r="AW107" i="1"/>
  <c r="AX107" i="1" s="1"/>
  <c r="BB107" i="1"/>
  <c r="AJ109" i="1"/>
  <c r="AK109" i="1" s="1"/>
  <c r="AO109" i="1"/>
  <c r="AQ109" i="1"/>
  <c r="AW109" i="1"/>
  <c r="AX109" i="1" s="1"/>
  <c r="BB109" i="1"/>
  <c r="AJ111" i="1"/>
  <c r="AK111" i="1" s="1"/>
  <c r="AO111" i="1"/>
  <c r="AW111" i="1"/>
  <c r="AX111" i="1" s="1"/>
  <c r="BB111" i="1"/>
  <c r="AJ113" i="1"/>
  <c r="AK113" i="1" s="1"/>
  <c r="AO113" i="1"/>
  <c r="AQ113" i="1"/>
  <c r="AW113" i="1"/>
  <c r="AX113" i="1" s="1"/>
  <c r="BB113" i="1"/>
  <c r="AJ115" i="1"/>
  <c r="AK115" i="1" s="1"/>
  <c r="AO115" i="1"/>
  <c r="AQ115" i="1"/>
  <c r="AW115" i="1"/>
  <c r="AX115" i="1" s="1"/>
  <c r="AJ118" i="1"/>
  <c r="AK118" i="1" s="1"/>
  <c r="AO118" i="1"/>
  <c r="AW118" i="1"/>
  <c r="AX118" i="1" s="1"/>
  <c r="BB118" i="1"/>
  <c r="AJ120" i="1"/>
  <c r="AK120" i="1" s="1"/>
  <c r="AO120" i="1"/>
  <c r="AQ120" i="1"/>
  <c r="AW120" i="1"/>
  <c r="AX120" i="1" s="1"/>
  <c r="AJ123" i="1"/>
  <c r="AK123" i="1" s="1"/>
  <c r="AO123" i="1"/>
  <c r="AQ123" i="1"/>
  <c r="AW123" i="1"/>
  <c r="AX123" i="1" s="1"/>
  <c r="AJ125" i="1"/>
  <c r="AK125" i="1" s="1"/>
  <c r="AO125" i="1"/>
  <c r="AW125" i="1"/>
  <c r="AX125" i="1" s="1"/>
  <c r="BB125" i="1"/>
  <c r="AJ126" i="1"/>
  <c r="AK126" i="1" s="1"/>
  <c r="AO126" i="1"/>
  <c r="AW126" i="1"/>
  <c r="AX126" i="1" s="1"/>
  <c r="BB126" i="1"/>
  <c r="AJ127" i="1"/>
  <c r="AK127" i="1" s="1"/>
  <c r="AO127" i="1"/>
  <c r="AW127" i="1"/>
  <c r="AX127" i="1" s="1"/>
  <c r="BB127" i="1"/>
  <c r="AJ128" i="1"/>
  <c r="AK128" i="1" s="1"/>
  <c r="AO128" i="1"/>
  <c r="AW128" i="1"/>
  <c r="AX128" i="1" s="1"/>
  <c r="BB128" i="1"/>
  <c r="AJ131" i="1"/>
  <c r="AK131" i="1" s="1"/>
  <c r="AO131" i="1"/>
  <c r="AW131" i="1"/>
  <c r="AX131" i="1" s="1"/>
  <c r="BB131" i="1"/>
  <c r="AJ132" i="1"/>
  <c r="AK132" i="1" s="1"/>
  <c r="AO132" i="1"/>
  <c r="AW132" i="1"/>
  <c r="AX132" i="1" s="1"/>
  <c r="BB132" i="1"/>
  <c r="AJ135" i="1"/>
  <c r="AK135" i="1" s="1"/>
  <c r="AO135" i="1"/>
  <c r="AW135" i="1"/>
  <c r="AX135" i="1" s="1"/>
  <c r="AJ137" i="1"/>
  <c r="AK137" i="1" s="1"/>
  <c r="AO137" i="1"/>
  <c r="AW137" i="1"/>
  <c r="AX137" i="1" s="1"/>
  <c r="AJ138" i="1"/>
  <c r="AK138" i="1" s="1"/>
  <c r="AO138" i="1"/>
  <c r="AW138" i="1"/>
  <c r="AX138" i="1" s="1"/>
  <c r="AJ139" i="1"/>
  <c r="AK139" i="1" s="1"/>
  <c r="AO139" i="1"/>
  <c r="AP139" i="1"/>
  <c r="AQ139" i="1" s="1"/>
  <c r="AW139" i="1"/>
  <c r="AX139" i="1" s="1"/>
  <c r="AJ140" i="1"/>
  <c r="AK140" i="1" s="1"/>
  <c r="AO140" i="1"/>
  <c r="AP140" i="1"/>
  <c r="AQ140" i="1" s="1"/>
  <c r="AW140" i="1"/>
  <c r="AX140" i="1" s="1"/>
  <c r="AJ142" i="1"/>
  <c r="AK142" i="1" s="1"/>
  <c r="AO142" i="1"/>
  <c r="AP142" i="1"/>
  <c r="AQ142" i="1"/>
  <c r="AW142" i="1"/>
  <c r="AX142" i="1" s="1"/>
  <c r="AJ144" i="1"/>
  <c r="AK144" i="1" s="1"/>
  <c r="AO144" i="1"/>
  <c r="AP144" i="1"/>
  <c r="AQ144" i="1"/>
  <c r="AW144" i="1"/>
  <c r="AX144" i="1" s="1"/>
  <c r="AJ146" i="1"/>
  <c r="AK146" i="1" s="1"/>
  <c r="AO146" i="1"/>
  <c r="AP146" i="1"/>
  <c r="AQ146" i="1"/>
  <c r="AW146" i="1"/>
  <c r="AX146" i="1" s="1"/>
  <c r="AJ148" i="1"/>
  <c r="AK148" i="1" s="1"/>
  <c r="AO148" i="1"/>
  <c r="AP148" i="1"/>
  <c r="AQ148" i="1"/>
  <c r="AW148" i="1"/>
  <c r="AX148" i="1" s="1"/>
  <c r="AJ150" i="1"/>
  <c r="AK150" i="1" s="1"/>
  <c r="AO150" i="1"/>
  <c r="AP150" i="1"/>
  <c r="AQ150" i="1" s="1"/>
  <c r="AW150" i="1"/>
  <c r="AX150" i="1" s="1"/>
  <c r="AJ151" i="1"/>
  <c r="AK151" i="1" s="1"/>
  <c r="AO151" i="1"/>
  <c r="AP151" i="1"/>
  <c r="AQ151" i="1" s="1"/>
  <c r="AW151" i="1"/>
  <c r="AX151" i="1" s="1"/>
  <c r="AJ154" i="1"/>
  <c r="AK154" i="1" s="1"/>
  <c r="AO154" i="1"/>
  <c r="AP154" i="1"/>
  <c r="AQ154" i="1" s="1"/>
  <c r="AW154" i="1"/>
  <c r="AX154" i="1" s="1"/>
  <c r="AJ159" i="1"/>
  <c r="AK159" i="1" s="1"/>
  <c r="AO159" i="1"/>
  <c r="AP159" i="1"/>
  <c r="AQ159" i="1"/>
  <c r="AW159" i="1"/>
  <c r="AX159" i="1" s="1"/>
  <c r="AJ162" i="1"/>
  <c r="AK162" i="1" s="1"/>
  <c r="AO162" i="1"/>
  <c r="AP162" i="1"/>
  <c r="AQ162" i="1" s="1"/>
  <c r="AW162" i="1"/>
  <c r="AX162" i="1" s="1"/>
  <c r="BB162" i="1"/>
  <c r="AJ163" i="1"/>
  <c r="AK163" i="1" s="1"/>
  <c r="AO163" i="1"/>
  <c r="AP163" i="1"/>
  <c r="AQ163" i="1" s="1"/>
  <c r="AW163" i="1"/>
  <c r="AX163" i="1" s="1"/>
  <c r="BB163" i="1"/>
  <c r="AJ164" i="1"/>
  <c r="AK164" i="1" s="1"/>
  <c r="AO164" i="1"/>
  <c r="AP164" i="1"/>
  <c r="AQ164" i="1" s="1"/>
  <c r="AW164" i="1"/>
  <c r="AX164" i="1" s="1"/>
  <c r="AJ166" i="1"/>
  <c r="AK166" i="1" s="1"/>
  <c r="AO166" i="1"/>
  <c r="AP166" i="1"/>
  <c r="AQ166" i="1"/>
  <c r="AW166" i="1"/>
  <c r="AX166" i="1" s="1"/>
  <c r="AJ168" i="1"/>
  <c r="AK168" i="1" s="1"/>
  <c r="AO168" i="1"/>
  <c r="AP168" i="1"/>
  <c r="AQ168" i="1" s="1"/>
  <c r="AW168" i="1"/>
  <c r="AX168" i="1" s="1"/>
  <c r="BB168" i="1"/>
  <c r="AJ172" i="1"/>
  <c r="AK172" i="1" s="1"/>
  <c r="AO172" i="1"/>
  <c r="AW172" i="1"/>
  <c r="AX172" i="1" s="1"/>
  <c r="BB172" i="1"/>
  <c r="AJ175" i="1"/>
  <c r="AK175" i="1" s="1"/>
  <c r="AO175" i="1"/>
  <c r="AW175" i="1"/>
  <c r="AX175" i="1" s="1"/>
  <c r="AJ177" i="1"/>
  <c r="AK177" i="1" s="1"/>
  <c r="AO177" i="1"/>
  <c r="AW177" i="1"/>
  <c r="AX177" i="1" s="1"/>
  <c r="AJ178" i="1"/>
  <c r="AK178" i="1" s="1"/>
  <c r="AO178" i="1"/>
  <c r="AW178" i="1"/>
  <c r="AX178" i="1" s="1"/>
  <c r="AJ179" i="1"/>
  <c r="AK179" i="1" s="1"/>
  <c r="AO179" i="1"/>
  <c r="AW179" i="1"/>
  <c r="AX179" i="1" s="1"/>
  <c r="AJ180" i="1"/>
  <c r="AK180" i="1" s="1"/>
  <c r="AO180" i="1"/>
  <c r="AW180" i="1"/>
  <c r="AX180" i="1" s="1"/>
  <c r="BB180" i="1"/>
  <c r="AJ182" i="1"/>
  <c r="AK182" i="1" s="1"/>
  <c r="AO182" i="1"/>
  <c r="AW182" i="1"/>
  <c r="AX182" i="1" s="1"/>
  <c r="BB182" i="1"/>
  <c r="AJ184" i="1"/>
  <c r="AK184" i="1" s="1"/>
  <c r="AO184" i="1"/>
  <c r="AW184" i="1"/>
  <c r="AX184" i="1" s="1"/>
  <c r="AJ186" i="1"/>
  <c r="AK186" i="1" s="1"/>
  <c r="AO186" i="1"/>
  <c r="AW186" i="1"/>
  <c r="AX186" i="1" s="1"/>
  <c r="AJ188" i="1"/>
  <c r="AK188" i="1" s="1"/>
  <c r="AO188" i="1"/>
  <c r="AW188" i="1"/>
  <c r="AX188" i="1" s="1"/>
  <c r="AJ190" i="1"/>
  <c r="AK190" i="1" s="1"/>
  <c r="AO190" i="1"/>
  <c r="AW190" i="1"/>
  <c r="AX190" i="1" s="1"/>
  <c r="AJ193" i="1"/>
  <c r="AK193" i="1" s="1"/>
  <c r="AO193" i="1"/>
  <c r="AW193" i="1"/>
  <c r="AX193" i="1" s="1"/>
  <c r="AJ194" i="1"/>
  <c r="AK194" i="1" s="1"/>
  <c r="AO194" i="1"/>
  <c r="AW194" i="1"/>
  <c r="AX194" i="1" s="1"/>
  <c r="AJ197" i="1"/>
  <c r="AK197" i="1" s="1"/>
  <c r="AO197" i="1"/>
  <c r="AW197" i="1"/>
  <c r="AX197" i="1" s="1"/>
  <c r="BB197" i="1"/>
  <c r="AJ198" i="1"/>
  <c r="AK198" i="1" s="1"/>
  <c r="AO198" i="1"/>
  <c r="AW198" i="1"/>
  <c r="AX198" i="1" s="1"/>
  <c r="BB198" i="1"/>
  <c r="AJ199" i="1"/>
  <c r="AK199" i="1" s="1"/>
  <c r="AO199" i="1"/>
  <c r="AW199" i="1"/>
  <c r="AX199" i="1" s="1"/>
  <c r="BB199" i="1"/>
  <c r="AJ200" i="1"/>
  <c r="AK200" i="1" s="1"/>
  <c r="AO200" i="1"/>
  <c r="AW200" i="1"/>
  <c r="AX200" i="1" s="1"/>
  <c r="AJ203" i="1"/>
  <c r="AK203" i="1" s="1"/>
  <c r="AO203" i="1"/>
  <c r="AW203" i="1"/>
  <c r="AX203" i="1" s="1"/>
  <c r="AJ208" i="1"/>
  <c r="AK208" i="1" s="1"/>
  <c r="AO208" i="1"/>
  <c r="AW208" i="1"/>
  <c r="AX208" i="1" s="1"/>
  <c r="AJ209" i="1"/>
  <c r="AK209" i="1" s="1"/>
  <c r="AO209" i="1"/>
  <c r="AW209" i="1"/>
  <c r="AX209" i="1" s="1"/>
  <c r="AJ211" i="1"/>
  <c r="AK211" i="1" s="1"/>
  <c r="AO211" i="1"/>
  <c r="AW211" i="1"/>
  <c r="AX211" i="1" s="1"/>
  <c r="AJ216" i="1"/>
  <c r="AK216" i="1" s="1"/>
  <c r="AO216" i="1"/>
  <c r="AW216" i="1"/>
  <c r="AX216" i="1" s="1"/>
  <c r="AJ218" i="1"/>
  <c r="AK218" i="1" s="1"/>
  <c r="AO218" i="1"/>
  <c r="AW218" i="1"/>
  <c r="AX218" i="1" s="1"/>
  <c r="AJ219" i="1"/>
  <c r="AK219" i="1" s="1"/>
  <c r="AO219" i="1"/>
  <c r="AW219" i="1"/>
  <c r="AX219" i="1" s="1"/>
  <c r="AJ221" i="1"/>
  <c r="AK221" i="1" s="1"/>
  <c r="AO221" i="1"/>
  <c r="AW221" i="1"/>
  <c r="AX221" i="1" s="1"/>
  <c r="AJ223" i="1"/>
  <c r="AK223" i="1" s="1"/>
  <c r="AO223" i="1"/>
  <c r="AW223" i="1"/>
  <c r="AX223" i="1" s="1"/>
  <c r="AJ224" i="1"/>
  <c r="AK224" i="1" s="1"/>
  <c r="AO224" i="1"/>
  <c r="AW224" i="1"/>
  <c r="AX224" i="1" s="1"/>
  <c r="AJ225" i="1"/>
  <c r="AK225" i="1" s="1"/>
  <c r="AO225" i="1"/>
  <c r="AW225" i="1"/>
  <c r="AX225" i="1" s="1"/>
  <c r="AJ226" i="1"/>
  <c r="AK226" i="1" s="1"/>
  <c r="AO226" i="1"/>
  <c r="AW226" i="1"/>
  <c r="AX226" i="1" s="1"/>
  <c r="AJ227" i="1"/>
  <c r="AK227" i="1" s="1"/>
  <c r="AO227" i="1"/>
  <c r="AW227" i="1"/>
  <c r="AX227" i="1" s="1"/>
  <c r="AJ228" i="1"/>
  <c r="AK228" i="1" s="1"/>
  <c r="AO228" i="1"/>
  <c r="AW228" i="1"/>
  <c r="AX228" i="1" s="1"/>
  <c r="AJ229" i="1"/>
  <c r="AK229" i="1" s="1"/>
  <c r="AO229" i="1"/>
  <c r="AW229" i="1"/>
  <c r="AX229" i="1" s="1"/>
  <c r="AJ230" i="1"/>
  <c r="AK230" i="1" s="1"/>
  <c r="AO230" i="1"/>
  <c r="AW230" i="1"/>
  <c r="AX230" i="1" s="1"/>
  <c r="BB230" i="1"/>
  <c r="AJ231" i="1"/>
  <c r="AK231" i="1" s="1"/>
  <c r="AO231" i="1"/>
  <c r="AW231" i="1"/>
  <c r="AX231" i="1" s="1"/>
  <c r="AJ232" i="1"/>
  <c r="AK232" i="1" s="1"/>
  <c r="AO232" i="1"/>
  <c r="AW232" i="1"/>
  <c r="AX232" i="1" s="1"/>
  <c r="AJ233" i="1"/>
  <c r="AK233" i="1" s="1"/>
  <c r="AO233" i="1"/>
  <c r="AW233" i="1"/>
  <c r="AX233" i="1" s="1"/>
  <c r="AJ234" i="1"/>
  <c r="AK234" i="1" s="1"/>
  <c r="AO234" i="1"/>
  <c r="AW234" i="1"/>
  <c r="AX234" i="1" s="1"/>
  <c r="AJ235" i="1"/>
  <c r="AK235" i="1" s="1"/>
  <c r="AO235" i="1"/>
  <c r="AW235" i="1"/>
  <c r="AX235" i="1" s="1"/>
  <c r="AJ236" i="1"/>
  <c r="AK236" i="1" s="1"/>
  <c r="AO236" i="1"/>
  <c r="AW236" i="1"/>
  <c r="AX236" i="1" s="1"/>
  <c r="AK237" i="1"/>
  <c r="AO237" i="1"/>
  <c r="AW237" i="1"/>
  <c r="AX237" i="1" s="1"/>
  <c r="AK238" i="1"/>
  <c r="AO238" i="1"/>
  <c r="AQ238" i="1"/>
  <c r="AW238" i="1"/>
  <c r="AX238" i="1" s="1"/>
  <c r="BB238" i="1"/>
  <c r="AJ239" i="1"/>
  <c r="AK239" i="1" s="1"/>
  <c r="AO239" i="1"/>
  <c r="AW239" i="1"/>
  <c r="AX239" i="1" s="1"/>
  <c r="AJ240" i="1"/>
  <c r="AK240" i="1" s="1"/>
  <c r="AO240" i="1"/>
  <c r="AW240" i="1"/>
  <c r="AX240" i="1" s="1"/>
  <c r="BB240" i="1"/>
  <c r="AJ241" i="1"/>
  <c r="AK241" i="1" s="1"/>
  <c r="AO241" i="1"/>
  <c r="AW241" i="1"/>
  <c r="AX241" i="1" s="1"/>
  <c r="AJ244" i="1"/>
  <c r="AK244" i="1" s="1"/>
  <c r="AO244" i="1"/>
  <c r="AW244" i="1"/>
  <c r="AX244" i="1" s="1"/>
  <c r="AJ247" i="1"/>
  <c r="AK247" i="1" s="1"/>
  <c r="AO247" i="1"/>
  <c r="AW247" i="1"/>
  <c r="AX247" i="1" s="1"/>
  <c r="AJ248" i="1"/>
  <c r="AK248" i="1" s="1"/>
  <c r="AO248" i="1"/>
  <c r="AW248" i="1"/>
  <c r="AX248" i="1" s="1"/>
  <c r="AJ249" i="1"/>
  <c r="AK249" i="1" s="1"/>
  <c r="AO249" i="1"/>
  <c r="AW249" i="1"/>
  <c r="AX249" i="1" s="1"/>
  <c r="AJ252" i="1"/>
  <c r="AK252" i="1" s="1"/>
  <c r="AO252" i="1"/>
  <c r="AW252" i="1"/>
  <c r="AX252" i="1" s="1"/>
  <c r="AJ255" i="1"/>
  <c r="AK255" i="1" s="1"/>
  <c r="AO255" i="1"/>
  <c r="AW255" i="1"/>
  <c r="AX255" i="1" s="1"/>
  <c r="AJ256" i="1"/>
  <c r="AK256" i="1" s="1"/>
  <c r="AO256" i="1"/>
  <c r="AX256" i="1"/>
  <c r="AJ258" i="1"/>
  <c r="AK258" i="1" s="1"/>
  <c r="AO258" i="1"/>
  <c r="AW258" i="1"/>
  <c r="AX258" i="1" s="1"/>
  <c r="AJ260" i="1"/>
  <c r="AK260" i="1" s="1"/>
  <c r="AO260" i="1"/>
  <c r="AW260" i="1"/>
  <c r="AJ262" i="1"/>
  <c r="AK262" i="1" s="1"/>
  <c r="AO262" i="1"/>
  <c r="AW262" i="1"/>
  <c r="AX262" i="1" s="1"/>
  <c r="BB262" i="1"/>
  <c r="AJ264" i="1"/>
  <c r="AK264" i="1" s="1"/>
  <c r="AO264" i="1"/>
  <c r="AW264" i="1"/>
  <c r="AX264" i="1" s="1"/>
  <c r="AJ267" i="1"/>
  <c r="AK267" i="1" s="1"/>
  <c r="AO267" i="1"/>
  <c r="AW267" i="1"/>
  <c r="AX267" i="1" s="1"/>
  <c r="AJ269" i="1"/>
  <c r="AK269" i="1" s="1"/>
  <c r="AO269" i="1"/>
  <c r="AW269" i="1"/>
  <c r="AX269" i="1" s="1"/>
  <c r="AJ273" i="1"/>
  <c r="AK273" i="1" s="1"/>
  <c r="AO273" i="1"/>
  <c r="AW273" i="1"/>
  <c r="AX273" i="1" s="1"/>
  <c r="AJ274" i="1"/>
  <c r="AK274" i="1" s="1"/>
  <c r="AO274" i="1"/>
  <c r="AW274" i="1"/>
  <c r="AX274" i="1" s="1"/>
  <c r="AJ275" i="1"/>
  <c r="AK275" i="1" s="1"/>
  <c r="AO275" i="1"/>
  <c r="AW275" i="1"/>
  <c r="AX275" i="1" s="1"/>
  <c r="BB275" i="1"/>
  <c r="AJ276" i="1"/>
  <c r="AK276" i="1" s="1"/>
  <c r="AO276" i="1"/>
  <c r="AW276" i="1"/>
  <c r="AX276" i="1" s="1"/>
  <c r="AJ277" i="1"/>
  <c r="AK277" i="1" s="1"/>
  <c r="AO277" i="1"/>
  <c r="AW277" i="1"/>
  <c r="AX277" i="1" s="1"/>
  <c r="AJ278" i="1"/>
  <c r="AK278" i="1" s="1"/>
  <c r="AO278" i="1"/>
  <c r="AW278" i="1"/>
  <c r="AX278" i="1" s="1"/>
  <c r="AJ279" i="1"/>
  <c r="AK279" i="1" s="1"/>
  <c r="AO279" i="1"/>
  <c r="AW279" i="1"/>
  <c r="AX279" i="1" s="1"/>
  <c r="AJ280" i="1"/>
  <c r="AK280" i="1" s="1"/>
  <c r="AO280" i="1"/>
  <c r="AW280" i="1"/>
  <c r="AX280" i="1" s="1"/>
  <c r="AJ281" i="1"/>
  <c r="AK281" i="1" s="1"/>
  <c r="AO281" i="1"/>
  <c r="AW281" i="1"/>
  <c r="AX281" i="1" s="1"/>
  <c r="AJ282" i="1"/>
  <c r="AK282" i="1" s="1"/>
  <c r="AO282" i="1"/>
  <c r="AW282" i="1"/>
  <c r="AX282" i="1" s="1"/>
  <c r="AJ286" i="1"/>
  <c r="AK286" i="1" s="1"/>
  <c r="AO286" i="1"/>
  <c r="AW286" i="1"/>
  <c r="AX286" i="1" s="1"/>
  <c r="BB286" i="1"/>
  <c r="AJ287" i="1"/>
  <c r="AK287" i="1" s="1"/>
  <c r="AO287" i="1"/>
  <c r="AW287" i="1"/>
  <c r="AX287" i="1" s="1"/>
  <c r="BB287" i="1"/>
  <c r="AJ288" i="1"/>
  <c r="AK288" i="1" s="1"/>
  <c r="AO288" i="1"/>
  <c r="AW288" i="1"/>
  <c r="AX288" i="1" s="1"/>
  <c r="BB288" i="1"/>
  <c r="AJ289" i="1"/>
  <c r="AK289" i="1" s="1"/>
  <c r="AO289" i="1"/>
  <c r="AW289" i="1"/>
  <c r="AX289" i="1" s="1"/>
  <c r="AJ290" i="1"/>
  <c r="AK290" i="1" s="1"/>
  <c r="AO290" i="1"/>
  <c r="AW290" i="1"/>
  <c r="AX290" i="1" s="1"/>
  <c r="BB290" i="1"/>
  <c r="AJ291" i="1"/>
  <c r="AK291" i="1" s="1"/>
  <c r="AO291" i="1"/>
  <c r="AW291" i="1"/>
  <c r="AX291" i="1" s="1"/>
  <c r="BB291" i="1"/>
  <c r="AJ292" i="1"/>
  <c r="AK292" i="1" s="1"/>
  <c r="AO292" i="1"/>
  <c r="AW292" i="1"/>
  <c r="AX292" i="1" s="1"/>
  <c r="AJ293" i="1"/>
  <c r="AK293" i="1" s="1"/>
  <c r="AO293" i="1"/>
  <c r="AW293" i="1"/>
  <c r="AX293" i="1" s="1"/>
  <c r="BB293" i="1"/>
  <c r="AJ294" i="1"/>
  <c r="AK294" i="1" s="1"/>
  <c r="AO294" i="1"/>
  <c r="AW294" i="1"/>
  <c r="AX294" i="1" s="1"/>
  <c r="BB294" i="1"/>
  <c r="AJ295" i="1"/>
  <c r="AK295" i="1" s="1"/>
  <c r="AO295" i="1"/>
  <c r="AW295" i="1"/>
  <c r="AX295" i="1" s="1"/>
  <c r="BB295" i="1"/>
  <c r="AJ296" i="1"/>
  <c r="AK296" i="1" s="1"/>
  <c r="AO296" i="1"/>
  <c r="AW296" i="1"/>
  <c r="AX296" i="1" s="1"/>
  <c r="BB296" i="1"/>
  <c r="AJ297" i="1"/>
  <c r="AK297" i="1" s="1"/>
  <c r="AO297" i="1"/>
  <c r="AW297" i="1"/>
  <c r="AX297" i="1" s="1"/>
  <c r="BB297" i="1"/>
  <c r="AJ298" i="1"/>
  <c r="AK298" i="1" s="1"/>
  <c r="AO298" i="1"/>
  <c r="AW298" i="1"/>
  <c r="AX298" i="1" s="1"/>
  <c r="BB298" i="1"/>
  <c r="AJ299" i="1"/>
  <c r="AK299" i="1" s="1"/>
  <c r="AO299" i="1"/>
  <c r="AW299" i="1"/>
  <c r="AX299" i="1" s="1"/>
  <c r="BB299" i="1"/>
  <c r="AJ300" i="1"/>
  <c r="AK300" i="1" s="1"/>
  <c r="AO300" i="1"/>
  <c r="AW300" i="1"/>
  <c r="AX300" i="1" s="1"/>
  <c r="BB300" i="1"/>
  <c r="AJ301" i="1"/>
  <c r="AK301" i="1" s="1"/>
  <c r="AO301" i="1"/>
  <c r="AW301" i="1"/>
  <c r="AX301" i="1" s="1"/>
  <c r="BB301" i="1"/>
  <c r="AJ302" i="1"/>
  <c r="AK302" i="1" s="1"/>
  <c r="AO302" i="1"/>
  <c r="AW302" i="1"/>
  <c r="AX302" i="1" s="1"/>
  <c r="BB302" i="1"/>
  <c r="AJ303" i="1"/>
  <c r="AK303" i="1" s="1"/>
  <c r="AO303" i="1"/>
  <c r="AW303" i="1"/>
  <c r="AX303" i="1" s="1"/>
  <c r="BB303" i="1"/>
  <c r="AJ304" i="1"/>
  <c r="AK304" i="1" s="1"/>
  <c r="AO304" i="1"/>
  <c r="AW304" i="1"/>
  <c r="AX304" i="1" s="1"/>
  <c r="BB304" i="1"/>
  <c r="AJ305" i="1"/>
  <c r="AK305" i="1" s="1"/>
  <c r="AO305" i="1"/>
  <c r="AW305" i="1"/>
  <c r="AX305" i="1" s="1"/>
  <c r="BB305" i="1"/>
  <c r="AJ306" i="1"/>
  <c r="AK306" i="1" s="1"/>
  <c r="AO306" i="1"/>
  <c r="AW306" i="1"/>
  <c r="AX306" i="1" s="1"/>
  <c r="BB306" i="1"/>
  <c r="AJ307" i="1"/>
  <c r="AK307" i="1" s="1"/>
  <c r="AO307" i="1"/>
  <c r="AW307" i="1"/>
  <c r="AX307" i="1" s="1"/>
  <c r="BB307" i="1"/>
  <c r="AI308" i="1"/>
  <c r="AJ308" i="1" s="1"/>
  <c r="AK308" i="1" s="1"/>
  <c r="AV308" i="1"/>
  <c r="AW308" i="1" s="1"/>
  <c r="AX308" i="1" s="1"/>
  <c r="AJ309" i="1"/>
  <c r="AK309" i="1" s="1"/>
  <c r="AO309" i="1"/>
  <c r="AW309" i="1"/>
  <c r="AX309" i="1" s="1"/>
  <c r="BB309" i="1"/>
  <c r="AI310" i="1"/>
  <c r="AO310" i="1" s="1"/>
  <c r="AJ310" i="1"/>
  <c r="AK310" i="1" s="1"/>
  <c r="AJ311" i="1"/>
  <c r="AK311" i="1" s="1"/>
  <c r="AO311" i="1"/>
  <c r="AV311" i="1"/>
  <c r="AJ312" i="1"/>
  <c r="AK312" i="1" s="1"/>
  <c r="AO312" i="1"/>
  <c r="AV312" i="1"/>
  <c r="AW312" i="1"/>
  <c r="AX312" i="1" s="1"/>
  <c r="AJ313" i="1"/>
  <c r="AK313" i="1" s="1"/>
  <c r="AO313" i="1"/>
  <c r="AV313" i="1"/>
  <c r="AJ314" i="1"/>
  <c r="AK314" i="1" s="1"/>
  <c r="AO314" i="1"/>
  <c r="AV314" i="1"/>
  <c r="AJ316" i="1"/>
  <c r="AK316" i="1" s="1"/>
  <c r="AO316" i="1"/>
  <c r="AV316" i="1"/>
  <c r="AJ317" i="1"/>
  <c r="AK317" i="1" s="1"/>
  <c r="AO317" i="1"/>
  <c r="AV317" i="1"/>
  <c r="AJ319" i="1"/>
  <c r="AK319" i="1" s="1"/>
  <c r="AO319" i="1"/>
  <c r="AV319" i="1"/>
  <c r="AJ320" i="1"/>
  <c r="AK320" i="1" s="1"/>
  <c r="AO320" i="1"/>
  <c r="AV320" i="1"/>
  <c r="AW320" i="1" s="1"/>
  <c r="AX320" i="1" s="1"/>
  <c r="AJ321" i="1"/>
  <c r="AK321" i="1" s="1"/>
  <c r="AO321" i="1"/>
  <c r="AV321" i="1"/>
  <c r="AI323" i="1"/>
  <c r="AO323" i="1" s="1"/>
  <c r="AJ323" i="1"/>
  <c r="AK323" i="1" s="1"/>
  <c r="AV323" i="1"/>
  <c r="AW323" i="1" s="1"/>
  <c r="AX323" i="1" s="1"/>
  <c r="AJ324" i="1"/>
  <c r="AK324" i="1" s="1"/>
  <c r="AO324" i="1"/>
  <c r="AV324" i="1"/>
  <c r="AJ326" i="1"/>
  <c r="AK326" i="1" s="1"/>
  <c r="AO326" i="1"/>
  <c r="AV326" i="1"/>
  <c r="AW326" i="1" s="1"/>
  <c r="AX326" i="1" s="1"/>
  <c r="AJ327" i="1"/>
  <c r="AK327" i="1" s="1"/>
  <c r="AO327" i="1"/>
  <c r="AV327" i="1"/>
  <c r="AW327" i="1" s="1"/>
  <c r="AX327" i="1" s="1"/>
  <c r="AJ328" i="1"/>
  <c r="AK328" i="1" s="1"/>
  <c r="AO328" i="1"/>
  <c r="AV328" i="1"/>
  <c r="AJ329" i="1"/>
  <c r="AK329" i="1" s="1"/>
  <c r="AO329" i="1"/>
  <c r="AV329" i="1"/>
  <c r="AW329" i="1" s="1"/>
  <c r="AX329" i="1" s="1"/>
  <c r="AJ330" i="1"/>
  <c r="AK330" i="1" s="1"/>
  <c r="AO330" i="1"/>
  <c r="AV330" i="1"/>
  <c r="AW330" i="1" s="1"/>
  <c r="AX330" i="1" s="1"/>
  <c r="AJ331" i="1"/>
  <c r="AK331" i="1" s="1"/>
  <c r="AO331" i="1"/>
  <c r="AW331" i="1"/>
  <c r="AX331" i="1" s="1"/>
  <c r="BB331" i="1"/>
  <c r="AI332" i="1"/>
  <c r="AJ332" i="1" s="1"/>
  <c r="AK332" i="1" s="1"/>
  <c r="AV332" i="1"/>
  <c r="AW332" i="1"/>
  <c r="AX332" i="1" s="1"/>
  <c r="AJ334" i="1"/>
  <c r="AK334" i="1" s="1"/>
  <c r="AO334" i="1"/>
  <c r="AW334" i="1"/>
  <c r="AX334" i="1" s="1"/>
  <c r="AJ335" i="1"/>
  <c r="AK335" i="1" s="1"/>
  <c r="AO335" i="1"/>
  <c r="AV335" i="1"/>
  <c r="AW335" i="1"/>
  <c r="AX335" i="1" s="1"/>
  <c r="AI336" i="1"/>
  <c r="AO336" i="1" s="1"/>
  <c r="AJ336" i="1"/>
  <c r="AK336" i="1" s="1"/>
  <c r="AV336" i="1"/>
  <c r="AW336" i="1"/>
  <c r="AX336" i="1" s="1"/>
  <c r="AJ338" i="1"/>
  <c r="AK338" i="1" s="1"/>
  <c r="AO338" i="1"/>
  <c r="AV338" i="1"/>
  <c r="AW338" i="1"/>
  <c r="AX338" i="1" s="1"/>
  <c r="AJ340" i="1"/>
  <c r="AK340" i="1" s="1"/>
  <c r="AO340" i="1"/>
  <c r="AV340" i="1"/>
  <c r="AW340" i="1" s="1"/>
  <c r="AX340" i="1" s="1"/>
  <c r="AI341" i="1"/>
  <c r="AJ341" i="1" s="1"/>
  <c r="AK341" i="1" s="1"/>
  <c r="AO341" i="1"/>
  <c r="AV341" i="1"/>
  <c r="AW341" i="1"/>
  <c r="AX341" i="1" s="1"/>
  <c r="AJ342" i="1"/>
  <c r="AK342" i="1" s="1"/>
  <c r="AO342" i="1"/>
  <c r="AW342" i="1"/>
  <c r="AX342" i="1" s="1"/>
  <c r="AJ343" i="1"/>
  <c r="AK343" i="1" s="1"/>
  <c r="AO343" i="1"/>
  <c r="AW343" i="1"/>
  <c r="AX343" i="1" s="1"/>
  <c r="AJ344" i="1"/>
  <c r="AK344" i="1" s="1"/>
  <c r="AO344" i="1"/>
  <c r="AW344" i="1"/>
  <c r="AX344" i="1" s="1"/>
  <c r="AJ345" i="1"/>
  <c r="AK345" i="1" s="1"/>
  <c r="AO345" i="1"/>
  <c r="AW345" i="1"/>
  <c r="AX345" i="1" s="1"/>
  <c r="AJ346" i="1"/>
  <c r="AK346" i="1" s="1"/>
  <c r="AO346" i="1"/>
  <c r="AW346" i="1"/>
  <c r="AX346" i="1" s="1"/>
  <c r="AO347" i="1"/>
  <c r="AW347" i="1"/>
  <c r="AX347" i="1" s="1"/>
  <c r="BB347" i="1"/>
  <c r="AJ348" i="1"/>
  <c r="AK348" i="1" s="1"/>
  <c r="AO348" i="1"/>
  <c r="AW348" i="1"/>
  <c r="AX348" i="1" s="1"/>
  <c r="BB348" i="1"/>
  <c r="AJ349" i="1"/>
  <c r="AK349" i="1" s="1"/>
  <c r="AO349" i="1"/>
  <c r="AW349" i="1"/>
  <c r="AX349" i="1" s="1"/>
  <c r="AJ350" i="1"/>
  <c r="AK350" i="1" s="1"/>
  <c r="AO350" i="1"/>
  <c r="AW350" i="1"/>
  <c r="AX350" i="1" s="1"/>
  <c r="BB350" i="1"/>
  <c r="AR353" i="1"/>
  <c r="AS353" i="1"/>
  <c r="AT353" i="1"/>
  <c r="BD20" i="1"/>
  <c r="BD77" i="1"/>
  <c r="BD79" i="1"/>
  <c r="BD80" i="1"/>
  <c r="BD81" i="1"/>
  <c r="BD83" i="1"/>
  <c r="BD86" i="1"/>
  <c r="BD91" i="1"/>
  <c r="BD93" i="1"/>
  <c r="BD94" i="1"/>
  <c r="BD95" i="1"/>
  <c r="BD97" i="1"/>
  <c r="BD98" i="1"/>
  <c r="BD99" i="1"/>
  <c r="BD100" i="1"/>
  <c r="BD103" i="1"/>
  <c r="BD107" i="1"/>
  <c r="BD109" i="1"/>
  <c r="BD113" i="1"/>
  <c r="BD118" i="1"/>
  <c r="BD120" i="1"/>
  <c r="BD123" i="1"/>
  <c r="BD128" i="1"/>
  <c r="BC139" i="1"/>
  <c r="BD139" i="1"/>
  <c r="BC140" i="1"/>
  <c r="BD140" i="1" s="1"/>
  <c r="BC142" i="1"/>
  <c r="BD142" i="1" s="1"/>
  <c r="BC144" i="1"/>
  <c r="BD144" i="1"/>
  <c r="BC146" i="1"/>
  <c r="BD146" i="1" s="1"/>
  <c r="BC148" i="1"/>
  <c r="BD148" i="1" s="1"/>
  <c r="BC150" i="1"/>
  <c r="BD150" i="1" s="1"/>
  <c r="BC151" i="1"/>
  <c r="BD151" i="1" s="1"/>
  <c r="BC154" i="1"/>
  <c r="BD154" i="1" s="1"/>
  <c r="BC159" i="1"/>
  <c r="BD159" i="1"/>
  <c r="BC162" i="1"/>
  <c r="BD162" i="1"/>
  <c r="BC163" i="1"/>
  <c r="BD163" i="1"/>
  <c r="BC164" i="1"/>
  <c r="BD164" i="1" s="1"/>
  <c r="BC166" i="1"/>
  <c r="BD166" i="1" s="1"/>
  <c r="BD236" i="1"/>
  <c r="BD255" i="1"/>
  <c r="BD286" i="1"/>
  <c r="BD287" i="1"/>
  <c r="BD288" i="1"/>
  <c r="BD296" i="1"/>
  <c r="BE352" i="1"/>
  <c r="BG353" i="1"/>
  <c r="BF353" i="1"/>
  <c r="BG352" i="1"/>
  <c r="BF352" i="1"/>
  <c r="AB352" i="1"/>
  <c r="X339" i="1"/>
  <c r="X337" i="1"/>
  <c r="X333" i="1"/>
  <c r="X325" i="1"/>
  <c r="X322" i="1"/>
  <c r="Y318" i="1"/>
  <c r="X318" i="1"/>
  <c r="Y315" i="1"/>
  <c r="X315" i="1"/>
  <c r="Y283" i="1"/>
  <c r="Y284" i="1" s="1"/>
  <c r="X283" i="1"/>
  <c r="X284" i="1" s="1"/>
  <c r="X285" i="1" s="1"/>
  <c r="Z271" i="1"/>
  <c r="Y271" i="1"/>
  <c r="Y272" i="1" s="1"/>
  <c r="Y273" i="1" s="1"/>
  <c r="X271" i="1"/>
  <c r="X272" i="1" s="1"/>
  <c r="X273" i="1" s="1"/>
  <c r="Y268" i="1"/>
  <c r="X268" i="1"/>
  <c r="Z265" i="1"/>
  <c r="Z266" i="1" s="1"/>
  <c r="Y265" i="1"/>
  <c r="Y266" i="1" s="1"/>
  <c r="X265" i="1"/>
  <c r="X266" i="1" s="1"/>
  <c r="Z263" i="1"/>
  <c r="Y263" i="1"/>
  <c r="X263" i="1"/>
  <c r="Z261" i="1"/>
  <c r="Y261" i="1"/>
  <c r="X261" i="1"/>
  <c r="Z259" i="1"/>
  <c r="Y259" i="1"/>
  <c r="X259" i="1"/>
  <c r="Z257" i="1"/>
  <c r="Y257" i="1"/>
  <c r="X257" i="1"/>
  <c r="Z253" i="1"/>
  <c r="Y253" i="1"/>
  <c r="X253" i="1"/>
  <c r="X254" i="1" s="1"/>
  <c r="Z250" i="1"/>
  <c r="Y250" i="1"/>
  <c r="X250" i="1"/>
  <c r="X251" i="1" s="1"/>
  <c r="Z245" i="1"/>
  <c r="Y245" i="1"/>
  <c r="X245" i="1"/>
  <c r="X246" i="1" s="1"/>
  <c r="Z242" i="1"/>
  <c r="Y242" i="1"/>
  <c r="X242" i="1"/>
  <c r="X243" i="1" s="1"/>
  <c r="Y222" i="1"/>
  <c r="X222" i="1"/>
  <c r="Y220" i="1"/>
  <c r="X220" i="1"/>
  <c r="Y217" i="1"/>
  <c r="X217" i="1"/>
  <c r="AA215" i="1"/>
  <c r="Z212" i="1"/>
  <c r="Z213" i="1" s="1"/>
  <c r="Z214" i="1" s="1"/>
  <c r="Z215" i="1" s="1"/>
  <c r="Y212" i="1"/>
  <c r="Y213" i="1" s="1"/>
  <c r="Y214" i="1" s="1"/>
  <c r="Y215" i="1" s="1"/>
  <c r="X212" i="1"/>
  <c r="X213" i="1" s="1"/>
  <c r="X214" i="1" s="1"/>
  <c r="X215" i="1" s="1"/>
  <c r="Y210" i="1"/>
  <c r="X210" i="1"/>
  <c r="Z204" i="1"/>
  <c r="Z205" i="1" s="1"/>
  <c r="Z206" i="1" s="1"/>
  <c r="Z207" i="1" s="1"/>
  <c r="Y204" i="1"/>
  <c r="Y205" i="1" s="1"/>
  <c r="Y206" i="1" s="1"/>
  <c r="Y207" i="1" s="1"/>
  <c r="X204" i="1"/>
  <c r="X205" i="1" s="1"/>
  <c r="X206" i="1" s="1"/>
  <c r="X207" i="1" s="1"/>
  <c r="Z201" i="1"/>
  <c r="Z202" i="1" s="1"/>
  <c r="Y201" i="1"/>
  <c r="Y202" i="1" s="1"/>
  <c r="X201" i="1"/>
  <c r="X202" i="1" s="1"/>
  <c r="Y195" i="1"/>
  <c r="Y196" i="1" s="1"/>
  <c r="X195" i="1"/>
  <c r="X196" i="1" s="1"/>
  <c r="Y191" i="1"/>
  <c r="Y192" i="1" s="1"/>
  <c r="X191" i="1"/>
  <c r="X192" i="1" s="1"/>
  <c r="Y189" i="1"/>
  <c r="X189" i="1"/>
  <c r="Y187" i="1"/>
  <c r="X187" i="1"/>
  <c r="Y185" i="1"/>
  <c r="X185" i="1"/>
  <c r="Y183" i="1"/>
  <c r="X183" i="1"/>
  <c r="AA181" i="1"/>
  <c r="Z181" i="1"/>
  <c r="Y181" i="1"/>
  <c r="X181" i="1"/>
  <c r="Y176" i="1"/>
  <c r="X176" i="1"/>
  <c r="Y173" i="1"/>
  <c r="X173" i="1"/>
  <c r="X174" i="1" s="1"/>
  <c r="Y169" i="1"/>
  <c r="Y170" i="1" s="1"/>
  <c r="Y171" i="1" s="1"/>
  <c r="X169" i="1"/>
  <c r="X170" i="1" s="1"/>
  <c r="X171" i="1" s="1"/>
  <c r="V168" i="1"/>
  <c r="X167" i="1"/>
  <c r="V166" i="1"/>
  <c r="X165" i="1"/>
  <c r="V164" i="1"/>
  <c r="V163" i="1"/>
  <c r="V162" i="1"/>
  <c r="X160" i="1"/>
  <c r="X161" i="1" s="1"/>
  <c r="V159" i="1"/>
  <c r="Y158" i="1"/>
  <c r="Y155" i="1"/>
  <c r="X155" i="1"/>
  <c r="X156" i="1" s="1"/>
  <c r="X157" i="1" s="1"/>
  <c r="X158" i="1" s="1"/>
  <c r="V154" i="1"/>
  <c r="Y152" i="1"/>
  <c r="Y153" i="1" s="1"/>
  <c r="X152" i="1"/>
  <c r="X153" i="1" s="1"/>
  <c r="V151" i="1"/>
  <c r="V150" i="1"/>
  <c r="Y149" i="1"/>
  <c r="X149" i="1"/>
  <c r="V148" i="1"/>
  <c r="X147" i="1"/>
  <c r="V146" i="1"/>
  <c r="X145" i="1"/>
  <c r="V144" i="1"/>
  <c r="Y143" i="1"/>
  <c r="X143" i="1"/>
  <c r="V142" i="1"/>
  <c r="X141" i="1"/>
  <c r="V140" i="1"/>
  <c r="V139" i="1"/>
  <c r="Y133" i="1"/>
  <c r="Y134" i="1" s="1"/>
  <c r="X133" i="1"/>
  <c r="X134" i="1" s="1"/>
  <c r="Y129" i="1"/>
  <c r="Y130" i="1" s="1"/>
  <c r="X129" i="1"/>
  <c r="X130" i="1" s="1"/>
  <c r="Y124" i="1"/>
  <c r="X124" i="1"/>
  <c r="Y121" i="1"/>
  <c r="Y122" i="1" s="1"/>
  <c r="X121" i="1"/>
  <c r="X122" i="1" s="1"/>
  <c r="Y119" i="1"/>
  <c r="X119" i="1"/>
  <c r="Y116" i="1"/>
  <c r="Y117" i="1" s="1"/>
  <c r="X116" i="1"/>
  <c r="X117" i="1" s="1"/>
  <c r="Y114" i="1"/>
  <c r="X114" i="1"/>
  <c r="Y112" i="1"/>
  <c r="X112" i="1"/>
  <c r="Y110" i="1"/>
  <c r="X110" i="1"/>
  <c r="Y108" i="1"/>
  <c r="X108" i="1"/>
  <c r="Y106" i="1"/>
  <c r="X106" i="1"/>
  <c r="Y104" i="1"/>
  <c r="X104" i="1"/>
  <c r="Y101" i="1"/>
  <c r="Y102" i="1" s="1"/>
  <c r="X101" i="1"/>
  <c r="X102" i="1" s="1"/>
  <c r="Y92" i="1"/>
  <c r="X92" i="1"/>
  <c r="Y87" i="1"/>
  <c r="Y88" i="1" s="1"/>
  <c r="X87" i="1"/>
  <c r="X88" i="1" s="1"/>
  <c r="Y84" i="1"/>
  <c r="X84" i="1"/>
  <c r="X85" i="1" s="1"/>
  <c r="Y82" i="1"/>
  <c r="X82" i="1"/>
  <c r="Y78" i="1"/>
  <c r="X78" i="1"/>
  <c r="Y76" i="1"/>
  <c r="X76" i="1"/>
  <c r="Y74" i="1"/>
  <c r="X74" i="1"/>
  <c r="Y71" i="1"/>
  <c r="X71" i="1"/>
  <c r="Y67" i="1"/>
  <c r="Y68" i="1" s="1"/>
  <c r="X67" i="1"/>
  <c r="X68" i="1" s="1"/>
  <c r="X69" i="1" s="1"/>
  <c r="Y64" i="1"/>
  <c r="X64" i="1"/>
  <c r="Y60" i="1"/>
  <c r="X59" i="1"/>
  <c r="X60" i="1" s="1"/>
  <c r="X57" i="1"/>
  <c r="X55" i="1"/>
  <c r="Y53" i="1"/>
  <c r="X52" i="1"/>
  <c r="X53" i="1" s="1"/>
  <c r="X38" i="1"/>
  <c r="Y34" i="1"/>
  <c r="X34" i="1"/>
  <c r="X28" i="1"/>
  <c r="X26" i="1"/>
  <c r="X24" i="1"/>
  <c r="X21" i="1"/>
  <c r="Y15" i="1"/>
  <c r="X15" i="1"/>
  <c r="Y13" i="1"/>
  <c r="X13" i="1"/>
  <c r="Z9" i="1"/>
  <c r="Z10" i="1" s="1"/>
  <c r="Y9" i="1"/>
  <c r="Y10" i="1" s="1"/>
  <c r="Y11" i="1" s="1"/>
  <c r="X9" i="1"/>
  <c r="X10" i="1" s="1"/>
  <c r="X11" i="1" s="1"/>
  <c r="AW36" i="1" l="1"/>
  <c r="AX36" i="1" s="1"/>
  <c r="AV310" i="1"/>
  <c r="AW310" i="1" s="1"/>
  <c r="AX310" i="1" s="1"/>
  <c r="AO32" i="1"/>
  <c r="AO36" i="1"/>
  <c r="AW35" i="1"/>
  <c r="AX35" i="1" s="1"/>
  <c r="AO332" i="1"/>
  <c r="AO308" i="1"/>
  <c r="AO33" i="1"/>
  <c r="AW317" i="1"/>
  <c r="AX317" i="1" s="1"/>
  <c r="AW313" i="1"/>
  <c r="AX313" i="1" s="1"/>
  <c r="AW311" i="1"/>
  <c r="AX311" i="1" s="1"/>
  <c r="AW328" i="1"/>
  <c r="AX328" i="1" s="1"/>
  <c r="AW324" i="1"/>
  <c r="AX324" i="1" s="1"/>
  <c r="AW319" i="1"/>
  <c r="AX319" i="1" s="1"/>
  <c r="AW321" i="1"/>
  <c r="AX321" i="1" s="1"/>
  <c r="AW316" i="1"/>
  <c r="AX316" i="1" s="1"/>
  <c r="AW314" i="1"/>
  <c r="AX314" i="1" s="1"/>
  <c r="AO43" i="1"/>
  <c r="AO40" i="1"/>
  <c r="AW37" i="1"/>
  <c r="AX37" i="1" s="1"/>
</calcChain>
</file>

<file path=xl/sharedStrings.xml><?xml version="1.0" encoding="utf-8"?>
<sst xmlns="http://schemas.openxmlformats.org/spreadsheetml/2006/main" count="6897" uniqueCount="1813">
  <si>
    <t>DEPARTAMENTO ADMINISTRATIVO NACIONAL DE ESTADÍSTICA (DANE)
 PLAN DE ACCIÓN INSTITUCIONAL
Versión 3 - Junio 26 de 2026</t>
  </si>
  <si>
    <t>CÓDIGO: DES-020-PDT-001-f-002</t>
  </si>
  <si>
    <t>VERSIÓN: 04</t>
  </si>
  <si>
    <t>INFORMACIÓN RESPONSABLES</t>
  </si>
  <si>
    <t>ALINEACIÓN ESTRATEGICA</t>
  </si>
  <si>
    <t>PROGRAMACIÓN DE METAS</t>
  </si>
  <si>
    <t>PROGRAMACIÓN PRESUPUESTAL</t>
  </si>
  <si>
    <t>ALINEACIÓN CON PROCESOS</t>
  </si>
  <si>
    <t xml:space="preserve">SEGUIMIENTO TRIMESTRE - 1                                            </t>
  </si>
  <si>
    <t xml:space="preserve">SEGUIMIENTO TRIMESTRE - 2                                    </t>
  </si>
  <si>
    <t>Instrumento de planeación</t>
  </si>
  <si>
    <t>Área</t>
  </si>
  <si>
    <t>[ID META]</t>
  </si>
  <si>
    <t>LINEA ESTRATÉGICA PEI</t>
  </si>
  <si>
    <t xml:space="preserve">TEMÁTICA
</t>
  </si>
  <si>
    <t>META TOTAL</t>
  </si>
  <si>
    <t>META DESCRIPTIVA</t>
  </si>
  <si>
    <t>TIPO DE INDICADOR</t>
  </si>
  <si>
    <t>UNIDAD DE MEDIDA</t>
  </si>
  <si>
    <t>FÓRMULA DEL INDICADOR</t>
  </si>
  <si>
    <t>ENTREGABLE</t>
  </si>
  <si>
    <t xml:space="preserve">FECHA DE INICIO </t>
  </si>
  <si>
    <t xml:space="preserve">FECHA FINAL </t>
  </si>
  <si>
    <t>AVANCE TRIMESTRAL
ACUMULADO</t>
  </si>
  <si>
    <t>FUNCIONAMIENTO</t>
  </si>
  <si>
    <t>VALOR FUNCIONAMIENTO</t>
  </si>
  <si>
    <t>INVERSIÓN</t>
  </si>
  <si>
    <t>ID</t>
  </si>
  <si>
    <t>PROYECTO DE INVERSIÓN</t>
  </si>
  <si>
    <t>PRODUCTO</t>
  </si>
  <si>
    <t>DEPENDENCIA EJECUTORA</t>
  </si>
  <si>
    <t>VALOR INVERSIÓN</t>
  </si>
  <si>
    <t>PROCESO DEL SIGI ASOCIADO</t>
  </si>
  <si>
    <t xml:space="preserve">PLANES ADMINISTRATIVOS </t>
  </si>
  <si>
    <t>POLÍTICA MIPG RELACIONADA</t>
  </si>
  <si>
    <t>TRANSFORMACIONES DEL PLAN NACIONAL DE DESARROLLO</t>
  </si>
  <si>
    <t>PROGRAMA DE TRANSPARENCIA Y ÉTICA PÚBLICA - PTEP</t>
  </si>
  <si>
    <t>AVANCE CUANTITATIVO</t>
  </si>
  <si>
    <t>NIVEL DE CUMPLIMIENTO EN EL TRIMESTRE</t>
  </si>
  <si>
    <t>AVANCE CUALITATIVO</t>
  </si>
  <si>
    <t>EVIDENCIA</t>
  </si>
  <si>
    <t>JUSTIFICACIÓN NO CUMPLIMIENTO</t>
  </si>
  <si>
    <t>ESTADO REAL DE LA META EN EL TRIMESTRE</t>
  </si>
  <si>
    <t xml:space="preserve">Valor recursos de FUNCIONAMIENTO (pesos) </t>
  </si>
  <si>
    <t xml:space="preserve">Ejecución recursos de FUNCIONAMIENTO (pesos) </t>
  </si>
  <si>
    <t>Valor recursos de INVERSIÓN
(pesos)</t>
  </si>
  <si>
    <t xml:space="preserve">Ejecución recursos de INVERSIÓN EN COMPROMISOS
(pesos) </t>
  </si>
  <si>
    <t xml:space="preserve">Ejecución recursos de INVERSIÓN EN OBLIGACIONES
(pesos) </t>
  </si>
  <si>
    <t>Plan / Programa</t>
  </si>
  <si>
    <t>Nivel jerárquico</t>
  </si>
  <si>
    <t>Área o dependencia responsable de la meta</t>
  </si>
  <si>
    <t>Sigla del área_# meta
Ejemplo: AAI_1</t>
  </si>
  <si>
    <t>Líneas estratégicas establecidas el marco de la entidad durante el cuatrienio</t>
  </si>
  <si>
    <t>Seleccione la meta estratégica asociada al área</t>
  </si>
  <si>
    <t>De  dónde proviene la temática de la meta</t>
  </si>
  <si>
    <t>Número entero o porcentaje</t>
  </si>
  <si>
    <t xml:space="preserve">Descripción de la meta: 
Verbo en infinitivo (que represente la acción principal) + Sujeto + Condición específica de logro </t>
  </si>
  <si>
    <t>Tipo de indicador de acuerdo al Procedimiento de Formulación y monitoreo de indicadores de gestión de la Entidad en su versión 11</t>
  </si>
  <si>
    <t>Parámetro o unidad de referencia para determinar la  magnitud de medición del indicador</t>
  </si>
  <si>
    <t>Representación matemática del cálculo del indicador que medirá la meta.</t>
  </si>
  <si>
    <t>Documento o producto entregable final de la meta.</t>
  </si>
  <si>
    <t>dd/mm/aaaa</t>
  </si>
  <si>
    <t>I TRIMESTRE</t>
  </si>
  <si>
    <t>II TRIMESTRE</t>
  </si>
  <si>
    <t>III TRIMESTRE</t>
  </si>
  <si>
    <t>IV TRIMESTRE</t>
  </si>
  <si>
    <t>Seleccione: Si aplica o no aplica</t>
  </si>
  <si>
    <t>Indique el valor asociado para funcionamiento</t>
  </si>
  <si>
    <t># meta</t>
  </si>
  <si>
    <t>Proyecto de Inversión</t>
  </si>
  <si>
    <t>Producto</t>
  </si>
  <si>
    <t xml:space="preserve">Área o dependencia </t>
  </si>
  <si>
    <t>Asignado</t>
  </si>
  <si>
    <t>Proceso del Sistema Integrado de Gestión Institucional de la entidad que se alinea con la meta</t>
  </si>
  <si>
    <t>Plan Administrativo asociado con la meta de acuerdo con lo dispuesto en el
Decreto 612 de 2018.</t>
  </si>
  <si>
    <t>Política de Gestión y Desempeño del Modelo Integrado de Planeación y Gestión relacionada con la meta.</t>
  </si>
  <si>
    <t>Transformaciones del PND al que la meta contribuye</t>
  </si>
  <si>
    <t>Componente Programático</t>
  </si>
  <si>
    <t>Se debe aplicar la formula del indicador de la meta</t>
  </si>
  <si>
    <t>Indica el porcentaje de avance logrado en el trimestre de acuerdo con lo programado</t>
  </si>
  <si>
    <t>Nivel alcanzado</t>
  </si>
  <si>
    <t>Se debe realizar una descripción cualitativa del avance o logro de la meta.</t>
  </si>
  <si>
    <t>Se debe escribir el nombre de los documentos o soportes que son evidencia de la meta es importante que coincidan con el nombre de los archivos cargados en el repositorio.</t>
  </si>
  <si>
    <t>En caso de que el  avance real sea menor  al esperado por favor justifique las razones del incumplimiento</t>
  </si>
  <si>
    <t>Indica el estado de gestión de la meta de acuerdo con el reporte realizado en el trimestre</t>
  </si>
  <si>
    <t>Hace referencia al valor de funcionamiento y en caso de que sea actualizado reporte el nuevo valor frente al valor inicial programado</t>
  </si>
  <si>
    <t>Indique el valor ejecutado con corte al mes del reporte teniendo en cuenta el porcentaje de avance de la meta. (Este valor es acumulado)</t>
  </si>
  <si>
    <t xml:space="preserve">Esta información será reportada por la Oficina Asesora de Planeación. </t>
  </si>
  <si>
    <t>Plan de acción</t>
  </si>
  <si>
    <t>Dirección</t>
  </si>
  <si>
    <t>GIT Estadísticas Inclusivas</t>
  </si>
  <si>
    <t>DIR_01</t>
  </si>
  <si>
    <t>L5 - Un Sistema Estadístico Nacional - SEN coordinado</t>
  </si>
  <si>
    <t>L5.1 Implementar una estrategia de sensibilización e integración de las variables de género diversidad y enfoque diferencial e interseccional en los producto de difusión en el marco de las entidades productoras de información estadística y registros administrativos del SEN que permita unificar categorías para una mejor y justa caracterización de la población.</t>
  </si>
  <si>
    <t>13. Enfoque diferencial y Violencia basada en género</t>
  </si>
  <si>
    <t>Elaborar un documento metodológico con lineamientos técnicos dirigido a las direcciones técnicas y territoriales del DANE para la incorporación integral y progresiva del enfoque diferencial e interseccionalidad en todas las fases de la producción estadística del DANE.</t>
  </si>
  <si>
    <t>Eficacia</t>
  </si>
  <si>
    <t>Porcentual</t>
  </si>
  <si>
    <t>Sumatoria de los siguientes Hitos: 
Hito 1. Mesas de trabajo y recolección de insumos con direcciones técnicas y territoriales y con otras dependencias del DANE (25%)
Hito 2. Elaboración del documento versión preliminar para revisiones (25%)
Hito 3. Revisión y ajustes con direcciones técnicas territoriales y otras dependencias del DANE (25%)
Hito 4. Documento final socialización y plan de implementación (25%)</t>
  </si>
  <si>
    <t>1.1 Listas de asistencias
1.2 Actas de reunión
1.3. Documento metodológico</t>
  </si>
  <si>
    <t>Si aplica</t>
  </si>
  <si>
    <t>Producción de información Estadística analizada</t>
  </si>
  <si>
    <t>Cuadros de resultados</t>
  </si>
  <si>
    <t>10_Gestión de Información y documental</t>
  </si>
  <si>
    <t>No aplica</t>
  </si>
  <si>
    <t>POL_06: Fortalecimiento Organizacional y simplificación de procesos</t>
  </si>
  <si>
    <t>2_Seguridad humana y justicia social</t>
  </si>
  <si>
    <t xml:space="preserve">Se realizaron reuniones al interior del GIT Estadisticas Inclusivas así como con las direcciones de DIMPE DICEDRADSCNDCD DIG y DIRPEN con el propósito de socializar y definir lineas de trabajo actividades y estrategias de articulación en el marco de la misionalidad de cada una y la inclusión del enfoque diferencial e Interseccional en las fases del proceso estadístico. 
En los encuentros se estableció un conjunto de acciones como propuesta del GIT Estadísticas Inclusivas que están siendo revisadas y validadas por las distintas coordinaciones y equipos técnicos de las direcciones anteriormente mencionadas. De igual manera se avanzó en la identificación conjunta de acciones progresivas definidas por iniciativa institucional para el fortalecimiento de los enfoques especialmente el enfoque diferencial étnico-racial. Se entregó la matriz a las direcciones técnicas y desde el GIT Estadísticas Inclusivas estamos a la espera de la retroalimentación y aporte de cada una de ellas. 
 </t>
  </si>
  <si>
    <t>Hito 1 Listas de asistencias
y Actas de reunión</t>
  </si>
  <si>
    <t xml:space="preserve">No Aplica </t>
  </si>
  <si>
    <t xml:space="preserve">Para el segundo semestre se avanzó en la definición de la estructura y el contenido del documento "DOCUMENTO METODOLÓGICO CON LINEAMIENTOS TÉCNICOS DIRIGIDO A LAS DIRECCIONES TÉCNICAS Y TERRITORIALES DEL DANE PARA LA INCORPORACIÓN INTEGRAL Y PROGRESIVA DEL ENFOQUE DIFERENCIAL E INTERSECCIONALIDAD EN TODAS LAS FASES DE LA PRODUCCIÓN ESTADÍSTICA DEL DANE". Este documento está conformado por ocho capítulos. El primero, presenta los objetivos y el alcance de la propuesta. El segundo, desarrolla el marco de referencia, incluyendo los antecedentes , el marco conceptual y expone el marco normativo nacional e internacional para la inclusión transversal de enfoques diferenciales en la producción estadística de cada una de las direcciones, así como la conformación y funciones del Grupo de Estadísticas Inclusivas. El tercer capítulo, realiza un breve contexto de los enfoques diferenciales e interseccionales en la producción estadística nacional, identificando tanto las fortalezas como los desafíos de su aplicación en las distintas direcciones del DANE. El cuarto capítulo, desarrolla la transversalidad de los enfoques, relacionando las líneas de trabajo a corto, mediano y largo plazo, y explicando cómo se integran los enfoques diferencial e interseccional en cada una de las actividades institucionales. El quinto capítulo, describe las fases vigentes del proceso de producción estadística, señalando los lineamientos para integrar los enfoques diferencial e interseccional. El sexto capítulo, presenta las estrategias de acompañamiento a las Direcciones Territoriales por parte del Grupo de Estadísticas Inclusivas, mientras que el séptimo, expone las estrategias para el acompañamiento al cumplimiento de compromisos institucionales. </t>
  </si>
  <si>
    <t>Hito 2: Documento Metodológico - Versión preliminar</t>
  </si>
  <si>
    <t>Dirección de Recolección y Acopio</t>
  </si>
  <si>
    <t>Direcciones Territoriales</t>
  </si>
  <si>
    <t>Documentos metodológicos</t>
  </si>
  <si>
    <t>DIR_02</t>
  </si>
  <si>
    <t xml:space="preserve">L3 - Fortalecimiento de la producción estadística a partir de la innovación y la gestión tecnológica. </t>
  </si>
  <si>
    <t>L3.3 Generar de manera sistemática información estadística entorno a la política nacional de cuidado.</t>
  </si>
  <si>
    <t>01. PND 2023 - 2026</t>
  </si>
  <si>
    <t>Realizar aprovechamiento estadístico para generar información en el marco de la Política Nacional de Cuidado.</t>
  </si>
  <si>
    <t>Sumatoria de los siguientes Hitos:
Hito 1. Asistencias a espacios de seguimiento (interno y externo) (40%)
Hito 2. Elaboración de informe que de cuenta del aprovechamiento estadístico de información de cuidado (60%)</t>
  </si>
  <si>
    <t>1.1 Listas de asistencias
1.2 Documento con los resultados del aprovechamiento estadístico</t>
  </si>
  <si>
    <t xml:space="preserve">Se registraron avances en temas relacionados con la Política Nacional de Cuidado asociados a la participación en espacios internos y externos. Así como la preparación de insumos claves para la elaboración del informe que de cuenta del aprovechamiento estadístico de información de cuidado de la siguiente manera:
1.	Socialización mapa de cuidado:
El DANE participó en la primera Comisión Intersectorial de la Política Nacional de Cuidado del año realizada el 17 de marzo así como en el evento virtual “Georreferenciación y mapas de cuidado: la experiencia de Colombia” organizado por la CEPAL el 24 de marzo. En estos espacios se presentó el Geovisor de Centros de Cuidados Públicos en Colombia desarrollado durante 2025 en alianza con la CEPAL y el Ministerio de Igualdad y Equidad. Esta herramienta se encuentra disponible desde diciembre de 2025 en el portal de geovisores del DANE para su consulta por parte de la ciudadanía la academia organizaciones sociales y entidades públicas. El Geovisor constituye un instrumento de acceso público que ofrece información georreferenciada sobre la oferta de servicios públicos de cuidado en el país desplegada por los niveles nacional departamental y municipal. Asimismo busca apoyar el diseño e implementación del Sistema Nacional de Cuidados y orientar a la ciudadanía en la identificación de centros públicos de cuidado a nivel nacional. Adicionalmente el GIT de Estadísticas Inclusivas y la Dirección de Geoestadística se encuentran revisando la primera versión del documento técnico del proyecto del mapa de cuidado entregado por la CEPAL.
2.	Avances ENUT 2024-2025:
Actualmente el DANE se encuentra en proceso de análisis de la información recolectada en la Encuesta Nacional de Uso del Tiempo 2024–2025. Se realizaron dos sesiones de trabajo los días 12 y 19 de marzo en conjunto con DIMPE para la revisión y elaboración de los cuadros de salida que se presentarán en la rueda de prensa oficial. Lo anterior teniendo en cuenta las innovaciones metodológicas y conceptuales de la cuarta edición los cuales incluyen: análisis del uso del tiempo a nivel de algunos departamentos; incorporación de variables sobre cuidado comunitario; análisis para las nuevas regiones recolectadas (Orinoquía y Amazonía); exploración del nuevo componente de migración; y mejoras en la presentación de los cuadros de salida manteniendo el enfoque diferencial e interseccional.
3.	Estandarización de conceptos:
Actualmente el DANE adelanta el proceso de estandarización de los conceptos asociados a la temática de cuidado entre los que se incluyen: cuidado cuidado pasivo cuidado indirecto cuidado directo trabajo de cuidado trabajo doméstico trabajo doméstico y de cuidado trabajo no remunerado trabajo doméstico y de cuidado no remunerado actividades conexas de trabajo no remunerado actividades de cuidado personal actividades personales (fuera de la frontera general de la producción del SCN) actividades personales o no productivas y autocuidado.
Este proceso se realiza en articulación con las áreas temáticas y la Dirección de Regulación Planeación Estandarización y Normalización (DIRPEN) con el propósito de lograr la estandarización conceptual de la operación estadística Cuentas Nacionales de Transferencia de Tiempo y poner estos conceptos a disposición del Sistema Estadístico Nacional (SEN) conforme a los lineamientos establecidos por el DANE. A la fecha se han llevado a cabo dos reuniones los días 13 y 27 de marzo.
4.	Informe semestral Ley 1413:
Se remitieron los insumos correspondientes al Grupo Interno de Trabajo de Cuentas Nacionales Sociodemográficas del DANE para la elaboración del informe de gestión semestral en cumplimiento de la Ley 1413 de 2010.
</t>
  </si>
  <si>
    <t>Hito 1 Evidencia asistencia a reuiones
Hito 2 Insumos para la elaboración del documento resultados aprovechamiento estadistico</t>
  </si>
  <si>
    <r>
      <rPr>
        <b/>
        <sz val="11"/>
        <color rgb="FF000000"/>
        <rFont val="Segoe UI"/>
        <family val="2"/>
      </rPr>
      <t>1. Mapa de cuidado Instituto Brasileiro de Geografia e Estat0ística - IBGE</t>
    </r>
    <r>
      <rPr>
        <sz val="11"/>
        <color rgb="FF000000"/>
        <rFont val="Segoe UI"/>
        <family val="2"/>
      </rPr>
      <t xml:space="preserve"> 
Se elaboró la presentación sobre el proceso de diseño y construcción del Mapa de Cuidado y del geovisor de equipamientos de cuidado en Colombia, para su socialización durante la visita del IBGE, oficina nacional de estadística de Brasil. 
</t>
    </r>
    <r>
      <rPr>
        <b/>
        <sz val="11"/>
        <color rgb="FF000000"/>
        <rFont val="Segoe UI"/>
        <family val="2"/>
      </rPr>
      <t xml:space="preserve">
2. Avances ENUT 2024-2025:  
</t>
    </r>
    <r>
      <rPr>
        <sz val="11"/>
        <color rgb="FF000000"/>
        <rFont val="Segoe UI"/>
        <family val="2"/>
      </rPr>
      <t xml:space="preserve">Se brindó apoyo en la preparación de insumos técnicos para la Dirección General, en el marco de la sesión preparatoria con medios de comunicación y de la presentación oficial de resultados de la rueda de prensa de la Encuesta Nacional de Uso del Tiempo (ENUT) 2024–2025.  
</t>
    </r>
    <r>
      <rPr>
        <b/>
        <sz val="11"/>
        <color rgb="FF000000"/>
        <rFont val="Segoe UI"/>
        <family val="2"/>
      </rPr>
      <t xml:space="preserve">
3. Estandarización de conceptos:  
</t>
    </r>
    <r>
      <rPr>
        <sz val="11"/>
        <color rgb="FF000000"/>
        <rFont val="Segoe UI"/>
        <family val="2"/>
      </rPr>
      <t xml:space="preserve">Actualmente, el DANE adelanta el proceso de estandarización de los conceptos asociados a la temática de cuidado, entre los que se incluyen: cuidado, cuidado pasivo, cuidado indirecto, cuidado directo, trabajo de cuidado, trabajo doméstico, trabajo doméstico y de cuidado, trabajo no remunerado, trabajo doméstico y de cuidado no remunerado, actividades conexas de trabajo no remunerado, actividades de cuidado personal, actividades personales (fuera de la frontera general de la producción del SCN), actividades personales o no productivas y autocuidado.
Este proceso se realiza en articulación con las áreas temáticas y la Dirección de Regulación, Planeación, Estandarización y Normalización (DIRPEN), con el propósito de lograr la estandarización conceptual de la operación estadística Cuentas Nacionales de Transferencia de Tiempo y poner estos conceptos a disposición del Sistema Estadístico Nacional (SEN), conforme a los lineamientos establecidos por el DANE. A la fecha, se han llevado a cabo dos reuniones, los días 24 de abril y el 18 de junio. </t>
    </r>
  </si>
  <si>
    <t>1.1 Actas y lista de asistencias
1.2 Documentos con los resultados del aprovechamiento estadístico</t>
  </si>
  <si>
    <t>DIR_03</t>
  </si>
  <si>
    <t>11. Sistema Estadístico Nacional - SEN</t>
  </si>
  <si>
    <t>Implementar las estrategias de sensibilización sobre el uso de enfoque diferencial e interseccional en las entidades del SEN en el marco del proceso de actualización la Guía EDI</t>
  </si>
  <si>
    <t>Sumatoria de los siguientes Hitos:
Hito 1. Plan de implementación (50%)
Hito 2. Informe de seguimiento a la implementación de las estrategias de sensibilización en el marco de la Guía EDI (50%)</t>
  </si>
  <si>
    <t xml:space="preserve">1.1 Plan de implementación
1.2 Documento de seguimiento </t>
  </si>
  <si>
    <t xml:space="preserve">Actualmente se cuenta con el  documento versión 12 de la "Guía para la Inclusión del Enfoque Diferencial e Interseccional en la Producción Estadística del SEN" la cual se encuentra en la fase de aprobación interna para su publicación y adopción. Una vez agotada esta fase se continuará con el Plan de Implementación de la misma. De igual manera se llevaron a cabo reuniones con el equipo de DICE para avanzar en el plan de comunicaciones en el marco de la consulta pública y la difusión de la Guía actualizada.
En el proceso de consulta se recibieron 23 respuestas de 11 entidades y se elaboró una matriz donde se evaluó su pertinencia para realizar los ajustes correspondientes en el documento. 
Para el diseño y diagramación del documento se realizaron reuniones con DICE para definir las piezas comunicativas de difusión. </t>
  </si>
  <si>
    <t>Hito 1 Plan de implementación Insumos</t>
  </si>
  <si>
    <t>A la fecha, se tiene la versión final diagramada y se encuentra en trámite de aprobación y firma la resolución que adopta y formaliza la Guía, así como, la memoria justificativa por parte de la OAJ y Subdirección previo a la firma final por parte de la directora general. Por último, se está gestionando un evento de lanzamiento en conjunto con UNFPA.
Se está consolidando la segunda versión del Plan de Implementación que se seguirá una vez sea publicada y adoptada oficialmente la Guía.</t>
  </si>
  <si>
    <t>Hito 1:  Versión final diagramada de la Guía EDI
Hito1: Plan de Implementación (borrador) de la Guía EDI</t>
  </si>
  <si>
    <t>DIR_04</t>
  </si>
  <si>
    <t>L2 - Estadísticas_para_la_visibilización_de_las_inequidades</t>
  </si>
  <si>
    <t>Aporte_directo_a_la_linea_estratégica</t>
  </si>
  <si>
    <t>Implementar la prueba piloto de la encuesta sobre violencias basadas en género</t>
  </si>
  <si>
    <t>Sumatoria de los siguientes Hitos:
Hito 1. Elaboración de documentos técnicos relacionados con el diseño de la encuesta (50%)
Hito 2. Elaboración de un informe de seguimiento de la prueba piloto</t>
  </si>
  <si>
    <t xml:space="preserve">1.1 Documentos técnicos del diseño de la prueba piloto 
1.2 Documento con el informe de la aplicación de la prueba piloto </t>
  </si>
  <si>
    <t>5_Producción Estadística</t>
  </si>
  <si>
    <t xml:space="preserve">POL_17: Gestión de la información estadística </t>
  </si>
  <si>
    <t xml:space="preserve">Hito 1 Cierre prueba piloto:  se avanzó en la elaboración del acta para la liquidación del Acuerdo de Asociados PA006644COL suscrito con ONU Mujeres entidad con la que se consolidó la alianza para la implementación y ejecución de la prueba piloto ejecutada en el 2025.  
Adicionalmente se cuenta con el plan general actualizado y el informe final operativo de campo. En este sentido el hito 1 se encuentra cumplido al 100 %.
Hito 2 Avances Pospiloto: Actualmente el DANE se encuentra en la fase pospiloto que comprende la revisión de inconsistencias en las bases de datos el procesamiento de la información recolectada durante el operativo y la elaboración del informe de evaluación.
Se realizaron seis reuniones internas de seguimiento y monitoreo entre las áreas temáticas del GIT de Estadísticas Inclusivas y DIMPE los días 11 18 y 26 de febrero y 11 18 y 25 de marzo. Se avanzó en la primera versión del informe de evaluación que incluye los apartados correspondientes a los componentes del operativo y de campo así como un primer insumo del procesamiento (frecuencias) y una propuesta inicial de los cuadros de salida. 
</t>
  </si>
  <si>
    <t xml:space="preserve">Hito 1 Acta de liquidación y documentos técnicos del diseño de la prueba piloto 
Hito 2 Borrador Documento con el informe de la aplicación de la prueba piloto </t>
  </si>
  <si>
    <r>
      <rPr>
        <b/>
        <sz val="11"/>
        <color rgb="FF000000"/>
        <rFont val="Segoe UI"/>
        <family val="2"/>
      </rPr>
      <t>1. Cierre acuerdo de pares ONU Mujeres para ejecución de la prueba piloto:</t>
    </r>
    <r>
      <rPr>
        <sz val="11"/>
        <color rgb="FF000000"/>
        <rFont val="Segoe UI"/>
        <family val="2"/>
      </rPr>
      <t xml:space="preserve"> 
Se formalizó el cierre del Acuerdo de Asociados PA006644COL, suscrito con ONU Mujeres, mediante la suscripción del acta de liquidación, con lo cual culminó oficialmente la alianza establecida para la implementación y ejecución de la prueba piloto desarrollada durante 2025. 
</t>
    </r>
    <r>
      <rPr>
        <b/>
        <sz val="11"/>
        <color rgb="FF000000"/>
        <rFont val="Segoe UI"/>
        <family val="2"/>
      </rPr>
      <t xml:space="preserve">2. Avances Pospiloto: 
</t>
    </r>
    <r>
      <rPr>
        <sz val="11"/>
        <color rgb="FF000000"/>
        <rFont val="Segoe UI"/>
        <family val="2"/>
      </rPr>
      <t>Actualmente, el DANE se encuentra realizando el cierre del informe de la aplicación de la prueba piloto de Encuesta Situacional de las Mujeres (ENSIM) sobre violencias basadas en género contra las mujeres. 
Actualmente, el DANE adelanta el cierre del informe de resultados de la prueba piloto de la Encuesta Situacional de las Mujeres (ENSIM) sobre violencias basadas en género contra las mujeres. Durante el trimestre se realizaron nueve reuniones técnicas de seguimiento al procesamiento y análisis de la información recolectada en la prueba piloto.
Asimismo, se culminó el procesamiento de los cuadros finales de resultados, como insumo para la consolidación del informe técnico.</t>
    </r>
  </si>
  <si>
    <t>Hito 1:Acta de liquidación cierre de fase diseño prueba piloto
Hito 2: Documento de aplición prueba piloto</t>
  </si>
  <si>
    <t>GIT Indicadores de los Objetivos de Desarrollo Sostenible - ODS para Seguimiento de Agenda 2030</t>
  </si>
  <si>
    <t>DIR_05</t>
  </si>
  <si>
    <t>L3.4 Fortalecer la producción de información estadística para el seguimiento de los Objetivos de Desarrollo Sostenible - ODS.</t>
  </si>
  <si>
    <t xml:space="preserve">09_ Fortalecimiento de la producción estadística a partir de la innovación y la gestión tecnológica. </t>
  </si>
  <si>
    <t>Finalizar los indicadores pendientes de ficha técnica y series de datos para envío a validación del DNP.</t>
  </si>
  <si>
    <t>Numérico</t>
  </si>
  <si>
    <t>Número de indicadores pendientes de ficha y serie de datos.</t>
  </si>
  <si>
    <t>Fichas técnicas y series de datos</t>
  </si>
  <si>
    <t>No Aplica</t>
  </si>
  <si>
    <t xml:space="preserve">Durante el primer trimestre del año se realizaron las fichas técnicas de los siguientes indicadores: 
-	2.3.1 Volumen de producción por unidad de trabajo desglosado por tamaño y tipo de explotación (agropecuaria/ganadera/forestal)
-	2.4.1 Proporción de la superficie agrícola en que se practica una agricultura productiva y sostenible
-	6.4.1 Cambio en el uso eficiente de los recursos hídricos con el paso del tiempo
-	6.4.2 Nivel de estrés hídrico: extracción de agua dulce en proporción a los recursos de agua dulce disponibles
-	6.b.1 Proporción de dependencias administrativas locales que han establecido políticas y procedimientos operacionales para la participación de las comunidades locales en la gestión del agua y el saneamiento
Lo que permitió avanzar correctamente en el cumplimiento de la meta
</t>
  </si>
  <si>
    <t>Fichas para datos 2.3.1
Fichas para datos 2.4.1
Fichas para datos 6.4.1
Fichas para datos 6.4.2
Fichas para datos 6.b.1
FT Indicador ODS 2.3.1
FT Indicador ODS 2.4.1
FT Indicador ODS 6.4.1
FT Indicador ODS 6.4.2
FT Indicador ODS 6.b.1</t>
  </si>
  <si>
    <t>Durante el segundo trimestre del año se avanzó en la elaboración de las fichas técnicas de los siguientes indicadores:
9.c.1 Proporción de la población con cobertura de red móvil, desglosada por tecnología.
11.2.1 Proporción de la población que tiene fácil acceso al transporte público, desglosada por sexo, edad y personas con discapacidad.
11.3.2 Proporción de ciudades que cuentan con una estructura de participación directa de la sociedad civil en la planificación y la gestión urbanas y funcionan con regularidad y democráticamente.
11.4.1 Total de gastos per cápita destinados a la preservación, protección y conservación de todo el patrimonio cultural y natural, desglosado por fuente de financiación (pública y privada), tipo de patrimonio (cultural y natural) y nivel de gobierno (nacional, regional y local/municipal).
11.5.2 Pérdidas económicas directas atribuidas a los desastres en relación con el producto interno bruto (PIB) mundial.
Con el desarrollo de estas cinco fichas técnicas se continuó dando cumplimiento al plan de trabajo establecido para la vigencia.</t>
  </si>
  <si>
    <t xml:space="preserve">Datos indicador ODS 9.c.1
FT Indicador ODS 9.c.1
Datos indicador ODS 11.2.1
FT Indicador ODS 11.2.1
Datos Indicador ODS 11.3.2
FT Indicador ODS 11.3.2
Datos Indicador ODS 11.4.1
FT Indicador ODS 11.4.1
FT Indicador ODS + Datos 11.5.2
</t>
  </si>
  <si>
    <t>DIR_06</t>
  </si>
  <si>
    <t>Desarrollar un informe de lecciones aprendidas sobre el monitoreo y seguimiento de los indicadores ODS en Colombia.</t>
  </si>
  <si>
    <t>Efectividad</t>
  </si>
  <si>
    <t>Sumatoria porcentajes de hitos de las secciones presentadas para la construcción final del informe sobre lecciones aprendidas</t>
  </si>
  <si>
    <t>Diagnóstico sobre el reporte y seguimiento de indicadores ODS (20%)
Matriz de Lecciones aprendidas recolectadas en el DANE el Sistema Estadístico Nacional y el Sistema de Naciones Unidas sobre el seguimiento a la Agenda 2030 (50%)
Pasos a seguir en relación con el monitoreo de los indicadores ODS (20%)
Documento final con el informe sobre las lecciones aprendidas sobre el monitoreo y seguimiento de los indicadores ODS (10%)</t>
  </si>
  <si>
    <t>POL_18: Gestión del Conocimiento y la Innovación</t>
  </si>
  <si>
    <t>4_Transformación productiva internacionalización y acción climática</t>
  </si>
  <si>
    <t>En el primer trimestre de 2026 se reporta un avance del 30% en el desarrollo del informe de lecciones aprendidas sobre el monitoreo y seguimiento de los indicadores ODS en Colombia. Durante este periodo se avanzó en la elaboración del diagnóstico sobre el reporte y seguimiento de los indicadores ODS y en la construcción de la matriz de lecciones aprendidas lo cual permitió sustentar y avanzar en la redacción de los capítulos 2 y 3 del documento. La matriz incluye a la fecha información del DANE y referentes internacionales; sin embargo se encuentra pendiente la incorporación de los aportes del Sistema de Naciones Unidas y de las entidades nacionales los cuales serán abordados en las siguientes fases del proceso.</t>
  </si>
  <si>
    <t>Balance Indicadores Marco de Seguimiento Global 2026
Matriz Lecciones Aprendidas ODS
2026_03_30_Lecciones aprendidas ODS</t>
  </si>
  <si>
    <t xml:space="preserve">Durante el segundo trimestre de 2026 se alcanzó el 100% de avance en la elaboración del informe de lecciones aprendidas sobre el monitoreo y seguimiento de los indicadores ODS en Colombia. En este periodo se consolidó la matriz de lecciones aprendidas mediante la incorporación de los aportes de las entidades nacionales, complementando la información previamente recopilada del DANE y de referentes internacionales.
Asimismo, se finalizó la elaboración del documento, integrando el diagnóstico sobre el reporte y seguimiento de los indicadores ODS y un capítulo de orientaciones estratégicas, en el que se presentan los pasos a seguir para fortalecer el monitoreo de los indicadores ODS en el país. Con ello, se culminó el informe previsto en el plan de acción, dando cumplimiento a la meta establecida para la vigencia. 
</t>
  </si>
  <si>
    <t>Lecciones aprendidas ODS
Matriz_Lecciones_Aprendidas_ODS_vFinal</t>
  </si>
  <si>
    <t>DIR_07</t>
  </si>
  <si>
    <t>Consolidar una estrategia de relacionamiento alineada con la estrategia general de cooperación internacional enfocada en agencias fondos y programas de las Naciones Unidas para el desarrollo sostenible</t>
  </si>
  <si>
    <t xml:space="preserve">Sumatoria de porcentajes de hitos de productos requeridos para la implementación de la estrategia de relacionamiento con las agencias programas y fondos del Sistema de Naciones Unidas. </t>
  </si>
  <si>
    <t>Documento de diseño de la estrategia de relacionamiento con las agencias fondos y programas de las Naciones Unidas (20%).
Productos derivados de la implementación de la estrategia de relacionamiento (80%).</t>
  </si>
  <si>
    <t>13_Gestión de Capacidades e Innovación</t>
  </si>
  <si>
    <t>Durante el primer trimestre se avanzó en la delimitación del alcance de la estrategia de relacionamiento del DANE con el Sistema de Naciones Unidas como parte de la Estrategia de Cooperación Internacional en formulación. Se inició la recopilación y centralización de información sobre proyectos y líneas de trabajo con las agencias con mayor interacción y se desarrolló un ejercicio piloto con UNFPA que incluyó la construcción de una matriz consolidada y un perfil de cooperante con el fin de generar un instrumento replicable para otras agencias prioritarias (UNICEF ONU Mujeres FAO PNUMA OIT ONU-Hábitat y OPS/OMS). Asimismo se realizó un análisis de las dinámicas previas de trabajo desde el Grupo de ODS y alianzas y se avanza en la validación del instrumento metodológico.</t>
  </si>
  <si>
    <t>Sistema ONU - DANE
UNFPA_Perfil Ejecutivo
20260401_Draft_Estrategia de Relacionamiento SNU-DANE</t>
  </si>
  <si>
    <t xml:space="preserve">Durante el segundo trimestre se avanzó en la consolidación de la estrategia de relacionamiento con las agencias, fondos y programas del Sistema de Naciones Unidas, en articulación con la Estrategia de Cooperación Internacional del DANE.
En este periodo se avanzó en la consolidación del documento estratégico, específicamente con la elaboración del contexto y la justificación, el marco normativo, los objetivos, el diagnóstico del relacionamiento actual, las líneas estratégicas de acción y los mecanismos para su implementación. 
De manera complementaria, se avanzó en la construcción de la matriz de seguimiento al relacionamiento con las agencias, fondos y programas del Sistema de Naciones Unidas, como principal producto derivado de la implementación de la estrategia. A la fecha, la matriz consolida la información correspondiente a la mayoría de las agencias con las que el DANE mantiene relacionamiento y se encuentra en proceso de validación y complementación con información específica. </t>
  </si>
  <si>
    <t>20260401_Draft_Estrategia de Relacionamiento SNU-DANE
Sistema ONU - DANE</t>
  </si>
  <si>
    <t>GIT Alianzas y Asuntos Internacionales</t>
  </si>
  <si>
    <t>AAI_01</t>
  </si>
  <si>
    <t>L1 - Difusión y acceso a la información</t>
  </si>
  <si>
    <t>L1.1 Desarrollar una estrategia de cooperación y movilización internacional</t>
  </si>
  <si>
    <t>08_ Estrategias de Difusión y acceso a la información</t>
  </si>
  <si>
    <t>Celebrar convenios Nacionales o Internacionales que contribuyan al fortalecimiento institucional del DANE a través de acciones de posicionamiento</t>
  </si>
  <si>
    <t>Sumatoria del número convenios Nacionales o Internacionales celebrados que contribuyan al fortalecimiento institucional del DANE a través de acciones de posicionamiento</t>
  </si>
  <si>
    <t xml:space="preserve">Convenios </t>
  </si>
  <si>
    <t>Fortalecimiento de la capacidad institucional</t>
  </si>
  <si>
    <t>Documentos de planeación</t>
  </si>
  <si>
    <t>1_Direccionamiento Estratégico</t>
  </si>
  <si>
    <t>No aplica reporte para estre trimestre</t>
  </si>
  <si>
    <t>Durante el presente trimestre, el DANE fortaleció su estrategia de posicionamiento y cooperación internacional mediante la suscripción de un Memorando de Entendimiento (MoU) con el Instituto Brasileño de Geografía y Estadística (IBGE). Este instrumento tiene como propósito establecer un marco de cooperación para el fortalecimiento de las capacidades estadísticas e institucionales de ambas entidades, a través del intercambio de conocimientos, experiencias y buenas prácticas en temas como el desarrollo del Sistema Estadístico Nacional, la innovación metodológica, el aprovechamiento de nuevas fuentes de información, las estadísticas ambientales y climáticas, y la preparación de la ronda censal 2030.
 Adicionalmente, el DANE avanza en la estructuración y trámite para la firma de un convenio de préstamo con el Banco Interamericano de Desarrollo (BID), cuyo objetivo será apoyar financieramente el desarrollo del ciclo censal, contribuyendo al fortalecimiento de las capacidades institucionales y técnicas necesarias para la ejecución de esta operación estratégica para el país.</t>
  </si>
  <si>
    <t>MOU FIRMADO DANE-IBEGE
convenio-prestamo entre el DANE Y EL BID</t>
  </si>
  <si>
    <t>AAI_02</t>
  </si>
  <si>
    <t>Construir las ayudas de memorias y/o documentos de preparación para la participación de la dirección del DANE en reuniones y eventos que aporten al fortalecimiento de las actividades desarrolladas por el DANE.</t>
  </si>
  <si>
    <t>Sumatoria del número de ayudas de memorias y/o documentos de preparación para la participación de la dirección del DANE en reuniones y eventos que aporten al fortalecimiento de las actividades desarrolladas por el DANE.</t>
  </si>
  <si>
    <t>Ayudas de Memoria</t>
  </si>
  <si>
    <t>Durante el presente trimestre se elaboraron un total de veinte (20) ayudas de memoria las cuales constituyeron un insumo fundamental para la preparación desarrollo y exposición del posicionamiento técnico del DANE de Colombia en diversos escenarios internacionales.
En este periodo se destaca la participación del DANE en la 57ª sesión de la Comisión de Estadística de las Naciones Unidas un espacio de alto nivel en el que la entidad intervino tanto en las sesiones formales como en eventos paralelos. En este contexto las ayudas de memoria elaboradas sirvieron como insumo principal para sustentar las intervenciones y asegurar la coherencia del posicionamiento institucional.</t>
  </si>
  <si>
    <t xml:space="preserve">Ayudas de Memoria </t>
  </si>
  <si>
    <t>Durante el presente trimestre se elaboraron un total de diez (10) ayudas de memoria y documentos de preparación, para un acumulado de treinta (30) en lo corrido del año. Estos documentos constituyeron un insumo estratégico para la preparación de la Dirección General y la alta dirección del DANE, facilitando la definición de mensajes clave, posiciones técnicas, antecedentes y recomendaciones para la participación institucional en escenarios nacionales e internacionales de alto nivel. En este período se destacan, entre otros, los documentos preparados para la misión técnica y la suscripción del Memorando de Entendimiento con el Instituto Brasileño de Geografía y Estadística (IBGE), la participación del DANE en la 21.ª reunión del Comité de Expertos de las Naciones Unidas sobre Contabilidad Ambiental y Económica (UNCEEA), la sesión ampliada del Comité de Expertos de Pobreza, el Seminario Regional sobre Cuentas Nacionales de Inclusión organizado con CEPAL, la misión de aprendizaje con el Statistical Institute of Belize (SIB), así como las notas conceptuales para actividades desarrolladas con PARIS21 y la Secretaría General de la Comunidad Andina. Estos insumos contribuyeron al fortalecimiento del posicionamiento técnico del DANE, la consolidación de alianzas estratégicas y la representación institucional en espacios de cooperación e intercambio de experiencias.</t>
  </si>
  <si>
    <t>Ayudas de memoria</t>
  </si>
  <si>
    <t>AAI_03</t>
  </si>
  <si>
    <t>Elaborar el documento diagnostico que permita identificar las principales líneas estratégicas de cooperación para el DANE</t>
  </si>
  <si>
    <t>(Avance del documento / Documento final)*100</t>
  </si>
  <si>
    <t>Estrategia de Cooperación Internacional final y aprobada por el jefe la OAIDS</t>
  </si>
  <si>
    <t>AAI_04</t>
  </si>
  <si>
    <t>Atender las solicitudes de oferta y demanda a requerimientos misiones eventos videoconferencias.</t>
  </si>
  <si>
    <t>(No. de solicitudes atendidas/total de solicitudes proyectadas a recibir en el año)*100</t>
  </si>
  <si>
    <t>Matriz de Requerimientos de Oferta y Demanda junto con los soportes respectivos</t>
  </si>
  <si>
    <t>Durante el presente trimestre se avanzó en la gestión y atención de trescientos treinta (330) requerimientos asociados a la oferta y demanda de cooperación consolidando así el seguimiento a solicitudes internas y externas así como la articulación institucional para su adecuada canalización. Estos avances permitieron fortalecer la identificación de necesidades la priorización de acciones y la respuesta oportuna en el marco de la estrategia de cooperación.</t>
  </si>
  <si>
    <t xml:space="preserve">Tablero de requerimientos de Oferta y Demanda </t>
  </si>
  <si>
    <t>Durante el presente trimestre se avanzó en la gestión y atención de doscientos cincuenta (250) requerimientos asociados a la oferta y demanda de cooperación, consolidando así el seguimiento a solicitudes internas y externas, así como la articulación institucional para su adecuada canalización. Estos avances permitieron fortalecer la identificación de necesidades, la priorización de acciones y la respuesta oportuna en el marco de la estrategia de cooperación.</t>
  </si>
  <si>
    <t>En gestión</t>
  </si>
  <si>
    <t>AAI_05</t>
  </si>
  <si>
    <t xml:space="preserve">Desarrollar del segundo Foro Nacional de Datos y Estadística
</t>
  </si>
  <si>
    <t>(Avance del documento / Documento proyectado)*100</t>
  </si>
  <si>
    <t>Documento de resultados del Foro Nacional de Datos y Estadística</t>
  </si>
  <si>
    <t>Subdirección</t>
  </si>
  <si>
    <t>SUB_01</t>
  </si>
  <si>
    <t>L4 - Fortalecimiento de la gestión institucional y el modelo organizacional</t>
  </si>
  <si>
    <t>10_ Fortalecimiento de la gestión institucional y el modelo organizacional</t>
  </si>
  <si>
    <t>Articular las prioridades en materia de producción estadística relacionamiento y gestión.</t>
  </si>
  <si>
    <t>Número de prioridades articuladas / número de prioridades definidas *100</t>
  </si>
  <si>
    <t>Documentos o actas para la gestión de la producción estadística revisadas / elaboradas.</t>
  </si>
  <si>
    <t xml:space="preserve">Se revisaron y aprobaron los componentes técnicos emitiendo conceptos técnicos sobre documentos entre propuestas técnico-económicas y solicitudes de revisión. Asimismo se llevaron a cabo las sesiones del comité técnico para el trimestre en referencia. (3 propuestas acta de comité técnico y 5 revisiones en el componente jurídico) </t>
  </si>
  <si>
    <t>El listado de propuestas y los documentos correspondientes se encuentran disponibles en el OneDrive del Despacho de la Subdirección.</t>
  </si>
  <si>
    <t>Se revisaron y aprobaron los componentes técnicos de las propuestas, emitiendo los respectivos conceptos técnicos sobre documentos, propuestas técnico-económicas y solicitudes de revisión. De manera complementaria, se efectuó la revisión de catorce (14) propuestas en su componente jurídico, garantizando el cumplimiento de los requisitos normativos y procedimentales aplicables.</t>
  </si>
  <si>
    <t>Direcciones operativas y tecnicas</t>
  </si>
  <si>
    <t>Dirección de Difusión y Cultura Estadística</t>
  </si>
  <si>
    <t>DCE_01</t>
  </si>
  <si>
    <t>L1.3 Mejorar el acceso y visualización  de los contenidos del portal web del DANE</t>
  </si>
  <si>
    <t>Elaborar los documentos técnicos que contemplen el diseño e implementación de la estrategia de desarrollos web y aplicaciones móviles para facilitar el uso y consumo de la información estadística.</t>
  </si>
  <si>
    <t>(Numero de documentos sobre diseño e implementación realizados/ 12 documentos de diseño e implementación  del año)*100</t>
  </si>
  <si>
    <t>Once  (11) documentos mensuales sobre la implementación de la estrategia de desarrollos web y aplicaciones móviles para facilitar el uso y consumo de la información estadística.
Un (1) documento con el diseño de la estrategia de desarrollos web y aplicaciones móviles para facilitar el uso y consumo de la información estadística</t>
  </si>
  <si>
    <t>Cultura estadística</t>
  </si>
  <si>
    <t>Servicio de difusión de la información estadística</t>
  </si>
  <si>
    <t>2_Comunicación</t>
  </si>
  <si>
    <t>POL_15:Transparencia acceso a la información pública y lucha contra la corrupción</t>
  </si>
  <si>
    <t>Durante el I trimestre de 2026 (Enero - Marzo) se realizaron las siguientes acciones:
- Elaboración de un (1) documento correspondiente al diseño de la estrategia de desarrollos web y aplicaciones móviles
- Elaboración de tres (3) documentos correspondientes a la Implementación de la estrategia de desarrollos web y aplicaciones móviles</t>
  </si>
  <si>
    <t>01-Enero-Informe Seg_ Dis_Imple_ Estra. Desarrollos
02-Febrero-Informe Seg_ Dis_Imple_ Estra. Desarrollos.pdf
03-marzo-Informe Seg_ Dis_Imple_ Estra. Desarrollos.pdf
Estrategia-desarrollo-web-2026_Version_II_Febrero.pdf</t>
  </si>
  <si>
    <t>Se realizaron las siguientes acciones:
- Elaboración de tres (3) documentos correspondientes a la Implementación de la estrategia de desarrollos web y aplicaciones móviles</t>
  </si>
  <si>
    <t>04-abril-InformeSeg_Dis_Imple_Estra_Desarrollos
05-Mayo-Informe Seg_ Dis_Imple_ Estra. Desarrollos
06-Junio-Informe Seg_ Dis_Imple_ Estra. Desarrollos</t>
  </si>
  <si>
    <t>DCE_02</t>
  </si>
  <si>
    <t>Elaborar los documentos técnicos que contemplen el diseño e implementación de la estrategia de accesibilidad del portal web que permita el cumplimiento  de la clasificación del nivel AA de conformidad con la norma NTC 5854</t>
  </si>
  <si>
    <t>(Numero de documentos sobre diseño e implementación realizados/ 12 documentos de diseño e implementación  vigencia 2026)*100</t>
  </si>
  <si>
    <t>Once  (11) documentos mensuales sobre la  implementación de la estrategia de accesibilidad del portal web que permita el cumplimiento  de la clasificación del nivel AA de conformidad con la norma NTC 5854
Un (1) documento con el diseño de la estrategia  de accesibilidad del portal web que permita el cumplimiento  de la clasificación del nivel AA de conformidad con la norma NTC 5854</t>
  </si>
  <si>
    <t>Durante el I trimestre de 2026 (Enero - Marzo) se realizaron las siguientes acciones:
- Elaboración de un (1) documento correspondiente al diseño de la estrategia de accesibilidad del portal web que permita el cumplimiento  de la clasificación del nivel AA de conformidad con la norma NTC 5854
- Elaboración de tres (3) documentos correspondientes a los Informes de seguimiento a la implementación de la estrategia de accesibilidad del portal web que permita el cumplimiento  de la clasificación del nivel AA de conformidad con la norma NTC 5854</t>
  </si>
  <si>
    <t>01-Enero-Informe Seg_ Dis_Imple_ Estrategia_ Accesibilidad
02-Febrero-Informe Seg_ Imple_ Estra_ Accesibilidad.pdf
03-Marzo-Informe Seg_ Imple_ Estra_ Accesibilidad.pdf
Estrategia-accesibilidad-web-2026_Version_II_Febrero.pdf</t>
  </si>
  <si>
    <t>Se realizaron las siguientes acciones:
- Elaboración de tres (3) documentos correspondientes a los Informes de seguimiento a la implementación de la estrategia de accesibilidad del portal web que permita el cumplimiento  de la clasificación del nivel AA de conformidad con la norma NTC 5854.</t>
  </si>
  <si>
    <t>04-Abril-Informe Seg_ Imple_ Estra_ Accesibilidad
05-Mayo-Informe_Seg_ Imple_ Estra_ Accesibilidad
06-Junio-Informe_Seg_ Imple_ Estra_ Accesibilidad</t>
  </si>
  <si>
    <t>DCE_03</t>
  </si>
  <si>
    <t xml:space="preserve">L1.4 Desarrollar una estrategia de comunicación y difusión de la información estadística que permita la visualización de brechas sociales económicas y ambientales. </t>
  </si>
  <si>
    <t xml:space="preserve">Elaborar los documentos técnicos que contemplen el diseño e implementación de la estrategia de servicio al ciudadano </t>
  </si>
  <si>
    <t>Once  (11) documentos mensuales sobre la  implementación de la estrategia de servicio al ciudadano.
Un (1) documento con el diseño de la estrategia de servicio al ciudadano.</t>
  </si>
  <si>
    <t>Durante el I trimestre de 2026 (Enero - Marzo) se realizaron las siguientes acciones:
- Elaboración de un (1) documento correspondiente al diseño de la estrategia de servicio al ciudadano.
- Elaboración de tres (3) documentos correspondientes a los Informes de seguimiento a la implementación de la estrategia de servicio al ciudadano.</t>
  </si>
  <si>
    <t>Estrategia_ Servicio al Ciudadano_2026_10022026_
Enero_ Inf_ SEG- EST_ SERV_CIUDADANO 2026
Febrero_ Inf_ SEG- EST_ SERV_CIUDADANO 2026
Marzo_ Inf_ SEG- EST_ SERV_CIUDADANO 2026</t>
  </si>
  <si>
    <t>Se realizaron las siguientes acciones:
Elaboración de tres (3) documentos correspondientes a los Informes de seguimiento a la implementación de la estrategia de servicio al ciudadano.</t>
  </si>
  <si>
    <t>Abril Informe Seg_ Dis_Imple_ Estrategia Serv Ciudadano
Mayo_Informe Seg_ Dis_Imple_ Estra_SevicioCiudadano
Junio_Informe Seg_ Dis_Imple_ Estra_SevicioCiudadano</t>
  </si>
  <si>
    <t>DCE_04</t>
  </si>
  <si>
    <t>Elaborar los documentos técnicos que contemplen el diseño e implementación de la estrategia de relacionamiento con los grupos de interés que utilizan la información estadística y recursos pedagógicos</t>
  </si>
  <si>
    <t>Once  (11) documentos mensuales sobre la implementación de la estrategia de relacionamiento con los Grupos de interés que utilizan la información estadística y recursos pedagógicos
Un (1) documento con el diseño de la estrategia de relacionamiento con los Grupos de interés que utilizan la información estadística y recursos pedagógicos</t>
  </si>
  <si>
    <t>Servicio de apoyo a la gestión de conocimiento y consolidación de la cultura estadística</t>
  </si>
  <si>
    <t>Durante el I trimestre de 2026 (Enero - Marzo) se realizaron las siguientes acciones:
- Elaboración de un (1) documento correspondiente al diseño de la estrategia de relacionamiento con los Grupos de interés
- Elaboración de tres (3) documentos correspondientes a la Implementación de la estrategia de relacionamiento con los Grupos de interés</t>
  </si>
  <si>
    <t>DF_Estrategia de relacionamiento institucional
Enero_Informe Seg_ Dis_Imple_ Estrategias_VF
Febrero Informe Seg_ Dis_Imple_ Estrategias_VF
Marzo Seg_ Dis_Imple_ Estrategias_VF</t>
  </si>
  <si>
    <t>Se realizaron las siguientes acciones:
- Elaboración de tres (3) documentos correspondientes a la Implementación de la estrategia de relacionamiento con los Grupos de interés</t>
  </si>
  <si>
    <t>Abril Informe Seg_ Dis_Imple_ Estr_Relacionamiento_abril
Mayo_Informe Seg_ Dis_Imple_ Estrat_Relacionamiento
Junio_Informe Seg_ Dis_Imple_ Estrat_Relacionamiento</t>
  </si>
  <si>
    <t>DCE_05</t>
  </si>
  <si>
    <t xml:space="preserve">Elaborar los documentos técnicos que contemplen el diseño e implementación de la estrategia digital y de medios con el fin del que el DANE sea reconocida como un referente nacional e internacional técnica rigurosa y de bien público por su información estadística </t>
  </si>
  <si>
    <t>(Numero de documentos sobre diseño e implementación realizados/ 12 documentos de diseño e implementación  vigencia 2026)*1000</t>
  </si>
  <si>
    <t>Once  (11) documentos de implementación de la estrategia digital y de medios con el fin del que el DANE sea reconocida como un referente nacional e internacional técnica rigurosa y de bien público por su información estadística.
Un (1) documento con el diseño de la estrategia digital y de medios con el fin del que el DANE sea reconocida como un referente nacional e internacional técnica rigurosa y de bien público por su información estadística.</t>
  </si>
  <si>
    <t xml:space="preserve">Durante el I trimestre de 2026 (Enero - Marzo) se realizaron las siguientes acciones:
- Elaboración de un (1) documento correspondiente al diseño de la estrategia digital y de medios
- Elaboración de tres (3) documentos correspondientes a la Implementación de la estrategia digital y de medios </t>
  </si>
  <si>
    <t>ESTRATEGIA DIGITAL 2026
Enero Informe Seg_ Dis_Imple_ Estrategias
Febrero Informe Seg_ Dis_Imple_ Estrategias
Marzo Informe Seg_ Dis_Imple_ Estrategias</t>
  </si>
  <si>
    <t>Se realizaron las siguientes acciones:
Elaboración de tres (3) documentos correspondientes a la Implementación de la estrategia digital y de medios.</t>
  </si>
  <si>
    <t>Abril Informe Seg_ Dis_Imple_ Estrategia Digital
Mayo_Informe Seg_ Dis_Imple_ Estra_Dig
Junio_Informe Seg_ Dis_Imple_ Estra_Dig</t>
  </si>
  <si>
    <t>DCE_06</t>
  </si>
  <si>
    <t>L4.2 Implementar una estrategia de comunicación interna que promueva el cuidado y trabajo en equipo en la entidad</t>
  </si>
  <si>
    <t xml:space="preserve">100%
</t>
  </si>
  <si>
    <t>Elaborar los documentos técnicos que contemplen el diseño e implementación de la estrategia de comunicación interna que promueva el cuidado y trabajo en equipo en la entidad</t>
  </si>
  <si>
    <t xml:space="preserve">Once  (11) documentos de implementación de la estrategia de comunicación interna que promueva el cuidado y trabajo en equipo en la entidad 
Un (1) documento con el diseño de la estrategia de comunicación interna que promueva el cuidado y trabajo en equipo en la entidad </t>
  </si>
  <si>
    <t>Durante el I trimestre de 2026 (Enero - Marzo) se realizaron las siguientes acciones:
- Elaboración de un (1) documento correspondiente al diseño de la estrategia de comunicación interna
- Elaboración de tres (3) documentos correspondientes a la Implementación de la estrategia de comunicación interna</t>
  </si>
  <si>
    <t>Estrategia_ComunicacionesInternas_2026
Enero_Informe Seg_ Dis_Imple_ Estrategias
Febrero_Informe Seg_ Dis_Imple_ Estrategias
Marzo_Informe Seg_ Dis_Imple_ Estrategias</t>
  </si>
  <si>
    <t>Se realizaron las siguientes acciones:
Elaboración de tres (3) documentos correspondientes a la Implementación de la estrategia de comunicación interna.</t>
  </si>
  <si>
    <t>Abril_Informe Seg_ Dis_Imple_ Estrat Com Int
Mayo_Informe Seg_ Dis_Imple_ Estrat Com Int
Junio_Informe Seg_ Dis_Imple_ Estrat Com Int</t>
  </si>
  <si>
    <t>DCE_07</t>
  </si>
  <si>
    <t>L2.8 Realizar el Censo Económico Nacional en el año 2024  y sus resultados analizados evaluados y publicados en el 2025.</t>
  </si>
  <si>
    <t>Generar informes de la implementación de la estrategia de difusión del Censo Económico</t>
  </si>
  <si>
    <t>(Numero de documentos sobre diseño e implementación realizados/ 6 documentos de diseño e implementación  vigencia 2026)*100</t>
  </si>
  <si>
    <t>Seis (6) documentos de implementación de la estrategia de difusión del Censo Económico</t>
  </si>
  <si>
    <t>Durante el I trimestre de 2026 (Enero - Marzo) se realizaron las siguientes acciones:
- Elaboración de un (1) documento correspondiente al diseño de la estrategia de difusión del Censo Económico
- Elaboración de un  (1) documentos correspondientes a la Implementación de la estrategia de difusión del Censo Económico</t>
  </si>
  <si>
    <t>Informe Censo Económico Ene-Feb 2026
Informe Seg_ Dis_Imple_ Estrategia difusión_CENU
Estrategia de divulgación_CENUppt</t>
  </si>
  <si>
    <t>Se realizaron las siguientes acciones:
Elaboración de un (1) documento correspondientes a la Implementación de la estrategia de difusión del Censo Económico de enero a junio de 2026
Elaboración de un (1) documento correspondientes a la Implementación de la estrategia de difusión del Censo Económico de enero a abril de 2026</t>
  </si>
  <si>
    <t>Informe_Censo_Economico_EneroAbril_2026 -
Enero- junio_Informe Seg_ Dis_Imple_ Estrategia difusión_CENU</t>
  </si>
  <si>
    <t>Producción de información estructural</t>
  </si>
  <si>
    <t>Servicio de evaluación</t>
  </si>
  <si>
    <t>Programa de Transparencia</t>
  </si>
  <si>
    <t>DCE_08</t>
  </si>
  <si>
    <t>18. Programa de Transparencia y Etica Pública</t>
  </si>
  <si>
    <t>Crear y socializar un procedimiento que garantice el cumplimiento de lo establecido en la Ley 1712 de 2014 con apoyo de las dependencias de la entidad que se requieran involucrar para el cumplimiento de las obligaciones derivadas de la mencionada ley</t>
  </si>
  <si>
    <t>Número de procedimientos socializados</t>
  </si>
  <si>
    <t>Procedimientos publicados en el gestor documental de Isolucion</t>
  </si>
  <si>
    <t>3. Modelo de Estado Abierto</t>
  </si>
  <si>
    <t>DCE_09</t>
  </si>
  <si>
    <t>Sensibilizar a los grupos de valor internos sobre cómo crear contenidos accesibles y usables.</t>
  </si>
  <si>
    <t>(Total de sensibilizaciones realizadas/Total de sensibilizaciones requeridas)*100</t>
  </si>
  <si>
    <t>1. Productos audiovisuales y gráficos presentaciones videos actas de asistencias entre otros para difundir en los canales internos de la entidad.
 2. Matriz con la relación de las publicaciones realizadas en el portal web  de acuerdo con los criterios de accesibilidad  y usabilidad (1519 de 2020) que establece estándares y directrices para la publicación de información pública y que define requisitos en materia de acceso a la información accesibilidad web seguridad digital y datos abiertos.</t>
  </si>
  <si>
    <t>En el marco del fortalecimiento de la transparencia institucional en cumplimiento de la normativa aplicable a las entidades del Estado se dio inicio a una línea de trabajo orientada al posicionamiento del lenguaje claro como una herramienta transversal para garantizar el acceso efectivo a la información por parte de los diferentes grupos de valor tanto internos como externos.
Este proceso se originó como una iniciativa del equipo de rediseño del portal web a partir de la identificación de la necesidad de asegurar que los contenidos producidos por la entidad fueran comprensibles accesibles y útiles para la ciudadanía. Este enfoque se desarrolló de manera complementaria a los avances que la entidad ya venía adelantando en la materia. En este contexto el lenguaje claro se consolidó como un elemento esencial para materializar principios como la transparencia disponibilidad y acceso efectivo a la información pública.
Como parte del avance cualitativo se priorizó la sensibilización del público interno bajo el reconocimiento de que la transformación en la forma de comunicar inicia desde el fortalecimiento de las capacidades internas institucionales. Para ello se implementaron estrategias pedagógicas que incluyeron la elaboración y difusión de piezas informativas como infografías así como espacios de socialización diseñados para presentar el concepto de lenguaje claro de manera cercana práctica y aplicable al contexto laboral de la entidad.
Estas acciones se articularon con las áreas pertinentes lo que facilitó su validación y difusión y permitió aprovechar hitos institucionales relevantes como la conmemoración del Día Internacional del Lenguaje Claro para fortalecer el reconocimiento y la apropiación del tema al interior de la entidad.
En particular se implementó una serie de infografías distribuidas a la comunidad DANE mediante las cuales se abordaron aspectos fundamentales como la definición del lenguaje claro su importancia su propósito y las principales recomendaciones para la producción de contenidos. Este enfoque progresivo permitió una aproximación pedagógica que facilitó la comprensión y apropiación del tema por parte de los colaboradores.
Si bien estas acciones constituyeron un primer paso dentro de una estrategia más amplia representaron un avance significativo en la consolidación de una cultura organizacional orientada a la claridad la accesibilidad y la transparencia. Lo anterior reconociendo que aunque la entidad produce información técnica y especializada resulta fundamental garantizar su comprensión por parte de todos los públicos en coherencia con los principios de un Estado abierto y al servicio de la ciudadanía.</t>
  </si>
  <si>
    <t>Semana del Seo – Como redactar Seo en la era digital.pdf
SEO técnico rastreo indexación y medición en la era de  la IA.pdf
20260330_Comentarios-ajustes_Tablero-Sicode.pdf
20260406_Retroalimentacion-ajustes_Tablero-Sicode.pdf
Análisis de datos y toma de decisiones en SEO.pdf
10-Presentacion-accesibilidad-wayuu.pdf
20022026-Prueba-tecnica.pdf
Informe-publicaciones-operaciones-mar.pdf
Informe-otras-publicaciones-mar2026.pdf
Informe-publicaciones-operaciones-feb.pdf
Informe-otras-publicaciones-feb2026.pdf
Informe-publicaciones-operaciones-enero.pdf
Informe-otras-publicaciones-enero.pdf</t>
  </si>
  <si>
    <t>Teniendo en cuenta las diferentes actividades programadas por las áreas en el primer trimestre, es necesario reprogramar la actividad para el transcurso del segundo trimestre de 2026</t>
  </si>
  <si>
    <t>Se priorizó la sensibilización del talento humano del DANE, reconociendo que la transformación de la comunicación institucional comienza con el fortalecimiento de las capacidades internas. En consecuencia, se diseñó una campaña pedagógica basada en piezas gráficas e infografías divulgadas a través de los canales internos de comunicación, especialmente la intranet institucional, las cuales abordaron de manera progresiva los principios y beneficios del lenguaje claro.
Dentro de esta campaña se desarrolló la serie "Hablemos Claro", integrada por contenidos orientados a promover buenas prácticas de comunicación escrita. Entre ellos se destacaron las piezas "Recuerda: la web no es un archivo PDF de 100 páginas", enfocada en incentivar la producción de contenidos digitales breves, estructurados y navegables; "Tips para que tu mensaje realmente se entienda", con recomendaciones para redactar textos sencillos y orientados al usuario; "Si toca leerlo dos veces, algo anda mal", que invitó a simplificar el lenguaje y eliminar ambigüedades; "Un párrafo eterno espanta a cualquiera", mediante la cual se promovió el uso de párrafos cortos y una mejor organización visual de la información; y "Si no se entiende, no es accesible", orientada a reforzar la relación entre lenguaje claro, accesibilidad e inclusión, destacando que una comunicación efectiva constituye un requisito fundamental para garantizar el acceso equitativo a la información pública.</t>
  </si>
  <si>
    <t xml:space="preserve">1-Hablemos-claro-Recuerda-la-web-no-es-un-archivo-PDF-de-100-paginas.pdf
2-Copilot-y-lenguaje claro-herramientas-para-fortalecer-la-comunicacion-y-la-productividad-en-el DANE.pdf
3-Hablemos claro-Tips-para-que-tu-mensaje-realmente-se entienda.pdf
4-Hablemos-claro-Si-toca-leerlo-dos-veces-algo-anda-mal.pdf
5-Banner-hablemos-claro-intranet.pdf
6-Banner-hablemos-claro-intranet.pdf
7-Hablemos-claro-Un-parrafo-eterno-espanta-a-cualquiera.pdf
8-Hablemos-claro-Si-no-se- entiende-no-es-accesible.pdf
9-Capacitacion-El-poder-de-los-datos-Dashboard-analitica.pdf
4-Informe-publicaciones-operaciones-abril.pdf
4-Informe-otras-publicaciones-abr2026.pdf
5-Informe-otras-publicaciones-mayo.pdf
5-Informe-publicaciones-operaciones-mayo.pdf
6-Informe-otras-publicaciones-junio.pdf
6-Informe-publicaciones-operaciones-junio.pdf
</t>
  </si>
  <si>
    <t>DCE_10</t>
  </si>
  <si>
    <t>Establecer los criterios necesarios para informar de manera obligatoria y clara en las PQRSD  los mecanismos disponibles para cuestionar la decisión  en aquellos casos donde se niegue el acceso a información pública por estar clasificada o reservada.</t>
  </si>
  <si>
    <t xml:space="preserve">(Número total de  documentos revisados con los criterios establecidos que informan al peticionario los mecanismos  para cuestionar decisión de negación de acceso a la información/ Número de solicitudes recibidas)* 100 </t>
  </si>
  <si>
    <t>Actualización de procedimiento plantillas de respuesta tipo incluyendo los criterios establecidos para informar de manera obligatoria y clara en las PQRSD  los mecanismos disponibles para cuestionar la decisión  en aquellos casos donde se niegue el acceso a información pública por estar clasificada o reservada.</t>
  </si>
  <si>
    <t xml:space="preserve">El GIT. Información y Servicio al Ciudadano actualizó la plantilla de respuesta tipo para las solicitudes que remiten los grupos de valor y que por tener información clasificada o reservada no se puede entregar dando cumplimiento a la Ley de Estadísticas Oficiales.  </t>
  </si>
  <si>
    <t>Plantilla tipo actualizada 
https://danegovco.sharepoint.com/:f:/r/sites/PlanesInstitucionales-MetasHisttricasporrea2018-2022/Documentos%20compartidos/DICE/Evidencias%20Planes%20Institucionales%202026/PAI/DCE_10?csf=1&amp;web=1&amp;e=fZGvAR</t>
  </si>
  <si>
    <t>Se llevaron a cabo mesas de trabajo entre el GIT de Seguimiento y Control a PQRSD de la Secretaría General y el GIT de Información y Servicio al Ciudadano de la DICE para llevar a cabo la actualización del procedimiento de Gestión de Comunicaciones Oficiales y PQRSD COM-090-PDT-003. Una vez aplicados todos los ajustes, es envíado a la DICE para que sea cargado y enviado a flujo de revisión y aprobación la versión 08 del procedimiento en Isolución.</t>
  </si>
  <si>
    <t xml:space="preserve">Procedimiento de Gestión de Comunicaciones Oficiales y PQRSD COM-090-PDT-003: https://dane.isolucion.co/Administracion/frmFrameSet.aspx?Ruta=Li4vRnJhbWVTZXRBcnRpY3Vsby5hc3A/UGFnaW5hPUJhbmNvQ29ub2NpbWllbnRvRGFuZS8xLzE0N2NkMmNiNjUwODQyNWQ5MDE3YjU3OTlhNmJlNTkwLzE0N2NkMmNiNjUwODQyNWQ5MDE3YjU3OTlhNmJlNTkwLmFzcCZJREFSVElDVUxPPTIzMzA5 </t>
  </si>
  <si>
    <t>DCE_11</t>
  </si>
  <si>
    <t>Establecer directrices claras definidas y formalizadas dentro de los procedimientos institucionales de  gestión de las PQRSD en la entidad.</t>
  </si>
  <si>
    <t xml:space="preserve">Número total de  documentos revisados que informan al peticionario los mecanismos  para cuestionar decisión de negación de acceso a la información </t>
  </si>
  <si>
    <t xml:space="preserve">Actualización de procedimiento carta trato digno y protocolo de atención </t>
  </si>
  <si>
    <t>Para el período de referencia se hizo actualización de la carta de trato digno de acuerdo los criterios de lenguaje claro establecidos desde la política de servicio al ciudadano y el Modelo Integrado de Planeación y Gestión (MIPG)</t>
  </si>
  <si>
    <t xml:space="preserve">Documento carta de trato digno
https://danegovco.sharepoint.com/:f:/r/sites/PlanesInstitucionales-MetasHisttricasporrea2018-2022/Documentos%20compartidos/DICE/Evidencias%20Planes%20Institucionales%202026/PAI/DCE_11?csf=1&amp;web=1&amp;e=Ql4u3w </t>
  </si>
  <si>
    <t>DCE_12</t>
  </si>
  <si>
    <t>Publicar contenidos en formatos alternativos y de lenguaje claro y optimizados para  motores de búsqueda</t>
  </si>
  <si>
    <t>(Publicaciones con lenguaje claro y componentes SEO/Total de publicaciones)*100</t>
  </si>
  <si>
    <t>Matriz con la relación de las publicaciones realizadas que cumplan con los parámetros de lenguaje claro y componentes de SEO.</t>
  </si>
  <si>
    <t>Como parte de la planeación y del trabajo adelantado por el Grupo Interno de Trabajo de Información Sistemas y Tecnologías para la Difusión Estadística se ha identificado la necesidad de fortalecer la relación con los públicos externos de la entidad no solo en cumplimiento de lineamientos normativos sino también como parte de una apuesta institucional por facilitar el acceso a la información y mejorar la experiencia de los usuarios.
En este contexto se ha venido avanzando en la revisión organización y proyección de contenidos orientados a ser publicados en el portal web incorporando criterios de lenguaje claro accesibilidad y optimización para motores de búsqueda (SEO). Este ejercicio se materializa entre otros instrumentos en la construcción y uso de la matriz de publicaciones la cual permite planificar priorizar y estructurar los contenidos de manera estratégica. Por ello el enfoque adoptado reconoce dos dimensiones fundamentales en la generación de contenidos: por un lado el uso de un lenguaje comprensible que facilite la apropiación de la información por parte de los diferentes grupos de interés; y por otro la garantía de condiciones de accesibilidad que permitan a los usuarios consultar los contenidos de forma efectiva. De esta manera se busca no solo ampliar el alcance de la información sino también asegurar que esta sea realmente útil y usable para la ciudadanía.</t>
  </si>
  <si>
    <t>Matriz-publicaciones-lenguaje-claro-SEO.pdf</t>
  </si>
  <si>
    <t>El Grupo Interno de Trabajo de Información, Sistemas y Tecnologías para la Difusión Estadística avanzó en el fortalecimiento de la relación con los públicos externos de la entidad, entendiendo esta labor no únicamente como una exigencia normativa, sino como una prioridad institucional orientada a mejorar el acceso a la información y la experiencia de los usuarios.
En desarrollo de este propósito, se adelantaron actividades de revisión, organización y proyección de contenidos para el portal web, aplicando criterios de lenguaje claro, accesibilidad y optimización para motores de búsqueda (SEO). Como resultado de este trabajo, se consolidó la matriz de publicaciones, herramienta que permite planificar, priorizar y estructurar los contenidos de manera estratégica.
Este ejercicio se sustentó en dos pilares complementarios: de una parte, el uso de un lenguaje comprensible que facilite la apropiación de la información por parte de los distintos grupos de interés; y, de otra, la garantía de condiciones de accesibilidad que permitan a los usuarios consultar los contenidos de manera efectiva. Con ello, no solo se amplía el alcance de la información difundida, sino que se asegura su utilidad y usabilidad para la ciudadanía.</t>
  </si>
  <si>
    <t>2trim2026-Matriz-publicaciones-lenguaje-claro-SEO.pdf</t>
  </si>
  <si>
    <t>DCE_13</t>
  </si>
  <si>
    <t>Diseñar la plantilla base para el home que cumpla con los criterios de accesibilidad</t>
  </si>
  <si>
    <t>(Número de plantillas diseñadas/Número de platillas requerida)*100</t>
  </si>
  <si>
    <t>Documentos:
Plantilla instalada en ambiente de prueba configurada con su documentación técnica con componente / plugins.</t>
  </si>
  <si>
    <t>El Grupo Interno de Trabajo de Información Sistemas y Tecnologías para la Difusión Estadística teniendo en cuenta el procedimiento de desarrollo y mantenimiento de sistemas de información de la OSIS inició la implementación de la plantilla T4 en ambiente de pruebas sobre el CMS Joomla mediante un proceso estructurado de desarrollo y validación técnica.
Esta actividad incluye la elaboración de documentación asociada como la solicitud de desarrollo plan de trabajo plan de pruebas e historias de usuario.
Lo anterior permite asegurar la trazabilidad control y calidad en la adopción de la nueva plantilla dentro del portal institucional.</t>
  </si>
  <si>
    <t>GTD-030-PDT-002-f-001_MatrizEjecucionPruebas.pdf
GTD-030-PDT-002-f-003_SolicitudDesarrollo.pdf
GTD-030-PDT-002-f-007_PlanDePruebas 1.pdf
HU-10AjustarIdentidad.pdf
HU-07ExperienciaMovil.pdf
HU-08Accesibilidad.pdf
HU-09SEO.pdf
HU-04OverridesComponentes.pdf
HU-05UsoDelMegaMenu.pdf
HU-06gestionBloquesDinamicos.pdf
HU-01ConfiguracionInicial.pdf
HU-02GestionLayouts.pdf
HU-03PersonalizacionLESS-CSS.pdf
GTD-030-PDT-002-f-007_PlanDePruebas.pdf</t>
  </si>
  <si>
    <t>El Grupo Interno de Trabajo de Información, Sistemas y Tecnologías para la Difusión Estadística, teniendo en cuenta el procedimiento de desarrollo y mantenimiento de sistemas de información de la OSIS, inició la implementación de la plantilla T4 en ambiente de pruebas sobre el CMS Joomla, mediante un proceso estructurado de desarrollo y validación técnica.
Esta actividad incluye la elaboración de documentación asociada, como la solicitud de desarrollo, plan de trabajo, plan de pruebas e historias de usuario.
Lo anterior permite asegurar la trazabilidad, control y calidad en la adopción de la nueva plantilla dentro del portal institucional.</t>
  </si>
  <si>
    <t>Manual-implementacion-plantilla-t4</t>
  </si>
  <si>
    <t>DCE_14</t>
  </si>
  <si>
    <t xml:space="preserve">Actualizar el documento anexo para la atención de solicitudes de información estadística presentadas en lenguas nativas o dialectos oficiales de Colombia del procedimiento Atención a Solicitudes De Información Estadística Presentadas Por La Ciudadanía </t>
  </si>
  <si>
    <t>(Total documentos anexos existentes/Total documentos anexos requeridos)*100</t>
  </si>
  <si>
    <t xml:space="preserve">Documento anexo actualizado del procedimiento Atención a Solicitudes De Información Estadística Presentadas Por La Ciudadanía </t>
  </si>
  <si>
    <t>La Dirección de Difusión Comunicación y Cultura Estadística (DICE) inició el proceso de identificación de lineamientos relacionados con la atención de solicitudes en lenguas nativas evidenciando que a la fecha existe un anexo vinculado al procedimiento de atención a solicitudes de información estadística presentadas por la ciudadanía.
El 2 de marzo de 2026 se llevó a cabo una reunión presencial con la directora de la DICE y los Grupos Internos de Trabajo de Servicio a la Ciudadanía e Información Sistemas y Tecnologías para la Difusión Estadística en la cual se definieron las siguientes acciones: actualizar la meta del PTEP sustituyendo la creación de un protocolo por la actualización del anexo existente; gestionar un derecho de petición ante el Ministerio de las Culturas las Artes y los Saberes para obtener el listado de traductores o intérpretes en lenguas nativas; y someter el borrador del documento a revisión para observaciones y comentarios en concordancia con la normatividad vigente.
En cumplimiento de lo anterior el mismo 2 de marzo se radicó el derecho de petición y se remitió el borrador para revisión incorporando posteriormente las observaciones recibidas en la versión final del documento adjunto.</t>
  </si>
  <si>
    <t>2026-03-25-Protocolo-ajustado.pdf
2026-03-02-Derecho de peticion MINCultulta.pdf
2026-03-25-Base_traductores_e_interpretes_lenguas_nativas.pdf
2026-03-25-Respuesta_Mincultura.pdf</t>
  </si>
  <si>
    <t>Posteriormente, el borrador del documento fue sometido a revisión para la recepción de observaciones y comentarios. En concordancia con la normatividad vigente y con el concepto emitido por la Oficina Jurídica, el GIT Información y Servicio al Ciudadano continuó con la actualización y finalización del documento, incorporando las observaciones y recomendaciones recibidas al igual que la base de traductores e intérpretes de lenguas nativas recibido por el Ministerio de las Culturas, las Artes y los Saberes.</t>
  </si>
  <si>
    <t>2026-07-09-DOCUMENTO ANEXO PARA LA ATENCIÓN DE SOLICITUDES DE INFORMACIÓN ESTADÍSTICA PRESENTADAS EN LENGUAS NATIVAS O DIALECTOS OFICIALES DE COLOMBIA.docx
2026-03-25-Base_traductores_e_interpretes_lenguas_nativas.pdf</t>
  </si>
  <si>
    <t>DCE_15</t>
  </si>
  <si>
    <t>Establecer la política de diálogo y corresponsabilidad dentro del Programa de Transparencia que contemple los lineamientos para fortalecer el control social garantizar la participación ciudadana incidente y asegurar una rendición de cuentas eficaz en todas las áreas de la entidad.</t>
  </si>
  <si>
    <t xml:space="preserve">Número de documentos donde e se establecen las directrices sobre dialogo y corresponsabilidad como parte de la Política da participación ciudadana </t>
  </si>
  <si>
    <t xml:space="preserve">Política da participación ciudadana  con las directrices sobre diálogo y corresponsabilidad </t>
  </si>
  <si>
    <t>DCE_16</t>
  </si>
  <si>
    <t xml:space="preserve"> Reportes de ruedas y boletines de prensa realizados para presentar los resultados e información de las operaciones estadísticas.</t>
  </si>
  <si>
    <t>Eficiencia</t>
  </si>
  <si>
    <t>(Número de ruedas de prensa y comunicados de prensa publicados / Número de ruedas de prensa y comunicados de prensa planeados)*100</t>
  </si>
  <si>
    <t xml:space="preserve">Enlaces a la publicación en los canales oficiales de la entidad </t>
  </si>
  <si>
    <t>4. Iniciativas adicionales</t>
  </si>
  <si>
    <t>Para el I trimestre se realizaron un total de 22 ruedas y comunicados de prensa</t>
  </si>
  <si>
    <t>Comunicados y ruedas de prensa</t>
  </si>
  <si>
    <t>Se realizaron un total de 33 ruedas y comunicados de prensa</t>
  </si>
  <si>
    <t>Ruedas y comunicados de prensa</t>
  </si>
  <si>
    <t xml:space="preserve">El número de comunicados de prensa y ruedas de prensa programados no se distribuye de manera uniforme a lo largo del año, razón por la cual el avance mensual del indicador no puede calcularse mediante una distribución lineal simple </t>
  </si>
  <si>
    <t>DCE_17</t>
  </si>
  <si>
    <t>Realizar la estrategia de participación ciudadana para el año 2025 - 2026 desarrollada</t>
  </si>
  <si>
    <t>Porcentaje de avance en el documento de política de participación ciudadana aprobadas</t>
  </si>
  <si>
    <t>Documento de la política de participación aprobada por el comité de gestión y desempeño institucional / Documentos programados*100</t>
  </si>
  <si>
    <t>No aplica reporte para el I trimestre</t>
  </si>
  <si>
    <t>Para el levantamiento de la estrategia de participación ciudadana se adelantaron las siguientes actividades:
- Se hace aplicación del diagnóstico de participación ciudadana "¿Cómo la entendemos y cómo la aplicamos?, este diagnóstico es aplicado al interior de la entidad y se hace difusión del mismo a través de la intranet.
- Se hace análisis de los resultados del diagnóstico de participación ciudadana.
- Se hace aplicación del primer laboratorio de participación ciudadana dirigido a los enlaces delegados por las direcciones técnicas para conformar la red de enlaces de participación ciudadana de la entidad
- Se adelanta la proyección de la propuesta de la estrategia de participación ciudadana a partir de los resultados del diagnóstico y el desarrollo del laboratorio de participación.
- Se hace revisión, ajuste y formulación de los contenidos de menú participa en cual tambien va vinculado con la formulación de la estrategia de participación ciudadana.</t>
  </si>
  <si>
    <t>1. Aplicación diagnóstico participación ciudadana.pdf
2. Resultados diagnostico participacion ciudadana.pdf
3. Laboratorio de participacion ciudadana
4. Propuesta estrategia de participacion ciudadana. pdf
5. Actualizacion contenidos menu participa
https://danegovco.sharepoint.com/:f:/r/sites/PlanesInstitucionales-MetasHisttricasporrea2018-2022/Documentos%20compartidos/DICE/Evidencias%20Planes%20Institucionales%202026/PAI/DCE_17?csf=1&amp;web=1&amp;e=ftUn8M</t>
  </si>
  <si>
    <t>Dirección de Geoestadística</t>
  </si>
  <si>
    <t>DIG_01</t>
  </si>
  <si>
    <t>L3.2 Crear el Sistema de Gestión de Estratificación y Coberturas (SIGESCO) el cual tendrá un módulo de control de la estratificación socioeconómica a cargo del DANE</t>
  </si>
  <si>
    <t>Implementar un Sistema del servicio de información de Gestión de Estratificación y Coberturas (SIGESCO)</t>
  </si>
  <si>
    <t>Una base de datos actualizada / una base de datos programada</t>
  </si>
  <si>
    <t>Base de datos del sistema SIGESCO actualizada en 50 municipios para la estabilización del módulo en el calculo de la estratificación</t>
  </si>
  <si>
    <t>Fortalecimiento de la integración de la información geoespacial</t>
  </si>
  <si>
    <t>Servicio de información implementado</t>
  </si>
  <si>
    <t>3_Regulación</t>
  </si>
  <si>
    <t>9_Plan Anticorrupción y de Atención al Ciudadano</t>
  </si>
  <si>
    <t>1_Ordenamiento territorial del agua y justicia ambiental</t>
  </si>
  <si>
    <t>DIG_02</t>
  </si>
  <si>
    <t xml:space="preserve">Actualizar y ajustar los documentos técnicos de estratificación </t>
  </si>
  <si>
    <t>Un Documento finalizado generado / Un documento finalizado programado</t>
  </si>
  <si>
    <t>Documento de lineamientos técnicos para utilizar información de catastro multipropósito en las metodologías de estratificación finalizado</t>
  </si>
  <si>
    <t>Documentos de lineamientos técnicos</t>
  </si>
  <si>
    <t>DIG_03</t>
  </si>
  <si>
    <t>L6 - Un catastro multipropósito que aporte a la creación de valor público</t>
  </si>
  <si>
    <t>15. Metas asociadas al Plan Estratégico Sectorial (PES)</t>
  </si>
  <si>
    <t>Actualizar las Bases de Datos del Marco Geoestadístico Nacional en su versión 2026</t>
  </si>
  <si>
    <t>Sumatoria de dos (2) Bases de Datos  del Marco Geoestadístico Nacional actualizado con el uso de nuevas tecnologías</t>
  </si>
  <si>
    <t>Dos (2) Bases de Datos  del Marco Geoestadístico Nacional actualizadas</t>
  </si>
  <si>
    <t>Bases de Datos del Marco Geoestadístico Nacional</t>
  </si>
  <si>
    <t>DIG_04</t>
  </si>
  <si>
    <t>Desarrollar e integrar los servicios de intercambio de información geoestadística a partir de la del fortalecimiento de la infraestructura tecnológica del SIGE.</t>
  </si>
  <si>
    <t>(Número de servicios implementados / Total de servicios planificados)*100</t>
  </si>
  <si>
    <t xml:space="preserve">Servicios del modelo de operación y gobierno del SIGE implementado </t>
  </si>
  <si>
    <t>Servicio de geo información Estadística</t>
  </si>
  <si>
    <t>Durante el periodo se adelantaron diversas actividades orientadas a fortalecer la gestión integración y divulgación de la información geoestadística del DANE especialmente la asociada al Marco Geoestadístico Nacional (MGN) el Geoportal y el Centro de Datos Geoestadístico (CDGE). Igual se trabajo en el documento de optimización de servicios del Centro de Datos Geoestadístico y Geoportal se llevó a cabo el levantamiento y análisis integral de los requerimientos para la implementación de la plataforma de gestión del lago de datos e inició la evaluación de alternativas tecnológicas open source para un lago de datos ON‑premise.</t>
  </si>
  <si>
    <t>Documento optimización</t>
  </si>
  <si>
    <t>En el presente trimestre se avanza en las actividades del fortalecimiento de la gestión, integración y divulgación de la información geoestadística del DANE, frente al Geoportal y el Centro de Datos Geoestadístico (CDGE), con la mejoras de servicios y disposición de información conforme a los requerimientos, como se evidencia en el documento de mantenimiento del Geoportal y CDGE, lo cual permite la optimización de servicios.</t>
  </si>
  <si>
    <t>MantenimientoCDGEyGEOPORTAL</t>
  </si>
  <si>
    <t>DIG_05</t>
  </si>
  <si>
    <t>Generar documentos metodológicos para el aprovechamiento de la información territorial en el fortalecimiento de la integración de la información estadística y geoespacial en el marco de los lineamientos SEN – ICDE</t>
  </si>
  <si>
    <t>Sumatoria de documentos metodológicos realizados</t>
  </si>
  <si>
    <t>Dos (2) Documentos  metodológicos para el aprovechamiento de la información territorial para la implementación de los  proyectos del SEN - ICDE</t>
  </si>
  <si>
    <t>DIG_06</t>
  </si>
  <si>
    <t>Generar los documentos metodológicos informes de resultados y reportes derivados de proyectos e iniciativas orientadas a fortalecer la integración y el análisis de datos estadísticos y geoespaciales</t>
  </si>
  <si>
    <t>Dos (2) documentos metodológicos con el diseño de la investigación geoestadística</t>
  </si>
  <si>
    <t>Sin iniciar</t>
  </si>
  <si>
    <t>DIG_07</t>
  </si>
  <si>
    <t>Elaborar los mapas temáticos en diferentes formatos requeridos para dar soporte a las diferentes fases del proceso estadístico</t>
  </si>
  <si>
    <t>(Productos geoespaciales temáticos realizados / Productos geoespaciales temáticos solicitados)*100</t>
  </si>
  <si>
    <t>Generar los productos geoespaciales a partir de datos temáticos que soporten diferentes fases del proceso de producción estadística requeridos</t>
  </si>
  <si>
    <t>Mapas Temáticos</t>
  </si>
  <si>
    <t>Se genero los mapas requeridos por las operaciones estadísticas</t>
  </si>
  <si>
    <t>Info_Tematica</t>
  </si>
  <si>
    <t>Se generaron los mapas temáticos requeridos por las operaciones estadísticas</t>
  </si>
  <si>
    <t>DIG_08</t>
  </si>
  <si>
    <t>Elaborar los documentos generados de acuerdo con los requerimientos de los entes territoriales sobre la estratificación socioeconómica</t>
  </si>
  <si>
    <t>(Documentos generados/ documentos solicitados)*100</t>
  </si>
  <si>
    <t>Documentos de atención de requerimientos de entes territoriales sobre la estratificación socioeconómica.</t>
  </si>
  <si>
    <t>Se genero los productos de geovisualización solicitados</t>
  </si>
  <si>
    <t>Prod_Geoespacial</t>
  </si>
  <si>
    <t>Se generaron los productos gepespaciales temáticos solicitados</t>
  </si>
  <si>
    <t>Dirección de Metodología y Producción Estadística</t>
  </si>
  <si>
    <t>DME_01</t>
  </si>
  <si>
    <t>L3.5 Fortalecer las capacidades tecnológicas que habilitan las operaciones estadísticas y la gestión institucional asegurando la prestación de los servicios de tecnologías de la información y comunicaciones  de la entidad.</t>
  </si>
  <si>
    <t>Automatizar los cuadros de resultados de dos (2) operaciones estadísticas .</t>
  </si>
  <si>
    <t>Sumatoria  de hito 1 (Mesas de trabajo 30%)+hito 2 ( Plan de pruebas 20%)+ hito 3 ( códigos de programación 50%)</t>
  </si>
  <si>
    <t>Código de programación con la automatización de los cuadros de resultados.</t>
  </si>
  <si>
    <t>Boletines Técnicos</t>
  </si>
  <si>
    <r>
      <rPr>
        <b/>
        <sz val="10"/>
        <color rgb="FF000000"/>
        <rFont val="Segoe UI Light"/>
        <family val="2"/>
      </rPr>
      <t>ECV</t>
    </r>
    <r>
      <rPr>
        <sz val="10"/>
        <color rgb="FF000000"/>
        <rFont val="Segoe UI Light"/>
        <family val="2"/>
      </rPr>
      <t xml:space="preserve"> y </t>
    </r>
    <r>
      <rPr>
        <b/>
        <sz val="10"/>
        <color rgb="FF000000"/>
        <rFont val="Segoe UI Light"/>
        <family val="2"/>
      </rPr>
      <t>EMICRON</t>
    </r>
    <r>
      <rPr>
        <sz val="10"/>
        <color rgb="FF000000"/>
        <rFont val="Segoe UI Light"/>
        <family val="2"/>
      </rPr>
      <t>: Se realiza la construcción de códigos para la generación de cuadros de manera automática a partir de un parámeters</t>
    </r>
  </si>
  <si>
    <t>Códigos de estimación del proyecto</t>
  </si>
  <si>
    <r>
      <rPr>
        <b/>
        <sz val="11"/>
        <color rgb="FF000000"/>
        <rFont val="Segoe UI"/>
        <family val="2"/>
      </rPr>
      <t>ECV</t>
    </r>
    <r>
      <rPr>
        <sz val="11"/>
        <color rgb="FF000000"/>
        <rFont val="Segoe UI"/>
        <family val="2"/>
      </rPr>
      <t xml:space="preserve">: Se realiza el avance de automatización de los cuadros principales mediante un flujo estructurado de Python que permite precargar parámetros y formatos para la generación de cuadros. (60%)
</t>
    </r>
    <r>
      <rPr>
        <b/>
        <sz val="11"/>
        <color rgb="FF000000"/>
        <rFont val="Segoe UI"/>
        <family val="2"/>
      </rPr>
      <t>EMICRON:</t>
    </r>
    <r>
      <rPr>
        <sz val="11"/>
        <color rgb="FF000000"/>
        <rFont val="Segoe UI"/>
        <family val="2"/>
      </rPr>
      <t xml:space="preserve">  se construyen rutinas para la generación de cuadros en Python, para integrar posteriormente al flujo de generación con parámetros y formatos
Avance en el proceso de automatización que consistió en la elaboración de códigos para la elaboración de gráficos y salidas para la presentación de resultados. (40%)</t>
    </r>
  </si>
  <si>
    <r>
      <rPr>
        <b/>
        <sz val="10"/>
        <color rgb="FF000000"/>
        <rFont val="Segoe UI"/>
        <family val="2"/>
      </rPr>
      <t xml:space="preserve">ECV: </t>
    </r>
    <r>
      <rPr>
        <sz val="10"/>
        <color rgb="FF000000"/>
        <rFont val="Segoe UI"/>
        <family val="2"/>
      </rPr>
      <t xml:space="preserve">Avance_automa_ECV
</t>
    </r>
    <r>
      <rPr>
        <b/>
        <sz val="10"/>
        <color rgb="FF000000"/>
        <rFont val="Segoe UI"/>
        <family val="2"/>
      </rPr>
      <t>EMICRON</t>
    </r>
    <r>
      <rPr>
        <sz val="10"/>
        <color rgb="FF000000"/>
        <rFont val="Segoe UI"/>
        <family val="2"/>
      </rPr>
      <t>: 01_Automatizacion_Cudros_Resultados
4_Cuadros_anuales.ipynb
1_Cuadros (1).ipynb</t>
    </r>
  </si>
  <si>
    <t>DME_02</t>
  </si>
  <si>
    <t>L2.4 Elaborar y publicar nuevas mediciones de desigualdad en torno a la tierra la propiedad inmueble la tenencia de activos financieros y la riqueza en el país</t>
  </si>
  <si>
    <t>Realizar el cálculo preliminar de al menos dos nuevas medidas de desigualdad en torno a la tierra la propiedad inmueble la tenencia de activos financieros o la riqueza en el país</t>
  </si>
  <si>
    <t>Sumatoria de porcentajes de avance en los cálculos preliminares</t>
  </si>
  <si>
    <t>Publicación del cálculo de las nuevas medidas de desigualdad en torno a la tierra la propiedad inmueble la tenencia de activos financieros o la riqueza en el país</t>
  </si>
  <si>
    <t>Se avanzó en la consolidación de bases para tierra y propiedad inmueble.</t>
  </si>
  <si>
    <t>Bases finales de trabajo Desigualdad tierras y propiedad inmueble</t>
  </si>
  <si>
    <t xml:space="preserve">Dentro de los resultados obtenidos en el ejercicio exploratorio de medición, el DANE consideró los registros administrativos disponibles. Sin embargo, se evidenció que los resultados obtenidos de la exploración metodológica no contaban con las características necesarias para el cabal cumplimiento de lo estipulado en el PND, en particular respecto del carácter oficial de las cifras. Lo anterior, debido a las limitaciones de los insumos, bases de datos y registros administrativos disponibles para la estimación.
Debido a lo anterior, se reporta en este trimestre el máximo nivel de avance posible para la meta indicada, aclarando que no va a ser posible avanzar más de lo registrado. (Ver Justificación avance Informe medidas de desigualdad).
</t>
  </si>
  <si>
    <t>Justificación final avance Mediciones de Desigualdad</t>
  </si>
  <si>
    <t xml:space="preserve">Dentro de los resultados obtenidos en el ejercicio exploratorio de medición, el DANE consideró los registros administrativos disponibles. Sin embargo, se evidenció que los resultados obtenidos de la exploración metodológica no contaban con las características necesarias para el cabal cumplimiento de lo estipulado en el PND, en particular respecto del carácter oficial de las cifras. Lo anterior, debido a las limitaciones de los insumos, bases de datos y registros administrativos disponibles para la estimación.
Debido a lo anterior, se reporta en este trimestre el máximo nivel avance posible para la meta indicada, aclarando que no va a ser posible avanzar más de lo registrado. (Ver Justificación avance Informe medidas de desigualdad).
</t>
  </si>
  <si>
    <t>DME_03</t>
  </si>
  <si>
    <t>05. Productos difusión DSCN DIMPE y DCD</t>
  </si>
  <si>
    <t>Entregar boletines técnicos y cuadro de resultados de las operaciones estadísticas para publicación</t>
  </si>
  <si>
    <t>(Total de  boletines técnicos y cuadro de resultados entregados/Total de  boletines técnicos y cuadro de resultados) programados *100</t>
  </si>
  <si>
    <t>Boletines técnicos
Cuadros de resultados</t>
  </si>
  <si>
    <t>La Dirección de Metodología y Producción Estadística durante el I trimestre realizó la entrega de boletines técnicos y cuadros de resultados programados para su respectiva publicación como evidencia de ello se relaciona registro de revisión de productos de difusión</t>
  </si>
  <si>
    <t>PRODUCTOS_DIMPE_ I_TRIMESTRE</t>
  </si>
  <si>
    <t>La Dirección de Metodología y Producción Estadística realizó la entrega de boletines técnicos y cuadros de resultados programados para su respectiva publicación, como evidencia de ello se relaciona registro de revisión de productos de difusión.</t>
  </si>
  <si>
    <t>PRODUCTOS_DIMPE_ II_TRIMESTRE</t>
  </si>
  <si>
    <t>DME_04</t>
  </si>
  <si>
    <t>02. Cambio de año base</t>
  </si>
  <si>
    <t>Elaborar un documento interno de trabajo con el resultado definitivo de la adaptación CIIU revisión 5 de las encuestas económicas y sociales</t>
  </si>
  <si>
    <t>Documento interno de trabajo con el resultado definitivo de la adaptación CIIU revisión 5 de las encuestas económicas y sociales</t>
  </si>
  <si>
    <t>Presentación con el resultado definitivo</t>
  </si>
  <si>
    <r>
      <rPr>
        <b/>
        <sz val="10"/>
        <color rgb="FF000000"/>
        <rFont val="Segoe UI Light"/>
        <family val="2"/>
      </rPr>
      <t xml:space="preserve">Comercio: </t>
    </r>
    <r>
      <rPr>
        <sz val="10"/>
        <color rgb="FF000000"/>
        <rFont val="Segoe UI Light"/>
        <family val="2"/>
      </rPr>
      <t xml:space="preserve">El equipo temático de las dos operaciones de comercio interno (EMC y EAC) está revisando y analizando las recomendaciones y observaciones a la adaptación de la CIIU5 que se enviaron a DIRPEN y que finalmente fueron tenidas en cuenta. Proximamente se realizarán mesas de trabajo internas para evaluar los impactos que la adaptación de la CIIU5 tendrá en la conformación de las líneas de mercancías. 
</t>
    </r>
    <r>
      <rPr>
        <b/>
        <sz val="10"/>
        <color rgb="FF000000"/>
        <rFont val="Segoe UI Light"/>
        <family val="2"/>
      </rPr>
      <t>Industria:</t>
    </r>
    <r>
      <rPr>
        <sz val="10"/>
        <color rgb="FF000000"/>
        <rFont val="Segoe UI Light"/>
        <family val="2"/>
      </rPr>
      <t xml:space="preserve"> se avanzó con la  actualización  del directorio de la EAM y ajustes de la variable de  priorización para la recolección  
</t>
    </r>
    <r>
      <rPr>
        <b/>
        <sz val="10"/>
        <color rgb="FF000000"/>
        <rFont val="Segoe UI Light"/>
        <family val="2"/>
      </rPr>
      <t>Servicios:</t>
    </r>
    <r>
      <rPr>
        <sz val="10"/>
        <color rgb="FF000000"/>
        <rFont val="Segoe UI Light"/>
        <family val="2"/>
      </rPr>
      <t xml:space="preserve"> Se están elaborando los cuadros de impacto por subsector para tener controladas las actividades que son nuevas y las que se agrupan para el caso del sector Servicios.</t>
    </r>
  </si>
  <si>
    <t>• Correo_Revisión ajustes finales CIIU 5 A.C_Propuesta de Comercio
• Correo actualización directorio
• Correo directorio EAM
• Correo  Solicitudes CENU y programación de rediseño
• IMPACTO EN OOEE SERVICIOS ADAPTACIÓN CIIU 5</t>
  </si>
  <si>
    <t>COMERCIO: Elaboración del plan de trabajo para empezar a identificar: 1) Confirmar si la actividad CIIU5 presentó un cambio que afecte alguna línea de mercancía; 2) Identificar los cambios que se deben hacer en los formularios de la EMC y la EAC; 3) Identificar los cambios que se deben hacer en los manuales de diligenciamiento de la EMC y la EAC; 4) Identificar los cambios que se deben hacer en el procesamiento de la EMC y la EAC.
INDUSTRIA: En junio se realizaron sesiones de trabajo con el área de DIRPEN encargada de estandarizaciones y clasificaciones, en la cual se trataron temas de actualización de la CPC 3.0 alineada con la CIIU Rev. 5 en desarrollo
SERVICIOS: Se han realzado mesas de trabajo con DIRPEN y con Cuentas Nacionales para revisar algunas implicaciones de ajustes, en especial para actividades como Clubes sociales, Agencias de Viaje, Alojamiento (rural), Transporte de pasajeros y temas varios-En junio se realizaron sesiones de trabajo con el área de DIRPEN encargada de estandarizaciones y clasificaciones, en la cual se trataron temas de actualización de la CPC 3.0 alineada con la CIIU Rev. 5 en desarrollo.</t>
  </si>
  <si>
    <t>Evidencias_Comercio
Evidencias_Industria
Evidencias_Servicios</t>
  </si>
  <si>
    <t>DME_05</t>
  </si>
  <si>
    <t>L1.5 Realizar la publicación de la variación anual del Índice de Precios al Consumidor (IPC) sin alimentos ni regulados.</t>
  </si>
  <si>
    <t>Realizar la publicación de la variación anual del Índice de Precios al Consumidor (IPC) sin alimentos ni regulados.</t>
  </si>
  <si>
    <t>Numero de cuadros de resultados publicados de la variación anual del Índice de Precios al Consumidor (IPC) sin alimentos ni regulados.</t>
  </si>
  <si>
    <t>Cuadro de resultados de la variación anual del Índice de Precios al Consumidor (IPC) sin alimentos ni regulados publicados.</t>
  </si>
  <si>
    <t>DME_06</t>
  </si>
  <si>
    <t>L2.5 Realizar la Publicaci+on de Mediciones de Pobreza</t>
  </si>
  <si>
    <t>Realizar la publicación de mediciones de pobreza 2026</t>
  </si>
  <si>
    <t>Número de publicaciones de mediciones de pobreza 2026</t>
  </si>
  <si>
    <t>Publicaciones de mediciones de pobreza 2026</t>
  </si>
  <si>
    <t>Se publicaron las estadísticas de pobreza monetaria</t>
  </si>
  <si>
    <t>https://www.dane.gov.co/index.php/estadisticas-por-tema/pobreza-y-condiciones-de-vida/pobreza-monetaria</t>
  </si>
  <si>
    <t>DME_07</t>
  </si>
  <si>
    <t>Realizar la publicación de una nueva operaciones estadísticas de explotación sexual  comercial de Niños Niñas y Adolescentes</t>
  </si>
  <si>
    <t>Número de publicaciones de explotación sexual  comercial de Niños Niñas y Adolescentes</t>
  </si>
  <si>
    <t>Publicación de explotación sexual  comercial de Niños Niñas y Adolescentes</t>
  </si>
  <si>
    <t>El 16 de abril de 2026 se realizó la publicación de los resultados de Operación estadística experimental Caracterización Estadística sobre Explotación Sexual Comercial de Niñas, Niños y Adolescentes (CEESCNNA) correspondientes al periodo2015- 2025.</t>
  </si>
  <si>
    <t>La publicación se realizó en el sitio web del DANE en la sección de estadísticas experimentales: https://www.dane.gov.co/index.php/estadisticas-por-tema/estadisticas-experimentales</t>
  </si>
  <si>
    <t>Terminada</t>
  </si>
  <si>
    <t>Dirección de Regulación Planeación Estandarización y Normalización</t>
  </si>
  <si>
    <t>DRP_01</t>
  </si>
  <si>
    <t>L5.2 Formular e implementar el Plan Estadístico Nacional (PEN)</t>
  </si>
  <si>
    <t>Realizar la evaluación de la calidad estadística conforme a la NTC PE 1000:2020 considerando los componentes de seguimiento vinculados al proceso.</t>
  </si>
  <si>
    <t>Sumatoria del número de operaciones estadísticas objeto de evaluación y/o seguimiento</t>
  </si>
  <si>
    <t>1. Formatos de vigilancia diligenciados
2. Informes finales de evaluación
3. Matriz de control de uso del logo</t>
  </si>
  <si>
    <t>Ampliación de la capacidad del SEN</t>
  </si>
  <si>
    <t>Servicio de articulación del Sistema Estadístico Nacional</t>
  </si>
  <si>
    <t>Dirección de Regulación, Planeación, Estandarización y Normalización</t>
  </si>
  <si>
    <t>15_Calidad Estadística</t>
  </si>
  <si>
    <t>En el marco de la meta de evaluación de la calidad estadística conforme a la NTC PE 1000:2020 se adelantaron procesos de vigilancia sobre las operaciones estadísticas Estadística de Tráfico y Recaudo del Modo Carretero (OETR)Tasa de Cambio Representativa del Mercado (TRM) Índicador de Mezcla Asfaltica (IMA) Gasto Social Público y Privado (SOCX) y Cuenta Ambiental y Económica de Flujos de Agua (CAE- FA) con base en formatos de vigilancia diligenciados e informes finales de evaluación que permitieron verificar la trazabilidad de no conformidades y acciones correctivas.
Como resultado se evidenció la subsanación de los hallazgos y la implementación efectiva de las acciones correctivas lo que permitió declarar el cierre oficial de la vigilancia y de los planes de mejoramiento en estas operaciones  aportando al cumplimiento de la meta en términos de operaciones evaluadas y/o con seguimiento.</t>
  </si>
  <si>
    <t xml:space="preserve">Formato_Vigilancia_CAE-FA_Finalizado
Formato de vigilancia 24-PE-E6-OE44 OETR Final
Formato Vigilancia 25-PE-E102-OE220 TRM Finalizado
Formato_Vigilancia_IMA_Finalizado
Formato_Vigilancia_SOCX_Finalizado
</t>
  </si>
  <si>
    <t>En el marco de la meta de evaluación de la calidad estadística conforme a la NTC PE 1000:2020, se finalizaron diez procesos de vigilancia y seguimiento a planes de mejoramiento de las operaciones estadísticas: 
- Encuesta Multipropósito;
- Estadísticas de Edificación Licencias de Construcción – ELIC; 
- Sistema de Información de Precios y Abastecimiento del Sector Agropecuario, - componente Insumos – SIPSA-I; 
- Sistema de Información de Precios y Abastecimiento del Sector Agropecuario – SIPSA-P; 
- Índice de Erosión Costera de Colombia – IECC; 
- Indicador Bancario de Referencia – IBR; 
- Crédito Educativo – CE; 
- Estadísticas Asociadas a la Matrícula de Educación Preescolar, Básica y Media – EAMEPBM; 
- Estadísticas de Docente y Directivos Docentes del Sector Oficial – EDDSO; 
- y Resultados Operacionales del Sector Defensa – ROSDS. 
Estos procesos se desarrollaron con base en los formatos de vigilancia, seguimiento y cierre de planes de mejoramiento, los cuales permitieron verificar la trazabilidad de las no conformidades, la ejecución de las acciones correctivas y la suficiencia de las evidencias aportadas por las entidades responsables. 
Como resultado, se evidenció la subsanación de los hallazgos y la implementación de acciones orientadas al fortalecimiento del proceso estadístico, lo que permitió avanzar en el cierre de las vigilancias y de los planes de mejoramiento asociados, aportando al cumplimiento de la meta en términos de operaciones estadísticas evaluadas y/o con seguimiento efectivo.</t>
  </si>
  <si>
    <t xml:space="preserve">1.	Final_Vigilancia_PM_Multiproposito_(18-Jun_2026).xlsx
2.	fINAL_Seguimiento_24-PE-E34-OE13 ELIC_Solicitud(08-05-2026).xlsx
3.	Finalizado_Vigilancia_PM_SIPSA_I_(25-May-2026).xlsx
4.	Final_Vigilancia_PM_SIPSA-P_(17-Jun-2026).xlsx
5.	16.1.1 Formato Vigilancia V3 24-PE-E65-OE212 IECC Finalizado.xlsx
6.	Formato de vigilancia 25-PE-E20-OE217 IBR Finalizado.xlsx
7.	Formato Vigilancia 24 PE E61 OE133 CE Finalizado.xlsx
8.	FormatoVigilancia 25-PE-E78-OE81 EAMEPBM finalizado.xlsx
9.	FormatoVigilancia 25-PE-E78-OE85-EDDSO Finalizado.xlsx
10.	Vigilancia 24-PE-E77-OE105 ROSDS_Revisión II Final.xlsx
</t>
  </si>
  <si>
    <t>DRP_02</t>
  </si>
  <si>
    <t>Actualizar el documento del Marco de Aseguramiento de la Calidad Estadística</t>
  </si>
  <si>
    <t>Porcentaje de avance del Documento MAC</t>
  </si>
  <si>
    <t>Documento del MAC actualizado</t>
  </si>
  <si>
    <t>Como etapa inicial para la actualización del Marco de Aseguramiento de la Calidad estadística (MAC) se identificó la necesidad de establecer su correlación con el Marco Ético del SEN como base para la articulación entre ambos instrumentos.
En este marco se desarrolló una actividad de trabajo conjunto con el equipo responsable del Marco Ético en la cual dicho equipo presentó una primera interrelación entre el MAC y el Marco Ético. Este ejercicio permitió contar con una visión general de los puntos de conexión entre ambos marcos y definir el esquema metodológico para avanzar en el proceso de correlación.
A partir de este primer paso se desarrolló un segundo análisis por parte del GIT de Calidad Estadística en el que se elaboró un documento que sistematiza y profundiza la relación entre los niveles del MAC y los ejes del Marco Ético. En este desarrollo se abordó el nivel A del MAC correspondiente a “Gestión del SEN” específicamente sus tres principios estableciendo una correspondencia directa entre cada uno de ellos y los ejes del Marco Ético.
Este ejercicio contribuye a la actualización del MAC al fortalecer su coherencia con el Marco Ético orientar ajustes en su estructura y asegurar la incorporación del enfoque ético en sus principios y niveles.</t>
  </si>
  <si>
    <t>Relación MAC Marco Etico</t>
  </si>
  <si>
    <t>Frente al trabajo de actualización del MAC para el reporte PAI con corte al 30 de junio de 2026, se ha avanzado de manera significativa en la construcción de la matriz de correlación entre el Marco de Aseguramiento de la Calidad (MAC) y el Marco Ético.
Como parte de este ejercicio, se ha realizado un análisis comparativo y conceptual de los principios de ambos marcos, evaluando el alcance, propósito y contenido de cada uno para determinar el tipo de relación existente entre ellos (directa, relevante, transversal o sin relación). Este trabajo ha incluido la revisión detallada de las justificaciones técnicas que sustentan cada correlación, la identificación de elementos coincidentes y diferenciadores entre los principios analizados, así como la consolidación de criterios de consenso frente a las diferencias encontradas entre los equipos de trabajo, con el propósito de contar con una matriz de correlación técnica, consistente y metodológicamente sustentada.
De manera paralela, se continúa con la actualización del documento del Marco de Aseguramiento de la Calidad (MAC), mediante la revisión de su contenido normativo y conceptual. En esta actividad se ha identificado la necesidad de actualizar las referencias normativas del documento, sustituyendo aquellas asociadas al Decreto 2404 de 2019 por las disposiciones contenidas en la Ley 2335 de 2023, en consideración a que esta última actualiza el marco regulatorio del Sistema Estadístico Nacional e incorpora nuevas disposiciones que deben reflejarse en el MAC. Asimismo, se ha avanzado en la revisión y ajuste de conceptos, definiciones y referencias normativas para garantizar la coherencia, vigencia y alineación del documento con el marco legal actualmente aplicable.</t>
  </si>
  <si>
    <t xml:space="preserve">1.	Comparacion_Ppios Etica MAC_avance_26-06-30
2.	Actualización documento MAC_V2026-06-30
3.	Revisión Mac vs Marco ético - Informe de asistencia 6-11-26
4.	Revisión Mac vs Marco ético - Informe de asistencia 6-23-26
5.	Revisión Mac vs Marco ético - Informe de asistencia 6-16-26
6.	Sesión Revisión De Marcos - Informe de asistencia 5-26-26
7.	Sesión de revisión relación MAC 4-04_2026
</t>
  </si>
  <si>
    <t>DRP_03</t>
  </si>
  <si>
    <t>Gestionar la actualización periódica del sistema de información de oferta y demanda estadística (SICODE) incluyendo el desarrollo de espacios de divulgación promoción y fomento del uso de la oferta estadística del SEN</t>
  </si>
  <si>
    <t>(Número de Entidades que reportan en el SICODE/Numero de entidades requeridas para actualizaciones del periodo) * 100</t>
  </si>
  <si>
    <t xml:space="preserve">1. Reporte de entidades requeridas para actualización del inventario anual de oferta y demanda de información estadística. 
2.Reporte de entidades que actualizaron los inventarios de oferta y/o demanda de información estadística.
3. Material de apoyo empleado en los espacios de divulgación promoción y fomento del uso de la oferta estadística del SEN. </t>
  </si>
  <si>
    <t>Servicio de asistencia técnica</t>
  </si>
  <si>
    <t>No aplica reporte para estre trimestre sin embargo se iniciaron las acciones de contacto y sensibilizacion con las entidades.</t>
  </si>
  <si>
    <t>DRP_04</t>
  </si>
  <si>
    <t>Promover el desarrollo de las estrategias acciones y metas del Plan Estadístico Nacional 2023 - 2027 para la vigencia 2026 mediante el seguimiento a su implementación.</t>
  </si>
  <si>
    <t>Numero de metas del Plan Estadístico Nacional 2023 - 2027 con reporte de avance para el periodo requerido/ Numero de metas del  Plan Estadístico Nacional 2023 - 2027 programadas para el periodo requerido</t>
  </si>
  <si>
    <t>1. Informe de seguimiento al Plan Estadístico Nacional 2023 - 2027 para el segundo semestre 2025 y primer semestre 2026
2. Matriz de seguimiento del PEN para el segundo semestre 2025 y primer semestre 2026</t>
  </si>
  <si>
    <t>En el primer trimestre respecto a los avances del Plan Estadístico Nacional PEN 2023-2027 se culmino el informe definitivo y la matriz de seguimiento de las metas del PEN para el segundo semestres del 2025. Estos documentos se presentaron ante el director técmico de DIRPEN quien los reviso y aprobo. Meta de cumplio un mes antes de lo planeado</t>
  </si>
  <si>
    <t>1. Abr07_Anexo F seguimiento_2025 II_def
2. Abr07_Informe_avance_PEN_2do_sem_2025</t>
  </si>
  <si>
    <t>Durante el periodo referenciado,  se adelantaron actividades orientadas al cierre, consolidación y análisis de los resultados del seguimiento al Plan Estadístico Nacional (PEN) 2023–2027 con corte a diciembre de 2025. En este proceso se realizó la articulación y acompañamiento a las áreas responsables del reporte de avance de las metas, incluyendo el contacto y seguimiento a los equipos técnicos encargados del diligenciamiento de la información, así como la consolidación, revisión y validación de los resultados reportados. Posteriormente, se elaboraron los informes técnicos, documentos de análisis y presentaciones ejecutivas correspondientes, los cuales fueron socializados ante el Comité Directivo y la plenaria del CASEN, como instancias de seguimiento y orientación estratégica del PEN. Estas actividades permitieron consolidar una visión integral sobre el nivel de cumplimiento alcanzado, las principales dificultades identificadas y los retos asociados a la implementación de las metas del plan.
De manera complementaria, se avanzó en el ejercicio de evaluación de la coherencia, relevancia, consistencia y continuidad de las metas del PEN, mediante un proceso de consulta a las áreas responsables, en el cual se solicitó analizar la pertinencia de mantener las metas conforme a su formulación inicial, proponer ajustes, recomendar su finalización con el avance alcanzado o, en algunos casos, considerar su eliminación. Los resultados de este ejercicio fueron consolidados y presentados igualmente ante el Comité Directivo y la plenaria del CASEN, con el fin de fortalecer la toma de decisiones frente a la implementación y sostenibilidad del PEN. Asimismo, se continuó trabajando en la consolidación de las metodologías de costeo y evaluación del PEN; en particular, la metodología de costeo presenta avances significativos en su estructuración y definición operativa, mientras que la metodología de evaluación se encuentra en una etapa inicial de desarrollo conceptual y metodológico.</t>
  </si>
  <si>
    <t>Anexo-A_Descripcion-por-metas-del-avance-del-PEN2025
anexo-matriz-de-seguimiento-plan-de-accion-PEN-2025
Informe_avance_PEN_2do_sem_2025_publicacion
PEN - Seguimiento_2doSem_2025_CASEN(2)
Anexo F Plan de acción PEN 2023 -2027 _seguimiento_2025 II_indicadores(2)</t>
  </si>
  <si>
    <t>DRP_05</t>
  </si>
  <si>
    <t xml:space="preserve">Promover el intercambio de experiencias y buenas prácticas productos y resultados que fomenten la cultura estadística para dinamizar el ecosistema de datos del SEN y sus instancias de coordinación. 
</t>
  </si>
  <si>
    <t>Sumatoria de espacios generados</t>
  </si>
  <si>
    <t xml:space="preserve">1. Memorias de reunión material empleado en las mesas de trabajo encuentros y reuniones y productos de las instancias de coordinación del SEN dinamizadas.
2.  Material empleado en espacios de diálogo  intercambio de experiencias y conversatorios entre actores del ecosistema del SEN que fomenten la cultura estadística. </t>
  </si>
  <si>
    <t xml:space="preserve">En la Mesa de Estadísticas de Tecnologías de la Información y las Comunicaciones (TIC) se destaca la transición efectiva de la planeación a la ejecución con avances en la formulación del PESTIC 2026–2030 y la estructuración de la agenda técnica. Se realizaron plenarias los días 10 y 19 de marzo de 2026 lo que evidencia una mesa activa y en consolidación.
La Mesa de Educación Ciencia Tecnología e Innovación (ECTI) presenta avances relevantes en la consolidación de indicadores del CONPES 4069 y en la estructuración de su plan de trabajo 2026. Se realizó plenaria el 27 de marzo de 2026 marcando el inicio formal de la vigencia operativa.
En la Mesa Agropecuaria se evidencian avances significativos en producción estadística fortalecimiento territorial publicación de productos sectoriales y articulación interinstitucional consolidándose como una de las mesas más maduras. Se reporta la  realización de la plenaria inicial en el periodo aunque se desarrollaron múltiples espacios técnicos.
La Mesa Ambiental avanzó en su consolidación institucional estructuración del plan de acción y estandarización conceptual mediante submesas técnicas. Se realizó plenaria el 26 de marzo de 2026 y una submesa especifica con entidades para fortalecer la coordinación entre entidades.
En la Mesa Minero-Energética se resalta el acompañamiento técnico en la formulación del PES y la consolidación de acuerdos de interoperabilidad. Se realizó plenaria el 27 de marzo de 2026 representando un hito clave para la articulación sectorial.
La Mesa de Economía Cultural y Creativa avanzó en su reactivación y articulación institucional así como en la definición de necesidades de información y planificación de la vigencia. Se realizó plenaria en febrero de 2026.
En la Mesa de Economía Popular pese a dificultades iniciales por la ausencia de secretaría técnica se logró reactivar la dinámica de la mesa y definir su continuidad. Se realizó plenaria el 19 de marzo de 2026 consolidando su permanencia como espacio estratégico.
La Mesa del Campesinado presenta un avance limitado centrado en la redefinición de su gobernanza y secretaría técnica. No se realizó plenaria en el periodo; sin embargo se proyecta una sesión clave en mayo de 2026 para definir su continuidad.
En la Mesa de Salud se consolidó la planeación de la vigencia y la articulación sectorial. Se realizó plenaria el 26 de marzo de 2026 estableciendo lineamientos técnicos y agenda de trabajo.
La Mesa de Migración presenta avances en coordinación interinstitucional y definición de su agenda en un contexto de reestructuración institucional. Se realizó plenaria el 19 de marzo de 2026 abordando temas de interoperabilidad y ecosistema de datos.
La Mesa de Transporte muestra una adecuada planeación y ejecución inicial de la vigencia con avances en calidad estadística e indicadores sectoriales. Se realizó plenaria el 18 de marzo de 2026.
La Mesa de Servicios Públicos avanzó en la definición de su plan de acción y fortalecimiento de estándares estadísticos. Se realizó plenaria el 26 de marzo de 2026 evidenciando una mesa activa.
La Mesa de Turismo se encuentra en proceso de reactivación con avances en capacitación y revisión de su funcionamiento. No se ha realizado plenaria en el periodo dependiendo su activación de la secretaría técnica.
La Mesa de Justicia Seguridad y Convivencia evidencia un avance significativo en su consolidación abordando temas estratégicos del sector y fortalecimiento de registros administrativos. Se realizó plenaria el 5 de marzo de 2026 con amplia participación institucional.
Por otro lado la Mesa para la Población Víctima de Desplazamiento Forzado se encuentra en fase de alistamiento en el marco del CONPES 4181 de 2025 con avances en su estructuración y coordinación. No se ha realizado plenaria.
Finalmente el 16 de marzo se realizó una sesión de capacitación a las entidades que pertenencen a las mesas de estadísticas sectoriales en las que se les explico la naturaleza del SEN las instancias de coordinación y el fin último de estos. </t>
  </si>
  <si>
    <t>1. OBLIGACION04-MARZO- Acta de memoria reunión del 16 de marzo del 2026.docx
2. OBLIGACION04-MARZO- Banco de preguntas reunión 16 de marzo de 2026 - socialización del SEN.xlsx
3. OBLIGACION04-MARZO- Presentación 16 de marzo.pptx
4. OBLIGACION04-MARZO- REGISTRO DE ASISTENCIA A CAPACITACIÓN 16032026.xlsx
5. Feb26_AYUDMEMORIA_170226.pdf
6. Feb26_Listado de asistencia_190226.pdf
7. Feb26_LISTA_ASISTENCIA_170226.pdf
8. Feb26_Presentacion inicial_170226.pdf
9. Feb26_Presentacion_Secretaria_190226.pdf
10. Feb26_Presentación DANE_190226.pdf
11. Mar26_ListadoAsistencia_MES_Ambiental.pdf
12. Mar26_Presentacion_MES_Ambiental.pdf
13. Mar26_Submesa_Acta2.pdf
14. Mar26_Submesa_Listado2.pdf
15. Mar26_Submesa_Seguimiento.pdf
16. 2. Mar26_Temas y fechas plenarias.pdf
17. Feb26 Acta plenaria.pdf
18. Feb26 Cronograma_MES_ECC.xlsx
19. Feb26 Preguntas_Orientadoras_Taller_GC.pdf
20. Feb26 Presentacion_Primera_Sesion_MES_ECC.pptx
21. Feb26_Invitación Plenaria Marzo.pdf
22. Mar26_Asistencia.pdf
23. Mar26_Ayuda de memoria.pdf
24. Mar26_Plan de trabajo 2026.xlsx
25. Mar26_ppt 1era Plenaria.pdf
26. Feb26_ Acta seguimiento MEM.docx
27. Feb26_ PPT- plan de trabajo_190226.pptx
28. Feb26_Correo - Delegacion secretaria tecnica MEM.eml
29. Feb26_listado de asistencia plan de trabajo_190226.csv
30. Mar26_Interoperabilidad_SIEM_BID.pptx
31. Mar26_MEM_19032026.pptx
32. Mar26_PPT_SIEM_MEM.pdf
33. Feb26_PPT- plan de trabajo_060226.pptx
34. Mar26_PPT_MES.pptx
35. Feb26 Informe de asistencia_10_FEB_2026.xltx
36. Feb26 Invitación reunión programación plenarias_27_FEB_2026.docx
37. Feb26 plan de acción Mesa Estadística de Servicios Públicos_2026 (Construcción).xlsx
38. Mar26_asistencia_26032026.xlsx
39. Mar26_Plan de acción 2026.xlsx
40. Mar26_ppt Regulación_26032026.pptx
41. Mar26_pptCalidad_26032026.pptx
42. Mar26_presentación_26032026.pptx
43. Feb26 Cronograma desarrollo plan PEST 2026.xlsm
44. Feb26 Envío cronograma PEST 2025-2028_9_FEB_2026.pdf
45. Feb26 Estructuración plan de trabajo mesa_9_FEB_2026.pdf
46. Feb26 Informe de asistencia_25_02_2026.xltx
47. Feb26 Informe de asistencia_25_FEB_2026.xltx
48. Feb26 Informe de asistencia_9_FEB_2026.xltx
49. Feb26 Planeación primera plenaria MEST 2026.pdf
50. Mar26_ActaPrimeraPlenariaMest2026.pdf
51. Mar26_Agenda_18032026.pdf
52. Mar26_Asistencia.xlsx
53. Mar26_Oficio.pdf
54. Mar26_ppt Calidad.pptx
55. Mar26_ppt_17032026.pptx
56. Mar26_ppt_18032026.pptx
57. Mar26_Presentacion_18032026.pdf
58. Mar27_PPT_MEECTEL.pptx
1. Mar26_Seguimiento semanal.pdf
2. Mar26_Temas y fechas plenarias.pdf
59. Mar26_ Informe de asistencia 10-03-26.xlsx
60. Mar26_asistencia.xlsx
61. Mar26_Ayuda de memoria 10-03-26.docx
62. Mar26_ppt_10-03-2026.pptx
63. Mar26_presentación.pptx
64.</t>
  </si>
  <si>
    <r>
      <t xml:space="preserve">° </t>
    </r>
    <r>
      <rPr>
        <b/>
        <sz val="10"/>
        <color rgb="FF000000"/>
        <rFont val="Segoe UI"/>
        <family val="2"/>
      </rPr>
      <t>En la Mesa de Estadísticas de Salud</t>
    </r>
    <r>
      <rPr>
        <sz val="10"/>
        <color rgb="FF000000"/>
        <rFont val="Segoe UI"/>
        <family val="2"/>
      </rPr>
      <t xml:space="preserve">: orientó sus acciones al cierre de necesidades priorizadas, la atención de nuevos requerimientos de información y el fortalecimiento de la coordinación técnica entre las entidades participantes. Abril: se culminó la consolidación y aprobación de la información requerida para el Comité Estadístico Sectorial (CES), logrando además el cierre de las necesidades priorizadas asociadas a esta instancia. Mayo: se recibió y analizó una nueva demanda de información relacionada con el gasto de bolsillo en salud, definiendo la ruta de trabajo para su atención. Junio: se desarrollaron sesiones plenarias orientadas al análisis de la nueva demanda de información, el seguimiento al plan de trabajo y el fortalecimiento de capacidades estadísticas del sector.
° </t>
    </r>
    <r>
      <rPr>
        <b/>
        <sz val="10"/>
        <color rgb="FF000000"/>
        <rFont val="Segoe UI"/>
        <family val="2"/>
      </rPr>
      <t>Para la Mesa de Estadísticas de Migración</t>
    </r>
    <r>
      <rPr>
        <sz val="10"/>
        <color rgb="FF000000"/>
        <rFont val="Segoe UI"/>
        <family val="2"/>
      </rPr>
      <t xml:space="preserve">: la mesa fortaleció la coordinación interinstitucional para la gestión de necesidades de información y avanzó en la consolidación de insumos técnicos para la toma de decisiones. Abril: se validaron y aprobaron los insumos requeridos para el CES. Mayo: se avanzó en la atención de necesidades de información mediante mesas técnicas con entidades del sector. Junio: se consolidó la agenda de trabajo y se realizó seguimiento a conceptos técnicos relacionados con censo sindical y teletrabajo.
° </t>
    </r>
    <r>
      <rPr>
        <b/>
        <sz val="10"/>
        <color rgb="FF000000"/>
        <rFont val="Segoe UI"/>
        <family val="2"/>
      </rPr>
      <t>En la Mesa de Estadísticas de Educación, Ciencia, Tecnología e Innovación</t>
    </r>
    <r>
      <rPr>
        <sz val="10"/>
        <color rgb="FF000000"/>
        <rFont val="Segoe UI"/>
        <family val="2"/>
      </rPr>
      <t>: se fortaleció la gestión de necesidades de información y se avanzó en la producción de insumos estratégicos para el seguimiento de la política pública de ciencia, tecnología e innovación. Abril: se aprobó la información requerida para el CES y se consolidaron los insumos para la elaboración del boletín ECTEI. Mayo: se inició la elaboración y validación técnica del boletín ECTEI. Junio: se consolidaron los indicadores del boletín y se definieron las actividades de seguimiento para el segundo semestre.
°</t>
    </r>
    <r>
      <rPr>
        <b/>
        <sz val="10"/>
        <color rgb="FF000000"/>
        <rFont val="Segoe UI"/>
        <family val="2"/>
      </rPr>
      <t xml:space="preserve"> Para la Mesa Estadística Minero-Energética:</t>
    </r>
    <r>
      <rPr>
        <sz val="10"/>
        <color rgb="FF000000"/>
        <rFont val="Segoe UI"/>
        <family val="2"/>
      </rPr>
      <t xml:space="preserve"> la mesa continuó fortaleciendo la formulación del Plan Estadístico Sectorial y la articulación institucional para mejorar la gestión de la información del sector. </t>
    </r>
    <r>
      <rPr>
        <b/>
        <sz val="10"/>
        <color rgb="FF000000"/>
        <rFont val="Segoe UI"/>
        <family val="2"/>
      </rPr>
      <t>Abril</t>
    </r>
    <r>
      <rPr>
        <sz val="10"/>
        <color rgb="FF000000"/>
        <rFont val="Segoe UI"/>
        <family val="2"/>
      </rPr>
      <t xml:space="preserve">: se avanzó en la revisión del Plan Estadístico Sectorial y en la consolidación del componente de demanda de información. </t>
    </r>
    <r>
      <rPr>
        <b/>
        <sz val="10"/>
        <color rgb="FF000000"/>
        <rFont val="Segoe UI"/>
        <family val="2"/>
      </rPr>
      <t>Mayo</t>
    </r>
    <r>
      <rPr>
        <sz val="10"/>
        <color rgb="FF000000"/>
        <rFont val="Segoe UI"/>
        <family val="2"/>
      </rPr>
      <t xml:space="preserve">: se fortaleció la validación de necesidades de información y la socialización de avances ante las instancias sectoriales. </t>
    </r>
    <r>
      <rPr>
        <b/>
        <sz val="10"/>
        <color rgb="FF000000"/>
        <rFont val="Segoe UI"/>
        <family val="2"/>
      </rPr>
      <t>Junio</t>
    </r>
    <r>
      <rPr>
        <sz val="10"/>
        <color rgb="FF000000"/>
        <rFont val="Segoe UI"/>
        <family val="2"/>
      </rPr>
      <t xml:space="preserve">: se avanzó en la construcción del Ecosistema de Datos del sector y en la definición de casos de uso estratégicos.
° </t>
    </r>
    <r>
      <rPr>
        <b/>
        <sz val="10"/>
        <color rgb="FF000000"/>
        <rFont val="Segoe UI"/>
        <family val="2"/>
      </rPr>
      <t>En la Mesa Estadística de Turismo:</t>
    </r>
    <r>
      <rPr>
        <sz val="10"/>
        <color rgb="FF000000"/>
        <rFont val="Segoe UI"/>
        <family val="2"/>
      </rPr>
      <t xml:space="preserve"> se mantuvo el proceso de análisis y articulación institucional para evaluar la eventual activación de la mesa. </t>
    </r>
    <r>
      <rPr>
        <b/>
        <sz val="10"/>
        <color rgb="FF000000"/>
        <rFont val="Segoe UI"/>
        <family val="2"/>
      </rPr>
      <t>Abril</t>
    </r>
    <r>
      <rPr>
        <sz val="10"/>
        <color rgb="FF000000"/>
        <rFont val="Segoe UI"/>
        <family val="2"/>
      </rPr>
      <t xml:space="preserve">: se revisaron propuestas técnicas para una posible activación. </t>
    </r>
    <r>
      <rPr>
        <b/>
        <sz val="10"/>
        <color rgb="FF000000"/>
        <rFont val="Segoe UI"/>
        <family val="2"/>
      </rPr>
      <t>Mayo</t>
    </r>
    <r>
      <rPr>
        <sz val="10"/>
        <color rgb="FF000000"/>
        <rFont val="Segoe UI"/>
        <family val="2"/>
      </rPr>
      <t xml:space="preserve">: se continuó la articulación con entidades interesadas en la conformación de la mesa. </t>
    </r>
    <r>
      <rPr>
        <b/>
        <sz val="10"/>
        <color rgb="FF000000"/>
        <rFont val="Segoe UI"/>
        <family val="2"/>
      </rPr>
      <t>Junio</t>
    </r>
    <r>
      <rPr>
        <sz val="10"/>
        <color rgb="FF000000"/>
        <rFont val="Segoe UI"/>
        <family val="2"/>
      </rPr>
      <t>: la secretaría está definiendo cómo serían los elementos de hoja de ruta para una eventual puesta en funcionamiento.
°</t>
    </r>
    <r>
      <rPr>
        <b/>
        <sz val="10"/>
        <color rgb="FF000000"/>
        <rFont val="Segoe UI"/>
        <family val="2"/>
      </rPr>
      <t xml:space="preserve"> Para la Mesa de Estadísticas de Tecnologías de la Información y las Comunicaciones: s</t>
    </r>
    <r>
      <rPr>
        <sz val="10"/>
        <color rgb="FF000000"/>
        <rFont val="Segoe UI"/>
        <family val="2"/>
      </rPr>
      <t xml:space="preserve">e avanzó en la fase preparatoria para la formulación del Plan Estadístico Sectorial y el fortalecimiento del ecosistema de datos. </t>
    </r>
    <r>
      <rPr>
        <b/>
        <sz val="10"/>
        <color rgb="FF000000"/>
        <rFont val="Segoe UI"/>
        <family val="2"/>
      </rPr>
      <t>Abril</t>
    </r>
    <r>
      <rPr>
        <sz val="10"/>
        <color rgb="FF000000"/>
        <rFont val="Segoe UI"/>
        <family val="2"/>
      </rPr>
      <t xml:space="preserve">: se continuó con la identificación de actores y la sensibilización sobre el ecosistema de datos. </t>
    </r>
    <r>
      <rPr>
        <b/>
        <sz val="10"/>
        <color rgb="FF000000"/>
        <rFont val="Segoe UI"/>
        <family val="2"/>
      </rPr>
      <t>Mayo</t>
    </r>
    <r>
      <rPr>
        <sz val="10"/>
        <color rgb="FF000000"/>
        <rFont val="Segoe UI"/>
        <family val="2"/>
      </rPr>
      <t xml:space="preserve">: Se actualizó el directorio de actores y se fortaleció la articulación institucional. </t>
    </r>
    <r>
      <rPr>
        <b/>
        <sz val="10"/>
        <color rgb="FF000000"/>
        <rFont val="Segoe UI"/>
        <family val="2"/>
      </rPr>
      <t>Junio</t>
    </r>
    <r>
      <rPr>
        <sz val="10"/>
        <color rgb="FF000000"/>
        <rFont val="Segoe UI"/>
        <family val="2"/>
      </rPr>
      <t xml:space="preserve">: se realizó la plenaria de la mesa y se consolidaron acciones para la formulación del Plan Estadístico Sectorial.
° En la Mesa de Estadísticas Agropecuarias: la mesa concentró sus esfuerzos en la formulación del Plan Estadístico Sectorial Agropecuario 2027–2031, fortaleciendo la coordinación interinstitucional y la planificación estratégica del sector. </t>
    </r>
    <r>
      <rPr>
        <b/>
        <sz val="10"/>
        <color rgb="FF000000"/>
        <rFont val="Segoe UI"/>
        <family val="2"/>
      </rPr>
      <t>Abril</t>
    </r>
    <r>
      <rPr>
        <sz val="10"/>
        <color rgb="FF000000"/>
        <rFont val="Segoe UI"/>
        <family val="2"/>
      </rPr>
      <t xml:space="preserve">: se realizaron jornadas de socialización, reuniones técnicas y ejercicios de construcción del árbol de problemas para la formulación del nuevo plan sectorial. </t>
    </r>
    <r>
      <rPr>
        <b/>
        <sz val="10"/>
        <color rgb="FF000000"/>
        <rFont val="Segoe UI"/>
        <family val="2"/>
      </rPr>
      <t>Mayo</t>
    </r>
    <r>
      <rPr>
        <sz val="10"/>
        <color rgb="FF000000"/>
        <rFont val="Segoe UI"/>
        <family val="2"/>
      </rPr>
      <t xml:space="preserve">: se consolidó la versión preliminar del árbol de problemas y se validaron líneas estratégicas para el Plan Estadístico Sectorial. </t>
    </r>
    <r>
      <rPr>
        <b/>
        <sz val="10"/>
        <color rgb="FF000000"/>
        <rFont val="Segoe UI"/>
        <family val="2"/>
      </rPr>
      <t>Junio</t>
    </r>
    <r>
      <rPr>
        <sz val="10"/>
        <color rgb="FF000000"/>
        <rFont val="Segoe UI"/>
        <family val="2"/>
      </rPr>
      <t xml:space="preserve">: se avanzó en la validación metodológica del plan, la articulación con otras mesas sectoriales y la preparación de nuevos espacios de concertación.
° Para la </t>
    </r>
    <r>
      <rPr>
        <b/>
        <sz val="10"/>
        <color rgb="FF000000"/>
        <rFont val="Segoe UI"/>
        <family val="2"/>
      </rPr>
      <t>Mesa Estadística de Justicia, Seguridad y Convivencia</t>
    </r>
    <r>
      <rPr>
        <sz val="10"/>
        <color rgb="FF000000"/>
        <rFont val="Segoe UI"/>
        <family val="2"/>
      </rPr>
      <t xml:space="preserve">:  se fortaleció la gestión de necesidades de información y la estandarización de conceptos relevantes para el sector. </t>
    </r>
    <r>
      <rPr>
        <b/>
        <sz val="10"/>
        <color rgb="FF000000"/>
        <rFont val="Segoe UI"/>
        <family val="2"/>
      </rPr>
      <t>Abril</t>
    </r>
    <r>
      <rPr>
        <sz val="10"/>
        <color rgb="FF000000"/>
        <rFont val="Segoe UI"/>
        <family val="2"/>
      </rPr>
      <t xml:space="preserve">: se dio continuidad al seguimiento de compromisos y necesidades en gestión. </t>
    </r>
    <r>
      <rPr>
        <b/>
        <sz val="10"/>
        <color rgb="FF000000"/>
        <rFont val="Segoe UI"/>
        <family val="2"/>
      </rPr>
      <t>Mayo</t>
    </r>
    <r>
      <rPr>
        <sz val="10"/>
        <color rgb="FF000000"/>
        <rFont val="Segoe UI"/>
        <family val="2"/>
      </rPr>
      <t xml:space="preserve">: se avanzó en la estandarización del concepto de reclutamiento de niños, niñas y adolescentes y en la gestión de información sobre explotación sexual infantil. </t>
    </r>
    <r>
      <rPr>
        <b/>
        <sz val="10"/>
        <color rgb="FF000000"/>
        <rFont val="Segoe UI"/>
        <family val="2"/>
      </rPr>
      <t>Junio</t>
    </r>
    <r>
      <rPr>
        <sz val="10"/>
        <color rgb="FF000000"/>
        <rFont val="Segoe UI"/>
        <family val="2"/>
      </rPr>
      <t xml:space="preserve">: se fortalecieron los ejercicios metodológicos para la caracterización de servicios de justicia y la armonización conceptual.
° En la </t>
    </r>
    <r>
      <rPr>
        <b/>
        <sz val="10"/>
        <color rgb="FF000000"/>
        <rFont val="Segoe UI"/>
        <family val="2"/>
      </rPr>
      <t>Mesa Estadística de Soluciones Duraderas</t>
    </r>
    <r>
      <rPr>
        <sz val="10"/>
        <color rgb="FF000000"/>
        <rFont val="Segoe UI"/>
        <family val="2"/>
      </rPr>
      <t xml:space="preserve">: se consolidó la puesta en marcha de la mesa como instancia de articulación para la implementación del CONPES 4180 de 2025. </t>
    </r>
    <r>
      <rPr>
        <b/>
        <sz val="10"/>
        <color rgb="FF000000"/>
        <rFont val="Segoe UI"/>
        <family val="2"/>
      </rPr>
      <t>Abril</t>
    </r>
    <r>
      <rPr>
        <sz val="10"/>
        <color rgb="FF000000"/>
        <rFont val="Segoe UI"/>
        <family val="2"/>
      </rPr>
      <t xml:space="preserve">: se adelantaron actividades preparatorias para su instalación. </t>
    </r>
    <r>
      <rPr>
        <b/>
        <sz val="10"/>
        <color rgb="FF000000"/>
        <rFont val="Segoe UI"/>
        <family val="2"/>
      </rPr>
      <t>Mayo</t>
    </r>
    <r>
      <rPr>
        <sz val="10"/>
        <color rgb="FF000000"/>
        <rFont val="Segoe UI"/>
        <family val="2"/>
      </rPr>
      <t xml:space="preserve">: se realizó la instalación oficial de la mesa y se definieron las bases del plan de trabajo 2026–2029. </t>
    </r>
    <r>
      <rPr>
        <b/>
        <sz val="10"/>
        <color rgb="FF000000"/>
        <rFont val="Segoe UI"/>
        <family val="2"/>
      </rPr>
      <t>Junio</t>
    </r>
    <r>
      <rPr>
        <sz val="10"/>
        <color rgb="FF000000"/>
        <rFont val="Segoe UI"/>
        <family val="2"/>
      </rPr>
      <t xml:space="preserve">: se desarrolló la primera plenaria y se consolidó la metodología de trabajo para la gestión de información.
° Para la </t>
    </r>
    <r>
      <rPr>
        <b/>
        <sz val="10"/>
        <color rgb="FF000000"/>
        <rFont val="Segoe UI"/>
        <family val="2"/>
      </rPr>
      <t>Mesa Ambiental:</t>
    </r>
    <r>
      <rPr>
        <sz val="10"/>
        <color rgb="FF000000"/>
        <rFont val="Segoe UI"/>
        <family val="2"/>
      </rPr>
      <t xml:space="preserve"> se fortaleció la consolidación de información ambiental estratégica, así como el análisis de indicadores y registros administrativos para apoyar la toma de decisiones. </t>
    </r>
    <r>
      <rPr>
        <b/>
        <sz val="10"/>
        <color rgb="FF000000"/>
        <rFont val="Segoe UI"/>
        <family val="2"/>
      </rPr>
      <t>Abril</t>
    </r>
    <r>
      <rPr>
        <sz val="10"/>
        <color rgb="FF000000"/>
        <rFont val="Segoe UI"/>
        <family val="2"/>
      </rPr>
      <t xml:space="preserve">: se ajustó el plan de trabajo y se fortaleció el diagnóstico de oferta y demanda de información. </t>
    </r>
    <r>
      <rPr>
        <b/>
        <sz val="10"/>
        <color rgb="FF000000"/>
        <rFont val="Segoe UI"/>
        <family val="2"/>
      </rPr>
      <t>Mayo</t>
    </r>
    <r>
      <rPr>
        <sz val="10"/>
        <color rgb="FF000000"/>
        <rFont val="Segoe UI"/>
        <family val="2"/>
      </rPr>
      <t xml:space="preserve">: se consolidaron indicadores sectoriales y se avanzó en la validación de requerimientos de información. </t>
    </r>
    <r>
      <rPr>
        <b/>
        <sz val="10"/>
        <color rgb="FF000000"/>
        <rFont val="Segoe UI"/>
        <family val="2"/>
      </rPr>
      <t>Junio</t>
    </r>
    <r>
      <rPr>
        <sz val="10"/>
        <color rgb="FF000000"/>
        <rFont val="Segoe UI"/>
        <family val="2"/>
      </rPr>
      <t xml:space="preserve">: se fortaleció el diagnóstico sectorial y la Submesa de Gestión del Riesgo avanzó en la estandarización de conceptos y metodologías.
° En la </t>
    </r>
    <r>
      <rPr>
        <b/>
        <sz val="10"/>
        <color rgb="FF000000"/>
        <rFont val="Segoe UI"/>
        <family val="2"/>
      </rPr>
      <t>Mesa Estadística del Campesinado:</t>
    </r>
    <r>
      <rPr>
        <sz val="10"/>
        <color rgb="FF000000"/>
        <rFont val="Segoe UI"/>
        <family val="2"/>
      </rPr>
      <t xml:space="preserve"> se realizó seguimiento a las necesidades de información de la mesa y a las decisiones institucionales relacionadas con su continuidad. </t>
    </r>
    <r>
      <rPr>
        <b/>
        <sz val="10"/>
        <color rgb="FF000000"/>
        <rFont val="Segoe UI"/>
        <family val="2"/>
      </rPr>
      <t>Abril</t>
    </r>
    <r>
      <rPr>
        <sz val="10"/>
        <color rgb="FF000000"/>
        <rFont val="Segoe UI"/>
        <family val="2"/>
      </rPr>
      <t xml:space="preserve">: se adelantaron gestiones para la definición de la Secretaría Técnica y el seguimiento a compromisos vigentes. </t>
    </r>
    <r>
      <rPr>
        <b/>
        <sz val="10"/>
        <color rgb="FF000000"/>
        <rFont val="Segoe UI"/>
        <family val="2"/>
      </rPr>
      <t>Mayo</t>
    </r>
    <r>
      <rPr>
        <sz val="10"/>
        <color rgb="FF000000"/>
        <rFont val="Segoe UI"/>
        <family val="2"/>
      </rPr>
      <t xml:space="preserve">: se realizó seguimiento a las necesidades de información y se comunicó la decisión de avanzar en la supresión de la mesa. </t>
    </r>
    <r>
      <rPr>
        <b/>
        <sz val="10"/>
        <color rgb="FF000000"/>
        <rFont val="Segoe UI"/>
        <family val="2"/>
      </rPr>
      <t>Junio</t>
    </r>
    <r>
      <rPr>
        <sz val="10"/>
        <color rgb="FF000000"/>
        <rFont val="Segoe UI"/>
        <family val="2"/>
      </rPr>
      <t xml:space="preserve">: Se continuó con las actuaciones administrativas derivadas de dicha decisión y la actualización de información institucional.
° Para la </t>
    </r>
    <r>
      <rPr>
        <b/>
        <sz val="10"/>
        <color rgb="FF000000"/>
        <rFont val="Segoe UI"/>
        <family val="2"/>
      </rPr>
      <t>Mesa Estadística de Economía Popular</t>
    </r>
    <r>
      <rPr>
        <sz val="10"/>
        <color rgb="FF000000"/>
        <rFont val="Segoe UI"/>
        <family val="2"/>
      </rPr>
      <t xml:space="preserve">: se fortaleció la gobernanza de la mesa y la articulación para el desarrollo del Sistema de Información de Economía Popular. </t>
    </r>
    <r>
      <rPr>
        <b/>
        <sz val="10"/>
        <color rgb="FF000000"/>
        <rFont val="Segoe UI"/>
        <family val="2"/>
      </rPr>
      <t>Abril</t>
    </r>
    <r>
      <rPr>
        <sz val="10"/>
        <color rgb="FF000000"/>
        <rFont val="Segoe UI"/>
        <family val="2"/>
      </rPr>
      <t xml:space="preserve">: se avanzó en el proceso de traslado de la Secretaría Técnica al DNP. </t>
    </r>
    <r>
      <rPr>
        <b/>
        <sz val="10"/>
        <color rgb="FF000000"/>
        <rFont val="Segoe UI"/>
        <family val="2"/>
      </rPr>
      <t>Mayo</t>
    </r>
    <r>
      <rPr>
        <sz val="10"/>
        <color rgb="FF000000"/>
        <rFont val="Segoe UI"/>
        <family val="2"/>
      </rPr>
      <t xml:space="preserve">: se formalizó la nueva Secretaría Técnica y se definió el cronograma de trabajo. </t>
    </r>
    <r>
      <rPr>
        <b/>
        <sz val="10"/>
        <color rgb="FF000000"/>
        <rFont val="Segoe UI"/>
        <family val="2"/>
      </rPr>
      <t>Junio</t>
    </r>
    <r>
      <rPr>
        <sz val="10"/>
        <color rgb="FF000000"/>
        <rFont val="Segoe UI"/>
        <family val="2"/>
      </rPr>
      <t xml:space="preserve">: se desarrolló la segunda plenaria y se revisaron avances del Sistema de Información de Economía Popular.
° En la </t>
    </r>
    <r>
      <rPr>
        <b/>
        <sz val="10"/>
        <color rgb="FF000000"/>
        <rFont val="Segoe UI"/>
        <family val="2"/>
      </rPr>
      <t>Mesa Estadística de Economía Cultural y Creativa</t>
    </r>
    <r>
      <rPr>
        <sz val="10"/>
        <color rgb="FF000000"/>
        <rFont val="Segoe UI"/>
        <family val="2"/>
      </rPr>
      <t xml:space="preserve">: se fortaleció la gestión de necesidades de información y el desarrollo de instrumentos para la medición de la economía cultural y creativa. </t>
    </r>
    <r>
      <rPr>
        <b/>
        <sz val="10"/>
        <color rgb="FF000000"/>
        <rFont val="Segoe UI"/>
        <family val="2"/>
      </rPr>
      <t>Abril</t>
    </r>
    <r>
      <rPr>
        <sz val="10"/>
        <color rgb="FF000000"/>
        <rFont val="Segoe UI"/>
        <family val="2"/>
      </rPr>
      <t xml:space="preserve">: se cerraron necesidades priorizadas y se avanzó en la Encuesta de Consumo Cultural. </t>
    </r>
    <r>
      <rPr>
        <b/>
        <sz val="10"/>
        <color rgb="FF000000"/>
        <rFont val="Segoe UI"/>
        <family val="2"/>
      </rPr>
      <t>Mayo</t>
    </r>
    <r>
      <rPr>
        <sz val="10"/>
        <color rgb="FF000000"/>
        <rFont val="Segoe UI"/>
        <family val="2"/>
      </rPr>
      <t xml:space="preserve">: se realizó la segunda plenaria con énfasis en fortalecimiento institucional y armonización conceptual. </t>
    </r>
    <r>
      <rPr>
        <b/>
        <sz val="10"/>
        <color rgb="FF000000"/>
        <rFont val="Segoe UI"/>
        <family val="2"/>
      </rPr>
      <t>Junio</t>
    </r>
    <r>
      <rPr>
        <sz val="10"/>
        <color rgb="FF000000"/>
        <rFont val="Segoe UI"/>
        <family val="2"/>
      </rPr>
      <t xml:space="preserve">: se continuó la gestión de necesidades de información y el desarrollo de instrumentos estadísticos sectoriales.
° </t>
    </r>
    <r>
      <rPr>
        <b/>
        <sz val="10"/>
        <color rgb="FF000000"/>
        <rFont val="Segoe UI"/>
        <family val="2"/>
      </rPr>
      <t>Mesa Estadística de Transporte</t>
    </r>
    <r>
      <rPr>
        <sz val="10"/>
        <color rgb="FF000000"/>
        <rFont val="Segoe UI"/>
        <family val="2"/>
      </rPr>
      <t xml:space="preserve">: se dio continuidad a la implementación del Plan Estadístico Sectorial y al fortalecimiento de la coordinación entre entidades del sector. </t>
    </r>
    <r>
      <rPr>
        <b/>
        <sz val="10"/>
        <color rgb="FF000000"/>
        <rFont val="Segoe UI"/>
        <family val="2"/>
      </rPr>
      <t>Abril</t>
    </r>
    <r>
      <rPr>
        <sz val="10"/>
        <color rgb="FF000000"/>
        <rFont val="Segoe UI"/>
        <family val="2"/>
      </rPr>
      <t xml:space="preserve">: se realizó seguimiento al Plan Estadístico Sectorial y al informe de gestión. </t>
    </r>
    <r>
      <rPr>
        <b/>
        <sz val="10"/>
        <color rgb="FF000000"/>
        <rFont val="Segoe UI"/>
        <family val="2"/>
      </rPr>
      <t>Mayo</t>
    </r>
    <r>
      <rPr>
        <sz val="10"/>
        <color rgb="FF000000"/>
        <rFont val="Segoe UI"/>
        <family val="2"/>
      </rPr>
      <t xml:space="preserve">: se revisaron necesidades de información priorizadas y se fortaleció la articulación institucional. </t>
    </r>
    <r>
      <rPr>
        <b/>
        <sz val="10"/>
        <color rgb="FF000000"/>
        <rFont val="Segoe UI"/>
        <family val="2"/>
      </rPr>
      <t>Junio</t>
    </r>
    <r>
      <rPr>
        <sz val="10"/>
        <color rgb="FF000000"/>
        <rFont val="Segoe UI"/>
        <family val="2"/>
      </rPr>
      <t xml:space="preserve">: se desarrolló la segunda plenaria y se presentaron avances del plan de acción sectorial.
° </t>
    </r>
    <r>
      <rPr>
        <b/>
        <sz val="10"/>
        <color rgb="FF000000"/>
        <rFont val="Segoe UI"/>
        <family val="2"/>
      </rPr>
      <t>Mesa Estadística de Servicios Públicos</t>
    </r>
    <r>
      <rPr>
        <sz val="10"/>
        <color rgb="FF000000"/>
        <rFont val="Segoe UI"/>
        <family val="2"/>
      </rPr>
      <t xml:space="preserve">: se fortaleció la gestión de información sectorial mediante el seguimiento al plan de acción y la consolidación de registros administrativos. </t>
    </r>
    <r>
      <rPr>
        <b/>
        <sz val="10"/>
        <color rgb="FF000000"/>
        <rFont val="Segoe UI"/>
        <family val="2"/>
      </rPr>
      <t>Abril</t>
    </r>
    <r>
      <rPr>
        <sz val="10"/>
        <color rgb="FF000000"/>
        <rFont val="Segoe UI"/>
        <family val="2"/>
      </rPr>
      <t xml:space="preserve">: se presentó el informe de gestión y se realizó seguimiento al plan de acción. </t>
    </r>
    <r>
      <rPr>
        <b/>
        <sz val="10"/>
        <color rgb="FF000000"/>
        <rFont val="Segoe UI"/>
        <family val="2"/>
      </rPr>
      <t>Mayo</t>
    </r>
    <r>
      <rPr>
        <sz val="10"/>
        <color rgb="FF000000"/>
        <rFont val="Segoe UI"/>
        <family val="2"/>
      </rPr>
      <t xml:space="preserve">: se avanzó en la atención de demandas de información y en la consolidación de compromisos sectoriales. </t>
    </r>
    <r>
      <rPr>
        <b/>
        <sz val="10"/>
        <color rgb="FF000000"/>
        <rFont val="Segoe UI"/>
        <family val="2"/>
      </rPr>
      <t>Junio</t>
    </r>
    <r>
      <rPr>
        <sz val="10"/>
        <color rgb="FF000000"/>
        <rFont val="Segoe UI"/>
        <family val="2"/>
      </rPr>
      <t xml:space="preserve">: se desarrolló la segunda plenaria y se revisaron avances en registros administrativos y necesidades de información.
° </t>
    </r>
    <r>
      <rPr>
        <b/>
        <sz val="10"/>
        <color rgb="FF000000"/>
        <rFont val="Segoe UI"/>
        <family val="2"/>
      </rPr>
      <t>Mesa Estadística Territorial:</t>
    </r>
    <r>
      <rPr>
        <sz val="10"/>
        <color rgb="FF000000"/>
        <rFont val="Segoe UI"/>
        <family val="2"/>
      </rPr>
      <t xml:space="preserve"> la mesa fortaleció la articulación interinstitucional para la gestión de información territorial y el aprovechamiento de datos abiertos. </t>
    </r>
    <r>
      <rPr>
        <b/>
        <sz val="10"/>
        <color rgb="FF000000"/>
        <rFont val="Segoe UI"/>
        <family val="2"/>
      </rPr>
      <t>Abril</t>
    </r>
    <r>
      <rPr>
        <sz val="10"/>
        <color rgb="FF000000"/>
        <rFont val="Segoe UI"/>
        <family val="2"/>
      </rPr>
      <t xml:space="preserve">: se definieron acciones estratégicas para la vigencia 2026 y se realizó seguimiento a necesidades pendientes. </t>
    </r>
    <r>
      <rPr>
        <b/>
        <sz val="10"/>
        <color rgb="FF000000"/>
        <rFont val="Segoe UI"/>
        <family val="2"/>
      </rPr>
      <t>Mayo</t>
    </r>
    <r>
      <rPr>
        <sz val="10"/>
        <color rgb="FF000000"/>
        <rFont val="Segoe UI"/>
        <family val="2"/>
      </rPr>
      <t>: se fortaleció el trabajo conjunto con MinTIC para impulsar la publicación de información en datos abiertos. junio: se dio seguimiento a compromisos derivados de las instancias de coordinación del Sistema Estadístico Nacional y a las acciones previstas en el plan de trabajo.</t>
    </r>
  </si>
  <si>
    <t>1. Abr30_Informe MES Aprobado
2. May08_F2- Gasto de Bolsillo
3. May08_memorando_minsalud
4. May15_Invitacion_MES
5. May25_Invitacion_MES_Extraordinaria
6. Jun12_Asistencia_MES_Extra
7. Jun12_Presentación_MES_Extra
8. Jun25_Presentación_MES
9. Jun25_Asistencia_MES
10. Abr30_Informe MEM Aprobado
11. May25_Presentación
12. May25_F2_CENSO-SINDICAL
13. May25_F2_TELETRABAJO
14. May25_Informe de asistencia
15. Jun23_Correo_ProgramaciónMEM
16. Jun24_Seguimiento_F2_Mintrabajo
17. Abr15_Correo DICE Publicacion
18. Abr30_Informe MEECTI Aprobado
19. May06_Informe de asistencia
20. May08_Seguimiento_DICE
21. May21_Aprobacion_DT
22. Jun17_Asistencia_Reunion
23. Jun24_Correo_Fechas_MECTEI
24. Jun25_Consolidado_indicadores
25. Abr26_Actas del mes
26. Abr26_Infome anual 2025
27. May26_Actas del mes
28. May26_CES_Economia_Diagramado
29. Jun26_Actas del mes
30. Jun26_Borrador_Plan Estadístico Sectorial VP
31. May265_AVANCE MESA TECNICA DE TURISMO
32. May26_Borrador_Cronograma Actividades Mesa Tecnica Turistica
33. May26_ Borrador_ SEN_MESA_TURISMO
34. Abr26_Informe anual 2025
35. May26_CES_IT_Diagramado
36. May26_Retroalimentación_4-72
37. May26_RRAA_Retroalimentación 4-72
38. Jun26_mesas TIC
39. Jun26_Presentación plenaria y oficio
40. Abr26_MESReunionCoor
41. Abril26_ICAzoo
42. Abril26_MESJornada
43. Abr26_MESReunion2ArboL
44. Abr26_MESJornadainsumo
45. Abr26_MESPlenaria1
46. Abr26_MESJornada
47. Abr26_MESInforme1T
48. Abr26_MESCASEN
49. Abr26_ICAzoo
50. Mayo_MesAgro_Casen_Citación
51. Mayo_MesAgro_Casen_Acta
52. Mayo_MesAgro_JornaSoci_Citación
53. Mayo_MesAgro_JornaSoci_Acta
54. Mayo_MesAgro_ArbolPro_Citación
55. Mayo_MesAgro_ArbolPro_Acta
56. Junio2_MesAgro_Plenaria2_Citación
57. Junio3_MesAgro_ArbolPro_CItación
58. Junio3_MesAgro_ArbolPro_PPT
59. Junio9_MesAgro_ArbolPro_Acta_
60. Junio9_MesAgro_Intermesas_Asistencia
61. Junio9_MesAgro_Intermesas_Citacion
62. Junio9_MesAgro_Intermesas_PTT
63. Matriz_NiñasNiñosAdol_Reclutamiento_ Mesa_Estad_Justicia_Seguridad_Convivencia 2026 FGN.pdf
64. Matriz ICBF.pdf
66. Matriz_NNA_Reclutamiento_DIPRO-SIJIN.pdf
67. May11_ActaReunión.pdf
68. May11_AsistenciaConsejeria.pdf
69. May19_ActaReunión.pdf
70. May19_AsistenciaConsejeria2.pdf.pdf
71. May19_MatrizReclutamientoNNA.pdf.pdf
72. May25_OficioDNP.pdf
73. May6_InvitacionAvancesNecesidades.pdf
74. Jun17_AsistenciaDNP.pdf
75. Jun17_Propuesta Plan de Trabajo.pdf
76. May12_ActaInstalacion.pdf
77. May12_AsistenciaInstalación.pdf
78. May12_PresentacinInstalación.pdf
79. May20_Memoria.pdf
80. Jun 18_ Acta de reunión 1ra Plenaria.pdf
81. Jun 18_ Asistencia 1ra Plenaria Mesa SD.pdf
82. Jun 18_Plan de trabajo Mesa SD.pdf
83. Junio 10_ Acta de reunión Mesa de Trabajo SD.pdf
84. Junio 10_ Asistencia Mesa de Trabajo SD.pdf
85. Junio 18_ Presentación Plenaria Mesa SD.pdf
86. Junio 3_ Acta de reunión mesa de trabajo.pdf
87. Abr13_Mesaestanlis.csv
88. Abr13_Mesaestanlisact.docx
89. Abril27_Crono.xlsx
90. Abril15_CRONOPESA.xlsx
91. May26_ActMESA.docx
92. May26_ActSubVari.docx
93. May26_ConSubVari.xlsx
94. May26_CronConpesSubVari.xlsx
95. May26_CronMESA.xlsx
96. May26_LisMESA.csv
97. May26_LisSubVari.csv
98. May26_NECEMESA.xlsx
99. May26_OOEEMESA.xlsx
100. May26_PPTMESA.pptx
101. May26_RRAAMESA.xlsx
102. Mes26_INDMESA.xlsx
103. Jun25__Submes_List.csv
104. Jun25_Submes_Acta.pdf
105. Jun25_Submes_Actaple.doc
106. Jun25_Submes_refe.pdf
107. Junio25_MES_ENCSATIS.pdf
108. abr-29-Informe Anual de Gestión 2025 MES Campesinado.pptx
109. abr29-Oficio UPRA.pdf
110. May27-CES Salud y bienestar.pptx
111. May27-Formulario de asistencia CES.pdf
112. May27-Lista asistencia CES.xlsx
113. May27-Necesidades ICANH.pdf
114. May27-Necesidades IGAC.pdf
115. May27-Necesidades MinInterior.pdf
116. May27-Necesidades UPRA.pdf
117. May27-Oficio estandar.docx
118. May27-Respuesta UPRA.pdf
119. May27-Resultado votaciones CES.pdf
120. May27-seguimiento piloto de encuestas.pdf
121. Jun25_Oficio minambiente.docx
122. Jun25_Oficio ICANH.docx
123. Jun25_Gestión necesidades UPRA.pdf
124. Jun25_Actualización pagina.pdf
125. Jun25_Gestión necesidades ICANH.pdf
126. Jun25_Oficio IGAC.docx
127. Jun25_Gestión necesidades MININTERIOR.pdf
128. Jun25_Oficio ANT.docx
129. abr-29-Correo de empalme MinCultura &amp; DNP.pdf
130. abr-29-Informe Anual de Gestión 2025 MES Popular.pptx
131. abr-29-Oficio DNP versión.docx
132. May27- reu DANE - MESEP.pdf
133. May27-necesidades de información.pdf
134. May27-Oficio DNP V3.docx
135. May27-plenaria MESEP.pdf
136. May27-reunión prosperidad social.pdf
137. Jun25_Actualización pagina.pdf
138. Jun25_Agenda sesión II.pptx
139. Jun25_Cronograma Trabajo.xlsx
140. Jun25_Presentación F2.pptx
141. Jun25_Solicitud de envio del acta segunda plenaria.pdf
142. abr-29-acta planeacón MESECC.pdf
143. abr-29-Informe Anual de Gestión 2025 MES Cultural.pptx
144. abr-29-Informe Anual de Gestión 2025 MES Popular.pptx
145. May27- necesidad de DSCN.pdf
146. May27-DSCN-DIAN-GIT PROVEDORES.pdf
147. Jun25_Acta necesidades DSCN.docx
148. Jun25_Actualización pagina.pdf
149. Jun25_Estandarizacion Conceptos.xlsx
150. Abril_26_20260318 Boletín estadístico N°1 (1).pdf
151. Abril_26_20260422SeguimientoMetas.xlsx
152. Abril_26_Cronograma mesas de trabajo PEST.xlsx
153. Abril_26_Ficha de gestión de necesidades (formato) Transporte.pptx
154. Abril_26_Informe anual gestión 2025 MESA TRANSPORTE.pptx
155. May26-Acción ENVIS-DANE.xlsx
156. May26-Anexo PAS -DANE.xlsx
157. May26-Acta - Reunión GAADS Género - DANE.docx
158. May26-CES_Economia_Diagramado_Mayo26.pdf
159. May26-Cronograma mesas de trabajo PEST.xlsx
160. May26-Presentacion ENVIS  -2026.pdf
161. Junio_26_Acta - Mesa de trabajo - RRAA Estado red vial.docx
162. Junio_26_Acta - Mesa de trabajo - RRAA registro administrativo sobre proyectos de construcción de infraestructura de transporte.docx
163. Junio_26_Desarrollo de las metas PEST 2025-2028 - Construcción de infraestructura de transporte (1).pptx
164. Junio_26_Desarrollo de las metas PEST 2025-2028 - Inventario vial red primaria, secundaria y terciaria.pptx
165. Junio_26_Formulario_F3_caracterizacion-de-registros-administrativos.xlsx
166. Junio_26_FRA_MesaEstadistica.pdf
167. Junio_26_Info-Empresas.xlsx
168. Junio_26_Info-Metadatos.xlsx
169. Junio_26_PPT GENERAL_ICOCIV _GIT Indices de precios 24_06_2026.pdf
170. 26_04_2026_ACTA SESION_ (2).pdf
171. Ficha de gestión de necesidades (formato) Servpúbdom.pptx
172. Informe anual gestión 2025 MESA SPD.pptx
173. May26-26_04_2026_ACTA SESION.pdf
174. May26-CES_Geografía_Diagramado_Mayo26.pdf
175. May26-Correo UPME demandas informaciòn.pdf
176. May26-Formulario_F2_demandas-de-informacion-estadistica-no-satisfecha_SSPD_22052026.xlsx
177. May26-plan de acción Mesa Estadística de Servicios Públicos_2026.xlsx
178. May26-Servicio de energía y viviendas.xlsx
179. Junio_26_06-25 Diapositivas INCLUSION.pptx
180. Junio_26_FRA_MesaEstadistica.pdf
181. Junio_26_Segunda Plenaria Mesa Estadística de Servicios Públicos.pptx
182. Informe anual gestión 2025 MET (1).pptx
183. Mayo11_Mesterr_Asistencia.pdf
184. Mayo20_Mesterr_Asistencia.pdf
185. Jun16_Asistencia.pdf
186. Jun22_Asistencia.pdf
187. Jun25_Asistencia.pdf
188. Jun25_Presentación.pdf</t>
  </si>
  <si>
    <t>DRP_06</t>
  </si>
  <si>
    <t>Ejecutar el plan de capacitación del Sistema Estadístico Nacional SEN 2026 para la promoción de los lineamientos normas y estándares estadísticos.</t>
  </si>
  <si>
    <t>(Actividades de formación realizadas / Actividades de formación programadas)*100%</t>
  </si>
  <si>
    <t>1. Listas de asistencia de participantes miembros de las entidades SEN a las actividades de formación realizadas y material utilizado en las sesiones. 
2. Evidencia de cursos virtuales mantenidos actualizados y/o desarrollados en el periodo</t>
  </si>
  <si>
    <t>Actualización y fortalecimiento de la oferta de cursos virtuales del SEN; apertura de inscripciones del ciclo 1 e implementación de mejoras pedagógicas a partir del diagnóstico de 2025. Consolidación de 6.338 inscritos y avance en revisión ajuste y aprobación de contenidos guiones de video ajustes modulares y adecuación a microcursos. En marzo se fortaleció la oferta virtual con desarrollo y actualización de contenidos articulación con expertos para actualización de OVAs y diseño de actividades plan de aprendizaje y pruebas de usabilidad del curso Educación Financiera con Enfoque de Género. Del 16 al 20 de marzo de 2026 se realizó el curso de formación de Auditores Internos NTC PE 1000:2020 modalidad híbrida con 6 módulos temáticos y 21 asistentes.
Para el 2026 se tienen proyectadas 14 capacitaciones de los talleres virtuales PAE. Durante el primer trimestre se desarrollaron 5 de la siguiente manera:
1. Socialización sobre la Política de Gestión de Información Estadística en el Marco del Modelo Integrado de Planeación y Gestión (MIPG) realizada el 4 de febrero.
2. Socialización del Sistema de Identficiación y Caracterización de Oferta y Demanada Estadística (SICODE) realizada 24 de febrero.
3. Taller de diselo construcción interpretación de indicadores y metodología de formulación de una linea base de indicadores realizada el 25 de febrero.
4. Metodología de formulación de un Plan Estadístico realizada el 12 de marzo.
5. Socialización sobre la Política de Gestión de Información Estadística en el Marco de Modelo Integrado de Planeación y Gestión (MIPG) realizada el 18 de marzo.</t>
  </si>
  <si>
    <t>1. Listado de asistencia 2026.xlsx
2. PPT_Política_GES_4 feb 2026 (1).pptx
3. Socialización sobre la Política de Gestión de Información Estadística en el Marco del Modelo Integra-20260204_083710-Grabación de la reunión.mp4
4. Formulación planes estadísticos 12-03-2026.pptx
5. Registro de asistencia a capacitaciones 2026(1-366).xlsx
6. Socialización sobre la metodología de formulación de un plan estadístico.-20260312_083529-Grabación de la reunión (2).mp4
7. Lista asistencia_18032026.xlsx
8. PPT_Política_GES_18-03-2026.pdf
9. PPT_Política_GES_18-03-2026.pptx
10. Socialización sobre la Política de Gestión de Información Estadística en el Marco del Modelo Integra-20260318_083715-Grabación de la reunión (1).mp4
11. SICODE_PRESENTACION_24_FEBRERO_2024.pptx
12. Socialización del Sistema de Identificación y Caracterización de Oferta y Demanda Estadística (SICOD-20260224_083647-Grabación de la reunión.mp4
13. Lista asistencia Taller Diseño y Construcción Indicadores_25022026.xlsx
14. Taller indicadores y LBI 25022026.pptx
Para cursos virtuales evidencias agrupadas en: formularios de inscripción; ajustes y actualización de contenidos; guiones OVAs y presentaciones; planes de trabajo y cronogramas; adecuación a microcursos/microlecciones; pruebas de usabilidad y mejoras UX/UI; respuestas a radicados y seguimiento; y para el curso de Auditor Interno materiales modulares y registros de asistencia.</t>
  </si>
  <si>
    <t xml:space="preserve">Actualización y fortalecimiento de la oferta de cursos virtuales del SEN;
- Se avanzó en la adecuación del curso de Condiciones para la Evaluación de la Calidad Estadística que será ofertado en el ciclo 2.
- Se avanzó en la adecuación del curso de Clasificaciones Estadísticas Económicas 1 (CIIU) que será ofertado en el ciclo 2. 
- Se avanzó en la coordinación de las diferentes entidades que están involucradas en el curso de Educación Financiera con Enfoque de Género.
- Se avanzó en la adecuación del curso Clasificaciones Estadísticas Sociales 1, que será ofertado en el Ciclo 2. 
- Se realizaron pruebas de usabilidad y navegación para plantilla que será usada en el curso de Educación Financiera con Enfoque de Género.
- Se construyó un plan de trabajo para la construcción del curso Norma Técnica de Calidad del Proceso Estadístico dirigido a evaluadores.
- Se actualizó el plan de trabajo para adecuar el curso Norma Técnica de Calidad del Proceso Estadístico a microlecciones. 
- Se avanzó en la guionización del módulo 1 del curso de Datos en acción y de sus respectivas lecciones para la producción de los objetos virtuales de aprendizaje. 
- Se avanzó en la propuesta de microlecciones para el curso de Diseño y Construcción de indicadores. 
- Se realizó la gestión de inscripción de participantes para el ciclo 2-2026 con un resultado de 3.568 personas inscritas.
-Se realizaron ajustes de las ovas lección introductoria y lección 1 para el curso nuevo datos en acción. 
-Se realizaron ajustes de las ovas del módulo 1 y módulo 2 del curso clasificaciones estadísticas económicas
-Se avanzó en el montaje del aula virtual del curso de Datos en acción, específicamente en el montaje del módulo 1: lección introductoria, y lecciones 1 y 2.
- Se avanzó en la revisión de los documentos autoriales de los módulos 1 y 2 del curso de SETE.
- Se construyeron los guiones de las lecciones 1.1 y 1.2 del curso Norma Técnica de Calidad del Proceso Estadístico.
- Se construyó la lección 1.1 del curso Norma Técnica de Calidad del Proceso Estadístico dirigido a evaluadores.
- Se construyó una propuesta preliminar de microlecciones para el curso Enfoque Diferencial e Interseccional con nuevos nombres para los módulos y una distribución en unidades más breves.
- Se construyó un Cronograma de trabajo 2026 para la actualización y adecuación, proyectado para su publicación en el cuarto ciclo.
- De construyó una lista de nombres como propuesta de cambiar el nombre del curso actual a uno con enfoque de inclusión.
- Se avanzó en la actualización del curso Clasificaciones Económicas 1 dada la revisión 5 de la CIIU.
- Se avanzó en la adaptación a microlecciones del curso Clasificaciones Económicas 1.
- Se diseñó un personaje para el curso de Educación Financiera con Enfoque de Género.                                                                                        
-  Ajustes de la propuesta de microlecciones del curso de Diseño y Construcción de Indicadores por parte de los expertos de DIRPEN.  
- Se realizó la incorporación de todos los ajustes del módulo 1,2,3 y 4 del curso de Politíca de la 
- Ajustes de la propuesta de microlecciones del curso de Diseño y Construcción de Indicadores por parte de los expertos de DIRPEN.
 - Se aprobó la incorporación de todos los ajustes del módulo 1,2,3 y 4 del curso de Política de la Gestión de la Información Estadística.
- Se diseñaron los certificados para los cursos SEN CICLO I, además de su automatización y réplica para los usuarios que cumplen con los requisitos.
Se realizaron los ajustes adicionales en objetos virtuales de aprendizaje (OVA), incluyendo las lecciones 1 y 2 del BC5 del curso Datos en Acción, así como la lección 1.1 del curso Norma Técnica de la Calidad del Proceso Estadístico, con el fin de mejorar su estructura, visualización y coherencia dentro de los nuevos lineamientos de desarrollo.
 Se  abrió inscripciones de las personas usuarias del 3 Ciclo Cursos SEN a la fecha se han inscrito  2.341  personas.
 Se desarrollaron los guiones para el módulo 1 del curso Clasificaciones Estadísticas Económicas 1 (CIIU) en el formato de microlecciones.
Se realizaron ajustes de formato y visualización a las Aulas de los Cursos del SEN, bajo una propuesta de microlecciones, así como el correcto funcionamiento dentro de los formatos permitidos por Moodle. Además del constante mantenimiento de los recursos según la retroalimentación de los usuarios que pertenecieron al Ciclo II de los Cursos del SEN.
Durante el segundo  trimestre se desarrollaron 18 socializaciones y talleres de la siguiente manera:
(1)	Socialización sobre la Política de Gestión de Información Estadística en el Marco del Modelo Integrado de Planeación y Gestión (MIPG). - (Miércoles, 20 de mayo de 2026)
(1)	Taller de fortalecimiento y aprovechamiento estadístico de los registros administrativos. (Jueves, 18 de junio de 2026)
(1)	Taller sobre el proceso de anonimización de las bases de datos para uso estadístico. (Jueves, 16 de abril de 2026)
(2)	Proceso estadístico. (Martes, 7 de abril y 9 de junio de 2026)
(1)	Taller de diseño, construcción, interpretación de indicadores y metodología de formulación de una línea base de indicadores. - (Miércoles, 27 de mayo de 2026)
(2)	Documentación técnica fases Detección y Análisis de Necesidades, Diseño y Construcción. (Martes, 21 de abril y 23 dejunio de 2026)
(1)	Norma Técnica de la Calidad del Proceso Estadístico NTC PE 1000:2020 - (Miércoles, 13 de mayo de 2026)
(2)	Documentación técnica fases Recolección/Acopio, Procesamiento, Análisis, Difusión, Evaluación. (Miércoles, 22 de abril y 24 de junio de 2026)
(1)	Sesión informativa sobre el proceso de evaluación de la calidad estadística. - (Jueves 14 de mayo de 2026)
(1)	Clasificación Central de Productos Versión 2.1. Adaptada para Colombia (CPC Ver. 2.1 A.C. (2022)) (Jueves, 11 de junio de 2026)
(1)	Clasificación internacional de delitos con fines estadísticos Adaptada para Colombia (ICCS A.C.) (Jueves, 23 de abril de 2026)
(1)	Clasificación Única de Ocupaciones para Colombia (CUOC) - (Jueves, 21 de mayo de 2026)
(1)	Clasificación Industrial Internacional Uniforme de Todas las Actividades Económicas Revisión 4 Adaptada para Colombia (CIIU Rev. 4 A.C. (2022)) - (Jueves, 7 de mayo de 2026)
(1)	Clasificación Internacional Normalizada de la Educación - Niveles de Educación Adaptada para Colombia, CINE-N 2011 A.C. (2023) y Clasificación Internacional Normalizada de la Educación - Campos de Educación y Formación Adaptada para Colombia CINE-F 2013 A.C. (2023) (Miércoles, 17 de junio de 2026)
(1)	Marco de Aseguramiento de la Calidad del Sistema Estadístico Nacional de Colombia (MAC) (Miércoles, 8 de abril de 2026)
(1)	Clasificación de las Funciones del Gobierno Adaptada para Colombia (COFOG) - (Miércoles, 20 de mayo de 2026)
(1)	Instrumento de Autoevaluación y de Revisión Focalizada (Miércoles, 15 de abril de 2026)
(1)	Socialización de resultados de las evaluaciones de calidad 2025: intercambio de experiencias. (Jueves, 30 de abril de 2026)
Se realizó  Curso de Formación de auditores internos en la NTC PE 1000:2020:  Entre el 25 y el 29 de mayo de 2026 se llevó a cabo el Ciclo 2 del Curso de Auditor Interno en la NTC PE 1000:2020, orientado al fortalecimiento de capacidades técnicas para la evaluación de la calidad del proceso estadístico. En esta jornada participaron 23 servidores y profesionales de 10 entidades, entre ellas el DANE, ministerios, institutos, superintendencias y otras entidades del Sistema Estadístico Nacional. Como resultado, se cuenta con personal formado en los lineamientos de la norma y en el desarrollo de auditorías internas.
Así mismo, se dará inicio al proceso de validación de cumplimiento de los requisitos establecidos, con el fin de avanzar en la certificación de las y los participantes que culminaron el curso.
</t>
  </si>
  <si>
    <t>A. Socializaciones y talleres (Presentaciones y listas de asistencia)
B.  Cursos virtuales (Soporte de actualizaciones de OVA´S, pantallazos actualizacones de maquetación, listados de inscripciones ciclo 2 y ciclo 3)
C. Curso auditor interno  NTCP1000:2020 (Presentaciones, módulos del curso, listas de asistencia)</t>
  </si>
  <si>
    <t>Servicio de educación informal</t>
  </si>
  <si>
    <t>DRP_07</t>
  </si>
  <si>
    <t>Elaborar los documentos para la regulación estadística actualización del sistema de conceptos y Documentación DDI</t>
  </si>
  <si>
    <t>Sumatoria de Hitos ((documentos de regulación*70%)+(sistema de conceptos*15%)+(Asistencias DDI*15%))
(Porcentajes a cada entregable)</t>
  </si>
  <si>
    <t>1. Documento de mantenimiento a Clasificación CUOC  
2. Documento de adaptación de clasificación CIIU 5
3. 7 documentos correlativas de regulación
4.  Documento de actualización Lineamientos de Proceso estadístico en el Sistema Estadístico Nacional
5.   Documento preliminar Norma Técnica de la Calidad Estadística
6. Sistema de consulta de Conceptos actualizado
7. 80 Listas de asistencias y hojas de ruta documentación DDI</t>
  </si>
  <si>
    <t>1. Se realizaron mesas de trabajo para la consolidación del mantenimiento de la CUOC.
2. Se realizó la consolidación de documento CIIU 5 A.C.; se elaboraron los documentos para la consulta pública.
3. Se avanzó en la elaboración de las correlativas: TC_CIIU4AC_vs_CIIU5AC TC_CIIU4AC_vs_CIIU5Int TC_CIIU5AC_vs_CIIU4AC TC_CIIU5Int_vs_CIIU4AC.
4. Se avanzó en la consolidación del documento actualizado Lineamientos de Proceso estadístico en el Sistema Estadístico Nacional.
5.  Se realizaron mesas de trabajo  con GIT Calidad Para la consolidación de cambios al  Documento preliminar Norma Técnica de la Calidad Estadística.
6. Se realizaron mesas de trabajo para estandarización de conceptos.
7. Se realizaron 37 acompañamientos  para documentación DDI</t>
  </si>
  <si>
    <t>1. Documento de mantenimiento a Clasificación CUOC 
2. Documento de adaptación de clasificación CIIU 5
3. 7 documentos correlativas de regulación
4.  Documento de actualización Lineamientos de Proceso estadístico en el Sistema Estadístico Nacional
5.   Documento preliminar Norma Técnica de la Calidad Estadística
6. Sistema de consulta de Conceptos actualizado
7.  Listas de asistencias y hojas de ruta documentación DDI</t>
  </si>
  <si>
    <t>1. Se realizaron mesas de trabajo para mantenimiento de la CUOC con actores clave, la sistematización de los ajustes acordados y el alistamiento técnico y normativo para su consulta pública.
2. Se atendieron 103 comentarios recibidos durante la consulta pública y, con base en estos, se ajustaron el proyecto de resolución y el documento de la CIIU Rev. 5 A.C.
3. Se avanzó en la elaboración de la correlativa CIIU Rev. 4 A.C. vs CIIU Rev. 5 A.C.
4. Se avanzó en la consolidación del documento actualizado Lineamientos de Proceso Estadístico en el Sistema Estadístico Nacional, donde se incluyeron teams de enfoque ético y enfoque diferencial e interseccional.
5.  Se realizaron mesas de trabajo  con GIT Calidad Para la consolidación de cambios al  Documento preliminar Norma Técnica de la Calidad Estadística.
6. Se realizaron mesas de trabajo para estandarización de conceptos.
7. Se realizaron 27 acompañamientos  para documentación DDI.</t>
  </si>
  <si>
    <t>DRP_08</t>
  </si>
  <si>
    <t>Elaborar versión preliminar del documento de adaptación para Colombia de la Clasificación Central de Productos (CPC) Versión 3 en el marco del proyecto de cambio de año base.</t>
  </si>
  <si>
    <t>Porcentaje de avance de la propuesta de adaptación para Colombia de la Clasificación Central de Productos (CPC)= (Avance de la propuesta de adaptación para Colombia de la Clasificación Central de Productos (CPC) / Total del avance de la propuesta de adaptación para Colombia de la Clasificación Central de Productos (CPC))*100</t>
  </si>
  <si>
    <t xml:space="preserve">  Un documento en versión preliminar de la  adaptación para Colombia de la CPC Ver. 3 </t>
  </si>
  <si>
    <t>Se avanzó en la construcción de la correlativa entre la CPC 2.1 y las CPC 3 Internacional</t>
  </si>
  <si>
    <t>TC_CPC 2.1 vs CPC 3.0_Estructura en ingles</t>
  </si>
  <si>
    <t>Se elaboraron las propuestas de la estructura preliminar de las divisiones 01, 02, 63, 72, 73, 91, 92, 93, 95, 96, 97, 98, 99; del grupo 961 y de la sección 5</t>
  </si>
  <si>
    <t>CPC Ver. 3</t>
  </si>
  <si>
    <t>DRP_09</t>
  </si>
  <si>
    <t>Documentar la estrategia de acompañamiento técnico a las áreas productoras del DANE en el cumplimiento del lineamiento interno para el cumplimiento de los estándares normas marcos y demás para la producción de calidad de las operaciones estadísticas.</t>
  </si>
  <si>
    <t>Porcentaje de avance de la estrategia de acompañamiento técnico a las áreas productoras del DANE = (Tareas o documentos elaborados para la estrategia de acompañamiento técnico a las áreas productoras del DANE / Tareas o documentos solicitados de la estrategia de acompañamiento técnico a las áreas productoras del DANE)*100</t>
  </si>
  <si>
    <t>Instrumentos de la estrategia de acompañamiento técnico a las áreas productoras del DANE
Listas de asistencia
Grabaciones de las mesas de trabajo y acompañamientos
Materiales desarrollados</t>
  </si>
  <si>
    <t>Se realiza la revisión del PES se identifica la estructura y el inventario de documentos requeridos se asiste y convoca a reuniones de caracterización y simplicación documental</t>
  </si>
  <si>
    <t xml:space="preserve">
Correo electrónico de estructura del PES
Inventario del PES
Instrumentos de retroalimentadion de las fases DAN y DSO
Listados de asistencia
PPT Criterios de la fase de evaluación propuesta PES 
</t>
  </si>
  <si>
    <t>Se ajustaron, actualizaron y optimizaron los procedimientos, documentos soportes y demás formatos del Proceso de Producción Estadística (PES) de las fases de Detección y Análisis de Necesidades (DAN) y Diseño (DSO), esto incluye: procedimientos, formatos asociados (plan general, documento metodológico, ficha metodológica y otros documentos).
Así mismo, se adelantó la actualización de la documentación de la fase de Evaluación del PES.
De igual forma, se acompañó a la revisión y mejora de la documentación de la operación estadística: Productividad Total de los Factores (PTF), así como el acompañamiento en la formulación del plan de mejoramiento producto de la auditoría interna a la OOEE.</t>
  </si>
  <si>
    <t xml:space="preserve">Procedimiento DAN, Procedimiento DSO, PPT procedimiento y documentación, reglas de implementación, Formatos: Plan general, Matriz consolidación DAN, formato de identificación de los usuarios relevantes, guia disponibilidad de datos y exploración metodológica,  documento metodológico, ficha metodológica)
Propuesta de procedimiento EVA, documento metodológico de la fase de evaluación, instrumento de evaluación y lecciones aprendidas.
Asi mismo, se adjunta todas las versiones revisadas de la documentación y los formatos de la PTF, así como las actas de reunión y evidencias de las sesiones.
 </t>
  </si>
  <si>
    <t>DRP_10</t>
  </si>
  <si>
    <t>Documentar el plan de sensibilización en ética estadística orientado a la apropiación del Sistema de Ética Estadística (SETE) a través de estrategias de socialización formación y comunicación dirigidas a servidores contratistas y actores del SEN que acompañen el seguimiento de las operaciones estadísticas y promuevan la toma de decisiones éticas en la producción y uso de la información estadística.</t>
  </si>
  <si>
    <t>Porcentaje de avance de la estrategia de sensibilización = (Tareas o documentos elaborados para la estrategia de sensibilización / Tareas o documentos solicitados elaborados para la estrategia de sensibilización)*100</t>
  </si>
  <si>
    <t>Plan de Sensibilización - Instrumentos de la estrategia de sensibilización del SETE
Listas de asistencia
Grabaciones de las mesas de trabajo y conceptos
Materiales desarrollados</t>
  </si>
  <si>
    <t>Se realiza la preparación de los materiales de sensibilizaciòn para la presentación del marco ético de las operaciones estadísticas y el marco ético de los datos el cual se presenta para la gobernación del valle del cauca además se realiza la presparación de la actualización del curso virtual del SETE</t>
  </si>
  <si>
    <t xml:space="preserve">PPT materiales de sensibilización
PPT perfiles presentación
Documento de modulos estructurados
Excel comparatio de lo actual vs los cambios curso SETE
Presentación nueva estructura del SETE </t>
  </si>
  <si>
    <t>Se realiza la preparación de los materiales de sensibilizaciòn para la presentación del marco ético de las operaciones estadísticas y el marco ético de los datos el cual se presenta a la Dirección territorial Norte (DANE), además se realiza la preparación de la actualización del curso virtual del SETE,  este tiene ya en revisión los 4 módulos</t>
  </si>
  <si>
    <t>PPT materiales de sensibilización
para la territorial. 
Documentos word en revisión de los Módulos en: 1, 2, 3 y 4</t>
  </si>
  <si>
    <t>DRP_11</t>
  </si>
  <si>
    <t xml:space="preserve"> Desarrollar asistencias técnicas  en la vigencia</t>
  </si>
  <si>
    <t>Asistencias técnicas = 
 ((Número de entidades asistidas / Número de entidades que enviaron solicitud) *33.33% +
(Asistencias de planes estadísticos realizadas / (asistencias programadas) * 33.33 % + ( Numero de entidades asistidas en documentación metodológica/Número de entidades programadas) *33.33%)</t>
  </si>
  <si>
    <t>Listas de asistencia
Grabaciones
Material desarrollado
Programador (Teams)</t>
  </si>
  <si>
    <t xml:space="preserve">En el primer trimestre frente se han desarrollado asistencias asi: 
i)	Asistencias por solicitud en temas de política y fortalecimiento: Se atendió la totalidad de solicitudes. Secretaria Jurídica ANLA Gobernación de Nariño gobernación de Casanare y alcaldía de Pereira.
ii)	Asistencia para planes estadísticos: el 20 de febrero se publicó convocatoria en los canales virtuales del DANE y se remitió invitación por correo electrónico a alcaldías y gobernaciones. Asimismo se definieron las 12 entidades para realizar ejercicios de retroalimentación teniendo en cuenta los criterios de priorización diseñados y se enviaron los correos electrónicos a todas las entidades con los resultados de la convocatoria. En primer trimestre se cuenta con carta de intención y acta de alcaldía de Valledupar gobernación de Nariño.
iii)	Asistencias para documentación: se consolidó cronograma a desarrollar se remitió invitación a seis entidades territoriales de invitación a asistencia de las cuales ha confirmado gobernación de Cundinamarca Alcaldía de Mosquera  gobernación de Norte de Santander.
</t>
  </si>
  <si>
    <t>i) Evidencia de reuniones en Teams acta de reunión ANLA.
ii) Enlace convocatoria; excel de inscripción excel criterior de priorización correos remitidos de entidades priorizadas y no priorizadas cartas de intención de entidades priorizadas recibidos.
iii)Cronograma correos electrónicos de remisión invitación y respuesta entidades</t>
  </si>
  <si>
    <t>Avances en el proceso de asistencia técnica mediante el desarrollo de sesiones sincrónicas asociadas a las subfases de preparación e identificación, recolección y organización de información estadística. En estas sesiones se contó con una participación significativa de entidades y personas asistentes, y se recibieron productos por parte de algunas entidades priorizadas, entre ellas las alcaldías de Valledupar, Carepa, Madrid y Santa Isabel, así como la Gobernación del Atlántico. Adicionalmente, se realizaron ejercicios de retroalimentación a las alcaldías de Santa Isabel, Valledupar, Carepa, Madrid y Cota, y a las gobernaciones de Nariño, Atlántico y Santander. Al cierre del trimestre, las entidades se encontraban adelantando la fase de recolección de información estadística, por lo que no se programaron nuevas actividades sincrónicas de asistencia técnica.</t>
  </si>
  <si>
    <t>Documentación soporte de planes estadísticos, entregas de las entidades territoriales, formatos, listas de asistencia a las sesiones, informes de retroalimentación. 
Archivos de word, excel, pdf, ppt</t>
  </si>
  <si>
    <t>En Gestión</t>
  </si>
  <si>
    <t>DRP_12</t>
  </si>
  <si>
    <t>Actualizar la política de Gestión de la Información Estadística de MIPG de acuerdo a los requerimientos o lineamientos del DAFP</t>
  </si>
  <si>
    <t>Porcentaje de avance de actualización de la Política de Gestión de la Información Estadística en el periodo conforme a los lineamientos del DAFP = (Tareas o documentos elaborados para la actualización de la política / Tareas o documentos solicitados por el DAFP para la implementación de la política)*100</t>
  </si>
  <si>
    <t>Instrumentos de Política de Información Estadística actualizados de acuerdo con los lineamientos o requerimientos del DAFP</t>
  </si>
  <si>
    <t>Según los requerimientos del DAFP en el primer trimestre se realizó la revisión y ajuste a los índices de la política y a sus preguntas asociadas y se llevó a cabo una reunión con el equipo del DAFP para definir las actividades a desarrollar en el marco de la actualización de la política. ((Manual operativo confirmación de los criterios diferenciales y cambio de dimensión en el modelo).</t>
  </si>
  <si>
    <t>Oficio remisorio de respuesta al DAFP con revisión de preguntas e indices
Matriz excel con la revisión de preguntas e indices
Evidencia de reunión con DAFP</t>
  </si>
  <si>
    <t>Atención a los requerimientos del DAFP relacionados con la actualización y seguimiento de la Política de Gestión de la Información Estadística en el marco del MIPG. En este proceso se remitieron insumos sobre el complemento a la dimensión de Direccionamiento Estratégico y Planeación, los atributos de calidad, la actualización del Manual Operativo y los criterios diferenciales de la política. Asimismo, se enviaron materiales y observaciones finales para su publicación y se participó en una reunión con el DAFP para precisar dichos criterios. Finalmente, se dio respuesta al requerimiento sobre la revisión y aprobación de los resultados de la medición del desempeño institucional de la vigencia 2025, mediante el envío del documento de análisis correspondiente.</t>
  </si>
  <si>
    <t>Documentación soporte de la actualización y seguimiento de la Política de Gestión de la Información Estadística en el marco del MIPG, incluyendo requerimientos y respuestas al DAFP, versiones del Manual Operativo, criterios diferenciales, batería de indicadores, análisis de resultados, listados de asistencia, correos de soporte, publicaciones e infografías.
Archivos de Word, Excel y PDF.</t>
  </si>
  <si>
    <t>DRP_13</t>
  </si>
  <si>
    <t>Generar los productos de difusión del Índice de Capacidad Estadística(2024) y medir (2025)</t>
  </si>
  <si>
    <t>Porcentaje de avance por hitos de publicación y medición preliminar=Procesamiento y análisis de 2024*0.25+Difusión resultados del 2024*0.25+recolección 2025*0.25+procesamiento preliminar 2025*0.25</t>
  </si>
  <si>
    <t>Enlace web con los productos de difusión ICET 2024
Productos asociados a las fases del proceso estadístico ICET 2024 y 2025</t>
  </si>
  <si>
    <t>En cumplimiento a las fase de procesamiento y análisis del proceso estadístico para la medición ICET 2024 Pr en el primer trimestre: i) se construyó el Diccionario de Datos de procesamiento 2024 e ICET Ciudades ii) se corrió el código R para generar resultados preliminares iii) se elaboró el ejercicio espejo para validar programación y bases de datos resultantes iv) se realizó ejercicio de análisis con gráficas de boxsplot datos atípicos y variaciones v) se realizaron validaciones web de 40 entidades territoriales y su respectivo cargue en la base de datos. vi) se solicitó información del cuestionario de “Disponibilidad de la batería base de indicadores” a los municipios de Vélez y Puerto Guzmán  vii)  se elaboró el plan general 2025-2026 y viii) se realizó versión preliminar de visor en BI con análisis de la batería base de indicadores.</t>
  </si>
  <si>
    <t xml:space="preserve"> nh</t>
  </si>
  <si>
    <t>En cumplimiento a las fases de procesamiento, análisis y difusión del proceso estadístico, para la medición ICET 2024, en el segundo trimestre: i) Se completó el procesamiento de la información con las entidades faltantes (Puerto Guzmán) y con los resultados de las validaciones web para 40 entidades territoriales según sea el caso. ii) Se elaboraron los documentos Boletín Técnico, Presentación de Resultados, Presentación Extendida, Anexos Técnicos para la medición del ICET 2024 en los tiempos establecidos iii) Se publicó el visor actualizado de información ICET 2024 incluyendo nuevas pestañas de Disponibilidad de la batería de indicadores y Usuarios de la información Estadística Territorial
Comienza la revisión y preparación de los diccionarios de datos, manuales de usuarios y encuestas para el proceso operativo de recolección ICET 2025.</t>
  </si>
  <si>
    <t>1. Boletin-tecnico_ICET 2024.pdf
2. Anexo ICET pref 2024.xlsx
3. Presentación_resultados_2024_Versión corta.pdf
4. Presentación Extendida.pdf
5. https://sitios.dane.gov.co/VisorICET/</t>
  </si>
  <si>
    <t>DRP_14</t>
  </si>
  <si>
    <t xml:space="preserve">Elaborar los contenidos para alimentar el portafolio de herramientas </t>
  </si>
  <si>
    <t>(Contenidos del portafolio elaborados en la vigencia/ Contenidos del portafolio programados en la vigencia ) *100</t>
  </si>
  <si>
    <t>Contenidos cargados en el portafolio de herramientas ( Caja de herramientas y buenas practicas</t>
  </si>
  <si>
    <t>Se elaboraron tres (3) contenidos orientados al fortalecimiento del portafolio de herramientas. Dos de estos corresponden al diseño y estructuración del formulario de identificación de buenas prácticas estadísticas y casos de éxito tanto para entidades del Sistema Estadístico Nacional (SEN) como para uso interno del DANE. Adicionalmente se desarrolló un contenido en formato video sobre la tipología y aplicabilidad de los indicadores con el propósito de facilitar la comprensión y apropiación de estos conceptos por parte de los usuarios.</t>
  </si>
  <si>
    <t>Enlaces de accesos a materiales de portafolio desarrolladas
Video indicadores
Formularios de buenas prácticas</t>
  </si>
  <si>
    <t>Durante el trimestre se avanzó en la gestión y actualización de contenidos del Sitio de Fortalecimiento de Capacidades Estadísticas. Se socializó el formulario de buenas prácticas estadísticas y casos de éxito del DANE para su revisión, evaluación y posterior diligenciamiento por áreas estratégicas. Asimismo, se solicitó la publicación de planes estadísticos territoriales y se adelantó, en articulación con otros GIT y con DICE, la revisión y construcción de insumos sobre el uso de registros administrativos para la generación de bases de datos y operaciones estadísticas. Adicionalmente, se actualizó la batería base de indicadores, se publicó el video de indicadores y se gestionó con las áreas responsables el desarrollo de contenidos priorizados sobre registros administrativos, modelos de estimación y generación de operaciones estadísticas.</t>
  </si>
  <si>
    <t>Documentación soporte de la gestión de contenidos del Sitio de Fortalecimiento de Capacidades Estadísticas, incluyendo correos de coordinación, cronograma de contenidos priorizados, formulario de buenas prácticas, inclusión de planes estadísticos, insumos sobre registros administrativos y propuestas de contenidos o guiones relacionados con operaciones estadísticas.</t>
  </si>
  <si>
    <t>DRP_15</t>
  </si>
  <si>
    <t>Elaborar el documento técnico con los resultados de la evaluación del Censo Económico</t>
  </si>
  <si>
    <t>Número de documentos finales correspondientes al informe de evaluación del CENU</t>
  </si>
  <si>
    <t>Documento final informe de evaluación del CENU</t>
  </si>
  <si>
    <t>Se elaboró el documento metodológico para la fase de evaluación, junto con los instrumentos de evaluación, documentación de las lecciones aprendidas y las presentaciones correspondientes para el Censo Económico Nacional Urbano (CENU), así mismo, se llevaron a cabo todas las sesiones de socialización, aclaración de dudas y adicionales que se requirieron para el levantamiento de la información para la realización del Informe final. Se obtuvieron las herramientas de evaluación de las primeras fases de Detección y Análisis de Necesidades, Diseño, Construcción y Recolección.</t>
  </si>
  <si>
    <t>- Documento metodológico dela fase de evaluación del CENU
- Instrumentos de evaluación y documentación de lecciones aprendidas
- Presentación de la Fase de evaluación del CENU
- Soportes y actas de reunión de las sesiones adelantadas.
- Herramientas de evaluación diligenciadas de las fases DAN, DSO, CNT y REC</t>
  </si>
  <si>
    <t>DRP_16</t>
  </si>
  <si>
    <t>04. Ley 2335 - Ciclo Censal</t>
  </si>
  <si>
    <t>Implementar un proceso integral de planeación del ciclo censal que contemple la definición documentación y validación de procesos procedimientos y manuales así como la identificación y seguimiento de hitos críticos para garantizar su ejecución ordenada y eficiente</t>
  </si>
  <si>
    <t>Porcentaje de avance por hitos del procedimiento de planeación del ciclo censal= %avanve hito 1 de aprobación del marco metodológico del ciclo censal; %avance hito 2 validación del cronograma y asignaciones presupuestales; %avance hito 3 publicación de manuales y procedimientos</t>
  </si>
  <si>
    <t>* Documentación metodológica para la planeación del ciclo censal
  - Manuales
  - Procedimientos
  - Bitácoras</t>
  </si>
  <si>
    <t>Se generó la presentación del plan general del CNA a marzo 2026; Se generó el avance en documento de planeación de operaciones censales</t>
  </si>
  <si>
    <t>* Documento de plan general CNA
* Primera versión documento de planeación de operaciones censales</t>
  </si>
  <si>
    <t>*Elaboración del documento "PREPARACIÓN INSTITUCIONAL PARA EL DESARROLLO DE CENSOS"
*Se avanzó  en el  documento para el instrumento de planeación estadística.</t>
  </si>
  <si>
    <t xml:space="preserve">*DOCUMENTO DE PREPARACIÓN INSTITUCIONAL PARA EL DESARROLLO DE CENSO ajustado 
*Documento correspondiente al Instrumento de Planeación Estadística ajustado </t>
  </si>
  <si>
    <t>Dirección de Síntesis y Cuentas Nacionales</t>
  </si>
  <si>
    <t>SCN_01</t>
  </si>
  <si>
    <t xml:space="preserve">L1.6 Realizar la publicación de boletines técnicos de las cuentas satélites que contribuyan en la difusión y acceso a la información promoviendo el uso y la toma de decisión de los grupos de interés de la entidad. </t>
  </si>
  <si>
    <t>Publicar los resultados de la Contabilidad Ambiental y Económica.</t>
  </si>
  <si>
    <t>∑ de boletines técnicos de las cuentas ambientales publicados en la página web de la entidad en la vigencia + dos (2) documentos metodológicos para: i) Cuenta Ambiental y Económica de Flujo de los Servicios Ecosistémicos y ii) Cuenta Ambiental y Económica de Extensión de los Ecosistemas.</t>
  </si>
  <si>
    <t>Diez (10) boletines técnicos y sus anexos estadísticos con los resultados de: 
i. Cuenta Ambiental y Económica de Flujos de Energía (CAE-FE) 2024pr 
ii. Cuenta Ambiental y Económica de Flujos del Bosque (CAE-FB) 2024pr 
iii. Cuenta Ambiental y Económica de Activos de los Recursos Minerales y Energéticos (CAE-ARME) 2025pr 
iv. Cuenta Ambiental y Económica de Flujos de Materiales de Residuos Sólidos (CAEFM-RS) 2024pr 
v. Cuenta Ambiental y Económica de Flujos de Agua (CAE-FA) 2024pr 
vi. Cuenta Ambiental y Económica de Actividades Ambientales y Transacciones Asociadas (CAE-AATA) 2025pr 
vii. Cuenta Ambiental y Económica de Flujos de Materiales de Emisiones al Aire (CAEFM-EA) 2024pr 
viii. Cuenta de Flujos de Materiales de toda la Economía (CFME) 2025pr 
ix.  Cuenta de Bioeconomía (CB) 2025pr y
x. Cuenta de Economía Circular (CECI) 2025pr.
y dos (2) documentos metodológicos para: i) Cuenta Ambiental y Económica de Flujo de los Servicios Ecosistémicos y ii)  Cuenta Ambiental y Económica de Extensión de los Ecosistemas.</t>
  </si>
  <si>
    <r>
      <t xml:space="preserve">En el marco del avance de la meta </t>
    </r>
    <r>
      <rPr>
        <b/>
        <sz val="10"/>
        <color rgb="FF000000"/>
        <rFont val="Segoe UI"/>
        <family val="2"/>
      </rPr>
      <t>SCN_01</t>
    </r>
    <r>
      <rPr>
        <sz val="10"/>
        <color rgb="FF000000"/>
        <rFont val="Segoe UI"/>
        <family val="2"/>
      </rPr>
      <t>, definida en e</t>
    </r>
    <r>
      <rPr>
        <b/>
        <sz val="10"/>
        <color rgb="FF000000"/>
        <rFont val="Segoe UI"/>
        <family val="2"/>
      </rPr>
      <t>l PAI 2026</t>
    </r>
    <r>
      <rPr>
        <sz val="10"/>
        <color rgb="FF000000"/>
        <rFont val="Segoe UI"/>
        <family val="2"/>
      </rPr>
      <t xml:space="preserve"> como </t>
    </r>
    <r>
      <rPr>
        <i/>
        <sz val="10"/>
        <color rgb="FF000000"/>
        <rFont val="Segoe UI"/>
        <family val="2"/>
      </rPr>
      <t>“Publicar los resultados de la Contabilidad Ambiental y Económica”</t>
    </r>
    <r>
      <rPr>
        <sz val="10"/>
        <color rgb="FF000000"/>
        <rFont val="Segoe UI"/>
        <family val="2"/>
      </rPr>
      <t>, se informa que durante</t>
    </r>
    <r>
      <rPr>
        <b/>
        <sz val="10"/>
        <color rgb="FF000000"/>
        <rFont val="Segoe UI"/>
        <family val="2"/>
      </rPr>
      <t xml:space="preserve"> las mensualidades correspondientes al segundo trimestre de 2026</t>
    </r>
    <r>
      <rPr>
        <sz val="10"/>
        <color rgb="FF000000"/>
        <rFont val="Segoe UI"/>
        <family val="2"/>
      </rPr>
      <t xml:space="preserve"> se desarrollaron las siguientes acciones:
</t>
    </r>
    <r>
      <rPr>
        <b/>
        <sz val="10"/>
        <color rgb="FF000000"/>
        <rFont val="Segoe UI"/>
        <family val="2"/>
      </rPr>
      <t xml:space="preserve">Mayo: </t>
    </r>
    <r>
      <rPr>
        <sz val="10"/>
        <color rgb="FF000000"/>
        <rFont val="Segoe UI"/>
        <family val="2"/>
      </rPr>
      <t xml:space="preserve">el </t>
    </r>
    <r>
      <rPr>
        <b/>
        <sz val="10"/>
        <color rgb="FF000000"/>
        <rFont val="Segoe UI"/>
        <family val="2"/>
      </rPr>
      <t>22 de mayo de 2026</t>
    </r>
    <r>
      <rPr>
        <sz val="10"/>
        <color rgb="FF000000"/>
        <rFont val="Segoe UI"/>
        <family val="2"/>
      </rPr>
      <t xml:space="preserve">, y en cumplimiento de lo establecido en el calendario web del Departamento Administrativo Nacional de Estadística (DANE), se realizó la publicación de los resultados de la </t>
    </r>
    <r>
      <rPr>
        <b/>
        <sz val="10"/>
        <color rgb="FF000000"/>
        <rFont val="Segoe UI"/>
        <family val="2"/>
      </rPr>
      <t xml:space="preserve">Cuenta Ambiental y Económica de Flujos de Energía (CAE-FE) </t>
    </r>
    <r>
      <rPr>
        <sz val="10"/>
        <color rgb="FF000000"/>
        <rFont val="Segoe UI"/>
        <family val="2"/>
      </rPr>
      <t>correspondientes al período estadístico 2023 - 2024p</t>
    </r>
    <r>
      <rPr>
        <b/>
        <sz val="10"/>
        <color rgb="FF000000"/>
        <rFont val="Segoe UI"/>
        <family val="2"/>
      </rPr>
      <t xml:space="preserve">.
</t>
    </r>
    <r>
      <rPr>
        <sz val="10"/>
        <color rgb="FF000000"/>
        <rFont val="Segoe UI"/>
        <family val="2"/>
      </rPr>
      <t xml:space="preserve">
</t>
    </r>
    <r>
      <rPr>
        <b/>
        <sz val="10"/>
        <color rgb="FF000000"/>
        <rFont val="Segoe UI"/>
        <family val="2"/>
      </rPr>
      <t xml:space="preserve">Junio: </t>
    </r>
    <r>
      <rPr>
        <sz val="10"/>
        <color rgb="FF000000"/>
        <rFont val="Segoe UI"/>
        <family val="2"/>
      </rPr>
      <t xml:space="preserve">el </t>
    </r>
    <r>
      <rPr>
        <b/>
        <sz val="10"/>
        <color rgb="FF000000"/>
        <rFont val="Segoe UI"/>
        <family val="2"/>
      </rPr>
      <t xml:space="preserve">26 de junio de 2026, </t>
    </r>
    <r>
      <rPr>
        <sz val="10"/>
        <color rgb="FF000000"/>
        <rFont val="Segoe UI"/>
        <family val="2"/>
      </rPr>
      <t xml:space="preserve">y en cumplimiento de los establecido en el calendario web del DANE, se realizó la publicación de los resultados </t>
    </r>
    <r>
      <rPr>
        <b/>
        <sz val="10"/>
        <color rgb="FF000000"/>
        <rFont val="Segoe UI"/>
        <family val="2"/>
      </rPr>
      <t xml:space="preserve">2024p </t>
    </r>
    <r>
      <rPr>
        <sz val="10"/>
        <color rgb="FF000000"/>
        <rFont val="Segoe UI"/>
        <family val="2"/>
      </rPr>
      <t xml:space="preserve">de la  </t>
    </r>
    <r>
      <rPr>
        <b/>
        <sz val="10"/>
        <color rgb="FF000000"/>
        <rFont val="Segoe UI"/>
        <family val="2"/>
      </rPr>
      <t>Cuenta Ambiental y Económica de flujos del Bosque (CAE-FB).</t>
    </r>
  </si>
  <si>
    <r>
      <t xml:space="preserve">En el marco del cumplimiento de esta meta, se allegan  los siguientes soportes como evidencia de las actividades ejecutadas durante el período comprendido entre abril y junio de 2026.
Para el mes de </t>
    </r>
    <r>
      <rPr>
        <b/>
        <sz val="10"/>
        <color rgb="FF000000"/>
        <rFont val="Segoe UI"/>
        <family val="2"/>
      </rPr>
      <t>mayo</t>
    </r>
    <r>
      <rPr>
        <sz val="10"/>
        <color rgb="FF000000"/>
        <rFont val="Segoe UI"/>
        <family val="2"/>
      </rPr>
      <t xml:space="preserve"> </t>
    </r>
    <r>
      <rPr>
        <b/>
        <sz val="10"/>
        <color rgb="FF000000"/>
        <rFont val="Segoe UI"/>
        <family val="2"/>
      </rPr>
      <t>de 2026</t>
    </r>
    <r>
      <rPr>
        <sz val="10"/>
        <color rgb="FF000000"/>
        <rFont val="Segoe UI"/>
        <family val="2"/>
      </rPr>
      <t xml:space="preserve">, se presentan los soportes asociados a la publicación de los resultados 2023 - 2024p </t>
    </r>
    <r>
      <rPr>
        <b/>
        <sz val="10"/>
        <color rgb="FF000000"/>
        <rFont val="Segoe UI"/>
        <family val="2"/>
      </rPr>
      <t>de la Cuenta Ambiental y Económica de Flujos de Energía (CAE-FE)</t>
    </r>
    <r>
      <rPr>
        <sz val="10"/>
        <color rgb="FF000000"/>
        <rFont val="Segoe UI"/>
        <family val="2"/>
      </rPr>
      <t xml:space="preserve">, así:
</t>
    </r>
    <r>
      <rPr>
        <b/>
        <sz val="10"/>
        <color rgb="FF000000"/>
        <rFont val="Segoe UI"/>
        <family val="2"/>
      </rPr>
      <t xml:space="preserve">1. </t>
    </r>
    <r>
      <rPr>
        <sz val="10"/>
        <color rgb="FF000000"/>
        <rFont val="Segoe UI"/>
        <family val="2"/>
      </rPr>
      <t xml:space="preserve">bol-CAE-FE-2024p
</t>
    </r>
    <r>
      <rPr>
        <b/>
        <sz val="10"/>
        <color rgb="FF000000"/>
        <rFont val="Segoe UI"/>
        <family val="2"/>
      </rPr>
      <t xml:space="preserve">2. </t>
    </r>
    <r>
      <rPr>
        <sz val="10"/>
        <color rgb="FF000000"/>
        <rFont val="Segoe UI"/>
        <family val="2"/>
      </rPr>
      <t xml:space="preserve">anex-CAE-FE-2024p
Los soportes anteriormente relacionados se encuentran publicados y disponibles para consulta en el siguiente enlace del sitio web del Departamento Administrativo Nacional de Estadística (DANE): https://www.dane.gov.co/index.php/estadisticas-por-tema/cuentas-nacionales/cuentas-satelite/cuenta-satelite-ambiental-csa#cuenta-ambiental-y-economica-de-flujos-de-energia-cae-fe
Para el mes de </t>
    </r>
    <r>
      <rPr>
        <b/>
        <sz val="10"/>
        <color rgb="FF000000"/>
        <rFont val="Segoe UI"/>
        <family val="2"/>
      </rPr>
      <t>junio</t>
    </r>
    <r>
      <rPr>
        <sz val="10"/>
        <color rgb="FF000000"/>
        <rFont val="Segoe UI"/>
        <family val="2"/>
      </rPr>
      <t xml:space="preserve"> </t>
    </r>
    <r>
      <rPr>
        <b/>
        <sz val="10"/>
        <color rgb="FF000000"/>
        <rFont val="Segoe UI"/>
        <family val="2"/>
      </rPr>
      <t>de 2026</t>
    </r>
    <r>
      <rPr>
        <sz val="10"/>
        <color rgb="FF000000"/>
        <rFont val="Segoe UI"/>
        <family val="2"/>
      </rPr>
      <t xml:space="preserve">, se presentan los soportes asociados a la publicación de los resultados 2023 - 2024p de la </t>
    </r>
    <r>
      <rPr>
        <b/>
        <sz val="10"/>
        <color rgb="FF000000"/>
        <rFont val="Segoe UI"/>
        <family val="2"/>
      </rPr>
      <t>Cuenta Ambiental y Económica de flujos del Bosque (CAE-FB</t>
    </r>
    <r>
      <rPr>
        <sz val="10"/>
        <color rgb="FF000000"/>
        <rFont val="Segoe UI"/>
        <family val="2"/>
      </rPr>
      <t xml:space="preserve">), así:
</t>
    </r>
    <r>
      <rPr>
        <b/>
        <sz val="10"/>
        <color rgb="FF000000"/>
        <rFont val="Segoe UI"/>
        <family val="2"/>
      </rPr>
      <t xml:space="preserve">1. </t>
    </r>
    <r>
      <rPr>
        <sz val="10"/>
        <color rgb="FF000000"/>
        <rFont val="Segoe UI"/>
        <family val="2"/>
      </rPr>
      <t xml:space="preserve">bol-CAEFB-2024p
</t>
    </r>
    <r>
      <rPr>
        <b/>
        <sz val="10"/>
        <color rgb="FF000000"/>
        <rFont val="Segoe UI"/>
        <family val="2"/>
      </rPr>
      <t>2.</t>
    </r>
    <r>
      <rPr>
        <sz val="10"/>
        <color rgb="FF000000"/>
        <rFont val="Segoe UI"/>
        <family val="2"/>
      </rPr>
      <t xml:space="preserve"> anex-CAEFB-BOUUnidFisicas-2024p
</t>
    </r>
    <r>
      <rPr>
        <b/>
        <sz val="10"/>
        <color rgb="FF000000"/>
        <rFont val="Segoe UI"/>
        <family val="2"/>
      </rPr>
      <t xml:space="preserve">3. </t>
    </r>
    <r>
      <rPr>
        <sz val="10"/>
        <color rgb="FF000000"/>
        <rFont val="Segoe UI"/>
        <family val="2"/>
      </rPr>
      <t xml:space="preserve">anex-CAEFB-CuadroOferUnidadeFisicas-2024p
</t>
    </r>
    <r>
      <rPr>
        <b/>
        <sz val="10"/>
        <color rgb="FF000000"/>
        <rFont val="Segoe UI"/>
        <family val="2"/>
      </rPr>
      <t>4.</t>
    </r>
    <r>
      <rPr>
        <sz val="10"/>
        <color rgb="FF000000"/>
        <rFont val="Segoe UI"/>
        <family val="2"/>
      </rPr>
      <t xml:space="preserve"> anex-CAEFB-CuadroOferUnidadeMonetarias-2024p
Los soportes anteriormente relacionados se encuentran publicados y disponibles para consulta en el siguiente enlace del sitio web del Departamento Administrativo Nacional de Estadística (DANE): https://www.dane.gov.co/index.php/estadisticas-por-tema/cuentas-nacionales/cuentas-satelite/cuenta-satelite-ambiental-csa#cuenta-ambiental-y-economica-de-flujos-del-bosque-cae-fb
</t>
    </r>
  </si>
  <si>
    <t>SCN_02</t>
  </si>
  <si>
    <t>Publicar los resultados de las cuentas satélites por sectores claves.</t>
  </si>
  <si>
    <t xml:space="preserve">∑ de boletines técnicos de las Cuenta Satélite de Economía Cultural y Creativa de Bogotá (CSECCB) Cuenta Satélite de Economía Cultural y Creativa (CSECC) Cuenta Satélite de las Tecnologías de la Información y las Comunicaciones (CSTIC) y Cuenta Satélite de Turismo (CST).  </t>
  </si>
  <si>
    <t xml:space="preserve">Cuatro (4) boletines técnicos y sus anexos estadísticos con los resultados de: 
 i. Cuenta Satélite de Economía Cultural y Creativa de Bogotá (CSECCB) 2023 - 2025pr 
ii. Cuenta Satélite de Economía Cultural y Creativa (CSECC) 2023-2025pr
 iii. Cuenta Satélite de las Tecnologías de la Información y las Comunicaciones (CSTIC) 2023-2025pr y 
iv. Cuenta Satélite de Turismo (CST) 2024p-2025pr.  </t>
  </si>
  <si>
    <t>En el marco del avance de la meta SCN_02 establecida en el Plan de Acción Institucional (PAI) 2026 como “Publicar los resultados de las cuentas satélite por sectores clave” se informa que durante el mes de marzo de 2026 se ejecutó la siguiente actividad:
Marzo: El 27 de marzo de 2026 en cumplimiento de lo programado en el calendario web del Departamento Administrativo Nacional de Estadística (DANE) se realizó la publicación de los resultados de la Cuenta Satélite de Tecnologías de la Información y las Comunicaciones (CSTIC) correspondientes al período estadístico 2023–2025pr.</t>
  </si>
  <si>
    <t>En el marco del cumplimiento de la meta se presentan los siguientes soportes como evidencia de su ejecución para el período comprendido entre enero y marzo de 2026:
Marzo de 2026: Se consolidan los soportes correspondientes a la publicación de los resultados de la Cuenta Satélite de Tecnologías de la Información y las Comunicaciones (CSTIC) para el período estadístico 2023–2025pr así:
1. bol-CSTIC-2025pr
2. anex-CSTIC-MatrizProduccion-2014-2024p
3. anex-CSTIC-Ingreso-2014-2025pr
4. anex-CSTIC-Trabajo-2021-2025p
5. anex-CSTIC-BalancesOfertaUtilizacion-2014-2024p
Los soportes relacionados se encuentran disponibles para consulta en el siguiente enlace: https://www.dane.gov.co/index.php/estadisticas-por-tema/cuentas-nacionales/cuentas-satelite/cuenta-satelite-de-las-tecnologias-de-la-informacion-y-las-comunicaciones-cstic</t>
  </si>
  <si>
    <r>
      <t xml:space="preserve">En el marco del avance de la meta </t>
    </r>
    <r>
      <rPr>
        <b/>
        <sz val="10"/>
        <color rgb="FF000000"/>
        <rFont val="Segoe UI"/>
        <family val="2"/>
      </rPr>
      <t>SCN_02</t>
    </r>
    <r>
      <rPr>
        <sz val="10"/>
        <color rgb="FF000000"/>
        <rFont val="Segoe UI"/>
        <family val="2"/>
      </rPr>
      <t>, definida en e</t>
    </r>
    <r>
      <rPr>
        <b/>
        <sz val="10"/>
        <color rgb="FF000000"/>
        <rFont val="Segoe UI"/>
        <family val="2"/>
      </rPr>
      <t>l PAI 2026</t>
    </r>
    <r>
      <rPr>
        <sz val="10"/>
        <color rgb="FF000000"/>
        <rFont val="Segoe UI"/>
        <family val="2"/>
      </rPr>
      <t xml:space="preserve"> como </t>
    </r>
    <r>
      <rPr>
        <i/>
        <sz val="10"/>
        <color rgb="FF000000"/>
        <rFont val="Segoe UI"/>
        <family val="2"/>
      </rPr>
      <t>“Publicar los resultados de las cuentas satélite por sectores clave”</t>
    </r>
    <r>
      <rPr>
        <sz val="10"/>
        <color rgb="FF000000"/>
        <rFont val="Segoe UI"/>
        <family val="2"/>
      </rPr>
      <t>, se informa que durante</t>
    </r>
    <r>
      <rPr>
        <b/>
        <sz val="10"/>
        <color rgb="FF000000"/>
        <rFont val="Segoe UI"/>
        <family val="2"/>
      </rPr>
      <t xml:space="preserve"> las mensualidades correspondientes al segundo trimestre de 2026</t>
    </r>
    <r>
      <rPr>
        <sz val="10"/>
        <color rgb="FF000000"/>
        <rFont val="Segoe UI"/>
        <family val="2"/>
      </rPr>
      <t xml:space="preserve"> se desarrollaron las siguientes acciones:
</t>
    </r>
    <r>
      <rPr>
        <b/>
        <sz val="10"/>
        <color rgb="FF000000"/>
        <rFont val="Segoe UI"/>
        <family val="2"/>
      </rPr>
      <t xml:space="preserve">Mayo: </t>
    </r>
    <r>
      <rPr>
        <sz val="10"/>
        <color rgb="FF000000"/>
        <rFont val="Segoe UI"/>
        <family val="2"/>
      </rPr>
      <t xml:space="preserve">el </t>
    </r>
    <r>
      <rPr>
        <b/>
        <sz val="10"/>
        <color rgb="FF000000"/>
        <rFont val="Segoe UI"/>
        <family val="2"/>
      </rPr>
      <t>21 de mayo de 2026</t>
    </r>
    <r>
      <rPr>
        <sz val="10"/>
        <color rgb="FF000000"/>
        <rFont val="Segoe UI"/>
        <family val="2"/>
      </rPr>
      <t xml:space="preserve">, y en cumplimiento de lo establecido en el calendario web del Departamento Administrativo Nacional de Estadística (DANE), se realizó la publicación de los resultados de la </t>
    </r>
    <r>
      <rPr>
        <b/>
        <sz val="10"/>
        <color rgb="FF000000"/>
        <rFont val="Segoe UI"/>
        <family val="2"/>
      </rPr>
      <t xml:space="preserve">Cuenta Satélite de Turismo (CST) </t>
    </r>
    <r>
      <rPr>
        <sz val="10"/>
        <color rgb="FF000000"/>
        <rFont val="Segoe UI"/>
        <family val="2"/>
      </rPr>
      <t xml:space="preserve">correspondientes al período estadístico </t>
    </r>
    <r>
      <rPr>
        <b/>
        <sz val="10"/>
        <color rgb="FF000000"/>
        <rFont val="Segoe UI"/>
        <family val="2"/>
      </rPr>
      <t>2024p y 2025pr.</t>
    </r>
  </si>
  <si>
    <r>
      <t xml:space="preserve">En el marco del cumplimiento de esta meta, se presentan  los siguientes soportes como evidencia de las actividades ejecutadas durante el período comprendido entre abril y junio de 2026.
Para el mes de </t>
    </r>
    <r>
      <rPr>
        <b/>
        <sz val="10"/>
        <color rgb="FF000000"/>
        <rFont val="Segoe UI"/>
        <family val="2"/>
      </rPr>
      <t>mayo</t>
    </r>
    <r>
      <rPr>
        <sz val="10"/>
        <color rgb="FF000000"/>
        <rFont val="Segoe UI"/>
        <family val="2"/>
      </rPr>
      <t xml:space="preserve"> </t>
    </r>
    <r>
      <rPr>
        <b/>
        <sz val="10"/>
        <color rgb="FF000000"/>
        <rFont val="Segoe UI"/>
        <family val="2"/>
      </rPr>
      <t>de 2026</t>
    </r>
    <r>
      <rPr>
        <sz val="10"/>
        <color rgb="FF000000"/>
        <rFont val="Segoe UI"/>
        <family val="2"/>
      </rPr>
      <t xml:space="preserve">, se presentan los soportes asociados a la publicación de los resultados 2024p y 2025pr </t>
    </r>
    <r>
      <rPr>
        <b/>
        <sz val="10"/>
        <color rgb="FF000000"/>
        <rFont val="Segoe UI"/>
        <family val="2"/>
      </rPr>
      <t>de la Cuenta Satélite de Turismo (CST)</t>
    </r>
    <r>
      <rPr>
        <sz val="10"/>
        <color rgb="FF000000"/>
        <rFont val="Segoe UI"/>
        <family val="2"/>
      </rPr>
      <t xml:space="preserve">, así:
</t>
    </r>
    <r>
      <rPr>
        <b/>
        <sz val="10"/>
        <color rgb="FF000000"/>
        <rFont val="Segoe UI"/>
        <family val="2"/>
      </rPr>
      <t xml:space="preserve">1. </t>
    </r>
    <r>
      <rPr>
        <sz val="10"/>
        <color rgb="FF000000"/>
        <rFont val="Segoe UI"/>
        <family val="2"/>
      </rPr>
      <t xml:space="preserve">bol-CST-2025
</t>
    </r>
    <r>
      <rPr>
        <b/>
        <sz val="10"/>
        <color rgb="FF000000"/>
        <rFont val="Segoe UI"/>
        <family val="2"/>
      </rPr>
      <t xml:space="preserve">2. </t>
    </r>
    <r>
      <rPr>
        <sz val="10"/>
        <color rgb="FF000000"/>
        <rFont val="Segoe UI"/>
        <family val="2"/>
      </rPr>
      <t>anex-CST-2025
3. anex-CST-Ocupados-2025
Los soportes anteriormente relacionados se encuentran publicados y disponibles para consulta en el siguiente enlace del sitio web del Departamento Administrativo Nacional de Estadística (DANE): https://www.dane.gov.co/index.php/estadisticas-por-tema/cuentas-nacionales/cuentas-satelite/cuentas-economicas-cuenta-satelite-de-turismo-cst</t>
    </r>
  </si>
  <si>
    <t>SCN_03</t>
  </si>
  <si>
    <t>Elaborar documento  para el rediseño metodológico del boletín y los anexos técnicos de resultados de la Cuenta Satélite de la Agroindustria de la Caña de Azúcar  CSACA y de la Cuenta Satélite Agroindustrial del Ganado Porcino (CSAGP) en el marco de los trabajos del cambio de año base.</t>
  </si>
  <si>
    <t>Documento técnico elaborado con el rediseño de la Cuenta Satélite de la Agroindustria de la Caña de Azúcar (CSACA) y de la Cuenta Satélite de la Agroindustria del Ganado Porcino (CSAGP) en desarrollo de los trabajos de la nueva base de las cuentas nacionales/Documento técnico programado con el rediseño de la Cuenta Satélite de la Agroindustria de la Caña de Azúcar (CSACA) y de la Cuenta Satélite de la Agroindustria del Ganado Porcino (CSAGP) en desarrollo de los trabajos de la nueva base de las cuentas nacionales</t>
  </si>
  <si>
    <t>Documento técnico de rediseño de la Cuenta Satélite de la Agroindustria de la Caña de Azúcar (CSACA) y de la Cuenta Satélite de la Agroindustria del Ganado Porcino (CSAGP) en desarrollo de los trabajos de la nueva base de las cuentas nacionales.</t>
  </si>
  <si>
    <t>SCN_04</t>
  </si>
  <si>
    <t>Publicar los boletines técnicos y su(s) y anexo(s) estadísticos con los resultados correspondientes al IV Trimestre 2025 y del I II y III Trimestre 2026 del PIB trimestral desde los enfoques de la producción y el gasto.</t>
  </si>
  <si>
    <t>∑ de boletines técnicos del PIB trimestral desde los enfoques de la producción y el gasto publicados en la página web de la entidad en la vigencia.</t>
  </si>
  <si>
    <t>Cuatro (4) boletines técnicos y sus anexos estadísticos con los resultados correspondientes al IV Trimestre 2025 y del I II y III Trimestre 2026 del PIB trimestral desde los enfoques de la producción y el gasto publicados en la página web de la entidad en la vigencia.</t>
  </si>
  <si>
    <t>En el marco del avance de la meta SCN_04 definida en el PAI 2026 como “Publicar los boletines técnicos y su(s) y anexo(s) estadísticos con los resultados correspondientes al IV Trimestre 2025 y del I II y III Trimestre 2026 del PIB trimestral desde los enfoques de la producción y el gasto.” se informa que durante la mensualidad de febrero de 2026 se llevó a cabo la siguiente acción:
febrero: el 16 de febrero de 2026 en cumplimiento de lo establecido en el calendario web del Departamento Administrativo Nacional de Estadística (DANE) se efectuó la publicación de los resultados del Producto Interno Bruto - PIB correspondientes al período estadístico IV Trimestre 2025.</t>
  </si>
  <si>
    <r>
      <t xml:space="preserve">En el marco del cumplimiento de esta meta se allegan los siguientes elementos como soporte de su ejecución el período comprendido entre </t>
    </r>
    <r>
      <rPr>
        <b/>
        <sz val="10"/>
        <color rgb="FF000000"/>
        <rFont val="Arial"/>
        <family val="2"/>
      </rPr>
      <t xml:space="preserve">enero </t>
    </r>
    <r>
      <rPr>
        <sz val="10"/>
        <color rgb="FF000000"/>
        <rFont val="Arial"/>
        <family val="2"/>
      </rPr>
      <t xml:space="preserve">y </t>
    </r>
    <r>
      <rPr>
        <b/>
        <sz val="10"/>
        <color rgb="FF000000"/>
        <rFont val="Arial"/>
        <family val="2"/>
      </rPr>
      <t xml:space="preserve">marzo de 2026: </t>
    </r>
    <r>
      <rPr>
        <b/>
        <sz val="10"/>
        <color rgb="FF000000"/>
        <rFont val="Arial"/>
        <family val="2"/>
      </rPr>
      <t xml:space="preserve">
</t>
    </r>
    <r>
      <rPr>
        <b/>
        <sz val="10"/>
        <color rgb="FF000000"/>
        <rFont val="Arial"/>
        <family val="2"/>
      </rPr>
      <t xml:space="preserve">
Febrero 2026: </t>
    </r>
    <r>
      <rPr>
        <sz val="10"/>
        <color rgb="FF000000"/>
        <rFont val="Arial"/>
        <family val="2"/>
      </rPr>
      <t xml:space="preserve">soportes correspondientes a los resultados del </t>
    </r>
    <r>
      <rPr>
        <b/>
        <sz val="10"/>
        <color rgb="FF000000"/>
        <rFont val="Arial"/>
        <family val="2"/>
      </rPr>
      <t>Producto Interno Bruto - PIB</t>
    </r>
    <r>
      <rPr>
        <sz val="10"/>
        <color rgb="FF000000"/>
        <rFont val="Arial"/>
        <family val="2"/>
      </rPr>
      <t xml:space="preserve"> correspondientes al período estadístico </t>
    </r>
    <r>
      <rPr>
        <b/>
        <sz val="10"/>
        <color rgb="FF000000"/>
        <rFont val="Arial"/>
        <family val="2"/>
      </rPr>
      <t>IV Trimestre 2025</t>
    </r>
    <r>
      <rPr>
        <sz val="10"/>
        <color rgb="FF000000"/>
        <rFont val="Arial"/>
        <family val="2"/>
      </rPr>
      <t xml:space="preserve">:
</t>
    </r>
    <r>
      <rPr>
        <b/>
        <sz val="10"/>
        <color rgb="FF000000"/>
        <rFont val="Arial"/>
        <family val="2"/>
      </rPr>
      <t xml:space="preserve">
1. </t>
    </r>
    <r>
      <rPr>
        <sz val="10"/>
        <color rgb="FF000000"/>
        <rFont val="Arial"/>
        <family val="2"/>
      </rPr>
      <t xml:space="preserve">bol-PIB-IVtrim2025
</t>
    </r>
    <r>
      <rPr>
        <b/>
        <sz val="10"/>
        <color rgb="FF000000"/>
        <rFont val="Arial"/>
        <family val="2"/>
      </rPr>
      <t xml:space="preserve">2. </t>
    </r>
    <r>
      <rPr>
        <sz val="10"/>
        <color rgb="FF000000"/>
        <rFont val="Arial"/>
        <family val="2"/>
      </rPr>
      <t xml:space="preserve">cp-PIB-IVtrim2025
</t>
    </r>
    <r>
      <rPr>
        <b/>
        <sz val="10"/>
        <color rgb="FF000000"/>
        <rFont val="Arial"/>
        <family val="2"/>
      </rPr>
      <t xml:space="preserve">3. </t>
    </r>
    <r>
      <rPr>
        <sz val="10"/>
        <color rgb="FF000000"/>
        <rFont val="Arial"/>
        <family val="2"/>
      </rPr>
      <t xml:space="preserve">pres-PIB-IVtrim2025
</t>
    </r>
    <r>
      <rPr>
        <b/>
        <sz val="10"/>
        <color rgb="FF000000"/>
        <rFont val="Arial"/>
        <family val="2"/>
      </rPr>
      <t>4.</t>
    </r>
    <r>
      <rPr>
        <sz val="10"/>
        <color rgb="FF000000"/>
        <rFont val="Arial"/>
        <family val="2"/>
      </rPr>
      <t xml:space="preserve"> doc-PIB-EspecifiAjusEstacional-IVtrim2025
</t>
    </r>
    <r>
      <rPr>
        <b/>
        <sz val="10"/>
        <color rgb="FF000000"/>
        <rFont val="Arial"/>
        <family val="2"/>
      </rPr>
      <t>5.</t>
    </r>
    <r>
      <rPr>
        <sz val="10"/>
        <color rgb="FF000000"/>
        <rFont val="Arial"/>
        <family val="2"/>
      </rPr>
      <t xml:space="preserve"> anex-ProduccionConstantes-IVtrim2025
</t>
    </r>
    <r>
      <rPr>
        <b/>
        <sz val="10"/>
        <color rgb="FF000000"/>
        <rFont val="Arial"/>
        <family val="2"/>
      </rPr>
      <t xml:space="preserve">6. </t>
    </r>
    <r>
      <rPr>
        <sz val="10"/>
        <color rgb="FF000000"/>
        <rFont val="Arial"/>
        <family val="2"/>
      </rPr>
      <t xml:space="preserve">anex-ProduccionCorriente-IVtrim2025
</t>
    </r>
    <r>
      <rPr>
        <b/>
        <sz val="10"/>
        <color rgb="FF000000"/>
        <rFont val="Arial"/>
        <family val="2"/>
      </rPr>
      <t>7.</t>
    </r>
    <r>
      <rPr>
        <sz val="10"/>
        <color rgb="FF000000"/>
        <rFont val="Arial"/>
        <family val="2"/>
      </rPr>
      <t xml:space="preserve"> anex-GastoConstantes-IVtrim2025
</t>
    </r>
    <r>
      <rPr>
        <b/>
        <sz val="10"/>
        <color rgb="FF000000"/>
        <rFont val="Arial"/>
        <family val="2"/>
      </rPr>
      <t xml:space="preserve">8. </t>
    </r>
    <r>
      <rPr>
        <sz val="10"/>
        <color rgb="FF000000"/>
        <rFont val="Arial"/>
        <family val="2"/>
      </rPr>
      <t>anex-GastoCorriente-IVtrim2025
Todos los soportes aquí relacionados se encuentran publicado en el siguiente enlace: https://www.dane.gov.co/index.php/estadisticas-por-tema/cuentas-nacionales/cuentas-nacionales-trimestrales</t>
    </r>
  </si>
  <si>
    <r>
      <t xml:space="preserve">En el marco del avance de la meta </t>
    </r>
    <r>
      <rPr>
        <b/>
        <sz val="10"/>
        <color rgb="FF000000"/>
        <rFont val="Segoe UI"/>
        <family val="2"/>
      </rPr>
      <t>SCN_04</t>
    </r>
    <r>
      <rPr>
        <sz val="10"/>
        <color rgb="FF000000"/>
        <rFont val="Segoe UI"/>
        <family val="2"/>
      </rPr>
      <t>, definida en e</t>
    </r>
    <r>
      <rPr>
        <b/>
        <sz val="10"/>
        <color rgb="FF000000"/>
        <rFont val="Segoe UI"/>
        <family val="2"/>
      </rPr>
      <t>l PAI 2026</t>
    </r>
    <r>
      <rPr>
        <sz val="10"/>
        <color rgb="FF000000"/>
        <rFont val="Segoe UI"/>
        <family val="2"/>
      </rPr>
      <t xml:space="preserve"> como </t>
    </r>
    <r>
      <rPr>
        <i/>
        <sz val="10"/>
        <color rgb="FF000000"/>
        <rFont val="Segoe UI"/>
        <family val="2"/>
      </rPr>
      <t>“Publicar los boletines técnicos y su(s) anexo(s) estadísticos, con los resultados correspondientes al IV trimestre de 2025 y a los trimestres I, II y III de 2026 del Producto Interno Bruto (PIB) trimestral, desde los enfoques de la producción y el gasto”</t>
    </r>
    <r>
      <rPr>
        <sz val="10"/>
        <color rgb="FF000000"/>
        <rFont val="Segoe UI"/>
        <family val="2"/>
      </rPr>
      <t>, se informa que durante</t>
    </r>
    <r>
      <rPr>
        <b/>
        <sz val="10"/>
        <color rgb="FF000000"/>
        <rFont val="Segoe UI"/>
        <family val="2"/>
      </rPr>
      <t xml:space="preserve"> las mensualidades correspondientes al segundo trimestre de 2026</t>
    </r>
    <r>
      <rPr>
        <sz val="10"/>
        <color rgb="FF000000"/>
        <rFont val="Segoe UI"/>
        <family val="2"/>
      </rPr>
      <t xml:space="preserve"> se desarrollaron las siguientes acciones:
</t>
    </r>
    <r>
      <rPr>
        <b/>
        <sz val="10"/>
        <color rgb="FF000000"/>
        <rFont val="Segoe UI"/>
        <family val="2"/>
      </rPr>
      <t xml:space="preserve">Mayo: </t>
    </r>
    <r>
      <rPr>
        <sz val="10"/>
        <color rgb="FF000000"/>
        <rFont val="Segoe UI"/>
        <family val="2"/>
      </rPr>
      <t xml:space="preserve">el </t>
    </r>
    <r>
      <rPr>
        <b/>
        <sz val="10"/>
        <color rgb="FF000000"/>
        <rFont val="Segoe UI"/>
        <family val="2"/>
      </rPr>
      <t>15 de mayo de 2026</t>
    </r>
    <r>
      <rPr>
        <sz val="10"/>
        <color rgb="FF000000"/>
        <rFont val="Segoe UI"/>
        <family val="2"/>
      </rPr>
      <t xml:space="preserve">, y en cumplimiento de lo establecido en el calendario web del Departamento Administrativo Nacional de Estadística (DANE), se realizó la publicación de los resultados del </t>
    </r>
    <r>
      <rPr>
        <b/>
        <sz val="10"/>
        <color rgb="FF000000"/>
        <rFont val="Segoe UI"/>
        <family val="2"/>
      </rPr>
      <t xml:space="preserve">Producto Interno Bruto (PIB) nacional trimestral </t>
    </r>
    <r>
      <rPr>
        <sz val="10"/>
        <color rgb="FF000000"/>
        <rFont val="Segoe UI"/>
        <family val="2"/>
      </rPr>
      <t xml:space="preserve">correspondientes al período estadístico del </t>
    </r>
    <r>
      <rPr>
        <b/>
        <sz val="10"/>
        <color rgb="FF000000"/>
        <rFont val="Segoe UI"/>
        <family val="2"/>
      </rPr>
      <t>I trimestre de 2026pr.</t>
    </r>
  </si>
  <si>
    <r>
      <t xml:space="preserve">En el marco del cumplimiento de esta meta, se allegan los siguientes soportes como evidencia de las actividades ejecutadas durante el período comprendido entre abril y junio de 2026.
Para el mes de </t>
    </r>
    <r>
      <rPr>
        <b/>
        <sz val="10"/>
        <color rgb="FF000000"/>
        <rFont val="Segoe UI"/>
        <family val="2"/>
      </rPr>
      <t>mayo</t>
    </r>
    <r>
      <rPr>
        <sz val="10"/>
        <color rgb="FF000000"/>
        <rFont val="Segoe UI"/>
        <family val="2"/>
      </rPr>
      <t xml:space="preserve"> </t>
    </r>
    <r>
      <rPr>
        <b/>
        <sz val="10"/>
        <color rgb="FF000000"/>
        <rFont val="Segoe UI"/>
        <family val="2"/>
      </rPr>
      <t>de 2026</t>
    </r>
    <r>
      <rPr>
        <sz val="10"/>
        <color rgb="FF000000"/>
        <rFont val="Segoe UI"/>
        <family val="2"/>
      </rPr>
      <t xml:space="preserve">, se presentan los soportes asociados a la publicación de los resultados </t>
    </r>
    <r>
      <rPr>
        <b/>
        <sz val="10"/>
        <color rgb="FF000000"/>
        <rFont val="Segoe UI"/>
        <family val="2"/>
      </rPr>
      <t>del Producto Interno Bruto (PIB) nacional trimestral</t>
    </r>
    <r>
      <rPr>
        <sz val="10"/>
        <color rgb="FF000000"/>
        <rFont val="Segoe UI"/>
        <family val="2"/>
      </rPr>
      <t xml:space="preserve">, correspondientes al período estadístico del </t>
    </r>
    <r>
      <rPr>
        <b/>
        <sz val="10"/>
        <color rgb="FF000000"/>
        <rFont val="Segoe UI"/>
        <family val="2"/>
      </rPr>
      <t>I trimestre de 2026pr</t>
    </r>
    <r>
      <rPr>
        <sz val="10"/>
        <color rgb="FF000000"/>
        <rFont val="Segoe UI"/>
        <family val="2"/>
      </rPr>
      <t xml:space="preserve">, así:
</t>
    </r>
    <r>
      <rPr>
        <b/>
        <sz val="10"/>
        <color rgb="FF000000"/>
        <rFont val="Segoe UI"/>
        <family val="2"/>
      </rPr>
      <t xml:space="preserve">1. </t>
    </r>
    <r>
      <rPr>
        <sz val="10"/>
        <color rgb="FF000000"/>
        <rFont val="Segoe UI"/>
        <family val="2"/>
      </rPr>
      <t xml:space="preserve">bol-PIB-Itrim2026
</t>
    </r>
    <r>
      <rPr>
        <b/>
        <sz val="10"/>
        <color rgb="FF000000"/>
        <rFont val="Segoe UI"/>
        <family val="2"/>
      </rPr>
      <t xml:space="preserve">2. </t>
    </r>
    <r>
      <rPr>
        <sz val="10"/>
        <color rgb="FF000000"/>
        <rFont val="Segoe UI"/>
        <family val="2"/>
      </rPr>
      <t xml:space="preserve">cp-PIB-Itrim2026
</t>
    </r>
    <r>
      <rPr>
        <b/>
        <sz val="10"/>
        <color rgb="FF000000"/>
        <rFont val="Segoe UI"/>
        <family val="2"/>
      </rPr>
      <t xml:space="preserve">3. </t>
    </r>
    <r>
      <rPr>
        <sz val="10"/>
        <color rgb="FF000000"/>
        <rFont val="Segoe UI"/>
        <family val="2"/>
      </rPr>
      <t xml:space="preserve">pres-PIB-Itrim2026
</t>
    </r>
    <r>
      <rPr>
        <b/>
        <sz val="10"/>
        <color rgb="FF000000"/>
        <rFont val="Segoe UI"/>
        <family val="2"/>
      </rPr>
      <t xml:space="preserve">4. </t>
    </r>
    <r>
      <rPr>
        <sz val="10"/>
        <color rgb="FF000000"/>
        <rFont val="Segoe UI"/>
        <family val="2"/>
      </rPr>
      <t xml:space="preserve">doc-PIB-EspecifiAjusEstacional-Itrim2026
</t>
    </r>
    <r>
      <rPr>
        <b/>
        <sz val="10"/>
        <color rgb="FF000000"/>
        <rFont val="Segoe UI"/>
        <family val="2"/>
      </rPr>
      <t xml:space="preserve">5. </t>
    </r>
    <r>
      <rPr>
        <sz val="10"/>
        <color rgb="FF000000"/>
        <rFont val="Segoe UI"/>
        <family val="2"/>
      </rPr>
      <t xml:space="preserve">pib-nota-metodologica-implementacion-fase2-15-feb-2022
</t>
    </r>
    <r>
      <rPr>
        <b/>
        <sz val="10"/>
        <color rgb="FF000000"/>
        <rFont val="Segoe UI"/>
        <family val="2"/>
      </rPr>
      <t xml:space="preserve">6. </t>
    </r>
    <r>
      <rPr>
        <sz val="10"/>
        <color rgb="FF000000"/>
        <rFont val="Segoe UI"/>
        <family val="2"/>
      </rPr>
      <t xml:space="preserve">anex-ProduccionConstantes-Itrim2026
</t>
    </r>
    <r>
      <rPr>
        <b/>
        <sz val="10"/>
        <color rgb="FF000000"/>
        <rFont val="Segoe UI"/>
        <family val="2"/>
      </rPr>
      <t xml:space="preserve">7. </t>
    </r>
    <r>
      <rPr>
        <sz val="10"/>
        <color rgb="FF000000"/>
        <rFont val="Segoe UI"/>
        <family val="2"/>
      </rPr>
      <t xml:space="preserve">anex-ProduccionCorriente-Itrim2026
</t>
    </r>
    <r>
      <rPr>
        <b/>
        <sz val="10"/>
        <color rgb="FF000000"/>
        <rFont val="Segoe UI"/>
        <family val="2"/>
      </rPr>
      <t xml:space="preserve">8. </t>
    </r>
    <r>
      <rPr>
        <sz val="10"/>
        <color rgb="FF000000"/>
        <rFont val="Segoe UI"/>
        <family val="2"/>
      </rPr>
      <t xml:space="preserve">anex-GastoConstantes-Itrim2026
</t>
    </r>
    <r>
      <rPr>
        <b/>
        <sz val="10"/>
        <color rgb="FF000000"/>
        <rFont val="Segoe UI"/>
        <family val="2"/>
      </rPr>
      <t xml:space="preserve">9. </t>
    </r>
    <r>
      <rPr>
        <sz val="10"/>
        <color rgb="FF000000"/>
        <rFont val="Segoe UI"/>
        <family val="2"/>
      </rPr>
      <t>anex-GastoCorriente-Itrim2026
Los soportes anteriormente relacionados se encuentran publicados y disponibles para consulta en el siguiente enlace del sitio web del Departamento Administrativo Nacional de Estadística (DANE): https://www.dane.gov.co/index.php/estadisticas-por-tema/cuentas-nacionales/cuentas-nacionales-trimestrales/pib-informacion-tecnica</t>
    </r>
  </si>
  <si>
    <t>SCN_05</t>
  </si>
  <si>
    <t>Publicar os resultados correspondientes al IV Trimestre 2025 y del I II y III Trimestre de 2026 del PIB trimestral desde el enfoque del ingreso y de las cuentas por sector institucional.</t>
  </si>
  <si>
    <t>∑ boletines técnicos del PIB trimestral desde el enfoque del ingreso publicados en la página web de la entidad en la vigencia.</t>
  </si>
  <si>
    <t>Cuatro (4) boletines técnicos y sus anexos estadísticos de publicación de los resultados correspondientes al IV Trimestre 2025 y del I II y III Trimestre de 2026 del PIB trimestral desde el enfoque del ingreso publicados en la página web de la entidad en la vigencia.</t>
  </si>
  <si>
    <t>En el marco del avance de la meta SCN_05 establecida en el Plan de Acción Institucional (PAI) 2026 como “Publicar los resultados correspondientes al IV Trimestre 2025 y del I II y III Trimestre de 2026 del PIB trimestral desde el enfoque del ingreso y de las cuentas por sector institucional” se informa que durante el mes de marzo de 2026 se ejecutó la siguiente actividad:
Marzo: El 27 de marzo de 2026 en cumplimiento de lo programado en el calendario web del Departamento Administrativo Nacional de Estadística (DANE) se realizó la publicación de los resultados del PIB trimestral desde el enfoque del ingreso y de las cuentas por sector institucional correspondientes al período estadístico IV Trimestre 2025pr.</t>
  </si>
  <si>
    <t>En el marco del cumplimiento de la meta se presentan los siguientes soportes como evidencia de su ejecución para el período comprendido entre enero y marzo de 2026:
Marzo de 2026: Se consolidan los soportes correspondientes a la publicación de los resultados del PIB trimestral desde el enfoque del ingreso y de las cuentas por sector institucional para el período estadístico IV Trimestre 2025pr así:
1. bol-CNTSI-IVtrim2025
2. anex-CNTSI-Serie-IVtrim2025
3. anex-CNTSI-ConciCuentaNoFinayFina-IVtrim2025
Los soportes relacionados se encuentran disponibles para consulta en el siguiente enlace: https://www.dane.gov.co/index.php/estadisticas-por-tema/cuentas-nacionales/cuentas-nacionales-trimestrales-por-sector-institucional-cntsi</t>
  </si>
  <si>
    <r>
      <t xml:space="preserve">En el marco del avance de la meta </t>
    </r>
    <r>
      <rPr>
        <b/>
        <sz val="11"/>
        <color rgb="FF000000"/>
        <rFont val="Segoe UI"/>
        <family val="2"/>
      </rPr>
      <t>SCN_05</t>
    </r>
    <r>
      <rPr>
        <sz val="11"/>
        <color rgb="FF000000"/>
        <rFont val="Segoe UI"/>
        <family val="2"/>
      </rPr>
      <t>, definida en e</t>
    </r>
    <r>
      <rPr>
        <b/>
        <sz val="11"/>
        <color rgb="FF000000"/>
        <rFont val="Segoe UI"/>
        <family val="2"/>
      </rPr>
      <t>l PAI 2026</t>
    </r>
    <r>
      <rPr>
        <sz val="11"/>
        <color rgb="FF000000"/>
        <rFont val="Segoe UI"/>
        <family val="2"/>
      </rPr>
      <t xml:space="preserve"> como </t>
    </r>
    <r>
      <rPr>
        <i/>
        <sz val="11"/>
        <color rgb="FF000000"/>
        <rFont val="Segoe UI"/>
        <family val="2"/>
      </rPr>
      <t>“Publicar los resultados correspondientes al IV Trimestre 2025 y del I, II y III Trimestre de 2026 del PIB trimestral desde el enfoque del ingreso y de las cuentas por sector institucional”</t>
    </r>
    <r>
      <rPr>
        <sz val="11"/>
        <color rgb="FF000000"/>
        <rFont val="Segoe UI"/>
        <family val="2"/>
      </rPr>
      <t>, se informa que durante</t>
    </r>
    <r>
      <rPr>
        <b/>
        <sz val="11"/>
        <color rgb="FF000000"/>
        <rFont val="Segoe UI"/>
        <family val="2"/>
      </rPr>
      <t xml:space="preserve"> las mensualidades correspondientes al segundo trimestre de 2026</t>
    </r>
    <r>
      <rPr>
        <sz val="11"/>
        <color rgb="FF000000"/>
        <rFont val="Segoe UI"/>
        <family val="2"/>
      </rPr>
      <t xml:space="preserve"> se desarrollaron las siguientes acciones:
</t>
    </r>
    <r>
      <rPr>
        <b/>
        <sz val="11"/>
        <color rgb="FF000000"/>
        <rFont val="Segoe UI"/>
        <family val="2"/>
      </rPr>
      <t xml:space="preserve">Junio: </t>
    </r>
    <r>
      <rPr>
        <sz val="11"/>
        <color rgb="FF000000"/>
        <rFont val="Segoe UI"/>
        <family val="2"/>
      </rPr>
      <t xml:space="preserve">el </t>
    </r>
    <r>
      <rPr>
        <b/>
        <sz val="11"/>
        <color rgb="FF000000"/>
        <rFont val="Segoe UI"/>
        <family val="2"/>
      </rPr>
      <t>26 de junio de 2026</t>
    </r>
    <r>
      <rPr>
        <sz val="11"/>
        <color rgb="FF000000"/>
        <rFont val="Segoe UI"/>
        <family val="2"/>
      </rPr>
      <t xml:space="preserve">, y en cumplimiento de lo establecido en el calendario web del Departamento Administrativo Nacional de Estadística (DANE), se realizó la publicación de los resultados correspondientes al </t>
    </r>
    <r>
      <rPr>
        <b/>
        <sz val="11"/>
        <color rgb="FF000000"/>
        <rFont val="Segoe UI"/>
        <family val="2"/>
      </rPr>
      <t xml:space="preserve">I Trimestre 2026pr </t>
    </r>
    <r>
      <rPr>
        <sz val="11"/>
        <color rgb="FF000000"/>
        <rFont val="Segoe UI"/>
        <family val="2"/>
      </rPr>
      <t xml:space="preserve">de las </t>
    </r>
    <r>
      <rPr>
        <b/>
        <sz val="11"/>
        <color rgb="FF000000"/>
        <rFont val="Segoe UI"/>
        <family val="2"/>
      </rPr>
      <t>Cuentas Nacionales Trimestrales por Sectores Institucionales (CNTSI)</t>
    </r>
    <r>
      <rPr>
        <sz val="11"/>
        <color rgb="FF000000"/>
        <rFont val="Segoe UI"/>
        <family val="2"/>
      </rPr>
      <t xml:space="preserve">. </t>
    </r>
  </si>
  <si>
    <r>
      <t xml:space="preserve">En el marco de la ejecución de la meta </t>
    </r>
    <r>
      <rPr>
        <b/>
        <sz val="10"/>
        <color rgb="FF000000"/>
        <rFont val="Segoe UI"/>
        <family val="2"/>
      </rPr>
      <t xml:space="preserve">SCN_05 </t>
    </r>
    <r>
      <rPr>
        <sz val="10"/>
        <color rgb="FF000000"/>
        <rFont val="Segoe UI"/>
        <family val="2"/>
      </rPr>
      <t xml:space="preserve">del </t>
    </r>
    <r>
      <rPr>
        <b/>
        <sz val="10"/>
        <color rgb="FF000000"/>
        <rFont val="Segoe UI"/>
        <family val="2"/>
      </rPr>
      <t>Plan de Acción Institucional (PAI) 2026</t>
    </r>
    <r>
      <rPr>
        <sz val="10"/>
        <color rgb="FF000000"/>
        <rFont val="Segoe UI"/>
        <family val="2"/>
      </rPr>
      <t xml:space="preserve">, se presentan los siguientes soportes que evidencian las actividades desarrolladas durante </t>
    </r>
    <r>
      <rPr>
        <b/>
        <sz val="10"/>
        <color rgb="FF000000"/>
        <rFont val="Segoe UI"/>
        <family val="2"/>
      </rPr>
      <t>junio de 2026</t>
    </r>
    <r>
      <rPr>
        <sz val="10"/>
        <color rgb="FF000000"/>
        <rFont val="Segoe UI"/>
        <family val="2"/>
      </rPr>
      <t xml:space="preserve">. Estos productos fueron generados y publicados como parte de la difusión de los resultados correspondientes al período estadístico </t>
    </r>
    <r>
      <rPr>
        <b/>
        <sz val="10"/>
        <color rgb="FF000000"/>
        <rFont val="Segoe UI"/>
        <family val="2"/>
      </rPr>
      <t>I Trimestre 2026pr</t>
    </r>
    <r>
      <rPr>
        <sz val="10"/>
        <color rgb="FF000000"/>
        <rFont val="Segoe UI"/>
        <family val="2"/>
      </rPr>
      <t xml:space="preserve"> de las </t>
    </r>
    <r>
      <rPr>
        <b/>
        <sz val="10"/>
        <color rgb="FF000000"/>
        <rFont val="Segoe UI"/>
        <family val="2"/>
      </rPr>
      <t>Cuentas Nacionales Trimestrales por Sectores Institucionales (CNTSI)</t>
    </r>
    <r>
      <rPr>
        <sz val="10"/>
        <color rgb="FF000000"/>
        <rFont val="Segoe UI"/>
        <family val="2"/>
      </rPr>
      <t xml:space="preserve">:
</t>
    </r>
    <r>
      <rPr>
        <b/>
        <sz val="10"/>
        <color rgb="FF000000"/>
        <rFont val="Segoe UI"/>
        <family val="2"/>
      </rPr>
      <t xml:space="preserve">
1. </t>
    </r>
    <r>
      <rPr>
        <sz val="10"/>
        <color rgb="FF000000"/>
        <rFont val="Segoe UI"/>
        <family val="2"/>
      </rPr>
      <t xml:space="preserve">bol-CNTSI-Itrim2026
</t>
    </r>
    <r>
      <rPr>
        <b/>
        <sz val="10"/>
        <color rgb="FF000000"/>
        <rFont val="Segoe UI"/>
        <family val="2"/>
      </rPr>
      <t xml:space="preserve">2. </t>
    </r>
    <r>
      <rPr>
        <sz val="10"/>
        <color rgb="FF000000"/>
        <rFont val="Segoe UI"/>
        <family val="2"/>
      </rPr>
      <t xml:space="preserve">anex-CNTSI-Serie-Itrim2026
</t>
    </r>
    <r>
      <rPr>
        <b/>
        <sz val="10"/>
        <color rgb="FF000000"/>
        <rFont val="Segoe UI"/>
        <family val="2"/>
      </rPr>
      <t>3.</t>
    </r>
    <r>
      <rPr>
        <sz val="10"/>
        <color rgb="FF000000"/>
        <rFont val="Segoe UI"/>
        <family val="2"/>
      </rPr>
      <t xml:space="preserve"> anex-CNTSI-ConciCuentaNoFinayFina-Itrim2026
Todos los soportes aquí relacionados se encuentran publicado en el siguiente enlace: https://www.dane.gov.co/index.php/estadisticas-por-tema/cuentas-nacionales/cuentas-nacionales-trimestrales-por-sector-institucional-cntsi</t>
    </r>
  </si>
  <si>
    <t>SCN_06</t>
  </si>
  <si>
    <t>Publicar el boletín técnico y su(s) anexo(s) con los resultados 2023 definitivo 2024 provisional y 2025 preliminar de la operación estadística PIB por departamentos - PIBDEP y 2023 definitivo y 2024 provisional del Valor agregado por municipios – VAM.</t>
  </si>
  <si>
    <t>Boletín técnico del PIB por departamentos publicado en la página web de la entidad/Boletín técnico del PIB por Departamentos programado</t>
  </si>
  <si>
    <t>Un (1) boletín técnico y su(s) anexo(s) estadístico(s) que contienen los resultados 2023 definitivo 2024 provisional y 2025 preliminar de la operación estadística PIB por departamentos - PIBDEP y 2023 definitivo y 2024 provisional del Valor agregado por municipios - VAM publicados en la página web de la entidad.</t>
  </si>
  <si>
    <t>SCN_07</t>
  </si>
  <si>
    <t>Publicar los boletines técnicos y sus anexos estadísticos correspondientes a los resultados del Indicador de Seguimiento a la Economía - ISE.</t>
  </si>
  <si>
    <t>∑ de boletines técnicos del Indicador de Seguimiento a la Economía - ISE publicados en la página web de la entidad en la vigencia.</t>
  </si>
  <si>
    <t>Doce (12) boletines técnicos y sus anexos estadísticos del Indicador de Seguimiento a la Economía - ISE publicados en la página web de la entidad correspondientes a los períodos de referencia: noviembre 2025pr diciembre 2025pr enero 2026pr febrero  2026pr marzo  2026pr abril  2026pr mayo  2026pr junio  2026pr julio 2026pr agostos  2026pr septiembre  2026pr y octubre  2026pr.</t>
  </si>
  <si>
    <t>En el marco del avance de la meta SCN_07 definida en el PAI 2026 como “Publicar los boletines técnicos y sus anexos estadísticos correspondientes a los resultados del Indicador de Seguimiento a la Economía - ISE.” se informa que durante las mensualidades comprendidas entre enero y marzo de 2026 se llevaron a cabo las siguientes acciones:
Enero: el 23 de enero de 2026 en cumplimiento de lo establecido en el calendario web del Departamento Administrativo Nacional de Estadística (DANE) se efectuó la publicación de los resultados del Indicador de Seguimiento a la Economía (ISE) correspondientes al período estadístico noviembre 2025pr.
Febrero: el 16 de febrero de 2026 en cumplimiento de los establecido en el calendario web del DANE se efectuó la publicación de los resultados del ISE correspondientes al período estadístico diciembre 2025pr.
marzo: el 18 de marzo de 2026 en cumplimiento de los establecido en el calendario web del DANE se efectuó la publicación de los resultados del ISE correspondientes al período estadístico enero 2026pr.</t>
  </si>
  <si>
    <r>
      <t xml:space="preserve">En el marco del cumplimiento de esta meta se allegan los siguientes elementos como soporte de su ejecución el período comprendido entre </t>
    </r>
    <r>
      <rPr>
        <b/>
        <sz val="10"/>
        <color rgb="FF000000"/>
        <rFont val="Arial"/>
        <family val="2"/>
      </rPr>
      <t xml:space="preserve">enero </t>
    </r>
    <r>
      <rPr>
        <sz val="10"/>
        <color rgb="FF000000"/>
        <rFont val="Arial"/>
        <family val="2"/>
      </rPr>
      <t xml:space="preserve">y </t>
    </r>
    <r>
      <rPr>
        <b/>
        <sz val="10"/>
        <color rgb="FF000000"/>
        <rFont val="Arial"/>
        <family val="2"/>
      </rPr>
      <t xml:space="preserve">marzo de 2026: </t>
    </r>
    <r>
      <rPr>
        <b/>
        <sz val="10"/>
        <color rgb="FF000000"/>
        <rFont val="Arial"/>
        <family val="2"/>
      </rPr>
      <t xml:space="preserve">
</t>
    </r>
    <r>
      <rPr>
        <b/>
        <sz val="10"/>
        <color rgb="FF000000"/>
        <rFont val="Arial"/>
        <family val="2"/>
      </rPr>
      <t xml:space="preserve">
Enero 2026: </t>
    </r>
    <r>
      <rPr>
        <sz val="10"/>
        <color rgb="FF000000"/>
        <rFont val="Arial"/>
        <family val="2"/>
      </rPr>
      <t xml:space="preserve">soportes correspondientes a los resultados del </t>
    </r>
    <r>
      <rPr>
        <b/>
        <sz val="10"/>
        <color rgb="FF000000"/>
        <rFont val="Arial"/>
        <family val="2"/>
      </rPr>
      <t>Indicador de Seguimiento a la Economía (ISE)</t>
    </r>
    <r>
      <rPr>
        <sz val="10"/>
        <color rgb="FF000000"/>
        <rFont val="Arial"/>
        <family val="2"/>
      </rPr>
      <t xml:space="preserve"> de </t>
    </r>
    <r>
      <rPr>
        <b/>
        <sz val="10"/>
        <color rgb="FF000000"/>
        <rFont val="Arial"/>
        <family val="2"/>
      </rPr>
      <t>noviembre 2025pr</t>
    </r>
    <r>
      <rPr>
        <sz val="10"/>
        <color rgb="FF000000"/>
        <rFont val="Arial"/>
        <family val="2"/>
      </rPr>
      <t xml:space="preserve">:
</t>
    </r>
    <r>
      <rPr>
        <b/>
        <sz val="10"/>
        <color rgb="FF000000"/>
        <rFont val="Arial"/>
        <family val="2"/>
      </rPr>
      <t xml:space="preserve">
1. </t>
    </r>
    <r>
      <rPr>
        <sz val="10"/>
        <color rgb="FF000000"/>
        <rFont val="Arial"/>
        <family val="2"/>
      </rPr>
      <t>bol-ISE-nov2025</t>
    </r>
    <r>
      <rPr>
        <b/>
        <sz val="10"/>
        <color rgb="FF000000"/>
        <rFont val="Arial"/>
        <family val="2"/>
      </rPr>
      <t xml:space="preserve">
2. </t>
    </r>
    <r>
      <rPr>
        <sz val="10"/>
        <color rgb="FF000000"/>
        <rFont val="Arial"/>
        <family val="2"/>
      </rPr>
      <t>anex-ISE-9actividades-nov2025</t>
    </r>
    <r>
      <rPr>
        <b/>
        <sz val="10"/>
        <color rgb="FF000000"/>
        <rFont val="Arial"/>
        <family val="2"/>
      </rPr>
      <t xml:space="preserve">
3. </t>
    </r>
    <r>
      <rPr>
        <sz val="10"/>
        <color rgb="FF000000"/>
        <rFont val="Arial"/>
        <family val="2"/>
      </rPr>
      <t xml:space="preserve">anex-ISE-EspecificacionesModelos-nov2025
</t>
    </r>
    <r>
      <rPr>
        <b/>
        <sz val="10"/>
        <color rgb="FF000000"/>
        <rFont val="Arial"/>
        <family val="2"/>
      </rPr>
      <t xml:space="preserve">Febrero 2026: </t>
    </r>
    <r>
      <rPr>
        <sz val="10"/>
        <color rgb="FF000000"/>
        <rFont val="Arial"/>
        <family val="2"/>
      </rPr>
      <t xml:space="preserve">soportes correspondientes a los resultados del </t>
    </r>
    <r>
      <rPr>
        <b/>
        <sz val="10"/>
        <color rgb="FF000000"/>
        <rFont val="Arial"/>
        <family val="2"/>
      </rPr>
      <t xml:space="preserve">Indicador de Seguimiento a la Economía (ISE) </t>
    </r>
    <r>
      <rPr>
        <sz val="10"/>
        <color rgb="FF000000"/>
        <rFont val="Arial"/>
        <family val="2"/>
      </rPr>
      <t xml:space="preserve">de </t>
    </r>
    <r>
      <rPr>
        <b/>
        <sz val="10"/>
        <color rgb="FF000000"/>
        <rFont val="Arial"/>
        <family val="2"/>
      </rPr>
      <t>diciembre 2025pr</t>
    </r>
    <r>
      <rPr>
        <sz val="10"/>
        <color rgb="FF000000"/>
        <rFont val="Arial"/>
        <family val="2"/>
      </rPr>
      <t>:</t>
    </r>
    <r>
      <rPr>
        <b/>
        <sz val="10"/>
        <color rgb="FF000000"/>
        <rFont val="Arial"/>
        <family val="2"/>
      </rPr>
      <t xml:space="preserve">
</t>
    </r>
    <r>
      <rPr>
        <b/>
        <sz val="10"/>
        <color rgb="FF000000"/>
        <rFont val="Arial"/>
        <family val="2"/>
      </rPr>
      <t xml:space="preserve">
1. </t>
    </r>
    <r>
      <rPr>
        <sz val="10"/>
        <color rgb="FF000000"/>
        <rFont val="Arial"/>
        <family val="2"/>
      </rPr>
      <t xml:space="preserve">bol-ISE-dic2025
</t>
    </r>
    <r>
      <rPr>
        <b/>
        <sz val="10"/>
        <color rgb="FF000000"/>
        <rFont val="Arial"/>
        <family val="2"/>
      </rPr>
      <t xml:space="preserve">2. </t>
    </r>
    <r>
      <rPr>
        <sz val="10"/>
        <color rgb="FF000000"/>
        <rFont val="Arial"/>
        <family val="2"/>
      </rPr>
      <t xml:space="preserve">anex-ISE-9actividades-dic2025
</t>
    </r>
    <r>
      <rPr>
        <b/>
        <sz val="10"/>
        <color rgb="FF000000"/>
        <rFont val="Arial"/>
        <family val="2"/>
      </rPr>
      <t>3.</t>
    </r>
    <r>
      <rPr>
        <sz val="10"/>
        <color rgb="FF000000"/>
        <rFont val="Arial"/>
        <family val="2"/>
      </rPr>
      <t xml:space="preserve"> anex-ISE-12actividades-dic2025
</t>
    </r>
    <r>
      <rPr>
        <b/>
        <sz val="10"/>
        <color rgb="FF000000"/>
        <rFont val="Arial"/>
        <family val="2"/>
      </rPr>
      <t xml:space="preserve">4. </t>
    </r>
    <r>
      <rPr>
        <sz val="10"/>
        <color rgb="FF000000"/>
        <rFont val="Arial"/>
        <family val="2"/>
      </rPr>
      <t xml:space="preserve">anex-ISE-EspecificacionesModelos-dic2025
</t>
    </r>
    <r>
      <rPr>
        <b/>
        <sz val="10"/>
        <color rgb="FF000000"/>
        <rFont val="Arial"/>
        <family val="2"/>
      </rPr>
      <t>Marzo</t>
    </r>
    <r>
      <rPr>
        <sz val="10"/>
        <color rgb="FF000000"/>
        <rFont val="Arial"/>
        <family val="2"/>
      </rPr>
      <t xml:space="preserve"> </t>
    </r>
    <r>
      <rPr>
        <b/>
        <sz val="10"/>
        <color rgb="FF000000"/>
        <rFont val="Arial"/>
        <family val="2"/>
      </rPr>
      <t>2026:</t>
    </r>
    <r>
      <rPr>
        <sz val="10"/>
        <color rgb="FF000000"/>
        <rFont val="Arial"/>
        <family val="2"/>
      </rPr>
      <t xml:space="preserve"> soportes correspondientes a los resultados del </t>
    </r>
    <r>
      <rPr>
        <b/>
        <sz val="10"/>
        <color rgb="FF000000"/>
        <rFont val="Arial"/>
        <family val="2"/>
      </rPr>
      <t xml:space="preserve">Indicador de Seguimiento a la Economía (ISE) </t>
    </r>
    <r>
      <rPr>
        <sz val="10"/>
        <color rgb="FF000000"/>
        <rFont val="Arial"/>
        <family val="2"/>
      </rPr>
      <t xml:space="preserve">correspondientes al período estadístico de </t>
    </r>
    <r>
      <rPr>
        <b/>
        <sz val="10"/>
        <color rgb="FF000000"/>
        <rFont val="Arial"/>
        <family val="2"/>
      </rPr>
      <t>enero</t>
    </r>
    <r>
      <rPr>
        <sz val="10"/>
        <color rgb="FF000000"/>
        <rFont val="Arial"/>
        <family val="2"/>
      </rPr>
      <t xml:space="preserve"> </t>
    </r>
    <r>
      <rPr>
        <b/>
        <sz val="10"/>
        <color rgb="FF000000"/>
        <rFont val="Arial"/>
        <family val="2"/>
      </rPr>
      <t>2026pr:</t>
    </r>
    <r>
      <rPr>
        <b/>
        <sz val="10"/>
        <color rgb="FF000000"/>
        <rFont val="Arial"/>
        <family val="2"/>
      </rPr>
      <t xml:space="preserve">
</t>
    </r>
    <r>
      <rPr>
        <sz val="10"/>
        <color rgb="FF000000"/>
        <rFont val="Arial"/>
        <family val="2"/>
      </rPr>
      <t xml:space="preserve">
</t>
    </r>
    <r>
      <rPr>
        <b/>
        <sz val="10"/>
        <color rgb="FF000000"/>
        <rFont val="Arial"/>
        <family val="2"/>
      </rPr>
      <t xml:space="preserve">1. </t>
    </r>
    <r>
      <rPr>
        <sz val="10"/>
        <color rgb="FF000000"/>
        <rFont val="Arial"/>
        <family val="2"/>
      </rPr>
      <t xml:space="preserve">bol-ISE-ene2026
</t>
    </r>
    <r>
      <rPr>
        <b/>
        <sz val="10"/>
        <color rgb="FF000000"/>
        <rFont val="Arial"/>
        <family val="2"/>
      </rPr>
      <t>2.</t>
    </r>
    <r>
      <rPr>
        <sz val="10"/>
        <color rgb="FF000000"/>
        <rFont val="Arial"/>
        <family val="2"/>
      </rPr>
      <t xml:space="preserve"> anex-ISE-9actividades-ene2026
</t>
    </r>
    <r>
      <rPr>
        <b/>
        <sz val="10"/>
        <color rgb="FF000000"/>
        <rFont val="Arial"/>
        <family val="2"/>
      </rPr>
      <t>3.</t>
    </r>
    <r>
      <rPr>
        <sz val="10"/>
        <color rgb="FF000000"/>
        <rFont val="Arial"/>
        <family val="2"/>
      </rPr>
      <t xml:space="preserve"> anex-ISE-12actividades-dic2025
</t>
    </r>
    <r>
      <rPr>
        <b/>
        <sz val="10"/>
        <color rgb="FF000000"/>
        <rFont val="Arial"/>
        <family val="2"/>
      </rPr>
      <t>4.</t>
    </r>
    <r>
      <rPr>
        <sz val="10"/>
        <color rgb="FF000000"/>
        <rFont val="Arial"/>
        <family val="2"/>
      </rPr>
      <t xml:space="preserve"> anex-ISE-EspecificacionesModelos-ene2026
Todos los soportes aquí relacionados se encuentran publicado en el siguiente enlace: https://www.dane.gov.co/index.php/estadisticas-por-tema/cuentas-nacionales/indicador-de-seguimiento-a-la-economia-ise</t>
    </r>
  </si>
  <si>
    <r>
      <t xml:space="preserve">En el marco del avance de la meta </t>
    </r>
    <r>
      <rPr>
        <b/>
        <sz val="10"/>
        <color rgb="FF000000"/>
        <rFont val="Segoe UI"/>
        <family val="2"/>
      </rPr>
      <t>SCN_07</t>
    </r>
    <r>
      <rPr>
        <sz val="10"/>
        <color rgb="FF000000"/>
        <rFont val="Segoe UI"/>
        <family val="2"/>
      </rPr>
      <t xml:space="preserve">, definida en el </t>
    </r>
    <r>
      <rPr>
        <b/>
        <sz val="10"/>
        <color rgb="FF000000"/>
        <rFont val="Segoe UI"/>
        <family val="2"/>
      </rPr>
      <t>PAI 2026</t>
    </r>
    <r>
      <rPr>
        <sz val="10"/>
        <color rgb="FF000000"/>
        <rFont val="Segoe UI"/>
        <family val="2"/>
      </rPr>
      <t xml:space="preserve"> como </t>
    </r>
    <r>
      <rPr>
        <i/>
        <sz val="10"/>
        <color rgb="FF000000"/>
        <rFont val="Segoe UI"/>
        <family val="2"/>
      </rPr>
      <t>“Publicar los boletines técnicos y sus anexos estadísticos correspondientes a los resultados del Indicador de Seguimiento a la Economía - ISE.”</t>
    </r>
    <r>
      <rPr>
        <sz val="10"/>
        <color rgb="FF000000"/>
        <rFont val="Segoe UI"/>
        <family val="2"/>
      </rPr>
      <t xml:space="preserve">, se informa que durante las mensualidades comprendidas entre </t>
    </r>
    <r>
      <rPr>
        <b/>
        <sz val="10"/>
        <color rgb="FF000000"/>
        <rFont val="Segoe UI"/>
        <family val="2"/>
      </rPr>
      <t>abril y junio de 2026</t>
    </r>
    <r>
      <rPr>
        <sz val="10"/>
        <color rgb="FF000000"/>
        <rFont val="Segoe UI"/>
        <family val="2"/>
      </rPr>
      <t xml:space="preserve"> se llevaron a cabo las siguientes acciones:
</t>
    </r>
    <r>
      <rPr>
        <b/>
        <sz val="10"/>
        <color rgb="FF000000"/>
        <rFont val="Segoe UI"/>
        <family val="2"/>
      </rPr>
      <t>Abril</t>
    </r>
    <r>
      <rPr>
        <sz val="10"/>
        <color rgb="FF000000"/>
        <rFont val="Segoe UI"/>
        <family val="2"/>
      </rPr>
      <t xml:space="preserve">: el </t>
    </r>
    <r>
      <rPr>
        <b/>
        <sz val="10"/>
        <color rgb="FF000000"/>
        <rFont val="Segoe UI"/>
        <family val="2"/>
      </rPr>
      <t>20 de abril de 2026</t>
    </r>
    <r>
      <rPr>
        <sz val="10"/>
        <color rgb="FF000000"/>
        <rFont val="Segoe UI"/>
        <family val="2"/>
      </rPr>
      <t xml:space="preserve">, en cumplimiento de lo establecido en el calendario web del </t>
    </r>
    <r>
      <rPr>
        <b/>
        <sz val="10"/>
        <color rgb="FF000000"/>
        <rFont val="Segoe UI"/>
        <family val="2"/>
      </rPr>
      <t>Departamento Administrativo Nacional de Estadística (DANE)</t>
    </r>
    <r>
      <rPr>
        <sz val="10"/>
        <color rgb="FF000000"/>
        <rFont val="Segoe UI"/>
        <family val="2"/>
      </rPr>
      <t xml:space="preserve">, se efectuó la publicación de los resultados del </t>
    </r>
    <r>
      <rPr>
        <b/>
        <sz val="10"/>
        <color rgb="FF000000"/>
        <rFont val="Segoe UI"/>
        <family val="2"/>
      </rPr>
      <t>Indicador de Seguimiento a la Economía (ISE)</t>
    </r>
    <r>
      <rPr>
        <sz val="10"/>
        <color rgb="FF000000"/>
        <rFont val="Segoe UI"/>
        <family val="2"/>
      </rPr>
      <t xml:space="preserve"> correspondientes al período estadístico</t>
    </r>
    <r>
      <rPr>
        <b/>
        <sz val="10"/>
        <color rgb="FF000000"/>
        <rFont val="Segoe UI"/>
        <family val="2"/>
      </rPr>
      <t xml:space="preserve"> febrero 2026pr</t>
    </r>
    <r>
      <rPr>
        <sz val="10"/>
        <color rgb="FF000000"/>
        <rFont val="Segoe UI"/>
        <family val="2"/>
      </rPr>
      <t xml:space="preserve">.
</t>
    </r>
    <r>
      <rPr>
        <b/>
        <sz val="10"/>
        <color rgb="FF000000"/>
        <rFont val="Segoe UI"/>
        <family val="2"/>
      </rPr>
      <t xml:space="preserve">Mayo: </t>
    </r>
    <r>
      <rPr>
        <sz val="10"/>
        <color rgb="FF000000"/>
        <rFont val="Segoe UI"/>
        <family val="2"/>
      </rPr>
      <t xml:space="preserve">el </t>
    </r>
    <r>
      <rPr>
        <b/>
        <sz val="10"/>
        <color rgb="FF000000"/>
        <rFont val="Segoe UI"/>
        <family val="2"/>
      </rPr>
      <t xml:space="preserve">15 de mayo de 2026, </t>
    </r>
    <r>
      <rPr>
        <sz val="10"/>
        <color rgb="FF000000"/>
        <rFont val="Segoe UI"/>
        <family val="2"/>
      </rPr>
      <t xml:space="preserve">en cumplimiento de los establecido en el calendario web del </t>
    </r>
    <r>
      <rPr>
        <b/>
        <sz val="10"/>
        <color rgb="FF000000"/>
        <rFont val="Segoe UI"/>
        <family val="2"/>
      </rPr>
      <t xml:space="preserve">DANE, </t>
    </r>
    <r>
      <rPr>
        <sz val="10"/>
        <color rgb="FF000000"/>
        <rFont val="Segoe UI"/>
        <family val="2"/>
      </rPr>
      <t xml:space="preserve">se efectuó la publicación de los resultados del </t>
    </r>
    <r>
      <rPr>
        <b/>
        <sz val="10"/>
        <color rgb="FF000000"/>
        <rFont val="Segoe UI"/>
        <family val="2"/>
      </rPr>
      <t xml:space="preserve">ISE </t>
    </r>
    <r>
      <rPr>
        <sz val="10"/>
        <color rgb="FF000000"/>
        <rFont val="Segoe UI"/>
        <family val="2"/>
      </rPr>
      <t xml:space="preserve">correspondientes al período estadístico </t>
    </r>
    <r>
      <rPr>
        <b/>
        <sz val="10"/>
        <color rgb="FF000000"/>
        <rFont val="Segoe UI"/>
        <family val="2"/>
      </rPr>
      <t xml:space="preserve">marzo 2026pr.
Junio: </t>
    </r>
    <r>
      <rPr>
        <sz val="10"/>
        <color rgb="FF000000"/>
        <rFont val="Segoe UI"/>
        <family val="2"/>
      </rPr>
      <t xml:space="preserve">el </t>
    </r>
    <r>
      <rPr>
        <b/>
        <sz val="10"/>
        <color rgb="FF000000"/>
        <rFont val="Segoe UI"/>
        <family val="2"/>
      </rPr>
      <t xml:space="preserve">18 de junio de 2026, </t>
    </r>
    <r>
      <rPr>
        <sz val="10"/>
        <color rgb="FF000000"/>
        <rFont val="Segoe UI"/>
        <family val="2"/>
      </rPr>
      <t>en cumplimiento de los establecido en el calendario web del</t>
    </r>
    <r>
      <rPr>
        <b/>
        <sz val="10"/>
        <color rgb="FF000000"/>
        <rFont val="Segoe UI"/>
        <family val="2"/>
      </rPr>
      <t xml:space="preserve"> DANE, </t>
    </r>
    <r>
      <rPr>
        <sz val="10"/>
        <color rgb="FF000000"/>
        <rFont val="Segoe UI"/>
        <family val="2"/>
      </rPr>
      <t>se efectuó la publicación de los resultados del</t>
    </r>
    <r>
      <rPr>
        <b/>
        <sz val="10"/>
        <color rgb="FF000000"/>
        <rFont val="Segoe UI"/>
        <family val="2"/>
      </rPr>
      <t xml:space="preserve"> ISE </t>
    </r>
    <r>
      <rPr>
        <sz val="10"/>
        <color rgb="FF000000"/>
        <rFont val="Segoe UI"/>
        <family val="2"/>
      </rPr>
      <t>correspondientes al período estadístico</t>
    </r>
    <r>
      <rPr>
        <b/>
        <sz val="10"/>
        <color rgb="FF000000"/>
        <rFont val="Segoe UI"/>
        <family val="2"/>
      </rPr>
      <t xml:space="preserve"> abril 2026pr.</t>
    </r>
  </si>
  <si>
    <r>
      <t xml:space="preserve">En el marco del cumplimiento de esta meta se allegan los siguientes elementos como soporte de su ejecución el período comprendido entre </t>
    </r>
    <r>
      <rPr>
        <b/>
        <sz val="10"/>
        <color theme="1"/>
        <rFont val="Segoe UI"/>
        <family val="2"/>
      </rPr>
      <t xml:space="preserve">abril </t>
    </r>
    <r>
      <rPr>
        <sz val="10"/>
        <color theme="1"/>
        <rFont val="Segoe UI"/>
        <family val="2"/>
      </rPr>
      <t xml:space="preserve">y </t>
    </r>
    <r>
      <rPr>
        <b/>
        <sz val="10"/>
        <color theme="1"/>
        <rFont val="Segoe UI"/>
        <family val="2"/>
      </rPr>
      <t xml:space="preserve">junio de 2026: 
Abril 2026: se presentan los </t>
    </r>
    <r>
      <rPr>
        <sz val="10"/>
        <color theme="1"/>
        <rFont val="Segoe UI"/>
        <family val="2"/>
      </rPr>
      <t xml:space="preserve">soportes a los resultados del periodo estadístico </t>
    </r>
    <r>
      <rPr>
        <b/>
        <sz val="10"/>
        <color theme="1"/>
        <rFont val="Segoe UI"/>
        <family val="2"/>
      </rPr>
      <t>febrero 2026pr</t>
    </r>
    <r>
      <rPr>
        <sz val="10"/>
        <color theme="1"/>
        <rFont val="Segoe UI"/>
        <family val="2"/>
      </rPr>
      <t xml:space="preserve"> del </t>
    </r>
    <r>
      <rPr>
        <b/>
        <sz val="10"/>
        <color theme="1"/>
        <rFont val="Segoe UI"/>
        <family val="2"/>
      </rPr>
      <t>Indicador de Seguimiento a la Economía (ISE)</t>
    </r>
    <r>
      <rPr>
        <sz val="10"/>
        <color theme="1"/>
        <rFont val="Segoe UI"/>
        <family val="2"/>
      </rPr>
      <t xml:space="preserve">, así:
</t>
    </r>
    <r>
      <rPr>
        <b/>
        <sz val="10"/>
        <color theme="1"/>
        <rFont val="Segoe UI"/>
        <family val="2"/>
      </rPr>
      <t xml:space="preserve">
1. </t>
    </r>
    <r>
      <rPr>
        <sz val="10"/>
        <color theme="1"/>
        <rFont val="Segoe UI"/>
        <family val="2"/>
      </rPr>
      <t>bol-ISE-feb2026</t>
    </r>
    <r>
      <rPr>
        <b/>
        <sz val="10"/>
        <color theme="1"/>
        <rFont val="Segoe UI"/>
        <family val="2"/>
      </rPr>
      <t xml:space="preserve">
2.</t>
    </r>
    <r>
      <rPr>
        <sz val="10"/>
        <color theme="1"/>
        <rFont val="Segoe UI"/>
        <family val="2"/>
      </rPr>
      <t xml:space="preserve"> anex-ISE-9actividades-feb2026
</t>
    </r>
    <r>
      <rPr>
        <b/>
        <sz val="10"/>
        <color theme="1"/>
        <rFont val="Segoe UI"/>
        <family val="2"/>
      </rPr>
      <t>3.</t>
    </r>
    <r>
      <rPr>
        <sz val="10"/>
        <color theme="1"/>
        <rFont val="Segoe UI"/>
        <family val="2"/>
      </rPr>
      <t xml:space="preserve"> anex-ISE-EspecificacionesModelos-feb2026
</t>
    </r>
    <r>
      <rPr>
        <b/>
        <sz val="10"/>
        <color theme="1"/>
        <rFont val="Segoe UI"/>
        <family val="2"/>
      </rPr>
      <t xml:space="preserve">Mayo 2026: se presentan los soportes </t>
    </r>
    <r>
      <rPr>
        <sz val="10"/>
        <color theme="1"/>
        <rFont val="Segoe UI"/>
        <family val="2"/>
      </rPr>
      <t xml:space="preserve">correspondientes a los resultados del periodo estadístico </t>
    </r>
    <r>
      <rPr>
        <b/>
        <sz val="10"/>
        <color theme="1"/>
        <rFont val="Segoe UI"/>
        <family val="2"/>
      </rPr>
      <t xml:space="preserve">marzo 2026pr </t>
    </r>
    <r>
      <rPr>
        <sz val="10"/>
        <color theme="1"/>
        <rFont val="Segoe UI"/>
        <family val="2"/>
      </rPr>
      <t xml:space="preserve">del </t>
    </r>
    <r>
      <rPr>
        <b/>
        <sz val="10"/>
        <color theme="1"/>
        <rFont val="Segoe UI"/>
        <family val="2"/>
      </rPr>
      <t>Indicador de Seguimiento a la Economía (ISE), así</t>
    </r>
    <r>
      <rPr>
        <sz val="10"/>
        <color theme="1"/>
        <rFont val="Segoe UI"/>
        <family val="2"/>
      </rPr>
      <t>:</t>
    </r>
    <r>
      <rPr>
        <b/>
        <sz val="10"/>
        <color theme="1"/>
        <rFont val="Segoe UI"/>
        <family val="2"/>
      </rPr>
      <t xml:space="preserve">
1. </t>
    </r>
    <r>
      <rPr>
        <sz val="10"/>
        <color theme="1"/>
        <rFont val="Segoe UI"/>
        <family val="2"/>
      </rPr>
      <t>bol-ISE-mar2026</t>
    </r>
    <r>
      <rPr>
        <b/>
        <sz val="10"/>
        <color theme="1"/>
        <rFont val="Segoe UI"/>
        <family val="2"/>
      </rPr>
      <t xml:space="preserve">
2.</t>
    </r>
    <r>
      <rPr>
        <sz val="10"/>
        <color theme="1"/>
        <rFont val="Segoe UI"/>
        <family val="2"/>
      </rPr>
      <t xml:space="preserve">anex-ISE-9actividades-mar2026
</t>
    </r>
    <r>
      <rPr>
        <b/>
        <sz val="10"/>
        <color theme="1"/>
        <rFont val="Segoe UI"/>
        <family val="2"/>
      </rPr>
      <t>3.</t>
    </r>
    <r>
      <rPr>
        <sz val="10"/>
        <color theme="1"/>
        <rFont val="Segoe UI"/>
        <family val="2"/>
      </rPr>
      <t xml:space="preserve"> anex-ISE-12actividades-mar2026</t>
    </r>
    <r>
      <rPr>
        <b/>
        <sz val="10"/>
        <color theme="1"/>
        <rFont val="Segoe UI"/>
        <family val="2"/>
      </rPr>
      <t xml:space="preserve">
4.</t>
    </r>
    <r>
      <rPr>
        <sz val="10"/>
        <color theme="1"/>
        <rFont val="Segoe UI"/>
        <family val="2"/>
      </rPr>
      <t xml:space="preserve"> anex-ISE-EspecificacionesModelos-mar2026
</t>
    </r>
    <r>
      <rPr>
        <b/>
        <sz val="10"/>
        <color theme="1"/>
        <rFont val="Segoe UI"/>
        <family val="2"/>
      </rPr>
      <t>Junio</t>
    </r>
    <r>
      <rPr>
        <sz val="10"/>
        <color theme="1"/>
        <rFont val="Segoe UI"/>
        <family val="2"/>
      </rPr>
      <t xml:space="preserve"> </t>
    </r>
    <r>
      <rPr>
        <b/>
        <sz val="10"/>
        <color theme="1"/>
        <rFont val="Segoe UI"/>
        <family val="2"/>
      </rPr>
      <t>2026:</t>
    </r>
    <r>
      <rPr>
        <sz val="10"/>
        <color theme="1"/>
        <rFont val="Segoe UI"/>
        <family val="2"/>
      </rPr>
      <t xml:space="preserve"> se presentan los soportes correspondientes a los resultados del periodo estadístico </t>
    </r>
    <r>
      <rPr>
        <b/>
        <sz val="10"/>
        <color theme="1"/>
        <rFont val="Segoe UI"/>
        <family val="2"/>
      </rPr>
      <t xml:space="preserve">abril 2026pr </t>
    </r>
    <r>
      <rPr>
        <sz val="10"/>
        <color theme="1"/>
        <rFont val="Segoe UI"/>
        <family val="2"/>
      </rPr>
      <t xml:space="preserve">del </t>
    </r>
    <r>
      <rPr>
        <b/>
        <sz val="10"/>
        <color theme="1"/>
        <rFont val="Segoe UI"/>
        <family val="2"/>
      </rPr>
      <t xml:space="preserve">Indicador de Seguimiento a la Economía (ISE), así:
</t>
    </r>
    <r>
      <rPr>
        <sz val="10"/>
        <color theme="1"/>
        <rFont val="Segoe UI"/>
        <family val="2"/>
      </rPr>
      <t xml:space="preserve">
</t>
    </r>
    <r>
      <rPr>
        <b/>
        <sz val="10"/>
        <color theme="1"/>
        <rFont val="Segoe UI"/>
        <family val="2"/>
      </rPr>
      <t>1.</t>
    </r>
    <r>
      <rPr>
        <sz val="10"/>
        <color theme="1"/>
        <rFont val="Segoe UI"/>
        <family val="2"/>
      </rPr>
      <t xml:space="preserve"> bol-ISE-abr2026
</t>
    </r>
    <r>
      <rPr>
        <b/>
        <sz val="10"/>
        <color theme="1"/>
        <rFont val="Segoe UI"/>
        <family val="2"/>
      </rPr>
      <t>2.</t>
    </r>
    <r>
      <rPr>
        <sz val="10"/>
        <color theme="1"/>
        <rFont val="Segoe UI"/>
        <family val="2"/>
      </rPr>
      <t xml:space="preserve"> anex-ISE-9actividades-abr2026
</t>
    </r>
    <r>
      <rPr>
        <b/>
        <sz val="10"/>
        <color theme="1"/>
        <rFont val="Segoe UI"/>
        <family val="2"/>
      </rPr>
      <t>3.</t>
    </r>
    <r>
      <rPr>
        <sz val="10"/>
        <color theme="1"/>
        <rFont val="Segoe UI"/>
        <family val="2"/>
      </rPr>
      <t xml:space="preserve"> anex-ISE-EspecificacionesModelos-abr2026
Todos los soportes aquí relacionados se encuentran publicado en el siguiente enlace: https://www.dane.gov.co/index.php/estadisticas-por-tema/cuentas-nacionales/indicador-de-seguimiento-a-la-economia-ise</t>
    </r>
  </si>
  <si>
    <t>SCN_08</t>
  </si>
  <si>
    <t>Publicar el boletín y su(s) anexo(s) estadístico(s) con los resultados 2025pr - 2024p de la operación estadística Productividad Total de Factores - PTF.</t>
  </si>
  <si>
    <t>Boletín técnico de la Productividad Total de Factores - PTF publicado en la página web de la entidad/Boletín técnico de la Productividad Total de Factores - PTF programado para la vigencia</t>
  </si>
  <si>
    <t>Boletín y su(s) anexo(s) estadístico(s) con los resultados 2025pr - 2024p de la operación estadística Productividad Total de Factores - PTF publicado en la página web de la entidad.</t>
  </si>
  <si>
    <t>En el marco del avance de la meta SCN_08 definida en el PAI 2026 como “Publicar el boletín y su(s) anexo(s) estadístico(s) con los resultados 2025pr - 2024p de la operación estadística Productividad Total de Factores - PTF.” se informa que durante las mensualidades comprendidas entre enero y marzo de 2026 se llevaron a cabo las siguientes acciones:
Marzo: el 31 de marzo de 2026 en cumplimiento de lo establecido en el calendario web del Departamento Administrativo Nacional de Estadística (DANE) se efectuó la publicación de los resultados de la operación estadística Productividad Total de los Factores - PTF correspondientes al período estadístico 2025pr - 2024p.</t>
  </si>
  <si>
    <r>
      <t xml:space="preserve">En el marco del cumplimiento de esta meta se allegan los siguientes elementos como soporte de su ejecución el período comprendido entre </t>
    </r>
    <r>
      <rPr>
        <b/>
        <sz val="10"/>
        <color rgb="FF000000"/>
        <rFont val="Arial"/>
        <family val="2"/>
      </rPr>
      <t xml:space="preserve">enero </t>
    </r>
    <r>
      <rPr>
        <sz val="10"/>
        <color rgb="FF000000"/>
        <rFont val="Arial"/>
        <family val="2"/>
      </rPr>
      <t xml:space="preserve">y </t>
    </r>
    <r>
      <rPr>
        <b/>
        <sz val="10"/>
        <color rgb="FF000000"/>
        <rFont val="Arial"/>
        <family val="2"/>
      </rPr>
      <t xml:space="preserve">marzo de 2026: 
Marzo 2026: </t>
    </r>
    <r>
      <rPr>
        <sz val="10"/>
        <color rgb="FF000000"/>
        <rFont val="Arial"/>
        <family val="2"/>
      </rPr>
      <t xml:space="preserve">soportes correspondientes a los resultados de la </t>
    </r>
    <r>
      <rPr>
        <b/>
        <sz val="10"/>
        <color rgb="FF000000"/>
        <rFont val="Arial"/>
        <family val="2"/>
      </rPr>
      <t>operación estadística Productividad Total de los Factores - PTF correspondientes al período estadístico 2025pr - 2024p</t>
    </r>
    <r>
      <rPr>
        <sz val="10"/>
        <color rgb="FF000000"/>
        <rFont val="Arial"/>
        <family val="2"/>
      </rPr>
      <t>:</t>
    </r>
    <r>
      <rPr>
        <b/>
        <sz val="10"/>
        <color rgb="FF000000"/>
        <rFont val="Arial"/>
        <family val="2"/>
      </rPr>
      <t xml:space="preserve">
1. </t>
    </r>
    <r>
      <rPr>
        <sz val="10"/>
        <color rgb="FF000000"/>
        <rFont val="Arial"/>
        <family val="2"/>
      </rPr>
      <t xml:space="preserve">bol-PTF-2025
</t>
    </r>
    <r>
      <rPr>
        <b/>
        <sz val="10"/>
        <color rgb="FF000000"/>
        <rFont val="Arial"/>
        <family val="2"/>
      </rPr>
      <t xml:space="preserve">2. </t>
    </r>
    <r>
      <rPr>
        <sz val="10"/>
        <color rgb="FF000000"/>
        <rFont val="Arial"/>
        <family val="2"/>
      </rPr>
      <t xml:space="preserve">anex-PTF-Productividad-2025
</t>
    </r>
    <r>
      <rPr>
        <b/>
        <sz val="10"/>
        <color rgb="FF000000"/>
        <rFont val="Arial"/>
        <family val="2"/>
      </rPr>
      <t xml:space="preserve">3. </t>
    </r>
    <r>
      <rPr>
        <sz val="10"/>
        <color rgb="FF000000"/>
        <rFont val="Arial"/>
        <family val="2"/>
      </rPr>
      <t xml:space="preserve">anex-PTF-ProductividadLaboral-2025
</t>
    </r>
    <r>
      <rPr>
        <b/>
        <sz val="10"/>
        <color rgb="FF000000"/>
        <rFont val="Arial"/>
        <family val="2"/>
      </rPr>
      <t>4.</t>
    </r>
    <r>
      <rPr>
        <sz val="10"/>
        <color rgb="FF000000"/>
        <rFont val="Arial"/>
        <family val="2"/>
      </rPr>
      <t xml:space="preserve"> anex-PTF-StockCapital-acervos-2024
Todos los soportes aquí relacionados se encuentran publicado en el siguiente enlace: https://www.dane.gov.co/index.php/calendario/icalrepeat.detail/2026/03/31/11128/-/productividad-total-de-los-factores-ptf</t>
    </r>
  </si>
  <si>
    <t>SCN_09</t>
  </si>
  <si>
    <t>Publicar boletines técnico y su anexo estadístico de los resultados 2025 provisional de la Matriz de trabajo.</t>
  </si>
  <si>
    <t>Boletín técnico de la operación estadística Matriz de Trabajo - MT publicado en la página web de la entidad/Boletín técnico de la operación estadística Matriz de Trabajo - MT programado para la vigencia</t>
  </si>
  <si>
    <t>Un (1) boletín técnico y su anexo estadístico que contienen los resultados 2025 provisional de la Matriz de trabajo publicados en la página web de la entidad.</t>
  </si>
  <si>
    <r>
      <t xml:space="preserve">En el marco del avance de la meta SCN_09 del Plan de Acción Institucional (PAI) 2026, denominada </t>
    </r>
    <r>
      <rPr>
        <i/>
        <sz val="10"/>
        <color rgb="FF000000"/>
        <rFont val="Segoe UI"/>
        <family val="2"/>
      </rPr>
      <t>«Publicar el boletín técnico y el anexo estadístico de los resultados provisionales 2025 de la Matriz de Trabajo»</t>
    </r>
    <r>
      <rPr>
        <sz val="10"/>
        <color rgb="FF000000"/>
        <rFont val="Segoe UI"/>
        <family val="2"/>
      </rPr>
      <t>, se informa que durante el período comprendido entre</t>
    </r>
    <r>
      <rPr>
        <b/>
        <sz val="10"/>
        <color rgb="FF000000"/>
        <rFont val="Segoe UI"/>
        <family val="2"/>
      </rPr>
      <t xml:space="preserve"> abril y junio de 2026</t>
    </r>
    <r>
      <rPr>
        <sz val="10"/>
        <color rgb="FF000000"/>
        <rFont val="Segoe UI"/>
        <family val="2"/>
      </rPr>
      <t xml:space="preserve"> se desarrollaron las actividades requeridas para la producción, validación y difusión de los resultados correspondientes a esta operación estadística.
</t>
    </r>
    <r>
      <rPr>
        <b/>
        <sz val="10"/>
        <color rgb="FF000000"/>
        <rFont val="Segoe UI"/>
        <family val="2"/>
      </rPr>
      <t>Junio:</t>
    </r>
    <r>
      <rPr>
        <sz val="10"/>
        <color rgb="FF000000"/>
        <rFont val="Segoe UI"/>
        <family val="2"/>
      </rPr>
      <t xml:space="preserve"> En cumplimiento de lo establecido en el calendario de publicaciones del Departamento Administrativo Nacional de Estadística (DANE), el </t>
    </r>
    <r>
      <rPr>
        <b/>
        <sz val="10"/>
        <color rgb="FF000000"/>
        <rFont val="Segoe UI"/>
        <family val="2"/>
      </rPr>
      <t>12 de junio de 2026</t>
    </r>
    <r>
      <rPr>
        <sz val="10"/>
        <color rgb="FF000000"/>
        <rFont val="Segoe UI"/>
        <family val="2"/>
      </rPr>
      <t xml:space="preserve"> se realizó la publicación oficial de los resultados de la </t>
    </r>
    <r>
      <rPr>
        <b/>
        <sz val="10"/>
        <color rgb="FF000000"/>
        <rFont val="Segoe UI"/>
        <family val="2"/>
      </rPr>
      <t>Matriz de Trabajo (MT)</t>
    </r>
    <r>
      <rPr>
        <sz val="10"/>
        <color rgb="FF000000"/>
        <rFont val="Segoe UI"/>
        <family val="2"/>
      </rPr>
      <t xml:space="preserve"> correspondientes al período estadístico </t>
    </r>
    <r>
      <rPr>
        <b/>
        <sz val="10"/>
        <color rgb="FF000000"/>
        <rFont val="Segoe UI"/>
        <family val="2"/>
      </rPr>
      <t>2025 provisional (2025p)</t>
    </r>
    <r>
      <rPr>
        <sz val="10"/>
        <color rgb="FF000000"/>
        <rFont val="Segoe UI"/>
        <family val="2"/>
      </rPr>
      <t>. Esta actividad incluyó la difusión del boletín técnico y de los anexos estadísticos asociados, dando cumplimiento a lo programado para la meta SCN_09.</t>
    </r>
  </si>
  <si>
    <r>
      <t xml:space="preserve">En el marco de la ejecución de la meta </t>
    </r>
    <r>
      <rPr>
        <b/>
        <sz val="10"/>
        <color rgb="FF000000"/>
        <rFont val="Segoe UI"/>
        <family val="2"/>
      </rPr>
      <t xml:space="preserve">SCN_09 </t>
    </r>
    <r>
      <rPr>
        <sz val="10"/>
        <color rgb="FF000000"/>
        <rFont val="Segoe UI"/>
        <family val="2"/>
      </rPr>
      <t xml:space="preserve">del </t>
    </r>
    <r>
      <rPr>
        <b/>
        <sz val="10"/>
        <color rgb="FF000000"/>
        <rFont val="Segoe UI"/>
        <family val="2"/>
      </rPr>
      <t>Plan de Acción Institucional (PAI) 2026</t>
    </r>
    <r>
      <rPr>
        <sz val="10"/>
        <color rgb="FF000000"/>
        <rFont val="Segoe UI"/>
        <family val="2"/>
      </rPr>
      <t xml:space="preserve">, se presentan los siguientes soportes que evidencian las actividades desarrolladas durante </t>
    </r>
    <r>
      <rPr>
        <b/>
        <sz val="10"/>
        <color rgb="FF000000"/>
        <rFont val="Segoe UI"/>
        <family val="2"/>
      </rPr>
      <t>junio de 2026</t>
    </r>
    <r>
      <rPr>
        <sz val="10"/>
        <color rgb="FF000000"/>
        <rFont val="Segoe UI"/>
        <family val="2"/>
      </rPr>
      <t xml:space="preserve">. Estos productos fueron generados y publicados como parte de la difusión de los resultados correspondientes al período estadístico 2025p de la Matriz de Trabajo (MT):
</t>
    </r>
    <r>
      <rPr>
        <b/>
        <sz val="10"/>
        <color rgb="FF000000"/>
        <rFont val="Segoe UI"/>
        <family val="2"/>
      </rPr>
      <t xml:space="preserve">
1. </t>
    </r>
    <r>
      <rPr>
        <sz val="10"/>
        <color rgb="FF000000"/>
        <rFont val="Segoe UI"/>
        <family val="2"/>
      </rPr>
      <t>bol-MT-2025p</t>
    </r>
    <r>
      <rPr>
        <b/>
        <sz val="10"/>
        <color rgb="FF000000"/>
        <rFont val="Segoe UI"/>
        <family val="2"/>
      </rPr>
      <t xml:space="preserve">
2. </t>
    </r>
    <r>
      <rPr>
        <sz val="10"/>
        <color rgb="FF000000"/>
        <rFont val="Segoe UI"/>
        <family val="2"/>
      </rPr>
      <t xml:space="preserve">anex-MT-Retroproyecciones-2015-2021
</t>
    </r>
    <r>
      <rPr>
        <b/>
        <sz val="10"/>
        <color rgb="FF000000"/>
        <rFont val="Segoe UI"/>
        <family val="2"/>
      </rPr>
      <t xml:space="preserve">3. </t>
    </r>
    <r>
      <rPr>
        <sz val="10"/>
        <color rgb="FF000000"/>
        <rFont val="Segoe UI"/>
        <family val="2"/>
      </rPr>
      <t>anex-MT-2025p
Todos los soportes aquí relacionados se encuentran publicado en el siguiente enlace: https://www.dane.gov.co/index.php/estadisticas-por-tema/cuentas-nacionales/cuentas-nacionales-anuales/matrices-complementarias#matriz-de-trabajo</t>
    </r>
  </si>
  <si>
    <t>N.A.</t>
  </si>
  <si>
    <t>SCN_10</t>
  </si>
  <si>
    <t>Publicar los boletines técnico y sus anexos estadísticos con los resultados  de las Cuentas Anuales de Bienes y Servicios - CABYS  y de las Cuentas anuales de Sectores Institucionales- CASI para los años 2023 definitivo y 2024 provisional.</t>
  </si>
  <si>
    <t>∑ Boletines técnicos y sus anexos estadísticos de las Cuentas Anuales de Bienes y Servicios - CABYS y las Cuentas Anuales de Sectores Institucional - CASI publicados en la página web de la entidad en la vigencia.</t>
  </si>
  <si>
    <t>Boletín técnico y sus anexos estadísticos con los resultados 2023 definitivo y 2024 provisional de las Cuentas Anuales de Bienes y Servicios - CABYS  y de las Cuentas Anuales de Sectores Institucionales - CASI publicados en la página web de la entidad.</t>
  </si>
  <si>
    <t>En el marco del avance de la meta SCN_10 definida en el PAI 2026 como “Publica los boletines técnico y sus anexos estadísticos con los resultados  de las Cuentas Anuales de Bienes y Servicios - CABYS  y de las Cuentas anuales de Sectores Institucionales- CASI para los años 2023 definitivo y 2024 provisional.” se informa que durante las mensualidades comprendidas entre enero y marzo de 2026 se llevaron a cabo las siguientes acciones:
Febrero: el 16 de febrero de 2026 en cumplimiento de lo establecido en el calendario web del Departamento Administrativo Nacional de Estadística (DANE) se efectuó la publicación de los resultados de las Cuentas Anuales de Bienes y Servicios - CABYS  y de las Cuentas anuales de Sectores Institucionales- CASI para los años 2024p  y 2023 definitivo respectivamente.</t>
  </si>
  <si>
    <r>
      <t xml:space="preserve">En el marco del cumplimiento de esta meta se allegan los siguientes elementos como soporte de su ejecución el período comprendido entre </t>
    </r>
    <r>
      <rPr>
        <b/>
        <sz val="10"/>
        <color rgb="FF000000"/>
        <rFont val="Arial"/>
        <family val="2"/>
      </rPr>
      <t xml:space="preserve">enero </t>
    </r>
    <r>
      <rPr>
        <sz val="10"/>
        <color rgb="FF000000"/>
        <rFont val="Arial"/>
        <family val="2"/>
      </rPr>
      <t xml:space="preserve">y </t>
    </r>
    <r>
      <rPr>
        <b/>
        <sz val="10"/>
        <color rgb="FF000000"/>
        <rFont val="Arial"/>
        <family val="2"/>
      </rPr>
      <t xml:space="preserve">marzo de 2026: </t>
    </r>
    <r>
      <rPr>
        <b/>
        <sz val="10"/>
        <color rgb="FF000000"/>
        <rFont val="Arial"/>
        <family val="2"/>
      </rPr>
      <t xml:space="preserve">
</t>
    </r>
    <r>
      <rPr>
        <b/>
        <sz val="10"/>
        <color rgb="FF000000"/>
        <rFont val="Arial"/>
        <family val="2"/>
      </rPr>
      <t xml:space="preserve">
Febrero 2026: </t>
    </r>
    <r>
      <rPr>
        <sz val="10"/>
        <color rgb="FF000000"/>
        <rFont val="Arial"/>
        <family val="2"/>
      </rPr>
      <t xml:space="preserve">soportes correspondientes a los resultados de las </t>
    </r>
    <r>
      <rPr>
        <b/>
        <sz val="10"/>
        <color rgb="FF000000"/>
        <rFont val="Arial"/>
        <family val="2"/>
      </rPr>
      <t xml:space="preserve">Cuentas Anuales de Bienes y Servicios - CABYS </t>
    </r>
    <r>
      <rPr>
        <sz val="10"/>
        <color rgb="FF000000"/>
        <rFont val="Arial"/>
        <family val="2"/>
      </rPr>
      <t xml:space="preserve">y de las </t>
    </r>
    <r>
      <rPr>
        <b/>
        <sz val="10"/>
        <color rgb="FF000000"/>
        <rFont val="Arial"/>
        <family val="2"/>
      </rPr>
      <t>Cuentas anuales de Sectores Institucionales- CASI</t>
    </r>
    <r>
      <rPr>
        <sz val="10"/>
        <color rgb="FF000000"/>
        <rFont val="Arial"/>
        <family val="2"/>
      </rPr>
      <t xml:space="preserve"> para los años </t>
    </r>
    <r>
      <rPr>
        <b/>
        <sz val="10"/>
        <color rgb="FF000000"/>
        <rFont val="Arial"/>
        <family val="2"/>
      </rPr>
      <t>2023 definitivo y 2024 provisional</t>
    </r>
    <r>
      <rPr>
        <sz val="10"/>
        <color rgb="FF000000"/>
        <rFont val="Arial"/>
        <family val="2"/>
      </rPr>
      <t>:</t>
    </r>
    <r>
      <rPr>
        <b/>
        <sz val="10"/>
        <color rgb="FF000000"/>
        <rFont val="Arial"/>
        <family val="2"/>
      </rPr>
      <t xml:space="preserve">
</t>
    </r>
    <r>
      <rPr>
        <b/>
        <sz val="10"/>
        <color rgb="FF000000"/>
        <rFont val="Arial"/>
        <family val="2"/>
      </rPr>
      <t xml:space="preserve">
1. </t>
    </r>
    <r>
      <rPr>
        <sz val="10"/>
        <color rgb="FF000000"/>
        <rFont val="Arial"/>
        <family val="2"/>
      </rPr>
      <t xml:space="preserve">bol-CuentasNalANuales-2024p
</t>
    </r>
    <r>
      <rPr>
        <b/>
        <sz val="10"/>
        <color rgb="FF000000"/>
        <rFont val="Arial"/>
        <family val="2"/>
      </rPr>
      <t>2.</t>
    </r>
    <r>
      <rPr>
        <sz val="10"/>
        <color rgb="FF000000"/>
        <rFont val="Arial"/>
        <family val="2"/>
      </rPr>
      <t xml:space="preserve"> anex-CuentasNalANuales-AgreMacroeconomicos-2024p
</t>
    </r>
    <r>
      <rPr>
        <b/>
        <sz val="10"/>
        <color rgb="FF000000"/>
        <rFont val="Arial"/>
        <family val="2"/>
      </rPr>
      <t>3.</t>
    </r>
    <r>
      <rPr>
        <sz val="10"/>
        <color rgb="FF000000"/>
        <rFont val="Arial"/>
        <family val="2"/>
      </rPr>
      <t xml:space="preserve"> anex-CuentasNalANuales-OfertaUtilizacionPreciosCorrientes-2024p
</t>
    </r>
    <r>
      <rPr>
        <b/>
        <sz val="10"/>
        <color rgb="FF000000"/>
        <rFont val="Arial"/>
        <family val="2"/>
      </rPr>
      <t>4.</t>
    </r>
    <r>
      <rPr>
        <sz val="10"/>
        <color rgb="FF000000"/>
        <rFont val="Arial"/>
        <family val="2"/>
      </rPr>
      <t xml:space="preserve"> anex-CuentasNalANuales-OfertaUtilizacionPreciosConstantes-2024p
</t>
    </r>
    <r>
      <rPr>
        <b/>
        <sz val="10"/>
        <color rgb="FF000000"/>
        <rFont val="Arial"/>
        <family val="2"/>
      </rPr>
      <t xml:space="preserve">5. </t>
    </r>
    <r>
      <rPr>
        <sz val="10"/>
        <color rgb="FF000000"/>
        <rFont val="Arial"/>
        <family val="2"/>
      </rPr>
      <t xml:space="preserve">anex-CuentasNalAnuales-CuentasEconomicasIntegradas-2024p
</t>
    </r>
    <r>
      <rPr>
        <b/>
        <sz val="10"/>
        <color rgb="FF000000"/>
        <rFont val="Arial"/>
        <family val="2"/>
      </rPr>
      <t>6.</t>
    </r>
    <r>
      <rPr>
        <sz val="10"/>
        <color rgb="FF000000"/>
        <rFont val="Arial"/>
        <family val="2"/>
      </rPr>
      <t xml:space="preserve"> anex-CuentasNalAnuales-CuentasEconomicasRetroIntegradas-2013
</t>
    </r>
    <r>
      <rPr>
        <b/>
        <sz val="10"/>
        <color rgb="FF000000"/>
        <rFont val="Arial"/>
        <family val="2"/>
      </rPr>
      <t>7.</t>
    </r>
    <r>
      <rPr>
        <sz val="10"/>
        <color rgb="FF000000"/>
        <rFont val="Arial"/>
        <family val="2"/>
      </rPr>
      <t xml:space="preserve"> anex-CuentasNalAnuales-SecuenciaCuentasSectorSubsector-2024p
</t>
    </r>
    <r>
      <rPr>
        <b/>
        <sz val="10"/>
        <color rgb="FF000000"/>
        <rFont val="Arial"/>
        <family val="2"/>
      </rPr>
      <t>8.</t>
    </r>
    <r>
      <rPr>
        <sz val="10"/>
        <color rgb="FF000000"/>
        <rFont val="Arial"/>
        <family val="2"/>
      </rPr>
      <t xml:space="preserve"> anex-CuentasNalAnuales-ConciliacionNofinanciera-2024p
</t>
    </r>
    <r>
      <rPr>
        <b/>
        <sz val="10"/>
        <color rgb="FF000000"/>
        <rFont val="Arial"/>
        <family val="2"/>
      </rPr>
      <t>9.</t>
    </r>
    <r>
      <rPr>
        <sz val="10"/>
        <color rgb="FF000000"/>
        <rFont val="Arial"/>
        <family val="2"/>
      </rPr>
      <t xml:space="preserve"> nomenclatura-act-productos
Todos los soportes aquí relacionados se encuentran publicado en el siguiente enlace: https://www.dane.gov.co/index.php/estadisticas-por-tema/cuentas-nacionales/cuentas-nacionales-anuales</t>
    </r>
  </si>
  <si>
    <t>SCN_11</t>
  </si>
  <si>
    <t>Publicar los resultados del III y IV trimestre de 2025 del Indicador Trimestral de Actividad Económica por Departamentos - ITAED y los resultados correspondientes al I y II trimestre de 2026 de esta operación estadística.</t>
  </si>
  <si>
    <t>∑ Boletines técnicos del Indicador Trimestral de Actividad Económica por Departamentos - ITAED publicados en la vigencia</t>
  </si>
  <si>
    <t>Cuatro (4) boletines técnicos y sus anexos estadísticos del Indicador Trimestral de Actividad Económica por Departamentos - ITAED publicados en la página web de la entidad.</t>
  </si>
  <si>
    <t>En el marco del avance de la meta SCN_11 definida en el PAI 2026 como “Publicar los resultados del III y IV trimestre de 2025 del Indicador Trimestral de Actividad Económica por Departamentos - ITAED y los resultados correspondientes al I y II trimestre de 2026 de esta operación estadística.” se informa que durante las mensualidades comprendidas entre enero y marzo de 2026 se llevaron a cabo las siguientes acciones:
Febrero: el 6 de febrero de 2026 en cumplimiento de lo establecido en el calendario web del Departamento Administrativo Nacional de Estadística (DANE) se efectuó la publicación de los resultados del Indicador Trimestral de Actividad Económica por Departamentos - ITAED correspondientes al período estadístico III Trimestre 2025pr.</t>
  </si>
  <si>
    <r>
      <t xml:space="preserve">En el marco del cumplimiento de esta meta se allegan los siguientes elementos como soporte de su ejecución el período comprendido entre </t>
    </r>
    <r>
      <rPr>
        <b/>
        <sz val="10"/>
        <color rgb="FF000000"/>
        <rFont val="Arial"/>
        <family val="2"/>
      </rPr>
      <t xml:space="preserve">enero </t>
    </r>
    <r>
      <rPr>
        <sz val="10"/>
        <color rgb="FF000000"/>
        <rFont val="Arial"/>
        <family val="2"/>
      </rPr>
      <t xml:space="preserve">y </t>
    </r>
    <r>
      <rPr>
        <b/>
        <sz val="10"/>
        <color rgb="FF000000"/>
        <rFont val="Arial"/>
        <family val="2"/>
      </rPr>
      <t xml:space="preserve">marzo de 2026: </t>
    </r>
    <r>
      <rPr>
        <b/>
        <sz val="10"/>
        <color rgb="FF000000"/>
        <rFont val="Arial"/>
        <family val="2"/>
      </rPr>
      <t xml:space="preserve">
</t>
    </r>
    <r>
      <rPr>
        <b/>
        <sz val="10"/>
        <color rgb="FF000000"/>
        <rFont val="Arial"/>
        <family val="2"/>
      </rPr>
      <t xml:space="preserve">
Febrero 2026: </t>
    </r>
    <r>
      <rPr>
        <sz val="10"/>
        <color rgb="FF000000"/>
        <rFont val="Arial"/>
        <family val="2"/>
      </rPr>
      <t xml:space="preserve">soportes correspondientes a los resultados del </t>
    </r>
    <r>
      <rPr>
        <b/>
        <sz val="10"/>
        <color rgb="FF000000"/>
        <rFont val="Arial"/>
        <family val="2"/>
      </rPr>
      <t>Indicador Trimestral de Actividad Económica por Departamentos - ITAED</t>
    </r>
    <r>
      <rPr>
        <sz val="10"/>
        <color rgb="FF000000"/>
        <rFont val="Arial"/>
        <family val="2"/>
      </rPr>
      <t xml:space="preserve"> correspondientes al período estadístico </t>
    </r>
    <r>
      <rPr>
        <b/>
        <sz val="10"/>
        <color rgb="FF000000"/>
        <rFont val="Arial"/>
        <family val="2"/>
      </rPr>
      <t>III Trimestre 2025pr</t>
    </r>
    <r>
      <rPr>
        <sz val="10"/>
        <color rgb="FF000000"/>
        <rFont val="Arial"/>
        <family val="2"/>
      </rPr>
      <t>:</t>
    </r>
    <r>
      <rPr>
        <b/>
        <sz val="10"/>
        <color rgb="FF000000"/>
        <rFont val="Arial"/>
        <family val="2"/>
      </rPr>
      <t xml:space="preserve">
</t>
    </r>
    <r>
      <rPr>
        <b/>
        <sz val="10"/>
        <color rgb="FF000000"/>
        <rFont val="Arial"/>
        <family val="2"/>
      </rPr>
      <t xml:space="preserve">
1. </t>
    </r>
    <r>
      <rPr>
        <sz val="10"/>
        <color rgb="FF000000"/>
        <rFont val="Arial"/>
        <family val="2"/>
      </rPr>
      <t xml:space="preserve">bol-ITAED-IIItrim2025
</t>
    </r>
    <r>
      <rPr>
        <b/>
        <sz val="10"/>
        <color rgb="FF000000"/>
        <rFont val="Arial"/>
        <family val="2"/>
      </rPr>
      <t xml:space="preserve">2. </t>
    </r>
    <r>
      <rPr>
        <sz val="10"/>
        <color rgb="FF000000"/>
        <rFont val="Arial"/>
        <family val="2"/>
      </rPr>
      <t>anex-ITAED-IIItrim2025
Todos los soportes aquí relacionados se encuentran publicado en el siguiente enlace: https://www.dane.gov.co/index.php/estadisticas-por-tema/cuentas-nacionales/indicador-trimestral-de-actividad-economica-departamental-itaed</t>
    </r>
  </si>
  <si>
    <t>SCN_12</t>
  </si>
  <si>
    <t>Publicar los boletines y sus anexos estadísticos correspondientes a los resultados 2025pr operaciones estadísticas Gasto por Finalidad del Gobierno General - GGF y Gasto Público y Privado - SOCX.</t>
  </si>
  <si>
    <t>∑ boletines técnicos del Gasto por Finalidad del Gobierno General - GGF y Gasto Público y Privado - SOCX publicados en la página web de la entidad en la vigencia</t>
  </si>
  <si>
    <t>Dos (2) boletines técnicos y sus anexos estadísticos de los resultados 2025pr de las operaciones estadísticas Gasto por Finalidad del Gobierno General - GGF y Gasto Público y Privado - SOCX publicados en la página web de la entidad.</t>
  </si>
  <si>
    <t>SCN_13</t>
  </si>
  <si>
    <t>Publicar boletín técnico y su anexo estadístico con los resultados 2025 preliminar de la Cuenta Satélite de Salud - CSS.</t>
  </si>
  <si>
    <t>Boletín técnico y anexo de la Cuenta Satélite de Salud - CSS publicados en la página web de la entidad en la vigencia/Boletín técnico y anexo de la Cuenta Satélite de Salud - CSS programado para la vigencia</t>
  </si>
  <si>
    <t>Boletín y su anexo estadístico de los resultados la Cuenta Satélite de Salud - CSS publicados en la página web de la entidad.</t>
  </si>
  <si>
    <t>SCN_14</t>
  </si>
  <si>
    <t>Elaborar los documentos técnicos concernientes al cambio de año base de las Cuentas Nacionales de Colombia en un marco estratégico para la modernización y actualización de la estructura económica del país en línea con el modelo de producción estadística GSBPM. Estos documentos integrarán los principales resultados de la Fase II: Diseño (DSO).</t>
  </si>
  <si>
    <t>∑ documentos técnicos concernientes al cambio de año base.</t>
  </si>
  <si>
    <t xml:space="preserve">Un (1) documento definitivo tipo ficha metodológica.
Un (1) documento definitivo tipo metodología del cambio de Año Base.
Un (1) documento provisional tipo procedimiento de desarrollo y mantenimiento de Sistemas de Información del cambio de Año Base. </t>
  </si>
  <si>
    <t>SCN_15</t>
  </si>
  <si>
    <t xml:space="preserve">Publicar boletines técnicos y sus anexos estadísticos de los resultados 2024 de las operaciones estadísticas Cuentas Nacionales de Trasferencia Cuentas Nacionales de Transferencia de Tiempo y Cuentas Nacionales de Inclusión y elaborar los documentos metodológicos correspondientes a la Cuentas Nacionales de Transferencia de Tiempo y a la Cuentas Nacionales de Inclusión. </t>
  </si>
  <si>
    <t xml:space="preserve">∑ de boletines técnicos y anexos de resultados de las operaciones estadísticas Cuentas Nacionales de Trasferencia Cuentas Nacionales de Transferencia de Tiempo y Cuentas Nacionales de Inclusión publicados en la página web de la entidad en la vigencia  + ∑  documentos metodológicos de la Cuentas Nacionales de Transferencia de Tiempo y a la Cuentas Nacionales de Inclusión. </t>
  </si>
  <si>
    <t xml:space="preserve">Tres (3) boletines técnicos y su anexo estadístico con los resultados 2024 de Cuentas Nacionales de Trasferencia Cuentas Nacionales de Transferencia de Tiempo y Cuentas Nacionales de Inclusión y dos (2) documentos metodológicos de las Cuentas Nacionales de Transferencia de Tiempo y de las Cuentas Nacionales de Inclusión. </t>
  </si>
  <si>
    <r>
      <t xml:space="preserve">En el marco del avance de la meta </t>
    </r>
    <r>
      <rPr>
        <b/>
        <sz val="10"/>
        <color rgb="FF000000"/>
        <rFont val="Segoe UI"/>
        <family val="2"/>
      </rPr>
      <t>SCN_15</t>
    </r>
    <r>
      <rPr>
        <sz val="10"/>
        <color rgb="FF000000"/>
        <rFont val="Segoe UI"/>
        <family val="2"/>
      </rPr>
      <t>, definida en e</t>
    </r>
    <r>
      <rPr>
        <b/>
        <sz val="10"/>
        <color rgb="FF000000"/>
        <rFont val="Segoe UI"/>
        <family val="2"/>
      </rPr>
      <t>l PAI 2026</t>
    </r>
    <r>
      <rPr>
        <sz val="10"/>
        <color rgb="FF000000"/>
        <rFont val="Segoe UI"/>
        <family val="2"/>
      </rPr>
      <t xml:space="preserve"> como </t>
    </r>
    <r>
      <rPr>
        <i/>
        <sz val="10"/>
        <color rgb="FF000000"/>
        <rFont val="Segoe UI"/>
        <family val="2"/>
      </rPr>
      <t>“Publicar boletines técnicos y sus anexos estadísticos de los resultados 2024 de las operaciones estadísticas Cuentas Nacionales de Trasferencia, Cuentas Nacionales de Transferencia de Tiempo y Cuentas Nacionales de Inclusión y elaborar los documentos metodológicos correspondientes a la Cuentas Nacionales de Transferencia de Tiempo y a la Cuentas Nacionales de Inclusión”</t>
    </r>
    <r>
      <rPr>
        <sz val="10"/>
        <color rgb="FF000000"/>
        <rFont val="Segoe UI"/>
        <family val="2"/>
      </rPr>
      <t>, se informa que durante</t>
    </r>
    <r>
      <rPr>
        <b/>
        <sz val="10"/>
        <color rgb="FF000000"/>
        <rFont val="Segoe UI"/>
        <family val="2"/>
      </rPr>
      <t xml:space="preserve"> las mensualidades correspondientes al segundo trimestre de 2026</t>
    </r>
    <r>
      <rPr>
        <sz val="10"/>
        <color rgb="FF000000"/>
        <rFont val="Segoe UI"/>
        <family val="2"/>
      </rPr>
      <t xml:space="preserve"> se desarrollaron las siguientes acciones:
</t>
    </r>
    <r>
      <rPr>
        <b/>
        <sz val="10"/>
        <color rgb="FF000000"/>
        <rFont val="Segoe UI"/>
        <family val="2"/>
      </rPr>
      <t xml:space="preserve">Junio: </t>
    </r>
    <r>
      <rPr>
        <sz val="10"/>
        <color rgb="FF000000"/>
        <rFont val="Segoe UI"/>
        <family val="2"/>
      </rPr>
      <t xml:space="preserve">el </t>
    </r>
    <r>
      <rPr>
        <b/>
        <sz val="10"/>
        <color rgb="FF000000"/>
        <rFont val="Segoe UI"/>
        <family val="2"/>
      </rPr>
      <t xml:space="preserve">25 de junio de 2026, </t>
    </r>
    <r>
      <rPr>
        <sz val="10"/>
        <color rgb="FF000000"/>
        <rFont val="Segoe UI"/>
        <family val="2"/>
      </rPr>
      <t xml:space="preserve">y en cumplimiento de los establecido en el calendario web del DANE, se realizó la publicación de los resultados </t>
    </r>
    <r>
      <rPr>
        <b/>
        <sz val="10"/>
        <color rgb="FF000000"/>
        <rFont val="Segoe UI"/>
        <family val="2"/>
      </rPr>
      <t xml:space="preserve">2024p </t>
    </r>
    <r>
      <rPr>
        <sz val="10"/>
        <color rgb="FF000000"/>
        <rFont val="Segoe UI"/>
        <family val="2"/>
      </rPr>
      <t>de las operaciones estadisticas que se relacionan a continuación:</t>
    </r>
    <r>
      <rPr>
        <b/>
        <sz val="10"/>
        <color rgb="FF000000"/>
        <rFont val="Segoe UI"/>
        <family val="2"/>
      </rPr>
      <t xml:space="preserve"> Cuentas Nacionales de Trasferencia (CNTR) </t>
    </r>
    <r>
      <rPr>
        <sz val="10"/>
        <color rgb="FF000000"/>
        <rFont val="Segoe UI"/>
        <family val="2"/>
      </rPr>
      <t xml:space="preserve">y </t>
    </r>
    <r>
      <rPr>
        <b/>
        <sz val="10"/>
        <color rgb="FF000000"/>
        <rFont val="Segoe UI"/>
        <family val="2"/>
      </rPr>
      <t>Cuentas Nacionales de Inclusión (CNI).</t>
    </r>
  </si>
  <si>
    <r>
      <t xml:space="preserve">Para el mes de </t>
    </r>
    <r>
      <rPr>
        <b/>
        <sz val="10"/>
        <color rgb="FF000000"/>
        <rFont val="Segoe UI"/>
        <family val="2"/>
      </rPr>
      <t>junio</t>
    </r>
    <r>
      <rPr>
        <sz val="10"/>
        <color rgb="FF000000"/>
        <rFont val="Segoe UI"/>
        <family val="2"/>
      </rPr>
      <t xml:space="preserve"> </t>
    </r>
    <r>
      <rPr>
        <b/>
        <sz val="10"/>
        <color rgb="FF000000"/>
        <rFont val="Segoe UI"/>
        <family val="2"/>
      </rPr>
      <t>de 2026</t>
    </r>
    <r>
      <rPr>
        <sz val="10"/>
        <color rgb="FF000000"/>
        <rFont val="Segoe UI"/>
        <family val="2"/>
      </rPr>
      <t xml:space="preserve">, se presentan los soportes asociados a la publicación de los resultados </t>
    </r>
    <r>
      <rPr>
        <b/>
        <sz val="10"/>
        <color rgb="FF000000"/>
        <rFont val="Segoe UI"/>
        <family val="2"/>
      </rPr>
      <t>2024p</t>
    </r>
    <r>
      <rPr>
        <sz val="10"/>
        <color rgb="FF000000"/>
        <rFont val="Segoe UI"/>
        <family val="2"/>
      </rPr>
      <t xml:space="preserve"> de las</t>
    </r>
    <r>
      <rPr>
        <b/>
        <sz val="10"/>
        <color rgb="FF000000"/>
        <rFont val="Segoe UI"/>
        <family val="2"/>
      </rPr>
      <t xml:space="preserve"> Cuentas Nacionales de Transferencia (CNTR) </t>
    </r>
    <r>
      <rPr>
        <sz val="10"/>
        <color rgb="FF000000"/>
        <rFont val="Segoe UI"/>
        <family val="2"/>
      </rPr>
      <t xml:space="preserve">y de las </t>
    </r>
    <r>
      <rPr>
        <b/>
        <sz val="10"/>
        <color rgb="FF000000"/>
        <rFont val="Segoe UI"/>
        <family val="2"/>
      </rPr>
      <t>Cuentas Nacionales de Inclusión (CNI)</t>
    </r>
    <r>
      <rPr>
        <sz val="10"/>
        <color rgb="FF000000"/>
        <rFont val="Segoe UI"/>
        <family val="2"/>
      </rPr>
      <t xml:space="preserve">, así:
</t>
    </r>
    <r>
      <rPr>
        <b/>
        <sz val="10"/>
        <color rgb="FF000000"/>
        <rFont val="Segoe UI"/>
        <family val="2"/>
      </rPr>
      <t xml:space="preserve">
Cuentas Nacionales de Transferencia (CNTR):
</t>
    </r>
    <r>
      <rPr>
        <sz val="10"/>
        <color rgb="FF000000"/>
        <rFont val="Segoe UI"/>
        <family val="2"/>
      </rPr>
      <t xml:space="preserve"> </t>
    </r>
    <r>
      <rPr>
        <b/>
        <sz val="10"/>
        <color rgb="FF000000"/>
        <rFont val="Segoe UI"/>
        <family val="2"/>
      </rPr>
      <t xml:space="preserve">
1.</t>
    </r>
    <r>
      <rPr>
        <sz val="10"/>
        <color rgb="FF000000"/>
        <rFont val="Segoe UI"/>
        <family val="2"/>
      </rPr>
      <t xml:space="preserve"> bol-CNTR-2024
</t>
    </r>
    <r>
      <rPr>
        <b/>
        <sz val="10"/>
        <color rgb="FF000000"/>
        <rFont val="Segoe UI"/>
        <family val="2"/>
      </rPr>
      <t>2.</t>
    </r>
    <r>
      <rPr>
        <sz val="10"/>
        <color rgb="FF000000"/>
        <rFont val="Segoe UI"/>
        <family val="2"/>
      </rPr>
      <t xml:space="preserve"> anex-CNTR-2024
Los soportes anteriormente relacionados se encuentran publicados y disponibles para consulta en el siguiente enlace del sitio web del Departamento Administrativo Nacional de Estadística (DANE): https://www.dane.gov.co/index.php/estadisticas-por-tema/cuentas-nacionales/cuentas-nacionales-de-transferencia-cntr
</t>
    </r>
    <r>
      <rPr>
        <b/>
        <sz val="10"/>
        <color rgb="FF000000"/>
        <rFont val="Segoe UI"/>
        <family val="2"/>
      </rPr>
      <t xml:space="preserve">
Cuentas Nacionales de Inclusión (CNI):
</t>
    </r>
    <r>
      <rPr>
        <sz val="10"/>
        <color rgb="FF000000"/>
        <rFont val="Segoe UI"/>
        <family val="2"/>
      </rPr>
      <t xml:space="preserve">
</t>
    </r>
    <r>
      <rPr>
        <b/>
        <sz val="10"/>
        <color rgb="FF000000"/>
        <rFont val="Segoe UI"/>
        <family val="2"/>
      </rPr>
      <t xml:space="preserve">1. </t>
    </r>
    <r>
      <rPr>
        <sz val="10"/>
        <color rgb="FF000000"/>
        <rFont val="Segoe UI"/>
        <family val="2"/>
      </rPr>
      <t xml:space="preserve">bol-CNI-2024p
</t>
    </r>
    <r>
      <rPr>
        <b/>
        <sz val="10"/>
        <color rgb="FF000000"/>
        <rFont val="Segoe UI"/>
        <family val="2"/>
      </rPr>
      <t>2.</t>
    </r>
    <r>
      <rPr>
        <sz val="10"/>
        <color rgb="FF000000"/>
        <rFont val="Segoe UI"/>
        <family val="2"/>
      </rPr>
      <t xml:space="preserve"> anex-CNI-2024p
Los soportes anteriormente relacionados se encuentran publicados y disponibles para consulta en el siguiente enlace del sitio web del Departamento Administrativo Nacional de Estadística (DANE): https://www.dane.gov.co/index.php/estadisticas-por-tema/economia/cuentas-nacionales/sociodemograficas/cuentas-nacionales-de-inclusion-cni
</t>
    </r>
  </si>
  <si>
    <t>SCN_16</t>
  </si>
  <si>
    <t>Publicar boletín técnico y su anexo estadístico con los resultados 2025 de la Cuenta Satélite de Economía del Cuidado - CSEC.</t>
  </si>
  <si>
    <t>Boletín técnico y anexo de la Cuenta Satélite de Economía del Cuidado - CSEC publicados en la página web de la entidad en la vigencia/Boletín técnico y anexo de la Cuenta Satélite de Economía del Cuidado - CSEC programado para la vigencia</t>
  </si>
  <si>
    <t>Un (1) boletín y su anexo estadístico de los resultados 2025 de la Cuenta Satélite de Economía del Cuidado - CSEC publicados en la página web de la entidad.</t>
  </si>
  <si>
    <t>SCN_17</t>
  </si>
  <si>
    <t>Publicar boletín técnico y su anexo estadístico con los resultados 2021 de la Matriz de Contabilidad Social - MCS.</t>
  </si>
  <si>
    <t>Boletín técnico y anexo de la Matriz de Contabilidad Social - MCS publicados en la página web de la entidad en la vigencia/Boletín técnico y anexo de la Matriz de Contabilidad Social - MCS programado para la vigencia</t>
  </si>
  <si>
    <t>Un (1) boletín y su anexo estadístico de los resultados 2021 de la Matriz de Contabilidad Social - MCS publicados en la página web de la entidad.</t>
  </si>
  <si>
    <t>DRA_01</t>
  </si>
  <si>
    <t>L3.7 Articular el alcance de las direcciones territoriales con el seguimiento y control en la producción de las operaciones estadísticas de fuente primaria.</t>
  </si>
  <si>
    <t>06. Productos recolección DRA</t>
  </si>
  <si>
    <t xml:space="preserve">Entregar las bases de datos de recolección de acuerdo a la programación en los tiempos establecidos. </t>
  </si>
  <si>
    <t>(No. de bases entregadas en el trimestre/ No. total de bases programadas) * 100</t>
  </si>
  <si>
    <t>Cronograma con la programación y comunicaciones de entrega de bases de datos recolectadas.</t>
  </si>
  <si>
    <t>Optimización de recolección y acopio</t>
  </si>
  <si>
    <t>Bases de datos</t>
  </si>
  <si>
    <t xml:space="preserve">La dirección de recolección y acopio durante el primer trimestre reportó 220  bases de un total programado de 222. </t>
  </si>
  <si>
    <t>Carpetas con las comunicaciones del reporte de la entrega de bases de  AGROPECUARIO COMERCIO HOGARES Y MICRONEGOCIOS INDUSTRIA Y AMBIENTE INFRAESTRUCTURA PRECIOS Y COSTOS Y SERVICIOS
y archivo de excel por cada GIT con el Cronograma de entrega bases_2026.</t>
  </si>
  <si>
    <t>Para las operaciones estadísticas del GIT de Precios y Costos (PVPLVA e ICES) se programó la entrega de las bases de datos en los meses de enero y marzo respectivamente. No obstante teniendo en cuenta los tiempos operativos y la naturaleza propia de cada operación estadística se hace necesario aplazar la entrega un mes después respecto a la programación inicial.</t>
  </si>
  <si>
    <t xml:space="preserve">La Dirección de Recolección y Acopio reportó la entrega de 217 bases de datos, frente a una meta programada de 218 entregas, alcanzando un cumplimiento del 99,54 % para el período. La diferencia de una base respecto a lo programado obedece al desarrollo de los operativos de campo y a las particularidades de cada operación estadística, factores que inciden en los cronogramas establecidos para la consolidación, validación y entrega de la información.
De manera acumulada, al cierre del trimestre se registra la entrega de 437 bases de datos de un total de 896 programadas para la vigencia, lo que representa un avance del 48,77 %. Este resultado evidencia un comportamiento acorde con la programación definida y refleja el cumplimiento de las actividades para garantizar la calidad, consistencia y oportunidad de los productos estadísticos entregados por la Dirección.
</t>
  </si>
  <si>
    <t>Carpetas con las comunicaciones del reporte de la entrega de bases de los grupos internos de AGROPECUARIO, COMERCIO, HOGARES Y MICRONEGOCIOS, INDUSTRIA Y AMBIENTE, INFRAESTRUCTURA, PRECIOS Y COSTOS Y SERVICIOS
y archivo de excel por cada GIT con el Cronograma de entrega bases_2026.</t>
  </si>
  <si>
    <t>DRA_02</t>
  </si>
  <si>
    <t>Realizar entrenamientos reentrenamientos y/o capacitaciones durante el periodo a los equipos operativos directos o indirectos para la recolección de las operaciones estadísticas.</t>
  </si>
  <si>
    <t>(Numero de aprendizajes entrenamientos  y reentrenamientos realizados / Total de aprendizajes entrenamientos y reentrenamientos programados) *100</t>
  </si>
  <si>
    <t>Programación de invitaciones públicas para el proceso de aprendizaje.
Soportes de aprendizajes entrenamientos reentrenamientos (Presentaciones Listas de Asistencia etc.)</t>
  </si>
  <si>
    <t>La Dirección de Recolección y Acopio durante el primer trimestre realizó 8 entrenamientos de las Operaciones Estadísticas superando el total de los 5  programados.</t>
  </si>
  <si>
    <t xml:space="preserve">Carpetas con informes de los entrenamientos por operación estadística: ESAG ETUP EDI EDID EAM ECP ECG e IMA. </t>
  </si>
  <si>
    <t xml:space="preserve">De acuerdo con la solicitud de modificación del porcentaje de avance de esta meta, para el segundo trimestre se realizaron los entrenamientos de las operaciones estadísticas de Comercio Exterior (COMEX), correspondientes a Importaciones, Exportaciones y Zonas Francas, cuyos resultados fueron consolidados en un único informe de entrenamiento.    
Por lo anterior, para el segundo trimestre registró un cumplimiento del 100% , correspondiente a 2 entrenamientos, con avance consolidado de 10 entrenamientos  equivalente al 29,4% de los 34 entrenamientos totales para la vigencia.
</t>
  </si>
  <si>
    <t>Carpeta con informe de entrenamiento de las operaciones estadisticas Exportaciones, Importaciones y Zonas Francas COMEX</t>
  </si>
  <si>
    <t>DRA_03</t>
  </si>
  <si>
    <t>Generar documentación técnica para cargue en ISOlución requerida  para la recolección de las operaciones estadísticas programadas (nueva o para actualizar)</t>
  </si>
  <si>
    <t>Sumatoria de documentos cargados y aprobados en Isolucion durante el periodo.</t>
  </si>
  <si>
    <t>Documentos generados con trazabilidad de revisión y aprobación</t>
  </si>
  <si>
    <t>La Dirección de Recolección y Acopio actualizó 22 documentos técnicos de un total de 24 programados requeridos para la recolección de las operaciones estadísticas.</t>
  </si>
  <si>
    <t>Carpeta con la documentación técnica aprobada en Isolución por operación estadística: Encuesta de Micronegocios Gran Encuesta Integrada de Hogares (GEIH) Operativo Transversal Encuesta Nacional de Calidad de Vida (ECV) Encuesta de Sacrificio de Ganado (ESAG) Encuesta Anual Manufacturera (EAM) Encuesta Anual de Servicios (EAS) y Encuesta Mensual de Alojamiento (EMA).</t>
  </si>
  <si>
    <t>De los 24 documentos programados se actualizaron 20 y se adicionaron 2 documentos técnicos que no se encontraban contemplados en la programación inicial. Por otra parte los documentos correspondientes a las operaciones estadísticas EMA y EMS aún se encuentran pendientes debido a que el aplicativo requerido para su actualización permanece en fase de pruebas.</t>
  </si>
  <si>
    <t>Carpeta con la documentación técnica aprobada en Isolución por operación estadística: Censo Edificaciones, Encuensta anual de comercio (EAC), Encuesta anual de servicios (EAS), Estadisticas de Concreto EC, Estadísticas de Cemento gris ECG, Encuenta Calida de Vida ECV, Encuesta Licencias de construcción ELIC, Encuenta mensual de comercio EMC, Indicador mezcla asfaltica IMA,  Indice costos obrasciviles ICOCIV e Indicador de producción de obras civiles IPOC.</t>
  </si>
  <si>
    <t>GIT de Registros Estadísticos</t>
  </si>
  <si>
    <t>DRE_01</t>
  </si>
  <si>
    <t>07. Registros Estadísticos</t>
  </si>
  <si>
    <t xml:space="preserve"> Estructurar el Registro Estadístico Base de Empresas (REBE) con la actualización de la variable CIIU a revisión 5 a partir del procesamiento e integración de las fuentes de información que lo conforman.</t>
  </si>
  <si>
    <t>Número de bases de datos referentes a los registros estadísticos actualizados</t>
  </si>
  <si>
    <t>Base de datos semestral resultado de la integración y actualización de las fuentes de información para el Registro Estadístico Base de Empresas</t>
  </si>
  <si>
    <t>Bases de Datos</t>
  </si>
  <si>
    <t>Dirección de Registros Estadísticos</t>
  </si>
  <si>
    <t>Se iniciaron las actualizaciones de las fuentes de información para el Registro Estadístico Base de Empresas</t>
  </si>
  <si>
    <t>Como resultado del proceso de actualización del Registro Estadístico Base de Empresas (REBE) correspondiente al primer semestre de 2025, se integró la información derivada de la revisión de calidad identificada con el consecutivo, ejecutando las actividades de mantenimiento y validación requeridas para fortalecer la consistencia y calidad del registro. Durante este proceso se efectuó la depuración de la información mediante la baja de 2.373 registros asociados a inconsistencias identificadas en la razón social, sin requerirse ajustes por cambios en el tipo de documento, razón social o manejo de duplicados por NIT.
Con la culminación de las actividades de actualización y control de calidad, se realizó el cierre del REBE para el primer semestre de 2025, consolidando un total de *5.962.834 empresas* actualizadas. Para este resultado se integraron los diferentes archivos provenientes de las fuentes RUES y RELAB, incorporando registros de altas, permanencias, actualizaciones de actividad económica (CIIU), procesos de homologación y validaciones de similitud, alcanzando un volumen superior a *7,1 millones de registros procesados* durante la actualización.
Como parte de la consolidación del registro, se dispuso para consulta la información integrada del REBE y del Registro Estadístico de Empresas (REE), conformada por *18.647.732 registros*, mediante tablas especializadas en el esquema Oracle institucional y archivos planos estandarizados para facilitar su consulta, explotación y aprovechamiento por las diferentes áreas técnicas de la entidad.
Finalmente, se identificó como actividad pendiente la incorporación de los resultados del proceso de georreferenciación al REBE y la actualización de la actividad económica con base en la CIIU 5 debido a que el lineamiento para la homologación no ha sido publicado, con el fin de continuar fortaleciendo la calidad y completitud de la información espacial asociada al registro empresarial.</t>
  </si>
  <si>
    <t>RUTA_EVIDENCIA.jpeg
20260602_ACTUALIZACION_REBE_CALIDAD_2025C1.pdf
RUTA_BD.jpeg</t>
  </si>
  <si>
    <t>DRE_02</t>
  </si>
  <si>
    <t xml:space="preserve"> Actualizar los Registros Estadísticos Satélite en sus variables de identificación ubicación contacto y temáticas conforme a los ejercicios de integración de bases de datos realizados.</t>
  </si>
  <si>
    <t>Número de bases de datos actualizadas de registros estadísticos satélite de acuerdo con el número de registros estadísticos satélite.</t>
  </si>
  <si>
    <t>Cuatro (4) bases de datos de registros estadísticos satélite actualizados en sus variables de identificación ubicación contacto y temáticas.</t>
  </si>
  <si>
    <t>Documentos de estudios técnicos</t>
  </si>
  <si>
    <t>Durante el primer trimestre de 2026 se avanzó en la actualización de los Registros Estadísticos Satélite mediante procesos de integración depuración validación y estandarización de múltiples fuentes de información fortaleciendo las variables de identificación ubicación contacto y temáticas.
En este marco:
- Se consolidó el universo contable del Registro Estadístico del Sector Público integrando fuentes como el Directorio de Cuentas Contables y el CUIN con validación de estado activo de unidades.
- Se realizó el cruce y validación de 8.509 registros del sector forestal con fuentes administrativas y registros estadísticos fortaleciendo la consistencia de la información.
- Se avanzó en la depuración estandarización y georreferenciación de registros de productores agropecuarios (algodón maíz fríjol y panela) logrando bases de datos con identificación validada codificación territorial (DIVIPOLA) y mejora en calidad de datos.
Estos avances contribuyen directamente a la conformación y actualización progresiva de las bases de datos de registros estadísticos satélite.</t>
  </si>
  <si>
    <t>1. Base_Integrada_Registro_Sector_Publico_SIE_Actualizacion_2026T1.csv
2. Base_Forestal_Cruce_Validacion_Fuentes_BDUA_REBE_REBP_2026T1.xlsx
3. CRUCE_Algodon_Depuracion_Validacion_REBE_2026T1
4. Diagnostico-analisis-FENALCE 02_02_2026
5. Diagnostico-analisis-FEDEPANELA 05_02_2026</t>
  </si>
  <si>
    <t>El Registro Estadístico del Sector Agropecuario (RESA) se encuentra actualizado con corte a 2025, incorporando nuevos registros administrativos y fuentes de información estratégicas para fortalecer su cobertura y representatividad. Entre las fuentes integradas se encuentran el registro administrativo del Instituto Colombiano Agropecuario (ICA) denominado B1_Rep_Reg_Sanit_Pred_Pec_OtrasEspecies, la base "Base de Datos Cedulados Fedepanela" suministrada por Fedepanela, el registro "Redes de Innovación 2024–2025" correspondiente a Fenalce, y el Registro de Productores de Frutas y Hortalizas proporcionado por Asohofrucol.</t>
  </si>
  <si>
    <t>RUTA.png</t>
  </si>
  <si>
    <t>DRE_03</t>
  </si>
  <si>
    <t>Difundir los productos derivados del Registro Estadístico Base de Relaciones Laborales (RELAB)</t>
  </si>
  <si>
    <t>Total de publicaciones trimestrales/total de publicaciones al año * 100</t>
  </si>
  <si>
    <t>Presentaciones y anexos sobre las publicaciones realizadas</t>
  </si>
  <si>
    <t>Bases de microdatos anonimizados</t>
  </si>
  <si>
    <t>Durante el primer trimestre de 2026 se avanzó en la generación y consolidación de insumos técnicos para la difusión de los productos derivados del Registro Estadístico Base de Relaciones Laborales (RELAB) mediante la elaboración de tablas documentos y resultados actualizados.
En este marco:
Se elaboraron las tablas anexo del RELAB para la Economía Creativa y Cultural con información actualizada a octubre de 2025.
Se desarrolló el documento de actualización de las desagregaciones por sexo y edad fortaleciendo la claridad y consistencia de la información a difundir.
Se consolidaron tablas y resultados del RELAB con corte a diciembre de 2025 y enero de 2026 garantizando información reciente y validada.
Estos productos constituyen insumos clave para la elaboración de presentaciones y anexos contribuyendo al proceso de difusión de los resultados del RELAB</t>
  </si>
  <si>
    <t>1. Anexo_RELAB_Economia_Creativa_Resultados_Oct2025.xlsx
2. Documento_RELAB_Actualizacion_Desagregaciones_Sexo_Edad_2026T1.pdf 
3. Anexo_RELAB_Empleo_Resultados_Dic2025.xlsx
4. Presentacion_RELAB_Resultados_Dic2025_Usuarios.pdf</t>
  </si>
  <si>
    <t>Durante el período de reporte se realizaron las actividades relacionadas al procesamiento, analisis y difusión de la información relacionada con el Registro Estadístico de Relaciones
Laborales (RELAB)</t>
  </si>
  <si>
    <t>pres-GEIH-may2026.pdf
doc-actualizacion-desagregaciones-sexo-edad-relab.pdf
anex-RELAB-creativa-abr2026.xlsx
anex-RELAB-empleo-abr2026.xlsx
pres-RELAB-abr2026.pdf</t>
  </si>
  <si>
    <t>DRE_04</t>
  </si>
  <si>
    <t>Realizar estudios técnicos de diagnóstico de registros administrativos de acuerdo con metodologías vigentes.</t>
  </si>
  <si>
    <t>Sumatoria de estudios técnicos de diagnóstico de registros administrativos realizados durante el periodo</t>
  </si>
  <si>
    <t>Estudios técnicos de diagnóstico de registros administrativos de acuerdo con metodologías vigentes.</t>
  </si>
  <si>
    <t>Durante el primer trimestre de 2026 se avanzó en la elaboración de estudios técnicos de diagnóstico de registros administrativos mediante la continuidad de procesos iniciados en la vigencia anterior y el establecimiento de nuevos ejercicios de articulación institucional.
En este marco:
Se dio continuidad al desarrollo de los diagnósticos técnicos iniciados en 2025 avanzando en su análisis y consolidación conforme a las metodologías vigentes.
Se adelantaron acciones de articulación con entidades externas para la identificación de nuevos registros administrativos susceptibles de diagnóstico logrando el acercamiento con dos (2) entidades para el inicio de futuros ejercicios.
Estos avances permiten dar continuidad a la producción de estudios técnicos de diagnóstico y ampliar progresivamente la cobertura de registros administrativos analizados</t>
  </si>
  <si>
    <t>Durante el segundo trimestre de 2026 se continuó con el desarrollo de los documentos técnicos de diagnóstico. Dando continuidad con los desarrollos iniciados en 2025, así como iniciando acercamientos a nuevas entidades para el inicio de nuevos procesos de diagnóstico de registros administrativos (RR.AA).
En este marco:
- Dentro de los procesos de diagnósticos iniciados en 2026, se encuentra el diagnóstico al Registro de Territorios Campesinos Agroalimentarios (TECAM) de la Agencia Nacional de Tierras (ANT). Este diagnóstico inicia a finales del mes de marzo y culmina a finales de abril. Siendo que se desarrolló el documento técnico de diagnóstico que fue finalizado y compartido a la entidad el 21 de abril de 2026.
-Se continúa con el desarrollo del análisis tanto cualitativo y cuantitativo de los demás procesos de diagnósticos planificados en el periodo 2026, para la construcción de los demás documentos técnicos de diagnóstico.</t>
  </si>
  <si>
    <t>1. Informe de diagnóstico Registro TECAM.pdf</t>
  </si>
  <si>
    <t>DRE_05</t>
  </si>
  <si>
    <t xml:space="preserve">L2.3 Un documento metodológico para el diagnóstico y fortalecimiento del Registro Social de Hogares desde la perspectiva estadística. </t>
  </si>
  <si>
    <t xml:space="preserve">Elaborar un documento metodológico para el diagnóstico y fortalecimiento del Registro Social de Hogares desde la perspectiva estadística. </t>
  </si>
  <si>
    <t>Porcentaje de avance del documento elaborado</t>
  </si>
  <si>
    <t>Documento metodológico que define los criterios ténicos y herramientas para el diagnóstico y el fortalecimiento del Registro Social de Hogares desde la perspectiva estadística.</t>
  </si>
  <si>
    <t>Durante el primer trimestre de 2026 se avanzó en la estructuración del documento metodológico para el diagnóstico y fortalecimiento del Registro Social de Hogares (RSH) particularmente en la revisión de antecedentes y la definición de insumos conceptuales y metodológicos.
En este marco:
-Se realizó la revisión de documentos elaborados en vigencias anteriores con el fin de identificar elementos metodológicos susceptibles de actualización y mejora.
-Se analizaron los instrumentos de diagnóstico a ser incorporados en el documento considerando las particularidades del RSH y los aspectos clave para la formulación del plan de fortalecimiento del registro.
Estas actividades corresponden a la fase inicial de construcción del documento sentando las bases técnicas para el desarrollo de los componentes metodológicos y operativos</t>
  </si>
  <si>
    <t>1. Documento_RSH_Apuntes_Diagnostico y Fortalecimiento_2026T1
2. Conceptos para Registros_Definiciones_2026T1xlsx
3. Revision_Conceptual_RSH_Registros_Estadisticos_Sistemas_Informacion_2026T1</t>
  </si>
  <si>
    <t>Durante el segundo trimestre de 2026, se continuó con el desarrollo y finalización del borrador del documento metodológico para el diagnóstico y fortalecimiento del Registro Social de Hogares (RSH).
En este marco:
-Se actualizó el formato del documento a la plantilla de documentos DANE 2026.
-Se actualizaron conceptos, definiciones y estándares nacionales e internacionales, considerando las particularidades del RHS y el nuevo enfoque asociado a este registro, modificando aspectos de forma del documento, así como de la metodología general del fortalecimiento al RHS.
-Se envió el documento a revisión interna dentro de la DRE, a fin de recibir retroalimentación y/o vistos buenos previo a la generación de un documento final y envio a la entidad productora del registro.</t>
  </si>
  <si>
    <t>1. RegistroSocialHogares_Jul26_rvHF.pdf</t>
  </si>
  <si>
    <t>DRE_06</t>
  </si>
  <si>
    <t>Desarrollar la exploración metodológica y conceptual necesaria para la conformación del Registro Estadístico de Actividades (REA) asegurando su alineación con estándares estadísticos nacionales e internacionales.</t>
  </si>
  <si>
    <t>(Numero de actividades ejecutadas / numero total de actividades a ejecutar) x 100.</t>
  </si>
  <si>
    <t>Documento de exploración metodológica y conceptual para la conformación del Registro Estadístico de Actividades (REA).</t>
  </si>
  <si>
    <t>Se avanzó en la exploración metodológica y conceptual para la conformación del Registro Estadístico de Actividades (REA), mediante el fortalecimiento de las reglas de negocio, la incorporación y evaluación de nuevas fuentes de información, y la definición de componentes técnicos para la integración de registros. En este proceso se establecieron criterios para la actualización del estado de actividad de las personas, incorporando validaciones basadas en la información de RELAB y criterios de permanencia y cambio que permiten mejorar la caracterización de la actividad en el tiempo.
En el componente de educación se desarrolló un script automatizado para la estandarización y limpieza de la información del SIMAT correspondiente a las vigencias 2022–2024, así como el diseño de catálogos de normalización para el modelo entidad–relación, fortaleciendo la calidad y homogeneidad de la información antes de su integración. Paralelamente, se definieron la llave de integración educativa y el identificador de actividad, contribuyendo a consolidar la articulación entre las personas y las diferentes actividades registradas.
En el componente laboral se construyeron y documentaron los scripts de salida de RELAB para el cálculo de indicadores, y se formuló una propuesta preliminar del modelo de datos a partir de las fuentes RELAB y PILA, definiendo las principales entidades, relaciones y variables requeridas para representar las trayectorias laborales. Asimismo, se avanzó en la revisión de registros administrativos del Ministerio del Deporte y del Directorio de Registros Administrativos 2026 del DANE, identificando nuevas fuentes con potencial para fortalecer la cobertura, interoperabilidad y disponibilidad de información del REA.</t>
  </si>
  <si>
    <t>Laboral_Obligación02Abril_Actualización-REA-Laboral.pptx
Educación_diagrama_flujo_DW_REA_SIRE.png
Otras_actividades_encuestas.xlsx
Registros_adicionales_mapeados_REA.xlsx
Variables_REA_min_deporte.xlsx
1.1 AVANCE EDUCACION 01_cleaning_SIMAT_2024 (1).py
RL2.py
RL1.py
1. 2 AVANCE EDUCACION REDU_DWH_data_vault_ERD.html
RL4.py
RL3.py
2.2 Variables REA.xlsx</t>
  </si>
  <si>
    <t>DRE_07</t>
  </si>
  <si>
    <t>Realizar la  integración y transformación de los Registros Administrativos (RRAA) a las transacciones de cuentas nacionales para el Cambio de Año Base</t>
  </si>
  <si>
    <t>Insumo del Registro Administrativo transformado a Sistema de Cuentas Nacionales</t>
  </si>
  <si>
    <t>Durante el primer trimestre de 2026 se avanzó en las actividades de alistamiento técnico para la integración de los Registros Administrativos (RRAA) a las transacciones del Sistema de Cuentas Nacionales en el marco del proceso de cambio de año base.
En este contexto:
-Se Definió el marco de lista del directorio de empresas requerido por la DSCN incluyendo las variables solicitadas y definidas en las mesas de trabajo
-Se adelantó la gestión para transferencia y la disposición de la información entre las dos áreas tecnicas</t>
  </si>
  <si>
    <t>Correo gestiones técnicas REBE - Cuentas nacionales</t>
  </si>
  <si>
    <t xml:space="preserve">Se entregó a la DSCN el Registro Estadistico Base de Empresas - REBE, de acuerdo con las variables solicitadas en el marco del proyecto de Cambio de Año Base </t>
  </si>
  <si>
    <t>Pantallazo del repositorio del registro entregado</t>
  </si>
  <si>
    <t>DRE_08</t>
  </si>
  <si>
    <t>Ejecutar las actividades para la construcción de un documento de lineamientos para el modelo genérico de ETL (Extraer: extracta. Transformar: transformó. Cargar: load) de bases de datos de RR.AA.</t>
  </si>
  <si>
    <t xml:space="preserve">(Numero de actividades ejecutadas / numero total de actividades a ejecutar) x 100%; donde el denominador es 4 de acuerdo con numero de actividades en proyecto de inversión que son las siguientes:
1. Plan de trabajo.
2. Diagnóstico.
3. Análisis metodológico.
4. Documento validado.
</t>
  </si>
  <si>
    <t>Documento de lineamientos para el modelo genérico de ETL (Extraer: extracta. Transformar: transformó. Cargar: load) de bases de datos de RR.AA.</t>
  </si>
  <si>
    <t>Durante el primer trimestre de 2026 se avanzó en la elaboración de un documento técnico de lineamientos para el modelo genérico de procesos ETL aplicados a bases de datos de registros administrativos en el marco del Sistema Integrado de Registros Estadísticos – SIRE. En este sentido se estructuró un manual operativo que define el enfoque conceptual la arquitectura de datos los estándares de ingeniería los mecanismos de validación de calidad y el modelo de orquestación de pipelines mediante Apache Airflow incorporando principios como idempotencia trazabilidad integración y reproducibilidad de los procesos.
Este documento corresponde a un avance técnico que consolida una primera versión estructurada de los lineamientos la cual constituye una base para discusión validación y ajuste con los equipos técnicos y funcionales. En consecuencia su contenido podrá ser objeto de modificaciones en función de su implementación en casos reales retroalimentación institucional y procesos de maduración del modelo previos a su adopción como versión definitiva.</t>
  </si>
  <si>
    <t>Documento_Lineamientos_Modelo_ETL_Registros_Administrativos_2026T1_Borrador</t>
  </si>
  <si>
    <t>Durante el segundo trimestre de 2026 se continuó con la construcción del documento de lineamientos para el modelo genérico de procesos ETL aplicados a bases de datos de registros administrativos, mediante la incorporación de componentes técnicos y operativos derivados de la implementación del Sistema de Integración de Registros Estadísticos Base (SIREB).
En este periodo se documentaron la arquitectura de la solución, el flujo operativo de procesamiento, los procedimientos para el desarrollo, despliegue y administración de procesos automatizados (DAGs), así como los mecanismos de aseguramiento de la calidad, trazabilidad, seguridad y pseudonimización de la información. Asimismo, se consolidaron lineamientos para la integración de fuentes de información, el gobierno de datos y la reutilización de componentes tecnológicos, fortaleciendo el documento como guía para la implementación de procesos ETL en el marco de los registros administrativos.
Con estos avances se fortaleció la versión preliminar del documento, incorporando procedimientos y especificaciones técnicas sustentadas en la implementación de SIREB, como base para su validación y consolidación como lineamiento institucional.</t>
  </si>
  <si>
    <t>Documento_Tecnico_Implementacion_SIREB_Lineamientos_ETL_2026T2</t>
  </si>
  <si>
    <t>DRE_09</t>
  </si>
  <si>
    <t>Ejecutar las actividades relacionadas con el desarrollo de los instrumentos para el seguimiento a los servicios de fortalecimiento de RRAA.</t>
  </si>
  <si>
    <t xml:space="preserve"> Instrumentos para el seguimiento a los servicios de fortalecimiento de RRAA.</t>
  </si>
  <si>
    <t>Durante el primer trimestre de 2026 se avanzó en el desarrollo de los instrumentos para el seguimiento a los servicios de fortalecimiento de registros administrativos (RRAA) mediante la construcción de herramientas preliminares y la definición de sus elementos conceptuales y metodológicos.
En este marco:
-Se diseñó una versión preliminar de matriz de seguimiento orientada a organizar la información de los registros administrativos según los avances en las diferentes líneas del Programa de Fortalecimiento de Registros Administrativos facilitando la trazabilidad del proceso y el monitoreo de resultados.
-Se avanzó en la revisión conceptual y metodológica de los instrumentos a partir del documento “Esquema de seguimiento a los servicios de fortalecimiento de registros administrativos” particularmente en la definición de las etapas del proceso el seguimiento a los productos generados (planes de fortalecimiento y planes de implementación) y la identificación de criterios para la verificación de evidencias y medición del avance.</t>
  </si>
  <si>
    <t>1. MatrizSgmtoenConstrucciónFRA.xlsx
2. DCTOSeguimientoServiciosFortalecimiento_AvanceMarzo.pdf</t>
  </si>
  <si>
    <t>Durante el segundo trimestre de 2026 se avanzó en la construcción de tanto las herramientas metodológicas como de un documento que contenga todo el esquema de seguimiento.
En este marco:
- Se culminó con la construcción del documento llamado "Esquema metodológico de seguimiento al fortalecimiento de registros administrativos del Sistema Estadistíco Nacional",  el cual define el alcance del seguimiento, criterios de análisis, nivel de seguimiento, enfoque basado en el ciclo PHVA y uso de indicadores semaforo para análisis del avance.
-Construcción inicial de un instrumento de seguimiento donde se operacionalice la metodología.</t>
  </si>
  <si>
    <t>1. Esquema_metodológico_seguimiento_ConstanzaT^M.docx</t>
  </si>
  <si>
    <t>DRE_10</t>
  </si>
  <si>
    <t>Brindar dos asesorías a entidades pertenecientes al Sistema Estadístico Nacional para el autodiagnóstico ó la configuración ó la anonimización de RR.AA</t>
  </si>
  <si>
    <t>Sumatoria de asesorías brindadas a entidades del Sistema Estadístico Nacional para el autodiagnóstico o la configuración o la anonimización de RR.AA</t>
  </si>
  <si>
    <t>Actas de las asesorías a las entidades del SEN para el autodiagnóstico o la configuración o la anonimización de RR.AA de acuerdo con las metodologías vigentes.</t>
  </si>
  <si>
    <t>Se realizaron los primeros acercamientos del año con las entidades.para brindar el servicio</t>
  </si>
  <si>
    <t>Para el segundo trimestre de 2026, se realizó una capacitación sobre el Programa de Fortalecimiento de Registros Administrativos al Ministerio del Interior, realizada el día 27 de mayo de 2026. En este taller/capacitación se dieron instrucciones sobre conceptos, definiciones, buenas prácticas y una explicación detallada sobre el Programa de Fortalecimiento de Registros Administrativos.</t>
  </si>
  <si>
    <t>1. Taller_FRA_MinInterior.pdf
2.27May26_Asistencia.pdf</t>
  </si>
  <si>
    <t>DRE_11</t>
  </si>
  <si>
    <t>17. Metas rezagadas - PAI 2025</t>
  </si>
  <si>
    <t xml:space="preserve"> Consolidar el Registro Estadístico Base de Población (REBP) mediante el procesamiento depuración e integración de los registros administrativos que lo conforman para el aprovechamiento estadístico.</t>
  </si>
  <si>
    <t>Base de datos anual a partir de la integración y actualización de las fuentes de información estandarizada y validada para el Registro Estadístico Base de Población que incluya un identificador seudo-anonimizado por persona y variables demográficas.</t>
  </si>
  <si>
    <t>Durante el primer trimestre de 2026 se avanzó en la consolidación del Registro Estadístico Base de Población (REBP) mediante la revisión y fortalecimiento de los procesos de integración depuración y ampliación de las fuentes de información que lo conforman.
En este marco:
Se realizó la revisión del proceso de incorporación de registros civiles en el Registro Estadístico de Personas identificando oportunidades de mejora orientadas a optimizar la integración y calidad de la información.
Se avanzó en la definición de estrategias para ampliar la cobertura del registro mediante la incorporación de un mayor número de registros especialmente de nacidos vivos provenientes del sistema de Estadísticas Vitales.
Se iniciaron gestiones para la integración de nuevas fuentes de información incluyendo datos de población extranjera en condición regular provenientes de Migración Colombia con el fin de fortalecer la integralidad y consistencia del registro.
Se adelantaron acciones para la implementación del identificador estadístico seudo-anonimizado por persona mediante la articulación con OSIS para el uso y adaptación de la plataforma requerida.
Estos avances corresponden a la fase de fortalecimiento e integración de insumos para la consolidación del REBP sentando las bases para la construcción de la base de datos integrada y validada en las siguientes etapas.</t>
  </si>
  <si>
    <t>Se avanzó en la consolidación del Registro Estadístico Base de Población (REBP), mediante la implementación de procesos de integración, depuración y ampliación de las fuentes de información que lo conforman. En este marco:
continuaron las gestiones para la integración de nuevas fuentes de información de datos de población extranjera en condición regular provenientes de Migración Colombia, logrando en este trimestre obtener acceso a la información solicitada. La inclusión de la misma será abordada en el tercer trimestre del año.
Se avanzó en el diseño e implementación de los procesos de extracción, transformación y carga de las diferentes fuentes de información que conforman el REBP, tomando énfasis especial en la calidad de datos durante la etapa de transformación. A través de esto, se logra la normalización y posterior centralización de las diferentes fuentes en el REBP.
Se avanzó en la integración de los diferentes rutinas ETL usando las fuentes de información disponibles en su corte más reciente recibido por el DANE. La ejecución con cortes de información homogéneos se dará durante el último trimestre del año.
Se avanzó en la implementación y fortalecimiento de la metodología de asignación del identificador estadístico único (pseudonimización). Para ello, se implementó el modelo de RecordLinkage probabilístico usando librería SPLINK y los datos del REBP 2024. Este modelo posteriormente fue exportado e implementado en ambiente productivo para su consulta a través de un servicio API REST, el cual consolida los IDs estadísticos generados para todas las fuentes. Durante el tercer trimestre del año se avanzará en la implementación del uso recurrente del servicio API REST para asignar identificadores estadísticos únicos a las personas que componen el REBP.</t>
  </si>
  <si>
    <t>DRE_12</t>
  </si>
  <si>
    <t>L2.6 Aprovechamiento estadístico de fuentes tradicionales no tradicionales y registros administrativos que permitan caracterizar a la población con enfoques diferenciales.</t>
  </si>
  <si>
    <t>03. Sentencia T302</t>
  </si>
  <si>
    <t>Realizar la actualización anual del Sistema de Información Wayuu con fuentes secundarias e indicadores.</t>
  </si>
  <si>
    <t>Numero de informes entregados referentes al Sistema de Información Wayuu</t>
  </si>
  <si>
    <t>Informe anual de actualización del Sistema de Información Wayuu.</t>
  </si>
  <si>
    <t>Durante el primer trimestre de 2026 se avanzó en la actualización del Sistema de Información Wayuu mediante la integración de nuevas fuentes de información y la publicación de indicadores en los tableros del sistema.
En este marco:
-Se completó la publicación de indicadores de Necesidades Básicas Insatisfechas (NBI) y Seguridad Alimentaria en el tablero del RMW.
-Se integraron y publicaron indicadores provenientes de la Registraduría Nacional del Estado Civil (RNEC) en el tablero de información general.
-Se actualizaron indicadores como el IRCA (Instituto Nacional de Salud) y los reportados por el Departamento de Prosperidad Social (DPS).
-Se consolidó el tablero de “Actualización de la información” integrando datos de las entidades del Comité Técnico de Información del MESEPP.
Se avanzó en la gestión de nuevas fuentes incluyendo la recepción de información de la segunda fase de caracterización de Uribia actualmente en proceso de revisión para su incorporación.
Estos avances contribuyen a la actualización progresiva del sistema en línea con la construcción del informe anual de actualización.</t>
  </si>
  <si>
    <t>Actualizacion_Indicadores_SIW_Tablero_RMW_2026T1
Integracion_Fuentes_RNEC_INS_DPS_SIW_2026T1
 Soporte_Caracterizacion_Uribia_FaseII_2026T1</t>
  </si>
  <si>
    <t>DRE_13</t>
  </si>
  <si>
    <t>L2.2 Un Sistema de Información estadístico para la economía popular diseñado e implementado.</t>
  </si>
  <si>
    <t>Ejecutar las actividades de optimización y evaluación del Sistema de Información Estadístico para la Economía Popular (SIEP) y su sitio especializado mediante la implementación de mejoras técnicas funcionales y de contenido que aseguren su estabilidad accesibilidad y pertinencia para los usuarios internos y externos</t>
  </si>
  <si>
    <t>(Número de actividades ejecutadas/ Número total de actividades a ejecutar)*100 donde el denominador es 8 (Revisión de códigos Reporte de actualización Documentos de reporte de cambios implementados en el sistema Actualización de Bases de Datos Requerimientos de usuarios externos inclusión de nuevas herramientas para mejorar la experiencia de usuario Revisión de los flujos de proceso revisión y actualización de manuales técnicos)</t>
  </si>
  <si>
    <t>Sistema de información y sitio especializado accesibles y funcionales para los usuarios internos y externos.</t>
  </si>
  <si>
    <t>Durante el primer trimestre de 2026 se avanzó en la ejecución de actividades orientadas a la optimización y evaluación del Sistema de Información Estadístico para la Economía Popular (SIEP) particularmente en componentes asociados a la identificación de requerimientos mejora de contenidos y fortalecimiento de la articulación interinstitucional.
En este marco:
- Se llevó a cabo la Mesa Estadística Sectorial de Economía Popular espacio en el cual se revisaron las necesidades de información de los usuarios y los avances del sistema. Este ejercicio permitió identificar nuevos requerimientos de información revisar flujos de interacción entre actores y fortalecer la gobernanza del sistema con la designación del Departamento Nacional de Planeación como Secretaría Técnica.
- Se elaboró y aprobó la Nota Estadística del SIEP consolidando resultados actualizados y garantizando la calidad estandarización y claridad de la información. Este producto contribuye a la mejora de contenidos y a la experiencia de los usuarios del sistema y su sitio especializado. La nota fue avalada por el Comité Editorial del DANE en su tercera sesión de 2025 y aprobada para publicación en marzo de 2026. 
Estas acciones representan avances en la ejecución de actividades programadas para la vigencia contribuyendo al fortalecimiento funcional la accesibilidad y la pertinencia del sistema.</t>
  </si>
  <si>
    <t>1. Acta_Mesa_Estadistica_Economia_Popular_SIEP_Requerimientos_Usuarios_2026T1
2. Nota_Estadistica_SIEP_Economia_Popular_Resultados_2026T1</t>
  </si>
  <si>
    <t>Se desarrollaron actividades orientadas al fortalecimiento técnico, metodológico y funcional del Sistema de Información Estadístico para la Economía Popular (SIEP). Como parte de este proceso, se realizó el cargue de la versión final del Plan General y la Metodología del SIEP en ISOLUCION y se consolidó la documentación técnica del proceso estadístico mediante la elaboración de los manuales de procesamiento, el plan de pruebas y la descripción del modelo funcional, soportando la implementación y estandarización de los procesos asociados al sistema.
Adicionalmente, se elaboró el documento metodológico para la construcción del Registro Estadístico de Entidades Sin Ánimo de Lucro (ESALES), orientado a la identificación y caracterización de las Instituciones Sin Fines de Lucro (ISFL) y de las organizaciones sociales que conforman el componente no mercantil de la Economía Popular. Asimismo, se adelantaron actividades de articulación institucional mediante la planeación de la segunda Mesa Estadística de Economía Popular, la definición de las acciones del SIEP en el marco del CONPES de Economía Popular y la realización de una mesa técnica con Gestión de Proveedores y las dependencias del Ministerio del Interior responsables de los registros administrativos sobre ESALES y organizaciones sociales, fortaleciendo la coordinación interinstitucional para el aprovechamiento de estas fuentes de información.</t>
  </si>
  <si>
    <t>Planeación con DNP segunda mesa de economía popular.pdf
Plan de Pruebas.xlsx
CNT-SIEP -GEIH-Manual-Procesamiento-001.docx
1. CNT-SIEP-DFU-001 Descripción del Modelo Funcional.docx
documento_metodologico_esal (1) (1) (1).docx
20260527_Cronograma_Mesa_Trabajo_Economia_Popular_26.pdf
Matriz DANE CONPES SIEP (1).xlsx
DAN-SIEP-PGR-001.pdf
DSO-SIEP-MET-001.pdf
ALCANCE OFICIO MIN_INTERIOR_03062026.docx
Gestion Mesa Tecnica MinInterior.pdf
Gestion RRAA a GDP  MinInterior.pdf</t>
  </si>
  <si>
    <t>DRE_14</t>
  </si>
  <si>
    <t>Ejecutar las actividades de mantenimiento y actualización de los diferentes indicadores que hacen parte del Sistema de Información Estadístico para la Economía Popular (SIEP) y su sitio especializado a partir de la integración de las diversas fuentes de datos.</t>
  </si>
  <si>
    <t>(Número de actividades ejecutadas/ Número total de actividades a ejecutar)*100 donde el denominador es 6 (Acopio de la información a actualizar generación de indicadores por fuente de información análisis de información por fuente de información pruebas de consistencia estadística generación de esquemas SDMX documentación de códigos de actualización y procesamiento)</t>
  </si>
  <si>
    <t>Sistema de información y sitio especializado con información actualizada de acuerdo a disponibilidad de datos sobre la Economía Popular.</t>
  </si>
  <si>
    <t>Durante el primer trimestre de 2026 se avanzó en la ejecución de actividades orientadas al mantenimiento y actualización de los indicadores del Sistema de Información Estadístico para la Economía Popular (SIEP) particularmente en el componente de acopio organización e integración de información proveniente de diferentes fuentes.
En este marco:
- Se consolidó el listado de indicadores de demografía empresarial para la vigencia 2025 estructurando la información base para su posterior actualización en el sistema.
- Se avanzó en la identificación y organización de indicadores relacionados con población LGBTI para las vigencias 2022 a 2024 integrando información relevante para su incorporación en el SIEP.
- Se consolidó el listado de indicadores del SIEP a partir de la Gran Encuesta Integrada de Hogares (GEIH) para la vigencia 2025 fortaleciendo la integración de esta fuente estratégica dentro del sistema.</t>
  </si>
  <si>
    <t>1. Indicadores_SIEP_Demografia_Empresarial_Depuracion_2025_2026T1
2. Indicadores_SIEP_LGBTI_Consolidacion_2022_2024_2026T1
3. Indicadores_SIEP_GEIH_Integracion_2025_2026T1</t>
  </si>
  <si>
    <t>Se realizaron actividades de mantenimiento y actualización de los indicadores que conforman el Sistema de Información Estadístico para la Economía Popular (SIEP). En este marco, se actualizó la estructura del visualizador de datos para incorporar nuevos indicadores relacionados con ocupados en condición de pobreza monetaria, población LGTBI e indicadores de EMICRON con desagregación geográfica, fortaleciendo la disponibilidad y alcance de la información publicada.
De igual manera, se efectuó el cargue de los indicadores de ocupados de Economía Popular derivados de la Gran Encuesta Integrada de Hogares (GEIH) para la vigencia 2025. Complementariamente, se generaron los indicadores de demografía y dinámica empresarial con corte a 2024 y se actualizó el visualizador del sitio especializado con la información más reciente, garantizando la disponibilidad de indicadores estadísticos oportunos y consistentes para los diferentes usuarios del sistema.</t>
  </si>
  <si>
    <t>visualizador indicadores demografía 2024
INDICADORES_DEMOGRAFIA_SIEP_DEPURADO_AÑO_2025.xlsx
AVANCE SIEP ABRIL 2026.docx
SIEP_DSD_Matrix_SDMXML_generator_ME_V29 (1).xlsm
Evidencia actualización visualizador GEIH 2025</t>
  </si>
  <si>
    <t>DRE_15</t>
  </si>
  <si>
    <t>Realizar mantenimiento y sostenibilidad del Sistema de Información Wayuu</t>
  </si>
  <si>
    <t>(Número de indicadores o fuentes de información del Sistema de Información Wayuu publicadas en la vigencia / número de indicadores o fuentes de información del Sistema de Información Wayuu recibidas en la vigencia) * 100</t>
  </si>
  <si>
    <t>Cronograma de Publicación  
Sistema de información Wayuu funcionando</t>
  </si>
  <si>
    <t>Durante el primer trimestre de 2026 se avanzó en las actividades de mantenimiento y sostenibilidad del Sistema de Información Wayuu mediante acciones orientadas al fortalecimiento de la articulación interinstitucional la accesibilidad de la información y la pertinencia cultural de los contenidos.
En este marco:
-Se fortaleció la articulación interinstitucional a través de la integración de información proveniente de las entidades que conforman el CTI del MESEPP lo cual se refleja en la actualización de indicadores y en la revisión de sus periodos de reporte en el tablero de “Actualización de la información”.
-Se mejoró el acceso a la información mediante la incorporación de contenidos pedagógicos incluyendo notas explicativas sobre los indicadores del sistema así como ajustes en la organización y redacción de los contenidos para facilitar su comprensión por parte de los usuarios.
-Se avanzó en la pertinencia cultural del sistema mediante la incorporación de contenidos en lengua wayuunaiki a través de la funcionalidad multidioma junto con revisiones orientadas a mejorar su comprensión. No obstante estos desarrollos se encuentran en una fase institucional por lo que se requiere fortalecer su uso y apropiación en territorio.
Estos avances contribuyen al mantenimiento funcionamiento y mejora continua del sistema.</t>
  </si>
  <si>
    <t>Soporte_Articulacion_Interinstitucional_SIW_2026T1
Soporte_Mejoras_Acceso_Informacion_SIW_2026T1
Soporte_Pertinencia_Cultural_Wayuunaiki_SIW_2026T1</t>
  </si>
  <si>
    <t>Bases de datos Censal</t>
  </si>
  <si>
    <t>Dirección de Censos y Demografía</t>
  </si>
  <si>
    <t>DCD_01</t>
  </si>
  <si>
    <t>L2.9 Desarrollar las acciones de cumplimiento de los compromisos concertados en las instancias de participación y consulta con grupos poblacionales</t>
  </si>
  <si>
    <t>Elaborar documentos técnicos con orientaciones para definir la visibilización de la población campesina indígena Negra Afrodescendiente raizal y palenquera y Rrom en las operaciones censales</t>
  </si>
  <si>
    <t>Sumatoria de documentos elaborados</t>
  </si>
  <si>
    <t xml:space="preserve">1 Documento de orientaciones para definir la visibilización de la población campesina en las operaciones censales (III trimestre)
1 Documento de orientaciones para definir la visibilización de la población indígena en las operaciones censales (IV trimestre)
1 Documento de orientaciones para definir la visibilización de la población Negra Afrodescendiente raizal y palenquera en las operaciones censales (IV trimestre)
1 Documento de orientaciones para definir la visibilización de la población Rrom en las operaciones censales (IV trimestre)
</t>
  </si>
  <si>
    <t>6_Bases PND - Actores diferenciales para el cambio</t>
  </si>
  <si>
    <t>DCD_02</t>
  </si>
  <si>
    <t>L2.1 Una hoja de ruta con Parques Nacionales Naturales en la que se caracterice las condiciones socio-económicas de las familias habitantes de las áreas del Sistema de Parques Nacionales Naturales.</t>
  </si>
  <si>
    <t xml:space="preserve">Elaborar informe sobre la socialización del documento con el diseño metodológico y conceptual relacionado con el instrumento desarrollado en el hito 4 para los SIRAP de acuerdo con el CONPES 4050 de 2021 </t>
  </si>
  <si>
    <t>Porcentaje de avance del documento</t>
  </si>
  <si>
    <t>1. Informe sobre la socialización del documento con el diseño metodológico y conceptual relacionado con el instrumento desarrollado en el hito 4 para los SIRAP de acuerdo con el CONPES 4050 de 2021</t>
  </si>
  <si>
    <t>Durante el primer trimestre de 2026 la Dirección de Censos y Demografía avanzó en la elaboración del informe de socialización del instrumento de medición ante los Sistemas Regionales de Áreas Protegidas (SIRAP) en el marco de los compromisos interinstitucionales y del CONPES 4050 de 2021.
En este periodo se desarrollaron las siguientes actividades: i) Contacto con Parques Nacionales Naturales de Colombia (PNNC);  ii) la realización de reuniones el 10 y 17 de marzo de 2026 y  iii) La definición de compromisos para la socialización del instrumento.
Asimismo se elaboraron reportes semanales de actividades en el marco de la Directiva Presidencial N.° 5 del Plan Nacional de Desarrollo (PND).</t>
  </si>
  <si>
    <t>INFORME DE SOCIALIZACIÓN DEL INSTRUMENTO  DE MEDICIÓN ANTE LOS SIRAP. (Avance I trimestre 2026)</t>
  </si>
  <si>
    <t xml:space="preserve">Se realizó la socialización del instrumento de medición de condiciones de vida de habitantes en áreas protegidas (RCVPAPP) ante los SIRAP y CAR:
•	14 abr: Revisión y ajustes a la primera versión de la presentación.
•	12 may: Reunión técnica para estandarizar diapositivas, distribución de tiempos y asignación de expositores.
•	19 may: Evento virtual de socialización con 118 participantes. Exposiciones sobre objetivos, metodología y formulario del instrumento (CONPES 4050 y Ley 2294/2023).
•	23 jun: Oficio DANE solicitando acta, relatoría y lista de asistencia a PNNC.
Estado: Socialización completada. Pendiente entrega de acta por PNNC. Apoyo técnico continúa.
</t>
  </si>
  <si>
    <t>INFORME DE SOCIALIZACIÓN DEL INSTRUMENTO  DE MEDICIÓN ANTE LOS SIRAP. (Avance II trimestre 2026)</t>
  </si>
  <si>
    <t>DCD_03</t>
  </si>
  <si>
    <t xml:space="preserve">L2.9 Desarrollar las acciones de cumplimiento de los compromisos concertados en las instancias de participación y consulta con grupos poblacionales </t>
  </si>
  <si>
    <t>Elaborar documento técnico con el planteamiento de la planeación y ejecución del próximo Censo Nacional de Población y Vivienda donde se recojan las experiencias del CNPV 2018 y las innovaciones y buenas prácticas de otros países.</t>
  </si>
  <si>
    <t>Porcentaje del documento elaborado</t>
  </si>
  <si>
    <t>1. Documento técnico con el planteamiento de la planeación y ejecución del próximo CNPV</t>
  </si>
  <si>
    <t>Durante el primer trimestre de 2026 la Dirección de Censos y Demografía avanzó en la elaboración del documento técnico con el planteamiento de la planeación y ejecución del próximo Censo Nacional de Población y Vivienda (CNPV).
En este periodo se abordaron elementos iniciales de tipo conceptual operativo e institucional para la planeación del CNPV.
Asimismo se estructuraron contenidos relacionados con la organización del proceso censal conforme al Modelo de Producción Estadística incluyendo la definición de fases del proceso estadístico.
Adicionalmente se incorporaron contenidos asociados a la articulación institucional y la cooperación internacional incluyendo la identificación de referentes internacionales</t>
  </si>
  <si>
    <t xml:space="preserve">Documento técnico planeación y ejecución próximo CNPV-Avance I trimestre </t>
  </si>
  <si>
    <t>Durante el segundo trimestre de 2026 se avanzó en la elaboración del documento técnico con el planteamiento de la planeación y ejecución del próximo Censo Nacional de Población y Vivienda (CNPV). En este periodo, se fortalecieron los componentes conceptuales, metodológicos, operativos e institucionales mediante la incorporación de las lecciones aprendidas del CNPV 2018 y de innovaciones y buenas prácticas identificadas en experiencias censales recientes de otros países. Asimismo, se consolidaron los capítulos relacionados con el componente tecnológico, la integración de registros administrativos, el plan operativo, y el cronograma del proyecto censal de la ronda 2030.</t>
  </si>
  <si>
    <t>Documento técnico planeación y ejecución próximo CNPV-Avance II trimestre</t>
  </si>
  <si>
    <t>DCD_04</t>
  </si>
  <si>
    <t>Elaborar documento técnico con la propuesta de Gobernanza del próximo CNPV</t>
  </si>
  <si>
    <t>Documento con la propuesta de Gobernanza del próximo CNPV</t>
  </si>
  <si>
    <t>Durante el primer trimestre de 2026 la Dirección de Censos y Demografía avanzó en la elaboración del documento técnico con la propuesta de gobernanza del próximo Censo Nacional de Población y Vivienda (CNPV).
En este periodo se adelantaron actividades orientadas a la recopilación análisis y organización de insumos técnicos.
Estas actividades incluyeron la revisión de modelos de gobernanza de censos anteriores (1993 2005 y 2018) documentos institucionales del DANE y referentes internacionales en materia de gobernanza censal.</t>
  </si>
  <si>
    <t xml:space="preserve">Documento técnico propuesta gobernanza CNPV - Avance I trimestre </t>
  </si>
  <si>
    <t>La Dirección de Censos y Demografía, continuó avanzando en la elaboración del documento técnico con la propuesta de gobernanza del próximo Censo Nacional de Población y Vivienda (CNPV). En este periodo, se profundizó en la recopilación, sistematización y análisis de información sobre las experiencias censales más recientes de países de América Latina y el Caribe, así como de Estados Unidos y Canadá. El ejercicio comprendió la consolidación de información relacionada con los calendarios censales, las metodologías de levantamiento, los mecanismos de recolección, el uso de registros administrativos, la implementación de censos electrónicos, los procesos de evaluación censal y la documentación técnica disponible en fuentes oficiales. Los insumos obtenidos fortalecen la construcción de la propuesta de gobernanza al aportar referentes internacionales y buenas prácticas para la definición de mecanismos de coordinación institucional y seguimiento del próximo CNPV.</t>
  </si>
  <si>
    <t>Revisión_Ultimo_Censo_Paises_America - Avance II trimestre</t>
  </si>
  <si>
    <t>DCD_05</t>
  </si>
  <si>
    <t>Elaborar documento con recomendaciones para la incorporación del censo de los habitantes tradicionales del páramo en el Censo de Población Vivienda en el marco del cumplimiento del artículo 12 de la Ley 1930 de 2018</t>
  </si>
  <si>
    <t>Documento técnico con recomendaciones para la incorporación del censo de los habitantes tradicionales del páramo en el Censo de Población Vivienda</t>
  </si>
  <si>
    <t>Durante el primer trimestre de 2026 la Dirección de Censos y Demografía avanzó en la elaboración del documento de recomendaciones para la incorporación de los habitantes tradicionales de páramo en el Censo de Población y Vivienda en cumplimiento del artículo 12 de la Ley 1930 de 2018.
En este periodo se desarrollaron actividades de rediseño de instrumentos para la recolección de información en campo considerando insumos derivados de ejercicios previos.
Asimismo se realizó la selección de escenarios para pruebas focalizadas y la definición de criterios técnicos para su implementación.</t>
  </si>
  <si>
    <t>Informe recomendaciones la incorporación del CHTP en el CNPV- Avance I trimestre 2026</t>
  </si>
  <si>
    <t xml:space="preserve">Sobre el avance en la identificación del Habitante Tradicional de Páramo (HTP) para el CNPV se realizaron las siguientes actividades:
•	Análisis de resultados de salidas técnicas previas (Berlín-Toná, Monguí-Boyacá y Cumbal-Nariño).
•	26 mar: Taller focal en Monguí-Boyacá (23 participantes) – identificación de dimensiones de arraigo (productiva, territorial, cultural, organizativa y ambiental).
•	23 abr: Taller focal en Cumbal-Nariño – trabajo en 3 momentos: definición de arraigo, características del habitante tradicional y propuestas de preguntas para el censo.
•	Diseño de dos formularios de prueba (Form 1 y Form 2) en Excel y Microsoft Forms para la próxima salida a Silos (Norte de Santander). Pendiente tercera revisión y diseño muestral.
Estado: Material de pruebas listo. Enfoque en consolidación de variables multidimensionales (ICANH) para caracterizar al HTP.
</t>
  </si>
  <si>
    <t>Informe recomendaciones la incorporación del CHTP en el CNPV- Avance II trimestre 2026</t>
  </si>
  <si>
    <t>DCD_06</t>
  </si>
  <si>
    <t xml:space="preserve">Desarrollar talleres de reinducción para el sostenimiento de la estrategia de notificación y registro de los nacimientos en las asociaciones de parteras del pacífico </t>
  </si>
  <si>
    <t xml:space="preserve">Sumatoria de talleres desarrollados </t>
  </si>
  <si>
    <t xml:space="preserve">Evidencias del desarrollo de talleres de reinducción para el sostenimiento de la estrategia de notificación y registro de los nacimientos en las asociaciones de parteras del pacífico </t>
  </si>
  <si>
    <t>DCD_07</t>
  </si>
  <si>
    <t xml:space="preserve">12. Actualización metodologias demograficas y herramientas de seguimiento </t>
  </si>
  <si>
    <t>Realizar el Análisis de comparabilidad y calidad de los datos en el proceso preparatorio para la transición de CIE10 a CIE11 desarrollado a través del uso de las herramientas tecnológicas para la codificación automática de causas de defunción en CIE11: 1. IRIS 6 - con primera versión para producción. 2. Desarrollo In House: SIGEV Módulo de codificación CIE-11</t>
  </si>
  <si>
    <t>Documento técnico con el análisis de comparabilidad y calidad de los datos en el proceso preparatorio para la transición de CIE10 a CIE11 desarrollado a través del uso de las herramientas tecnológicas para la codificación automática de causas de defunción en CIE11 "1. Desarrollo In House: SIGEV Módulo de codificación y 2. IRIS 6 - con nuevas versiones de pruebas".</t>
  </si>
  <si>
    <t>DCD_08</t>
  </si>
  <si>
    <t>Publicar información de estadística de nacimientos y defunciones a nivel nacional producidos para el registro de hechos vitales en Colombia.</t>
  </si>
  <si>
    <t>Sumatoria de publicaciones realizadas</t>
  </si>
  <si>
    <t>Información estadística de nacimientos y defunciones a nivel nacional publicados</t>
  </si>
  <si>
    <t>Durante el mes de marzo se logró el cumplimiento de la meta relacionada con la publicación de la información de estadísticas de nacimientos y defunciones a nivel nacional correspondiente al registro de hechos vitales en Colombia.
e realizó la publicación del boletín técnico de nacimientos y defunciones el comunicado de prensa y la presentación interactiva correspondiente a estas estadísticas. Asimismo se dispusieron los anexos con la información base para el seguimiento al exceso de mortalidad a nivel nacional departamental y por sexo así como el seguimiento a la mortalidad en los principales departamentos y regiones.
Adicionalmente se publicaron los anexos correspondientes a nacimientos y a defunciones fetales y no fetales.</t>
  </si>
  <si>
    <t>anex-EEVV-DefuncionesFetalesCuadroAnoAcumulado-2025pr
anex-EEVV-DefuncionesNoFetalesCuadroAnoAcumulado-2025pr
anex-EEVV-NacimientosCuadroAnoAcumulado-2025pr (3)
anex-EEVV-SeguimientoExcesoMortalidadDepartamentoSexo-2025pr
anex-EEVV-SeguimientoExcesoMortalidadTotalNacional-2025pr
Carpeta: anex-EEVV-SeguimientoMortalidadDepartamentos-2025pr
Boletín técnico
Comunicado de prensa</t>
  </si>
  <si>
    <t>DCD_09</t>
  </si>
  <si>
    <t>14. Compromisos de política social en relación con migración</t>
  </si>
  <si>
    <t>Elaborar documento metodológico para la aplicación de la guía de sistemas de información en la implementación del Sistema de Información Estadística Migratoria</t>
  </si>
  <si>
    <t>Sumatoria del porcentaje de avance de los entregables</t>
  </si>
  <si>
    <t xml:space="preserve">Documentación Metodológica para la aplicación de la guía de sistemas de información en la implementación del Sistema de Información Estadística Migratoria.
Trimestre I: (20%)
1.) Documento con el diccionario de datos
2.) Documento con la descripción del modelo funcional
Trimestre II: (20%)
1.) Avance preliminar del plan de pruebas
2.) Descripción del modelo funcional
Trimestre III: (30%)
1.)Plan de difusión y comunicación.
2.) Especificaciones DSO
Trimestre IV: (30%)
1.) Plan de pruebas
</t>
  </si>
  <si>
    <t xml:space="preserve">Como parte de la construcción del documento metodológico para la implementación del Sistema de Información de Estadísticas Migratorias-SIEM la Dirección de Censos y Demografía cuenta con un grupo de profesionales expertos contratados por el Banco Interamericano de Desarrollo-BID quienes desarrollarán un modelo de gobernanza y sostenibilidad del SIEM. En el primer trimestre los consultores entregaron los documentos correspondientes al producto 2 denominado Esquema de caracterización e identificación del SIEM. Estos producros fueron fueron revisados por parte del Grupo Interno de Trabajo de Proyecciones y Análisis Demográfico para asegurar su calidad así como para sugerir cambios y adiciones que harían de los documentos más útiles y aplicables. </t>
  </si>
  <si>
    <t>Revisión 1 - Productos consultoría SIEM
Revisión 2 - Productos consultoría SIEM</t>
  </si>
  <si>
    <t>Se construyó de manera preliminar el documento metodológico orientado a aplicar guías técnicas de sistemas de información y su implementación estadística para el sector migratorio.</t>
  </si>
  <si>
    <t>Documento metodológico preliminar: 
-DSO-GUIA_SIEM-MET-001</t>
  </si>
  <si>
    <t>DCD_10</t>
  </si>
  <si>
    <t>Generar boletines técnicos de las estimaciones y proyecciones de la población incluyendo el enfoque étnico racial a nivel subnacional</t>
  </si>
  <si>
    <t>Boletines técnicos de las estimaciones y proyecciones de la población incluyendo el enfoque étnico racial a nivel subnacional.
Trimestre II: (50%)
1.) Avance preliminar de las pruebas técnicas del mejoramiento continuo de PPED con enfoque diferencial
Trimestre IV: (50%)
1.) Pruebas técnicas del mejoramiento continuo de PPED con enfoque diferencial</t>
  </si>
  <si>
    <t>Avance en el desarrollo de los boletines técnicos especializados. Estos documentos están asociados directamente con las características de la población Wayúu y abordan temáticas específicas tales como cultura, nutrición, vivienda y aspectos sociodemográficos, consolidando así la oferta de información de la entidad para este fin.</t>
  </si>
  <si>
    <t>Boletines preliminares estadísticas especializadas población Wayuu:
- Boletín Malnutrición
- Boletín sociodemográfico
- BOLETÍN_TÉCNICO_RMW_2024 (CULTURA WAYUU)_PREL
- Boletin_Viviendas_Wayuu</t>
  </si>
  <si>
    <t>DCD_11</t>
  </si>
  <si>
    <t>Elaborar documento metodológico de las estimaciones y proyecciones de la población incluyendo el enfoque étnico racial a nivel subnacional</t>
  </si>
  <si>
    <t>Documentación metodológica de las estimaciones y proyecciones de la población incluyendo el enfoque étnico racial a nivel subnacional
Trimestre III: (50%)
1.) Ficha metodológica
2.) Metodología.
3.) Plan de pruebas
Trimestre IV: (50%)
1.) Manual</t>
  </si>
  <si>
    <t>Se estructuró el documento denominado Aspectos metodológicos empleados para la generación del registro multidimensional Wayúu. Este documento corresponde a la respuesta al Auto 1284 de 2025, de la Sala Especial de Seguimiento de la Corte Constitucional de Colombia, el cual ordenó al Comité Técnico de Información del MESEPP el diseño de una estrategia de depuración y homologación de las distintas bases de datos sobre la población del pueblo Wayúu. Por lo cual, el documento expone los avances técnicos preliminares orientados a la consolidación de un marco estadístico armonizado, así como, la metodología empleada para la estimación de población de este pueblo indígena para los cuatro municipios enmarcados en la sentencia con declaratoria de estado de cosas inconstitucional.</t>
  </si>
  <si>
    <t>Documento preliminar Aspectos metodológicos empleados para la generación del registro multidimensional Wayuu:
- Aspectos metodológicos-PPED-Wayuu</t>
  </si>
  <si>
    <t>DCD_12</t>
  </si>
  <si>
    <t>Generar cuadros de resultados con las pruebas técnicas de la propuesta de reestructuración del modelo funcional de la operación estadística de Proyecciones de Población y Estudios Demográficos - PPED</t>
  </si>
  <si>
    <t>Documentación de la elaboración de cuadros de resultados con las pruebas técnicas de la propuesta de reestructuración del modelo funcional de la operación estadística de Proyecciones de Población y Estudios Demográficos - PPED
Trimestre II: (50%)
1.) Entrega preliminar de los cuadros de resultados con las pruebas de reestructuración del modelo funcional de Proyecciones de Población y Estudios Demográficos - PPED
Trimestre IV: (50%)
1.) Cuadros de resultados con las pruebas de reestructuración del modelo funcional de Proyecciones de Población y Estudios Demográficos - PPED</t>
  </si>
  <si>
    <t xml:space="preserve">Se desarrolló el cuadro de resultado alusivo a las retroproyecciones de población, el cual contiene los resultados de población por edad, sexo y año a nivel nacional. </t>
  </si>
  <si>
    <t>Documento Excel con los resultados de la retroproyección a nivel nacional:
-Cuadro resultados retroproyecciones nacional 1985-2018</t>
  </si>
  <si>
    <t>DCD_13</t>
  </si>
  <si>
    <t>Elaborar documento metodológico de las pruebas técnicas de la propuesta de reestructuración del modelo funcional de la operación estadística de Proyecciones de Población y Estudios Demográficos - PPED</t>
  </si>
  <si>
    <t>Documento Metodológico de las pruebas técnicas de la propuesta de reestructuración del modelo funcional de la operación estadística de Proyecciones de Población y Estudios Demográficos - PPED.
Trimestre I: (20%)
1.) Descripción del Modelo Funcional
2.) Especificaciones DSO
Trimestre II: (20%)
1.) Ficha metodológica
Trimestre III: (30%) 
1.) Metodología
2.) Plan de pruebas
Trimestre IV: (30%)
1.) Manual</t>
  </si>
  <si>
    <t>Revisión socialización y diágnostico del documento del modelo funcional de la operación estadística de proyecciones de población para identificar áreas de mejora líneas a actualizar y consideraciones metódologicas para la implementación de pruebas técnicas futuras previas a la estructuración de un modelo actualizado para las proyecciones de población</t>
  </si>
  <si>
    <t>Descripción Modelo funcional_enproceso</t>
  </si>
  <si>
    <t>Elaboración del documento metodológico que describe los aspectos técnicos implementados por la Dirección de Censos y Demografía del DANE, para la producción de retroproyecciones y proyecciones de población derivadas de información demográfica proveniente del Censo Nacional de Población y Vivienda – CNPV 2018.</t>
  </si>
  <si>
    <t>Documento metodológico preliminar:
- Doc.Metodológico_Proyecciones</t>
  </si>
  <si>
    <t>DCD_14</t>
  </si>
  <si>
    <t>Desarrollar el Geovisor de turismo con los resultados finales del Censo Económico</t>
  </si>
  <si>
    <t xml:space="preserve">Sumatoria de herramientas de visualización puestas en funcionamiento para el sector turismo </t>
  </si>
  <si>
    <t xml:space="preserve">Geovisor puesto en funcionamiento para el sector turismo </t>
  </si>
  <si>
    <t>DCD_15</t>
  </si>
  <si>
    <t>Generar boletines técnicos sobre la informalidad empresarial en el sector turismo</t>
  </si>
  <si>
    <t>Sumatoria de boletines elaborados</t>
  </si>
  <si>
    <t>Boletín técnico sobre la informalidad empresarial en el sector turismo</t>
  </si>
  <si>
    <t>DCD_16</t>
  </si>
  <si>
    <t>Generar el boletín técnico final y presentación con resultados finales y anexos estadísticos del sector turismo</t>
  </si>
  <si>
    <t xml:space="preserve">Boletín técnico final y presentación con resultados finales y anexos estadísticos del sector turismo
</t>
  </si>
  <si>
    <t>DCD_17</t>
  </si>
  <si>
    <t>Desarrollar el documento técnico que consolide el Plan General del Censo Nacional Agropecuario</t>
  </si>
  <si>
    <t>Plan General CNA</t>
  </si>
  <si>
    <t>Durante el periodo de seguimiento, el Plan General del Censo Nacional Agropecuario (CNA) registró avances progresivos en la identificación de necesidades de información, la caracterización de actores, el análisis de registros administrativos y operaciones estadísticas, la definición del objetivo, alcance temático y conceptos fundamentales del censo, así como en la estructuración del cronograma y presupuesto de las fases del proyecto. Se elaboró una primera versión del Plan General, alineada con el proceso estadístico, las recomendaciones institucionales y la norma técnica de calidad.
El documento ha sido objeto de revisión y ajuste con base en las observaciones de las áreas técnicas. Durante el último periodo se priorizó un análisis detallado del potencial uso de los registros administrativos y de las operaciones estadísticas como fuentes para el CNA, mediante mesas de trabajo orientadas a evaluar su calidad y pertinencia frente a las variables censales.</t>
  </si>
  <si>
    <t>Plan General 4° CNA</t>
  </si>
  <si>
    <t>DCD_19</t>
  </si>
  <si>
    <t>Desarrollar el documentación metodológica del Censo Nacional Agropecuario</t>
  </si>
  <si>
    <t>Documento metodológico del Censo Nacional Agropecuario</t>
  </si>
  <si>
    <t>El Documento Metodológico ha avanzado en la consolidación de los componentes conceptuales, metodológicos y técnicos que orientarán el desarrollo del operativo censal. Entre los principales avances se encuentran la elaboración de una versión inicial de la ficha metodológica, así como, la estructuración de los primeros capítulos del documento, en los que se desarrollan los aspectos temáticos, estadísticos y operativos que sustentan la propuesta metodológica del Censo Nacional Agropecuario (CNA).
Actualmente, se dispone de una versión preliminar del Documento Metodológico, la cual integra las definiciones básicas del diseño temático, estadístico y operativo del censo. Se elaboró una primera versión del cuestionario de barrido y se continúa avanzando en la definición de los requerimientos funcionales para el sistema de información, así como en los lineamientos metodológicos para las fases iniciales del CNA, de acuerdo al GSBPM. Los siguientes avances del documento estarán sujetos a la consolidación de las definiciones técnicas del Plan General, la validación de los componentes metodológicos y la incorporación de los resultados derivados del análisis de registros administrativos y operaciones estadísticas, con el fin de garantizar la consistencia y calidad técnica del diseño censal.</t>
  </si>
  <si>
    <t>DSO-4to CNA -MET</t>
  </si>
  <si>
    <t>Oficina de Sistemas</t>
  </si>
  <si>
    <t>DCD_20</t>
  </si>
  <si>
    <t>Desarrollar el primer ejercicio de simulación y pruebas de los programas procesos y productos necesarios para la generación de los productos de publicación bajo la CIE-11</t>
  </si>
  <si>
    <t>Informe de Resultados</t>
  </si>
  <si>
    <t>DCD_21</t>
  </si>
  <si>
    <t>Brindar asistencia técnica y temática a la elaboración y puesta en marcha del Plan Estructural para el cumplimiento de la Sentencia T-302 de 2017 en el marco de las acciones de la Dirección de Censos y Demografía.</t>
  </si>
  <si>
    <t>Número de reportes trimestrales</t>
  </si>
  <si>
    <t>Reportes trimestrales</t>
  </si>
  <si>
    <t>Durante el primer trimestre de 2026 la Dirección de Censos y Demografía adelantó acciones en el marco del seguimiento de compromisos del Plan Estructural de Acción de la Sentencia T-302 de 2017.
En este periodo se atendieron requerimientos de información realizados por la Consejería Presidencial para las Regiones mediante oficios fechados el 5 y 9 de febrero de 2026 relacionados con la consolidación del plan.
Asimismo se participó en una mesa técnica de trabajo convocada el 5 de marzo de 2026 para avanzar en la etapa final de construcción del Plan Estructural de Acción atendiendo inquietudes de las entidades participantes</t>
  </si>
  <si>
    <t>Reporte trimestral Plan Estructural _ sentencia wayuu (Avance I 2026)</t>
  </si>
  <si>
    <t>Durante el segundo trimestre de 2026, la Dirección de Censos y Demografía continuó brindando asistencia técnica y temática para la elaboración del Plan Estructural de Acción en cumplimiento de la Sentencia T-302 de 2017. En este periodo, participó en la sesión del Mecanismo Especial de Seguimiento y Evaluación de las Políticas Públicas (MESEPP), realizada en Riohacha los días 21 y 22 de mayo de 2026, en la cual se atendieron observaciones formuladas al Plan Estructural sobre las acciones relacionadas con el sistema de información a cargo del DANE. Como resultado, se realizaron precisiones técnicas para apoyar el proceso de revisión y ajuste del Plan Estructural por parte de las entidades participantes.</t>
  </si>
  <si>
    <t>Reporte trimestral Plan Estructural _ sentencia wayuu - II trimestre 2026</t>
  </si>
  <si>
    <t>DCD_22</t>
  </si>
  <si>
    <t>Generar publicaciones de los resultados del CENU a partir de los avances de la fase de procesamiento y análisis</t>
  </si>
  <si>
    <t>Número de publicaciones</t>
  </si>
  <si>
    <t>Publicación 1: Variables de personas - ocupados desagregación por CIIU (Sección división grupo y clase)
Publicación 2: Variables de económicas 
Publicación 3: Variables formalidad empresarial (CONPES 3956) y medios de pago.
Publicación 4: Publicación de Visor 
Publicación 5: Integración de la solución API´s_x000D_</t>
  </si>
  <si>
    <t>Se avanzó en la construcción de visor del Censo Económico Nacional Urbano en el cual se publica  información referida a dicha operación estadística presentando los resultados preliminares que incluyen los conteos a nivel nacional de toda la operación clasificados por departamentos y municipios. Durante el primer trimestre se avanzó en las siguientes publicaciones: 
•⁠  ⁠Publicación 1: Variables de personas -  desagregación por CIIU (Sección división grupo y clase)
•⁠  ⁠Publicación 3: Variables formalidad empresarial (CONPES 3956) y medios de pago.</t>
  </si>
  <si>
    <t>Captura de pantalla de publicaciones realizadas en el Geovisor</t>
  </si>
  <si>
    <t>No aplica el reporte para el II trimestre</t>
  </si>
  <si>
    <t xml:space="preserve">En Gestión </t>
  </si>
  <si>
    <t>Secretaría General</t>
  </si>
  <si>
    <t>DCD_23</t>
  </si>
  <si>
    <t>Realizar acompañamiento para el fortalecimiento de las operaciones censales en la temática étnico racial y de género de acuerdo con los lineamientos estratégicos de la entidad</t>
  </si>
  <si>
    <t>(Número de acompañamientos atendidos en el trimestre/ Número de requerimientos relacionados a la Dirección en el trimestre)*100</t>
  </si>
  <si>
    <t xml:space="preserve">Informes respuestas o ayudas de memoria que den evidencia del acompañamiento </t>
  </si>
  <si>
    <t>Para el primer trimestre de 2026 el equipo de la Dirección de Censos y Demografías diseño una herramienta de seguimiento tipo tablero de control para poder llevar el control de requerimientos de temas diferenciales asignados a esta Dirección dicha herramienta cuenta con un total de 16 variables de reporte: código solicitud/radicado medio de entrada tipo de solicitud fecha de ingreso fecha de reparto termino en días fecha respuesta entidad o persona solicitante asunto/ tema equipo responsable profesional asignado estado tramite  fecha de respuesta estado final radicado de salida observaciones/comentarios: así como un semáforo de alertas visuales y el tablero de control gráfico que permite realizar visualizaciones por estado final de la tarea vs. tipo de requerimiento vs. equipo de trabajo responsable con base en el seguimiento realizado cuenta con un total de 17 requerimientos atendidos para el primer trimestre</t>
  </si>
  <si>
    <t>TABLERO_SEGUIMIENTO_REQUERIMIENTOS_DCD_DIFERENCIAL_VF 1er trimestre</t>
  </si>
  <si>
    <t>Durante el segundo trimestre de 2026, el equipo de la Dirección de Censos y Demografía continuó realizando el seguimiento a los requerimientos relacionados con asuntos étnicos mediante la herramienta de tablero de control, con el propósito de fortalecer su monitoreo, trazabilidad y gestión oportuna.
Con corte al 30 de junio de 2026, se atendieron un total de 39 requerimientos, distribuidos de la siguiente manera: 29 correspondientes a requerimientos internos del DANE, 8 asociados a peticiones, quejas, reclamos y sugerencias (PQRS), 1 asignado por la Oficina Jurídica y 1 relacionado con el seguimiento a otras sentencias.</t>
  </si>
  <si>
    <t>TABLERO_SEGUIMIENTO_REQUERIMIENTOS_DCD_DIFERENCIAL_VF 2er trimestre</t>
  </si>
  <si>
    <t>DCD_24</t>
  </si>
  <si>
    <t>Realizar acompañamiento técnico en el marco del PND sentencias compromisos de política pública y dialogo social relacionado con los aspectos de gestión administrativa competencia de la Dirección</t>
  </si>
  <si>
    <t>(Número de acompañamientos jurídicos atendidos en el trimestre/ Número de requerimientos relacionados con las funciones misionales competencia de la Dirección en el trimestre)*100</t>
  </si>
  <si>
    <t xml:space="preserve">Informes respuestas conceptos o ayudas de memoria que den evidencia del acompañamiento </t>
  </si>
  <si>
    <t>Durante el período enero–marzo de 2026 la Dirección de Censos y Demografía contó con acompañamiento técnico jurídico continuo para el cumplimiento del Plan Nacional de Desarrollo sentencias judiciales estructurales y compromisos de política pública así como para la gestión administrativa asociada a procesos de diálogo social. Dicho acompañamiento permitió fortalecer la articulación interinstitucional el seguimiento administrativo a indicadores la atención oportuna a requerimientos judiciales y el desarrollo de acciones administrativas necesarias para la implementación efectiva de enfoques diferenciales. Dentro de las principales acciones se destacan: 
•	Acompañamiento en espacios y comités institucionales para el desarrollo del plan de trabajo del PND orientado al cumplimiento de los indicadores en articulación con equipos técnicos y administrativos de la Dirección.
•	Participación en reuniones los días 3 y 11 de febrero de 2026 enfocadas en la planeación de acciones administrativas necesarias para la implementación de compromisos institucionales.
•	Proyección de respuestas administrativas a solicitudes de ajuste de pago asociadas a compromisos derivados del PND
Frente a el Acompañamiento técnico en cumplimiento de sentencias judiciales se avanzó en la gestión administrativa y de coordinación institucional para el cumplimiento de órdenes judiciales principalmente:
Sentencia T 302 de 2017 (La Guajira)
•	Consolidación y revisión de solicitudes de información remitidas por la Contraloría General de la República relacionadas con el seguimiento administrativo al cumplimiento de la sentencia.
•	Análisis de requerimientos de la Veeduría ciudadana sobre acciones institucionales.
•	Revisión y remisión de observaciones administrativas al Reglamento Interno del MESEPP (Acuerdo 01 de 2024).
•	Remisión de insumos administrativos para responder solicitudes frente a la orden tercera del Auto 1284 de 2025. 
•	poyo a la respuesta administrativa a solicitud de la Defensoría del Pueblo relacionada con informes de cumplimiento.
 Sentencia T 276 de 2022
•	Seguimiento administrativo al envío del Plan de Socialización de la orden segunda.
•	Participación en reuniones interinstitucionales y administrativas con MinInterior y DANE para dar cumplimiento al Auto del 15 de diciembre de 2025.
•	Preparación del evento de socialización incluyendo coordinación logística y técnica.
•	Participación en comités y mesas técnicas internas para seguimiento administrativo de avances de la sentencia.
•	Apoyo a la elaboración de informes administrativos de avance para control y seguimiento.
Otras sentencias 
•	Sentencia 083 de 2025 – Morales (Cauca): Elaboración y remisión de respuesta a solicitud de avances en el cumplimiento de órdenes judiciales relacionada con requerimientos administrativos dirigidos al DANE.
•	Sentencia T 606 de 2015 – Plan Maestro PNN Tayrona: Acompañamiento en la audiencia de seguimiento del Plan Maestro. Elaboración y revisión de insumos administrativos y técnicos para responder autos judiciales relacionados con medidas cautelares y seguimiento interinstitucional.
•	Apoyo al informe DCD en el marco de una acción de cumplimiento contra el DANE y Parques Nacionales. 
•	Censo de pescadores artesanales y unidades económicas.
•	Elaboración de informes para vinculación e impugnación de sentencias de tutela.
•	Remisión de informe técnico en proceso de restitución de tierras del Resguardo Indígena Bochoroma – Bochoromacito. 
Durante los tres meses se adelantaron acciones de acompañamiento técnico para el cumplimiento de compromisos de política pública especialmente en materia de:
•	Implementación de enfoques diferenciales (étnico y campesino) en instrumentos estadísticos.
•	Articulación administrativa interna con las direcciones en el marco del enfoque para el Censo Nacional Agropecuario 
Y para finalizar se brindó apoyo técnico jurídico con impacto en la gestión administrativa de procesos de diálogo social particularmente con la Participación en mesas de trabajo y espacios de concertación la revisión y proyección de respuestas administrativas a memoriales y solicitudes de organizaciones representativas.</t>
  </si>
  <si>
    <t>Carpeta: GESTIÓN SENTENCIAS
Carpeta: Reunions PND-DIALOGO</t>
  </si>
  <si>
    <t xml:space="preserve">La Dirección de Censos y Demografía contó con acompañamiento técnico jurídico continuó para el cumplimiento del Plan Nacional de Desarrollo sentencias judiciales estructurales y compromisos de política pública, así como, para la gestión administrativa asociada a procesos de diálogo social. Dicho acompañamiento permitió fortalecer la articulación interinstitucional el seguimiento administrativo a indicadores la atención oportuna a requerimientos judiciales y el desarrollo de acciones administrativas necesarias para la implementación efectiva de enfoques diferenciales. Dentro de las principales acciones se destacan: 
• Acompañamiento en espacios y comités institucionales para el desarrollo del plan de trabajo del PND orientado al cumplimiento de los indicadores en articulación con equipos técnicos y administrativos de la Dirección.
• Participación en el Comité Técnico durante los meses de reporte enfocadas en la planeación de acciones administrativas necesarias para la implementación de compromisos institucionales (Talleres de implementación del autorreconocimiento étnico – socialización del documento de lecciones aprendidas).
Frente a el Acompañamiento técnico en cumplimiento de sentencias judiciales se avanzó en la gestión administrativa y de coordinación institucional para el cumplimiento de órdenes judiciales principalmente:
Sentencia T 302 de 2017 (La Guajira) Consolidación y revisión de solicitudes de información remitidas por la Procuraduría General de la Nación relacionadas con el seguimiento administrativo al cumplimiento de la sentencia. Análisis de requerimientos de la Veeduría ciudadana sobre acciones institucionales. Remisión de insumos administrativos para responder solicitudes frente a la orden tercera del Auto 1284 de 2025. Apoyo a la respuesta administrativa a solicitud de la Defensoría del Pueblo relacionada con informes de cumplimiento. 
Sentencia T 276 de 2022 Seguimiento administrativo al envío del Plan de Socialización de la orden segunda. Envío informe de avance de cumplimiento mayo y junio, Preparación del evento de socialización incluyendo coordinación logística y técnica. Participación en comités y mesas técnicas internas para seguimiento administrativo de avances de la sentencia. 
Otras sentencias 
• Seguimiento al proceso del Resguardo Indígena Emberá Katío Bochoroma-Bochoromacito. Remisión de informes técnicos a la OAJ. Participación y apoyo técnico en audiencias de seguimiento. Solicitudes de información sobre cumplimiento de órdenes judiciales en procesos de restitución.
•	Sentencia T 606 de 2015 – Plan Maestro PNN Tayrona: Acompañamiento en la audiencia de seguimiento del Plan Maestro. Elaboración y revisión de insumos administrativos y técnicos para responder autos judiciales relacionados con medidas cautelares y seguimiento interinstitucional.
•	Cumplimiento de la orden 22 de la Sentencia No. R-002 del 10 de febrero de 2026 relacionada con el Resguardo Indígena Burujón o La Unión San Bernardo del Pueblo Wounaan Nonan.
•	Apoyo al informe DCD en el marco de una acción de cumplimiento contra el DANE y Parques Nacionales. 
•	Censo de pescadores artesanales y unidades económicas.
•	Elaboración de informes para vinculación e impugnación de sentencias de tutela.
Se realizaron gestiones jurídicas y técnicas asociadas principalmente al seguimiento y cumplimiento de las Sentencias T‑302 de 2017, T‑276 de 2022 y T‑606 de 2015, así como a diversas acciones de tutela, procesos de restitución de tierras, solicitudes de conciliación extrajudicial, requerimientos de la Procuraduría General de la Nación y actuaciones derivadas de procesos judiciales y administrativos. Las actividades incluyeron la elaboración de informes de cumplimiento, respuestas a autos judiciales, coordinación interinstitucional, remisión de insumos técnicos a la Oficina Asesora Jurídica, preparación de conceptos y memorandos, seguimiento a compromisos institucionales y apoyo técnico para la atención de órdenes judiciales y procesos de seguimiento; planeación cumplimiento acuerdos Plan nacional de Desarrollo. </t>
  </si>
  <si>
    <t>Carpeta: GESTIÓN SENTENCIAS
Carpeta: Reuniones PND-DIALOGO</t>
  </si>
  <si>
    <t>DCD_25</t>
  </si>
  <si>
    <t>Fortalecer la estructura del Sistema de Censos mejorando las capacidades de programación seguimiento y control que soportan la adecuada ejecución de los procesos de producción estadística</t>
  </si>
  <si>
    <t>Porcentaje de avance en la consolidación de los entregables</t>
  </si>
  <si>
    <t>•	Insumos anteproyecto de presupuesto de la DCD
•	Informes de seguimiento a la ejecución presupuestal</t>
  </si>
  <si>
    <t>En el periodo de seguimiento se realizó la formulación y presentación del Anteproyecto de Presupuesto de la vigencia 2027 y se realizaron los seguimiento de ejecución mensuales asociados al proyecto de inversión Producción de Información Estructural y seguimiento a a la ejecución presupuestal de los recursos de la DCD</t>
  </si>
  <si>
    <t>1. Presentacion Anteproyecto DCD
Carpeta: 1.1 Anteproyecto Analizada_DCD
Carpeta: 1.2 Anteproyecto Estructural
Carpeta: 2. Seguimiento Eje</t>
  </si>
  <si>
    <t>Durante el segundo trimestre de la vigencia se realizó monitoreo periódico a la ejecución de los recursos asignados a la Dirección de Censos y Demografía, reportando el seguimiento mensual de la ejecución de los proyectos de inversión</t>
  </si>
  <si>
    <t xml:space="preserve">1. Carpeta Analizada: Contiene los correos e insumos mensuales remitidos de la ejecución de la DCD
2. Carpeta Estructural: Contiene los correos de reporte y los informes mensuales de seguimiento del proyecto de inversión   
</t>
  </si>
  <si>
    <t>DCD_26</t>
  </si>
  <si>
    <t>Adelantar el seguimiento a los compromisos metas indicadores y planeación estratégica de la Dirección de Censos y Demografía orientados a fortalecer la estructura del Sistema de Censos</t>
  </si>
  <si>
    <t>Durante el periodo mensual se adelantó el seguimiento a los compromisos metas e indicadores de la planeación estratégica de la Dirección de Censos y Demografía mediante la realización de reuniones de seguimiento la revisión de informes y reportes de avance así como la  actualización de matrices de seguimiento. Estas acciones permitieron monitorear el estado de cumplimiento de los objetivos institucionales contribuyendo así al fortalecimiento continuo de la estructura del Sistema de Censos y al logro de los resultados estratégicos de la Dirección.</t>
  </si>
  <si>
    <t>Correo solicitud reporte.
Matriz reporte I trimestre</t>
  </si>
  <si>
    <t xml:space="preserve">En el transcurso del trimestre se mantuvo el monitoreo de la planeación estratégica de la Dirección de Censos y Demografía mediante el análisis periódico de los compromisos, metas e indicadores definidos. Para ello, se consolidó la información reportada por los equipos de trabajo, se verificó el avance de las actividades programadas y se actualizaron los instrumentos de seguimiento, lo que permitió contar con información para apoyar la gestión orientada al cumplimiento de los objetivos institucionales. </t>
  </si>
  <si>
    <t>1. Formato solicitud modificación PAI
2. Solicitud_reporte_PAI
3. Reporte_PEI_1
4. Reporte_PEI_2</t>
  </si>
  <si>
    <t>DCD_27</t>
  </si>
  <si>
    <t>Estructurar insumos para la planeación estratégica y la financiación del ciclo censal</t>
  </si>
  <si>
    <t>Documento con el detalle de la planeación estratégica y la financiación del ciclo censal</t>
  </si>
  <si>
    <t>De cara a la estructuración del documento que detalla la planificación del ciclo censal durante el primer trimestre se avanzó en la consolidación de los insumos necesarios para la financiación del fortalecimiento de capacidades orientadas a la integración de los registros estadísticos con cada uno de los censos en el marco del ciclo censal. Este proceso incluyó la definición de la matriz de resultados así como la formulación del plan de adquisiciones de la estrategia.</t>
  </si>
  <si>
    <t>Adquisiciones_ajustadas_BID
Matriz de Resultado</t>
  </si>
  <si>
    <t>Durante el segundo trimestre se avanzó en la consolidación de insumos estratégicos para la planeación y financiación del ciclo censal. Entre estos se destaca, por un lado, la expedición del documento CONPES 4197 del 26 de mayo de 2026, a través del cual se emitió concepto favorable a la Nación para contratar un empréstito externo con la banca multilateral por hasta 15 millones de dólares, destinado a financiar el Programa de Fortalecimiento del Aprovechamiento de Registros Administrativos para la Producción de Estadísticas Oficiales. Por otro lado, se consolidó un documento técnico integral que compila los ejercicios de estimación de costos de las operaciones censales, estructura las estrategias financieras para viabilizar el uso de registros administrativos en estos procesos, y presenta un diagnóstico comparado sobre los avances internacionales en la transformación y modernización de los modelos de planeación censal.</t>
  </si>
  <si>
    <t>CONPES 4197_2026
Planeación Censal_junio_2026</t>
  </si>
  <si>
    <t>DCD_28</t>
  </si>
  <si>
    <t>Construir y actualizar herramientas para el seguimiento estratégico de la Dirección de Censos y Demografía integrando la información administrativa presupuestal y de compromisos</t>
  </si>
  <si>
    <t>Herramientas de visualización construidas y actualizadas</t>
  </si>
  <si>
    <t>Se elaboraron herramientas de seguimiento financiero contractual y de planeación diseñadas en powerbi</t>
  </si>
  <si>
    <t>Visor_3.pbix
Alertas.pbix
CENU.ipynb
CENU.pbix
CENU_.pbix
Cierre_cto.pbix
DCD.pbix
Ejecución_dane.ipynb
Seguimiento_cierre_contractual.ipynb</t>
  </si>
  <si>
    <t>Se elaboraron las herramientas de seguimiento contractual y presupuestal. Asimismo, se realizó el mantenimiento y la actualización de los visores de cierre contractual y seguimiento presupuestal.</t>
  </si>
  <si>
    <t>Visor de Comisiones 2026.htlm
CENU_V2_central.pbix
Informacion_ppto
Visor 3.pbix
Ejecucion_dane_7_fases_FINAL_CORREGIDO_OBL (1).py</t>
  </si>
  <si>
    <t>DCD_29</t>
  </si>
  <si>
    <t>Consolidar recomendaciones técnicas y de gestión para fortalecer la calidad de las operaciones estadísticas demográficas de Colombia incluido el próximo censo mediante la articulación de los GIT de la DCD el uso intensivo de registros y la incorporación sistemática de enfoques de género curso de vida e interseccional/étnico en coherencia con el modelo de producción estadística del DANE.</t>
  </si>
  <si>
    <t>Documento técnico con recomendaciones técnicas y de gestión para fortalecer la calidad de las operaciones estadísticas demográficas de Colombia.</t>
  </si>
  <si>
    <t>En este periodo frente a este compromiso se avanzó en la búsqueda y revisión sistemática de literatura y de documentos técnicos orientados a los métodos diagnósticos y buenas prácticas para la elaboración de censos tradicionales así como de carácter continuo y vinculados al uso de registros administrativos. Estos documentos corresponden tanto a Institutos de Estadísticas de diferentes países así como de lineamientos de la ONU. A partir de esta revisión se consolidó una primera sistematización bibliográfica la creación de matrices resumen sobre metodologias de elaboración de censos y la elaboración de un documento que integra este avance de revisión en perspectiva comparada</t>
  </si>
  <si>
    <t>Referentes Internacionales Modelos Censos Continuos</t>
  </si>
  <si>
    <t xml:space="preserve">Se avanzó en un conjunto de actividades técnicas, metodológicas y de gestión orientadas a fortalecer la planeación del CNPV 2030, el uso de registros administrativos, la incorporación del enfoque diferencial y la calidad de las estadísticas demográficas producidas por la DCD.
1. Sistematización técnica de espacios especializados
Se elaboraron relatorías técnicas de mesas de discusión sobre censos, registros administrativos y medición de la diversidad, con el fin de recoger recomendaciones, buenas prácticas y alertas útiles para la planeación censal.
Productos entregados:  3 relatorías técnicas de: 1) mesas sobre censos, 2)registros administrativos y 3)medición de la diversidad étnico-racial.
2. Propuesta de modernización del sistema censal colombiano
Se elaboró un documento marco orientado a proponer una ruta de transición hacia un sistema censal permanente, integrado y sostenible para Colombia, tomando como referencia los aprendizajes del CNPV 2018, las transformaciones internacionales de los censos, el uso de registros administrativos, las condiciones habilitantes y la necesidad de fortalecer la sostenibilidad del ciclo censal.
Producto entregado: Documento marco proyecto sistema Censo Colombia 2030 v(1)
3. Revisión del documento marco del CNPV 2030
Se aportó a la revisión y fortalecimiento del documento marco de proyecto del CNPV 2030, incorporando aprendizajes del CNPV 2018, referentes internacionales, enfoque diferencial, uso de registros, gobernanza, comunicación, calidad y sostenibilidad del ciclo censal.
Producto entregado: documento marco de proyecto del CNPV 2030 con aportes técnicos.
4. Construcción de la matriz de riesgos censales
Se contribuyó a la identificación y organización de riesgos asociados con planeación, gobernanza, operación de campo, cartografía, tecnología, registros administrativos, enfoque diferencial, comunicación pública y difusión de resultados.
Producto entregado: matriz de riesgos del CNPV 2030 con aportes incorporados.
5. Propuesta de Ruta para la incorporación del enfoque diferencial
Se elaboró una propuesta para incorporar de manera transversal el enfoque diferencial e interseccional en el ciclo censal, considerando pertenencia étnica, género, discapacidad, curso de vida, campesinado, víctimas, migración y territorialidades específicas.
Producto entregado: presentación técnica “Marco y ruta de incorporación del Enfoque Diferencial en el próximo Censo”.
6. Acompañamiento a espacios técnicos institucionales e interinstitucionales
Se participó en reuniones técnicas sobre la planeación del CNPV 2030, incluyendo la reunión con la Directora del DANE y el intercambio técnico DANE–UNFPA LACRO, recogiendo orientaciones, recomendaciones y alertas para la preparación censal.
Producto entregado: memorias técnicas de reuniones sobre la planeación del CNPV 2030.
</t>
  </si>
  <si>
    <t>1)	RELATORIA TÉCNICA MESA CENSOS CONGRESO POPULORUM v(19-05-2026)
2)	RELATORIA TÉCNICA MEDIR LA DIVERSIDAD - Mesa Redonda III Congreso POPULORUM
3)	RELATORIA TÉCNICA MESA REGISTROS ADMINISTRATIVOS  - Mesa Redonda III Congreso POPULORUM
4)	Documento - Hacia un nuevo sistema censal para Colombia
5)	CNPV_2030_Documento_de_Proyecto_v03 (SMCR-22-06-2026)
6)	Matriz de riesgos del CNPV 2030 - con aportes incorporados
7)	Presentación técnica “Marco y ruta de incorporación del Enfoque Diferencial en el próximo Censo”.
8)	Memoria técnica reunión Directora DANE - Equipo Técnico Censo (18-06-2026)
9)	Memoria técnica reunión UNFPA LACRO - Equipo Técnico Censo (26-06-2026)</t>
  </si>
  <si>
    <t>DCD_30</t>
  </si>
  <si>
    <t>Elaborar el documento de Arquitectura y Lineamientos Técnicos del Sistema Centralizado de Bases de Datos de la DCD (versión 1.0).</t>
  </si>
  <si>
    <t>1.Levantamiento de requerimientos diagnóstico inicial revisión de insumos de OSIS y GITs (20%)
2.Construcción del modelo conceptual dominio de información por cada GIT  borrador preliminar de lineamientos (45%)
3.Arquitectura propuesta roles matrices de acceso flujos proceso de gobernanza (70%)
4.Socialización institucional ajustes finales y publicación de la versión 1.0 (100%)</t>
  </si>
  <si>
    <t>Se avanzó en la fase de levantamiento de requerimientos y diagnóstico inicial para la estructuración del sistema centralizado de gestión de datos de la DCD mediante la realización de mesas de trabajo con los GIT la identificación y consolidación de necesidades en materia de TIC la articulación institucional con la Oficina de Sistemas (OSIS) y la revisión de insumos técnicos existentes.
Adicionalmente se consolidó el inventario de procesos desarrollados en SAS y se actualizó el catálogo de registros administrativos de la DCD como insumos fundamentales para la caracterización del estado actual (AS-IS) de las fuentes de información procesos y capacidades de gestión de datos.</t>
  </si>
  <si>
    <t>1- Reuniones_GIT_DCD_y_OSIS
2- Matriz_Necesidades_TIC_DCD
3- Presentacion_DCD_TIC-OSIS
4- Catalogo_RRAA_DCD_Validado_GIT
5- Inventario_Procesos_SAS_en_DCD</t>
  </si>
  <si>
    <t>Se consolidó el diseño de la arquitectura objetivo (TO-BE) para el Sistema Centralizado de Gestión de Datos de la Dirección de Censos y Demografía, como resultado del análisis de la arquitectura actual (AS-IS) y de la identificación de oportunidades de fortalecimiento en la gestión institucional de la información.
Durante este periodo se definió el modelo conceptual de la solución, la arquitectura de información y la arquitectura tecnológica propuesta para la centralización y organización de las bases de datos de la Dirección. La arquitectura objetivo contempla el aprovechamiento de las capacidades tecnológicas institucionales para el almacenamiento, organización y administración de la información, incorporando una estructura por capas de datos y componentes orientados a facilitar la integración, el procesamiento y el análisis de la información.
Como resultado se elaboró el documento de Arquitectura del Sistema Centralizado de Gestión de Datos, incorporando el diagnóstico de la situación actual (AS-IS), la definición de la arquitectura objetivo (TO-BE), los diagramas arquitectónicos correspondientes y el análisis preliminar de la arquitectura propuesta, estableciendo las bases para la identificación de brechas arquitectónicas y la definición de la hoja de ruta de implementación del proyecto.</t>
  </si>
  <si>
    <t>1. Documento Arquitectura_Gestión_Centralizada_de_Datos_(Versión1.0)                                            2. Diagrama Arquitectrua_de_Información_(TOBE)                                                                   3. Diagrama Arquitectura_Tecnologia_(TOBE)</t>
  </si>
  <si>
    <t>DCD_31</t>
  </si>
  <si>
    <t>Actualizar la herramienta de visualización  de datos a partir del procesamiento para la difusión de resultados de los operativos censales iniciando con los preliminares CENU del 2025 y con los datos finales 2026.</t>
  </si>
  <si>
    <t>(Número de fases cumplidas para el desarrollo del visor / número de fases programadas para el desarrollo del visor) *100</t>
  </si>
  <si>
    <t>Visor desarrollado con información preliminar 2025 y final 2026.</t>
  </si>
  <si>
    <t>Durante el primer trimestre la herramienta de visualización se actualizó ampliando la presentación de resultados en los módulos del visor: datos sociodemográficos datos de años de referencia 2023 actividad económica y caracterización dentro de los cuales se evidencian además de los resultados previamente publicados las variables de distribución y de personas.</t>
  </si>
  <si>
    <t>Publicación de resultados preliminares del Geovisor en la página oficial del DANE</t>
  </si>
  <si>
    <t>Durante el primer trimestre, la herramienta de visualización se actualizó ampliando la presentación de resultados en los módulos del visor: datos sociodemográficos, sector económico y caracterización, dentro de los cuales se evidencian, además de los resultados previamente publicados, actualmente se está realizando la revisión y análisis de  las variables de desagregación geográfica y temática.</t>
  </si>
  <si>
    <t>Visor_CENU</t>
  </si>
  <si>
    <t>Direcciones territoriales</t>
  </si>
  <si>
    <t>Dirección Territorial Centro</t>
  </si>
  <si>
    <t>DTR_01</t>
  </si>
  <si>
    <t>19_ Direcciones Territoriales</t>
  </si>
  <si>
    <t>Revisar y proponer mejoras a los procesos administrativos ( automatización de los procesos administrativos para la implementación de la plataforma Mercurio) en la Dirección Territorial Centro.</t>
  </si>
  <si>
    <t>(Propuestas de simplificación realizadas / Propuestas de simplificación programadas)*100</t>
  </si>
  <si>
    <t>Documento final con las propuestas de simplificación de los procesos administrativos</t>
  </si>
  <si>
    <t>Se  elaboró la primera fase del documento identificand as necesidades de las actividads que se deben sistematizar para dan cumplimiento al SGDA asi como  la definición de los objetivos y el alcance</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</si>
  <si>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01%2FI%20TRIM&amp;viewid=4898ae3e%2D639a%2D41ac%2Db718%2D8f47bbb2b81e&amp;csf=1&amp;CID=c2b7efdf%2D3a3e%2D4bf4%2D980b%2D595877a9455c&amp;FolderCTID=0x01200068B652A970EA5247877AFDBA525B8505</t>
  </si>
  <si>
    <t>Se anexa  documento que contiene 2 fases,  la fase 1: Optimización Inicial, se hace la descripción de dicha fase, la implementación técnica y los resultados obtenidos. 2 Fase: Apertura Oportuna del expediente, se desarrolla esta fase con su implementación técnica y logros, asi como los resultados obtenidos</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</si>
  <si>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01%2FII%20TRIM&amp;viewid=4898ae3e%2D639a%2D41ac%2Db718%2D8f47bbb2b81e</t>
  </si>
  <si>
    <t>Dirección Territorial Centro Sur Oriente y Sur Occidente</t>
  </si>
  <si>
    <t>DTR_02</t>
  </si>
  <si>
    <t>Capacitar  al  personal nuevo y actualizar al personal antiguo perteneciente al grupo operativo y que tiene a cargo la asistencia técnica  y son lideres operativos en las territoriales   mediante el curso de aprender haciendo  que contiene temas administrativos operativos supervisión de contratos proceso sancionatorio habilidades blandas y formador de formadores en las direcciones territoriales Centro Suroriente y Suroccidente</t>
  </si>
  <si>
    <t>(Personal capacitado / Personal convocado)*100</t>
  </si>
  <si>
    <t>Documento  "Memorias aprender haciendo 2026 "
Listas de asistencia</t>
  </si>
  <si>
    <t>Se elaboró la agenda para realizar el curso "aprender haciendo 2026"</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</si>
  <si>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02%2FTRIMESTRE%20I&amp;viewid=4898ae3e%2D639a%2D41ac%2Db718%2D8f47bbb2b81e&amp;csf=1&amp;CID=c2b7efdf%2D3a3e%2D4bf4%2D980b%2D595877a9455c&amp;FolderCTID=0x01200068B652A970EA5247877AFDBA525B8505</t>
  </si>
  <si>
    <t>Se anexa documento del curso de apreder haciendo- resideño para el 2026</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</si>
  <si>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02%2FTRIMESTRE%20II&amp;viewid=4898ae3e%2D639a%2D41ac%2Db718%2D8f47bbb2b81e</t>
  </si>
  <si>
    <t>Dirección Territorial Norte Centro Oriente y Nor Occidente</t>
  </si>
  <si>
    <t>DTR_03</t>
  </si>
  <si>
    <t xml:space="preserve">Preparar al personal perteneciente al grupo operativo y que tiene a cargo la asistencia técnica  y son lideres operativos en las territoriales  mediante  contenido  de la capacitación recibida del  el curso de aprender haciendo en la ciudad de Bogotá. Que contiene temas administrativos operativos supervisión de contratos proceso sancionatorio habilidades blandas y formador de formadores en las direcciones territoriales Norte Centro oriente y Noroccidente.
 </t>
  </si>
  <si>
    <t>(Personal preparado / Personal convocado)*100</t>
  </si>
  <si>
    <t>DTR_05</t>
  </si>
  <si>
    <t xml:space="preserve">Las Direcciones Terriotoriales Centro, Suroccidente y Suroriente: Realizaron las siguientes actividades: Centro llevó a cabo varios espacios de socialización de la información en colegios, con administradores de propiedad horizontal y con personal de los municipios de Sibaté, Tenjo y Tocanpica, se documentó, lista de asistencia y presentación, Suroccidente: Igualmente realizó actividades de  sensibilización con el Code, se anexa acta y lista de asistencia. Terrritorial Suroccidente: Realizó actividades de Socialzación en Colegios y con Alcaldías.
</t>
  </si>
  <si>
    <t>DTR_04</t>
  </si>
  <si>
    <t>Promover  espacios territoriales que permita conectar a los ciudadanos con los datos con los diferentes actores en el territorio que hacen  parte de las territoriales Centro  Suroriente y Suroccidente.</t>
  </si>
  <si>
    <t>Sumatoria espacios promovidos</t>
  </si>
  <si>
    <t>presentaciones utilizadas y lista de asistencia</t>
  </si>
  <si>
    <t>DTR_06</t>
  </si>
  <si>
    <t xml:space="preserve">Durante el primer trimestre de 2026 se desarrollaron  10 actividades en las 3 direcciones territoriales donde se socializaron los resultados de las diferentes operaciones estadisticas con los diferentes actores claves.
</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</si>
  <si>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04&amp;viewid=4898ae3e%2D639a%2D41ac%2Db718%2D8f47bbb2b81e&amp;csf=1&amp;CID=c2b7efdf%2D3a3e%2D4bf4%2D980b%2D595877a9455c&amp;FolderCTID=0x01200068B652A970EA5247877AFDBA525B8505</t>
  </si>
  <si>
    <t>Durante el segundo semestre se realizon espacios de socialización por las 3 territoriales asi: Centro: Anexa documento que contiene las memorias de las actividades realizadas en colegios, propiedad horizontal y indigenas de Bogota, Igualmente se realizó la socialización de información con las alcaldias de los 3 municios, se anexa presentación y lista de asistencia. Suroccidente: Realizo socializaciión de la información a través de los codes, se anexa acta, lista de asistencia y correos. Territorial Suroriente: Realizo socialización con alcaldias y colegios, se anexan evidencias.</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</si>
  <si>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04&amp;viewid=4898ae3e%2D639a%2D41ac%2Db718%2D8f47bbb2b81e</t>
  </si>
  <si>
    <t>Dirección Territorial Centro Oriente</t>
  </si>
  <si>
    <t>Diseñar una presentación que exponga la oferta más relevante de información estadística territorial para el Departamento Norte de Santander en la Dirección Territorial Centro Oriente</t>
  </si>
  <si>
    <t>(Número de documentos generados/ Número de documentos planificados) *100</t>
  </si>
  <si>
    <t>Documento presentación con la oferta más relevante de información estadística territorial para el departamento de Norte de Santander</t>
  </si>
  <si>
    <t xml:space="preserve">Durante el primer trimestrese realizó reunión el 16 de febrero con la sede Cúcuta quien manifestó su interes para desarrollar la meta:  Diseñar una presentación que exponga la oferta más relevante de información estadística territorial para el Departamento de Norte de Santander por la Dirección Territorial Centro Oriente en dicha reunión se definieron los pasos a seguir y cronograma de trabajo que permita la consecución de la meta descrita. En ese sentido se adjunta ayuda de memoria de la reunión realizada correo con la trazabilidad de los documentos enviados según compromiso de la reunión y se cargan de igual manera dichos documentos. </t>
  </si>
  <si>
    <t>https://danegovco.sharepoint.com/:f:/r/sites/PlanesInstitucionales-MetasHisttricasporrea2018-2022/Documentos%20compartidos/DIRECCIONES%20TERRITORIALES/Evidencias%20Planes%20Institucionales%202026/PAI/DTR_05/TRIMESTE%20I?csf=1&amp;web=1&amp;e=GDkAzV</t>
  </si>
  <si>
    <t>no aplica</t>
  </si>
  <si>
    <t xml:space="preserve">Se adjunta Bateria de Preguntas donde se estableció la versión definitiva con un total de 74 indicadores con diferentes niveles de desagregación 
territorial. El archivo presentado contiene:
1. Hoja listada de indicadores - se encuentra el detalle de los indicadores con la información detallada de 
cada indicador.
2. Microdatos anual - Trimestre - IPC contiene las celdas listas para diligenciar los datos que se extraen de 
los anexos.
Así mismo, se adjunta como soporte ayuda de memoria de reunión llevada a cabo el pasado 16 de junio. </t>
  </si>
  <si>
    <t>https://danegovco.sharepoint.com/:f:/r/sites/PlanesInstitucionales-MetasHisttricasporrea2018-2022/Documentos%20compartidos/DIRECCIONES%20TERRITORIALES/Evidencias%20Planes%20Institucionales%202026/PAI/DTR_05/TRIMESTRE%20II?csf=1&amp;web=1&amp;e=OZGtxg</t>
  </si>
  <si>
    <t>Realizar  4 talleres de "Microdatos datos y actores"  por la Dirección Territorial Centro Oriente</t>
  </si>
  <si>
    <t># de talleres realizados/ # de talleres planificados</t>
  </si>
  <si>
    <t>Ayudas de memoria de los 4 talleres realizados</t>
  </si>
  <si>
    <t xml:space="preserve">Durante el primer trimestre entre los meses de febrero y marzo se realizó contacto entre el equipo DANE y la academia UNAB con el fin de afinar detalles como hora fecha temáticas y lugar de los talleres. También se desarrollaron acciones tendientes a realizar los preparativos logísticos y temáticos. En ese sentido se adjunta ayuda de memoria de las gestiones realizadas correo electrónico con las comunicaciones sostenidas con la UNAB el documento de Guía Metodológica del taller de MDA y la presentación a implementar en los talleres. </t>
  </si>
  <si>
    <t>https://danegovco.sharepoint.com/:f:/r/sites/PlanesInstitucionales-MetasHisttricasporrea2018-2022/Documentos%20compartidos/DIRECCIONES%20TERRITORIALES/Evidencias%20Planes%20Institucionales%202026/PAI/DTR_06/TRIMESTRE%20I?csf=1&amp;web=1&amp;e=YyxPaf</t>
  </si>
  <si>
    <t>Se dio la Implementación del Taller “Microdatos, Datos y Actores MDA-GEIH” 
con estudiantes Economía UNAB, en 6 sesiones desde el 06/04/2026 –
27/04/2026. 
En estas sesiones se realizó lo siguiente:
- Uso de plataforma web – Divipola y estudiar unos 
indicadores laborales. 13/04/2026 
- Introducción a R y acceso al microdato 15/04/2026 
- Ejercicios con anexos del microdato y estadísticas 
descriptivas. 20/04/2026 
- Inicio de desarrollo de insumo. 22/04/2026
- Presentación del insumo por grupos. 
Así mismo, se dio la implementación del Taller r “Microdatos, Datos y Actores Encuesta de 
Calidad de Vida” con estudiantes UNAB, en 4 sesiones desde el 
07/04/2026 al 26/05/2026. 
En estas sesiones se realizó lo siguiente: 
- Introducción del DANE y la página web. 07/04/2026 
- Uso de plataforma web – divipola y boletines DANE. 21/04/2026 
- Entrega, visualización y manejo de datos de la base 
utilizada 28/04/2026 
- Presentación del insumo por grupos y entrega de 
certificados. 26/05/2026.</t>
  </si>
  <si>
    <t>https://danegovco.sharepoint.com/:f:/r/sites/PlanesInstitucionales-MetasHisttricasporrea2018-2022/Documentos%20compartidos/DIRECCIONES%20TERRITORIALES/Evidencias%20Planes%20Institucionales%202026/PAI/DTR_06/TRIMESTRE%20II?csf=1&amp;web=1&amp;e=du3SfH</t>
  </si>
  <si>
    <t>DTR_07</t>
  </si>
  <si>
    <t>L4.4 Implementar una estrategia con enfoque preventivo que permita mejorar la gestión interna de los procesos de la entidad.</t>
  </si>
  <si>
    <t xml:space="preserve">Aplicar un método de verificación de procesos en una (1) operación estadística y en el proceso financiero central de cuentas de la  Dirección Territorial Centro Oriente. </t>
  </si>
  <si>
    <t># de procesos verificados/ # de procesos planificados</t>
  </si>
  <si>
    <t>Informe de revisión de procesos de una (1) operación estadística y un (1) proceso financiero.</t>
  </si>
  <si>
    <t xml:space="preserve">Durante el primer trimestre se realizó reunión de acercamiento orientada a la socialización y muestra de experencias previas relacionadas con la aplicación de métodos de verificación de procesos en operaciones estadísticas. Como resultado se determinó que el ejercicio de verificación se aplicará en la operación estadística EMICRON se acordó avanzar en la delimitación del alcance criterios y herramientas a emplear. En ese sentido se adjunta ayuda de memoria de la reunión realizada el 22 de enero y trazabilidad de correo con el envío de los insumos al profesionaL supervisor de la operación EMICRON. 
</t>
  </si>
  <si>
    <t>https://danegovco.sharepoint.com/:f:/r/sites/PlanesInstitucionales-MetasHisttricasporrea2018-2022/Documentos%20compartidos/DIRECCIONES%20TERRITORIALES/Evidencias%20Planes%20Institucionales%202026/PAI/DTR_07/TRIMESTE%20I?csf=1&amp;web=1&amp;e=2NFp4A</t>
  </si>
  <si>
    <t xml:space="preserve">
Respecto a la meta del informe de procesos de una (1) operación estadística, se soporta con:
- Bateria de preguntas de la revisión de procesos de la operación EMICRON 
- Informe de revisión de procesos de la operación EMICRON 
- Presentación de revisión de procesos de la operación EMICRON 
Para la meta del informe de revisión de un (1) proceso financiero, se soporta con: 
- Ayuda de memoria avance compromiso: Realizar revisión del 
proceso a una actividad del componente financiero: central de 
cuentas.
- Documento con el proceso que realiza Central de Cuentas </t>
  </si>
  <si>
    <t>https://danegovco.sharepoint.com/:f:/r/sites/PlanesInstitucionales-MetasHisttricasporrea2018-2022/Documentos%20compartidos/DIRECCIONES%20TERRITORIALES/Evidencias%20Planes%20Institucionales%202026/PAI/DTR_07/TRIMESTRE%20II?csf=1&amp;web=1&amp;e=aIc8aT</t>
  </si>
  <si>
    <t>Dirección Territorial Norte</t>
  </si>
  <si>
    <t>DTR_08</t>
  </si>
  <si>
    <t>Realizar capacitaciones sobre la responsabilidad y obligaciones especificas de un supervisor público lineamientos administrativos y operativos con el fin de fortalecer sus conocimientos; realizadas por la Dirección Territorial Norte</t>
  </si>
  <si>
    <t>Sumatoria de capacitaciones</t>
  </si>
  <si>
    <t>Ayuda de memoria o grabaciones
Listas de asistencia
Presentaciones</t>
  </si>
  <si>
    <t>Se inicio durante el mes de febrero con las primeras capacitaciones realizadas al personal de planta con personal contratista a cargo con el fin de fortalecer su conocimiento respecto a las supervisiones de contrato revisión de cuentas y modificaciones contractuales donde se explican las responsabilidades que debe tener un funcionario que tenga supervisiones de contratos en la Dirección Territorial Norte  cumpliendo a satisfacción con el  logro de la meta.</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</si>
  <si>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08%2FDT%20NORTE%2FTRIMESTRE%20I&amp;viewid=4898ae3e%2D639a%2D41ac%2Db718%2D8f47bbb2b81e</t>
  </si>
  <si>
    <t>Se continúa con las capacitaciones de réplica en las ciudades de Montería y Valledupar  realizadas al personal de planta con personal contratista a cargo, en los temas relacionados con la supervisiones de contrato, y modificaciones contractuales, donde se explican las responsabilidades que debe tener un funcionario que tenga supervisiones de contratos en la Dirección Territorial Norte,  cumpliendo a satisfacción con el  logro de la meta anexan las presentaciones y listas de asistencia.</t>
  </si>
  <si>
    <t>https://danegovco.sharepoint.com/:f:/r/sites/PlanesInstitucionales-MetasHisttricasporrea2018-2022/Documentos%20compartidos/DIRECCIONES%20TERRITORIALES/Evidencias%20Planes%20Institucionales%202026/PAI/DTR_08/DT%20NORTE/TRIMESTRE%20II?csf=1&amp;web=1&amp;e=dW2vrN</t>
  </si>
  <si>
    <t>Dirección Territorial Nor Occidente</t>
  </si>
  <si>
    <t>DTR_09</t>
  </si>
  <si>
    <t>Optimizar los procesos administrativos de la Dirección Territorial Noroccidente mediante la implementación de soluciones sistematizadas que articulen las actividades administrativas y operativas generen alertas y permitan realizar seguimiento y obtener resultados oportunos.</t>
  </si>
  <si>
    <t>Avance (%)=(N° total de entregables programados / N° de entregables realizados)​×100
Sumatoria de hitos</t>
  </si>
  <si>
    <t>Solución sistematizada implementada para la articulación de actividades administrativas y operativas generación de alertas seguimiento y reporte oportuno</t>
  </si>
  <si>
    <t>Durante el primer trimestre de 2026 el proyecto SIGECO-DT avanzó en la implementación del módulo de Contratación y Presupuesto el rediseño parcial de la base de datos y la actualización del entorno visual. Se estructuraron los procesos contractuales conforme a su ejecución actual se ajustaron los tiempos de registro y se centralizó la información en una sola plataforma reduciendo el uso de archivos Excel.
Se mantienen dificultades en la integración con SECOP II y en la automatización del cargue de EDP’s debido a la falta de estandarización de estos documentos en las sedes territoriales.</t>
  </si>
  <si>
    <t>Ayuda_de_Memoria_PAI_Alcance_Gestión_Contractual_10022026
Ayuda_de_Memoria_PAI_Analista_GCO_23022026
Ayuda_de_Memoria_PAI_Levantamiento_Necesidades_02022026
Correo carpeta _ARTICULACIÓN Y MESAS DE TRABAJO EQP PAI
Especificación de Requerimientos de Software - SIGECO-DT
INFORME CUALITATIVO DE DESARROLLO DE SOFTWARE SIGECO-DT
LEVANTAMIENTO DE NECESIDADES CONTRACTUALES</t>
  </si>
  <si>
    <t>Las actividades asociadas al proyecto SIGECO-DT se enfocaron en la implementación y consolidación de herramientas de automatización y analítica para fortalecer la gestión institucional.  Estas soluciones permitieron optimizar procesos de contratación, gestión presupuestal, seguimiento y control de la información, generando mejoras en la eficiencia operativa y sentando bases tecnológicas para la continuidad del proyecto SIGECO-DT.
Se mantienen dificultades en la integración con SECOP II y en la automatización del cargue de EDP’s, debido a la falta de estandarización de estos documentos en las sedes territoriales.</t>
  </si>
  <si>
    <t>Informe_Desarrollos_Automatizaciones_DTNO
CATALOGO DE SI -TERRITORIALES_DTNO_02072026
Informe_1er_cuatrimestre_SIGECO_DT</t>
  </si>
  <si>
    <t>Todas las Direcciones Territoriales</t>
  </si>
  <si>
    <t>DTR_10</t>
  </si>
  <si>
    <t>Realizar Rendición de Cuentas anual con enfoque territorial</t>
  </si>
  <si>
    <t>Número de Rendición de cuentas realizada por cada dirección territorial
 (Una rendición de cuentas anual por cada dirección territorial)</t>
  </si>
  <si>
    <t>Presentación de la Rendición de cuentas
Lista de asistencia de participantes</t>
  </si>
  <si>
    <t>ADM_01</t>
  </si>
  <si>
    <t>las seis (6) direcciones territoriales realizan la rendición de cuentas invitando a todo el personal que hace parte de las  territoriales donde se muestra el desarrollo de las activiades de las DTs del 1 de enero al 21 de diciembre 2025 en cada uno de sus componentes asi como los retos que tiene cada territorial para el 2026.</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</si>
  <si>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TEP%2FDTR%5F10&amp;viewid=4898ae3e%2D639a%2D41ac%2Db718%2D8f47bbb2b81e&amp;csf=1&amp;CID=c2b7efdf%2D3a3e%2D4bf4%2D980b%2D595877a9455c&amp;FolderCTID=0x01200068B652A970EA5247877AFDBA525B8505</t>
  </si>
  <si>
    <t>Las seis (6) direcciones territoriales realizan la rendición de cuentas, invitando a todo el personal que hace parte de las  territoriales, donde se muestra el desarrollo de las actividades de las DTs, del 1 de enero al 21 de diciembre 2025, en cada uno de sus componentes, asi como los retos que tiene cada territorial para el 2026.</t>
  </si>
  <si>
    <t>https://danegovco.sharepoint.com/sites/PlanesInstitucionales-MetasHisttricasporrea2018-2022/Documentos compartidos/CAJA DE HERRAMIENTAS/Archivos Plan de Acción 2026/../../Forms/AllItems.aspx?id=%2Fsites%2FPlanesInstitucionales%2DMetasHisttricasporrea2018%2D2022%2FDocumentos%20compartidos%2FDIRECCIONES%20TERRITORIALES%2FEvidencias%20Planes%20Institucionales%202026%2FPTEP%2FDTR%5F10&amp;viewid=4898ae3e%2D639a%2D41ac%2Db718%2D8f47bbb2b81e&amp;csf=1&amp;CID=c2b7efdf%2D3a3e%2D4bf4%2D980b%2D595877a9455c&amp;FolderCTID=0x01200068B652A970EA5247877AFDBA525B8505</t>
  </si>
  <si>
    <t>DTR_11</t>
  </si>
  <si>
    <t>Socializar las publicaciones oficiales a  los actores del ecosistema de datos contribuyendo a la promoción y  transparencia.</t>
  </si>
  <si>
    <t>(Número de acciones de socialización de los resultados   oficiales de las diferentes operaciones estadísticas para los actores del ecosistema de datos) X 6 Direcciones territoriales
 (Una publicación mensual por cada dirección territorial)</t>
  </si>
  <si>
    <t xml:space="preserve">Correos electrónicos con los envíos de información de las publicaciones oficiales realizadas por el DANE para las alcaldías gobernaciones y actores claves para la entidad. </t>
  </si>
  <si>
    <t>ADM_02</t>
  </si>
  <si>
    <t>las seis (6) direcciones territoriales realizaron  envíos de información de las publicaciones oficiales realizadas por el DANE para las alcaldías gobernaciones y actores claves de acuerdo a lo establecido en la meta</t>
  </si>
  <si>
    <t>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TEP%2FDTR%5F11&amp;viewid=4898ae3e%2D639a%2D41ac%2Db718%2D8f47bbb2b81e&amp;csf=1&amp;CID=c2b7efdf%2D3a3e%2D4bf4%2D980b%2D595877a9455c&amp;FolderCTID=0x01200068B652A970EA5247877AFDBA525B8505</t>
  </si>
  <si>
    <t>Las seis (6) direcciones territoriales, realizaron  envíos de información de las publicaciones oficiales realizadas por el DANE para las alcaldías, gobernaciones y actores claves, de acuerdo a lo establecido en la meta.</t>
  </si>
  <si>
    <t>GIT Área Gestión Administrativa</t>
  </si>
  <si>
    <t>L4.6 Implementar acciones que permitan el fortalecimiento de la gestión estratégica del talento humano de la gestión documental administrativa financiera y contractual en la entidad</t>
  </si>
  <si>
    <t>Actualizar y ejecutar el Plan de Trabajo de Gestión Ambiental para mejorar la eficiencia energética hídrica y la sostenibilidad ambiental de la Entidad.</t>
  </si>
  <si>
    <t>(Número de actividades ejecutadas durante el trimestre / Total de actividades programadas para el trimestre) × 100%</t>
  </si>
  <si>
    <t>Informe de seguimiento a la ejecución de las actividades del Plan de Trabajo de Gestión Ambiental</t>
  </si>
  <si>
    <t>9_Gestión de Bienes y Servicios</t>
  </si>
  <si>
    <t>Durante el primer trimestre de 2026 el Grupo Interno de Trabajo Soporte Administrativo e Infraestructura adelantó la actualización y ejecución del Plan de Trabajo de Gestión Ambiental orientado a mejorar la eficiencia energética hídrica y la sostenibilidad ambiental de la Entidad alcanzando un nivel de avance acorde con lo programado para el periodo.
En el marco de su implementación se destacan las siguientes acciones en desarrollo de las seis (6) actividades programadas para el trimestre:
• Formulación y puesta en marcha del Plan de Trabajo de Gestión Ambiental 2026 estableciendo las actividades metas e indicadores para la vigencia.
• Seguimiento a los consumos de agua energía y papel mediante la recolección validación y consolidación de información reportada por las sedes así como la actualización de tableros de control institucionales.
• Elaboración del informe de seguimiento a los consumos de agua y energía correspondiente al cuarto trimestre de 2025 como insumo para la toma de decisiones en el uso eficiente de los recursos.
• Implementación de acciones de sensibilización orientadas al uso eficiente del agua y la energía el consumo responsable y la adecuada gestión de residuos en el marco de la campaña institucional de cultura ambiental.
• Difusión de lineamientos para la adecuada separación de residuos y promoción de prácticas sostenibles contribuyendo al fortalecimiento de la cultura ambiental institucional.
• Seguimiento a la gestión de residuos aprovechables peligrosos especiales y posconsumo mediante la consolidación de información reportada por las sedes y la verificación de su disposición a través de gestores autorizados.
• Inicio de las actividades de seguimiento a la separación de residuos en sedes mediante la inspección de puntos ecológicos en DANE Central Cúcuta y Armenia.
• Consolidación de soportes de la gestión de residuos a nivel nacional mediante la organización de la información por territorial y sede así como el diligenciamiento de instrumentos de control y seguimiento.
• Seguimiento a los riesgos de gestión asociados al componente ambiental y formulados en el proceso Sinergia Organizacional correspondiente al cuarto cuatrimestre de 2025.
• Monitoreo del indicador de ejecución del Plan de Gestión Ambiental correspondiente al cuarto trimestre de 2025.
• Avance en la estructuración de documentos asociados al proceso contractual para la gestión de residuos peligrosos especiales y de manejo diferenciado.</t>
  </si>
  <si>
    <t>Informe de seguimiento Plan de Gestión Ambiental - I trimestre 2026</t>
  </si>
  <si>
    <t>El Grupo Interno de Trabajo Soporte Administrativo e Infraestructura dio continuidad a la ejecución del Plan de Trabajo de Gestión Ambiental, orientado a fortalecer la eficiencia energética, hídrica y la sostenibilidad ambiental de la Entidad, alcanzando un nivel de avance acorde con las ocho (8) actividades programadas para el periodo.
En el marco de su implementación, se destacan las siguientes acciones:
*Recolección, validación y consolidación de la información reportada por las sedes sobre el consumo de agua, energía y papel, mediante la actualización de los tableros de control institucionales, la emisión de alertas y recomendaciones y la elaboración del informe de seguimiento al consumo de agua y energía correspondiente al primer trimestre de 2026.
*Continuidad de la campaña institucional de educación y cultura ambiental mediante la divulgación de piezas de sensibilización orientadas al uso eficiente de los recursos naturales, el consumo responsable, la disminución de impresiones, la adecuada separación de residuos y la gestión de residuos posconsumo, así como la realización de la charla "Ruta del agua, apropiación del recurso hídrico" y la Reciclatón Institucional 2026.
*Desarrollo de la estrategia institucional #DANEXElClima, en conmemoración del Día Mundial del Medio Ambiente, mediante actividades presenciales y virtuales con cobertura nacional y local, entre ellas el intercambio ambiental simbólico, las charlas sobre economía circular, aprovechamiento de residuos, manejo adecuado de colillas de cigarrillo y "Ruta del desagüe" con el apoyo de entidades y colectivos externos, los talleres de separación de residuos y la jornada de limpieza y sensibilización sobre la adecuada disposición de colillas de cigarrillo en DANE Central.
*Seguimiento a la separación de residuos mediante la revisión de puntos ecológicos en las sedes Casa Esmeralda, Dirección Territorial Centro, sede Bogotá, Dirección Territorial Centro Oriente, sede Cúcuta, Dirección Territorial Noroccidente, Sede Armenia y Dirección Territorial Suroriente Sede Villavicencio, fortaleciendo el control sobre la adecuada separación en la fuente.
*Consolidación y seguimiento a la gestión de residuos aprovechables, peligrosos, especiales y posconsumo reportada por las sedes, así como el inicio de ejecución del contrato para la gestión de residuos peligrosos, especiales y de manejo diferenciado.
*Registro y reporte de información en el Registro Único Ambiental (RUA) de las sedes cuya media móvil de generación de residuos las clasifica como pequeños o medianos generadores de residuos peligrosos (RESPEL).
*Avance en la consolidación de la información requerida para la construcción de la línea base energética institucional, fortalecimiento de los instrumentos para la formulación del Plan de Gestión Eficiente de la Energía (PGEE) y desarrollo del primer espacio de articulación con los enlaces energéticos de las sedes a nivel nacional.
*Seguimiento cuatrimestral a los riesgos asociados al componente ambiental y monitoreo del indicador SIO-08 Cumplimiento del Plan de Gestión Ambiental, correspondiente al primer trimestre de la vigencia.
Durante el segundo semestre de 2026 se continuará fortaleciendo la articulación con las Direcciones Territoriales y sus sedes, priorizando el seguimiento a los planes de acción ambiental, la verificación de la adecuada separación de residuos mediante inspección de los puntos ecológicos y la consolidación de la información requerida para la construcción de la línea base energética institucional, contribuyendo al cumplimiento de las metas establecidas.</t>
  </si>
  <si>
    <t>Informe de seguimiento Plan de Gestión Ambiental - II trimestre 2026</t>
  </si>
  <si>
    <t>Realizar el levantamiento de requerimientos técnicos funcionales para la gestión administración y control del inventario de los bienes de la Entidad.</t>
  </si>
  <si>
    <t>(Número de fases del levantamiento de requerimientos técnicos realizadas durante el trimestre/ Número total de fases del levantamiento de requerimientos técnicos programadas) × 100</t>
  </si>
  <si>
    <t xml:space="preserve">Documento de levantamiento de requerimientos técnicos
Estudio de mercado para la contratación de la solución </t>
  </si>
  <si>
    <t>Durante el primer trimestre de 2026 el GIT Almacén e Inventarios en articulación con la Secretaría General y la Oficina de Sistemas adelantó el proceso de levantamiento de requerimientos funcionales y no funcionales para la adquisición de un software orientado a la gestión de bienes devolutivos y de consumo.
El levantamiento de requerimientos técnicos se estructuró en cuatro (4) fases las cuales fueron desarrolladas durante el período permitiendo la identificación análisis y documentación de las necesidades asociadas al manejo administración y control del inventario en el DANE.
El levantamiento de información se llevó a cabo mediante mesas de trabajo semanales con participación del Almacén DANE Central y la vinculación de las Direcciones Territoriales con el objetivo de recoger necesidades operativas identificar oportunidades de mejora y definir los requerimientos esperados para la solución tecnológica.
Como resultado se consolidó el documento de levantamiento de requerimientos técnicos (matriz) el cual constituye el insumo para el desarrollo del estudio de mercado. No obstante este documento podrá ser objeto de ajustes derivados de las validaciones técnicas la articulación entre dependencias y los resultados del estudio de mercado en el marco de la continuidad del proceso.</t>
  </si>
  <si>
    <t>Matriz de levantamiento de requerimientos técnicos para la gestión administración y control del inventario de los bienes de la Entidad.</t>
  </si>
  <si>
    <t>De acuerdo con el plan de trabajo establecido, durante el segundo trimestre se desarrollaron las actividades orientadas a adelantar el  análisis del  sector, incluido el correspondiente estudio de mercado, requerido para el proceso de adquisición de una solución tecnológica integral destinada a Suministrar el licenciamiento o servicio de una solución tecnológica para la administración, gestión y control de bienes que contemple suministro, implementación (instalación y configuración, parametrización, pruebas, trasferencia de conocimiento, actualización documental, puesta en operación y estabilización), migración, soporte técnico y funcional,  y mantenimiento, de acuerdo con las especificaciones definidas por la Entidad. En este ejercicio se efectuó el análisis del comportamiento del sector de Tecnologías de la Información y las Comunicaciones (TIC), las tendencias del mercado, las condiciones económicas, técnicas y regulatorias, así como la identificación de soluciones tecnológicas que respondieran a las necesidades institucionales, permitiendo estructurar un documento técnicamente soportado para la etapa precontractual.
Como parte del estudio de mercado y con el objeto de ampliar la participación de proveedores especializados y obtener información actualizada sobre las condiciones comerciales, técnicas y económicas existentes en el mercado,  se adelantaron dos acciones: Publicación en la plataforma SECOP II, de un evento de solicitud de cotización (TI-001-2026) y envío a 13 proveedores especializados en el suministro de este tipo de soluciones, de una invitación de solicitud de cotización, remitiendo los documentos correspondientes. 
Producto de esta gestión y de acuerdo con el plazo establecido, se recibieron observaciones de tres proveedores (a. TODOSISTEMAS SOLUCIONES DE TECNOLOGIA DE INFORMACION SAS : 19, b. SYSMAN S.A.S.: 9 e INFOTRACK: 14) y de manera extemporánea de uno, ORACLE (10), a las 52 observaciones se dio la respuesta correspondiente. Contemplando la fecha fijada, se recibieron cotizaciones de 5 empresas, tres que cotizaron únicamente bajo la modalidad de software como servicio (SaaS) (Alfa People Andino S.A.S, CLARO y ENTELGY COLOMBIA SAS) y dos que cotizaron bajo modalidad SAS y On Premise (MEGASOFT SAS y Todo Sistemas Soluciones de Tecnología de Información SAS). Contemplando la dispersión de los valores cotizados, se solicitó mediante comunicación remitida a los proveedores, indicar los aspectos que fueron considerados en la estructuración económica de su cotización, efectuando la(s) precisión(es) que estimen pertinentes de acuerdo con la(s) modalidades cotizadas: Licenciamiento On Premise (OnP) y Software como Servicio (SaaS). Una vez se cuente con esta información, se generará una segunda versión del estudio del sector.
Finalmente, se considera relevante mencionar que: 1. Durante la ejecución de las actividades en mención, se llevaron a cabo reuniones de seguimiento de manera semanal entre los integrantes del equipo de trabajo (GIT Área Gestión Administrativa, GIT Almacen e Inventarios y OSIS) y  la Secretaría General, orientadas a revisar el avance de las actividades, validar la información gestionada y definir los ajustes requeridos para su fortalecimiento. 2. Esta versión preliminar del análisis del sector conjuntamente con los documentos técnicos obtenidos durante el primer trimestre, actúan como insumo para la determinación de los recursos requeridas y la planificación y ejecución de las acciones que se decidan adelantar.</t>
  </si>
  <si>
    <t>Estudio de mercardo - Analisis del sector</t>
  </si>
  <si>
    <t>GIT Soporte Administrativo e Infraestructura</t>
  </si>
  <si>
    <t>INF_01</t>
  </si>
  <si>
    <t>Actualizar y ejecutar el Plan de Infraestructura de la Entidad para fortalecer la operatividad y funcionalidad de las sedes.</t>
  </si>
  <si>
    <t>Informe de seguimiento a la ejecución de las actividades del Plan de Infraestructura</t>
  </si>
  <si>
    <t xml:space="preserve">Durante el primer trimestre de 2026 el GIT Soporte Administrativo e Infraestructura adelantó la formulación del Plan de Infraestructura Institucional mediante el desarrollo del diagnóstico de las condiciones físicas de las sedes la consolidación de necesidades territoriales y la programación preliminar de intervenciones y recursos.
El diagnóstico se realizó en 33 sedes a nivel nacional a través de (6) ejercicios virtuales (10) visitas técnicas presenciales y (17) procesos con apoyo territorial previa socialización del instrumento y capacitación a los equipos responsables lo que permitió contar con información homogénea para la priorización de necesidades.
Adicionalmente entre enero y marzo de 2026 se consolidó una base técnica que soporta la programación de recursos por 777.383.161. No obstante esta programación es preliminar y puede presentar ajustes  lo que podría incidir en la ejecución de algunas intervenciones.
Por último se informa que para el primer trimestre de 2026 se programaron (3) actividades: Diagnóstico de infraestructura Programación de intervencionesy asignación de recursos y Seguimiento las cuales se ejecutaron en su totalidad. La descriçión del desarrollo de las mencionadas actividades se detalla en el  Informe de seguimiento a la ejecución de las actividades del Plan de Infraestructura - I trimestre 2026 adjunto. </t>
  </si>
  <si>
    <t>Informe de seguimiento Plan de Infraestructura - I trimestre 2026</t>
  </si>
  <si>
    <t>El GIT Soporte Administrativo e Infraestructura SAI, adelantó el seguimiento a la ejecución de las actividades de mantenimiento contempladas en el Plan de Infraestructura Institucional, orientadas a preservar las condiciones de funcionamiento, seguridad y operatividad de las sedes del DANE a nivel nacional. A continuación los resultados más relevantes: 
Dirección Territorial Norte: Avanzó en la estructuración técnica de las intervenciones de mantenimiento, la ejecución de mantenimientos preventivos de aire acondicionado y las jornadas programadas de fumigación en las sedes de la territorial.
Dirección Territorial Noroccidente: Dio continuidad a los mantenimientos preventivos y al desarrollo de estudios técnicos para las intervenciones priorizadas en las sedes de la territorial.
Dirección Territorial Centro: Fortaleció la gestión del mantenimiento mediante la estructuración técnica de las intervenciones y el seguimiento a la ejecución de los contratos programados.
Dirección Territorial Centro Oriente: Avanzó en la elaboración de estudios técnicos y documentos precontractuales para las actividades de mantenimiento e infraestructura priorizadas.
Dirección Territorial Suroccidente: Continuó la planeación y estructuración de los procesos de mantenimiento, consolidando estudios técnicos y gestión precontractual.
Dirección Territorial Suroriente: Adelantó el seguimiento a las actividades programadas y la estructuración técnica de las intervenciones de mantenimiento previstas para la vigencia.
DANE Central: Ejecutó actividades de mantenimiento preventivo y fortaleció la gestión precontractual de intervenciones relacionadas con sistemas técnicos, seguridad, mantenimiento locativo y sostenibilidad de la infraestructura.</t>
  </si>
  <si>
    <t>Informe de seguimiento Plan de Infraestructura - Il trimestre 2026</t>
  </si>
  <si>
    <t>Fortalecimiento de la infraestructura</t>
  </si>
  <si>
    <t>Sedes mantenidas</t>
  </si>
  <si>
    <t>GIT Gestión Documental</t>
  </si>
  <si>
    <t>GDO_01</t>
  </si>
  <si>
    <t>Diseñar y ejecutar un plan de trabajo para fortalecer la implementación del Sistema de Gestión de Documentos Electrónicos de Archivo – SGDEA.</t>
  </si>
  <si>
    <t>Informe trimestral de la implementación del Plan de trabajo</t>
  </si>
  <si>
    <t>1_Plan Institucional de Archivos de la Entidad ­PINAR</t>
  </si>
  <si>
    <t>POL_16: Gestión Documental</t>
  </si>
  <si>
    <t>Durante el trimestre con relación a la implementación y fortalecimiento del SGDEA Mercurio se han derivado acciones enfocadas en la mejora de la calidad de la información adopción de instrumentos archivísticos optimización del sistema y fortalecimiento del control de acceso.
-Calidad e integridad de la información
Se implementaron acciones para la depuración de registros identificación de duplicidades y mejora de metadatos fortaleciendo la confiabilidad y recuperación de la información.
Adicionalmente se establecieron validaciones automáticas en el sistema asegurando el diligenciamiento completo de los campos obligatorios en los procesos de radicación y conformación de expedientes.
-Implementación de instrumentos archivísticos
• TRD versión 3: 100% cargadas y operativas
• TRD versión 2: 90% de avance en cargue y parametrización
Se estructuró el plan de implementación de las Tablas de Control de Acceso (TCA) iniciando con la serie Contratos en articulación con el Índice de Información Clasificada y Reservada (IICR) definiendo niveles de acceso roles y permisos.
-Optimización del sistema y reportes
Se adelantaron mejoras en la generación de reportes especialmente en el módulo de PQRSD incorporando nuevas variables para el seguimiento de estados y tiempos de atención.
Estas acciones han permitido optimizar el análisis de la información y reducir la dependencia de herramientas externas.
-Control de acceso y seguridad de la información
Se definió un modelo progresivo para la implementación de las TCA iniciando en la serie Contratos priorizada por su nivel de sensibilidad.
Este modelo será escalado a las demás dependencias fortaleciendo la seguridad de la información y el control de accesos en el SGDEA.
-Capacitación y apropiación del sistema
Se conformó un equipo de tecnólogos en gestión documental que ha brindado acompañamiento a las direcciones territoriales.
Se implementó una matriz de seguimiento que evidencia que las principales actividades se concentran en la atención de incidentes requerimientos y validación funcional del sistema.
Así mismo se realizaron capacitaciones orientadas a la correcta aplicación de las TRD</t>
  </si>
  <si>
    <t>InformeSeguimientoSGDEA</t>
  </si>
  <si>
    <t>Durante el segundo trimestre, el GIT Gestión Documental adelantó diversas acciones orientadas a garantizar la adecuada parametrización en el Sistema de Gestión de Documentos Electrónicos de Archivo (SGDEA) para la conformación de los expedientes del archivo de gestión, con miras a la ejecución de la transferencia documental primaria, se diseñó e implementó una estructura de carpetas en SharePoint. Dicha estructura fue definida en concordancia con los lineamientos establecidos en la Guía para la Aplicación de las Tablas de Retención Documental (TRD) y Transferencias Documentales, con el fin de asegurar la organización, clasificación y almacenamiento de los documentos que conformarán los respectivos expedientes electrónicos.
De manera complementaria, se elaboró un formato para el diligenciamiento por parte de las áreas involucradas, mediante el cual se registra la información correspondiente tanto a los expedientes como a los documentos que los integran, facilitando la identificación, validación y posterior migración de la información al SGDEA.
Asimismo, se desarrolló un ejercicio piloto con el GIT Calidad, Monitoreo y Aprendizaje, el cual permitió validar la metodología definida para el diligenciamiento del formato, la migración de los documentos desde SharePoint y la conformación de los expedientes electrónicos en el SGDEA Mercurio. Como resultado del piloto, se evidenció el adecuado funcionamiento del procedimiento propuesto, constituyéndose en un insumo para su implementación en las demás dependencias de la entidad.
Finalmente se informa que las Tablas de Retención Documental – TRD, se encuentran cargadas y parametrizadas en el SGDEA, facilitando así la aplicación de las mismas, con respecto a la creación de los expedientes electrónicos, identificación de tiempos de retención en cada fase de archivo y la relación con las tipologías documentales asociadas a cada una de las oficinas productoras.</t>
  </si>
  <si>
    <t>Informe trimestral de la implementación del Plan de trabajo SGDEA_II trimestre</t>
  </si>
  <si>
    <t>Optimización de la gestión documental</t>
  </si>
  <si>
    <t>SERVICIO DE GESTIÓN DOCUMENTAL</t>
  </si>
  <si>
    <t>GDO_02</t>
  </si>
  <si>
    <t>Desarrollar y culminar las etapas requeridas para la presentación ante el Archivo General de la Nación de la solicitud de convalidación de las Tablas de Retención Documental – versión 4 con el fin de contribuir al cumplimiento normativo la preservación y el acceso oportuno a los documentos de la entidad.</t>
  </si>
  <si>
    <t>(Número de fases ejecutadas para la presentación de la convalidación de las TRD durante el trimestre  / Número total de fases programadas para la presentación de la convalidación de las TRD durante el trimestre</t>
  </si>
  <si>
    <t xml:space="preserve">Soporte de presentación de la solicitud de la convalidación de las TRD al Archivo General de la Nación. </t>
  </si>
  <si>
    <t>Durante el trimestre se avanzó en el desarrollo de las fases programadas para la preparación de la solicitud de convalidación de las Tablas de Retención Documental - versión 4 alcanzando un avance general del 65%. Se consolidó la matriz normativa y funcional se identificaron series y subseries documentales y se ejecutaron entrevistas bajo enfoque de racionalización. Asimismo se avanzó en la proyección del Cuadro de Clasificación Documental en la formulación progresiva de las TRD y en la construcción inicial de la memoria descriptiva. Aunque la socialización y aprobación formal continúan en gestión el proceso presenta una trayectoria favorable y aporta directamente al cumplimiento normativo la preservación documental y el acceso oportuno a la información institucional.</t>
  </si>
  <si>
    <t>01. InformeAvanceConvalidacionTRDV4
02. ActaMesaTrabajo_18_09_2025
03. DiagnosticoConvalidaciónTRDv4
04. PlanTrabajoConvalidacionTRDV4
DEPENDENCIAS DANE
ENLACES DOCUMENTALES 2026
FORMS ENTREVISTAS 2026
FUNCIONES - POSIBLE PRODUCCIÓN DOCUMENTAL V2
PROPUESTA CRONOGRAMA ENTREVISTAS ACTUALIZACIÓN TRD
PROPUESTA CRONOGRAMA V3
V3 TRD - V4 TRD</t>
  </si>
  <si>
    <t>El GIT Gestión Documental consolido y organizó los soportes técnicos requeridos para la presentación de la solicitud de convalidación de las Tablas de Retención Documental ante el Archivo General de la Nación. Se adelantaron actividades de revisión, ajuste y verificación de los instrumentos asociados, incluyendo TRD, Cuadro de Clasificación Documental, matrices de apoyo, memoria descriptiva y soportes técnicos, con el fin de asegurar coherencia normativa, funcional y archivística para su presentación formal.</t>
  </si>
  <si>
    <t>Avance_TRD_18-06-2026</t>
  </si>
  <si>
    <t>GDO_03</t>
  </si>
  <si>
    <t>Ejecutar el Plan de Transferencias Documentales Primarias con el fin de optimizar los espacios físicos en los archivos de gestión y contribuir a la conservación de los documentos en el archivo central de la entidad.</t>
  </si>
  <si>
    <t>(Número de actividades ejecutadas del Plan de transferencias primarias durante el trimestre / Total de actividades programadas en el Plan de transferencias primarias para el trimestre) × 100%</t>
  </si>
  <si>
    <t>Informe trimestral de seguimiento a la ejecución del plan de transferencias primarias.</t>
  </si>
  <si>
    <t xml:space="preserve">De acuerdo con el plan de transferencias documentales en el primer trimestre se tenían contempladas las actividades de: 1. Elaborar plan de transferencias primarias 2. Revisión del procedimiento de transferencia documental primaria y guía de aplicación de tablas de retención documental 3. Consolidación del cronograma de transferencia primaria con base en el último registro trazable de seguimiento de las transferencias evidenciado en el año 2024 4. Envío del cronograma a los jefes de las dependencias para su revisión y solicitudes de ajuste 5. Revisión observaciones o modificaciones de los directores jefes y/o coordinadores de área 6. Elaboración del cronograma definitivo y se publicación en la intranet. 
Dentro de las actividades realizadas se elaboró el Plan de Transferencias Documentales Primarias 2026 documento en el que se definieron los objetivos alcance marco institucional marco normativo metodología y actividades necesarias para la adecuada ejecución del proceso de transferencias primarias en el DANE durante la vigencia 2026 adicionalmente se realizó la revisión del estado actual de las transferencias con base en los registros trazables reportados hasta el año 2024 lo que permitió identificar las dependencias con transferencias pendientes así como el rezago acumulado derivado de vigencias anteriores y a partir de esta información se consolidaron los cronogramas de transferencias y eliminación para DANE Central y territoriales correspondiente a las series documentales pendientes de transferencia entre los años 2021 y 2026. 
Por otra parte se llevó a cabo la revisión del procedimiento GDO-020-PDT-001 y de la Guía de Aplicación de TRD y Transferencias Documentales.
En consecuencia durante el primer trimestre se dio cumplimiento a tres (3) de las seis (6) actividades previstas en el Plan de Trabajo quedando pendientes las tres (3) actividades restantes las cuales se ejecutarán durante el segundo trimestre del año.
</t>
  </si>
  <si>
    <t>Informe Plan de transferencias documentales 2026_Marzo2026</t>
  </si>
  <si>
    <t>El incumplimiento de la meta durante el trimestre se debió a la necesidad de realizar una validación interna previa al envío del cronograma de Transferencias Documentales Primarias. Esta validación fue requerida debido a la cantidad de registros pendientes de series y subseries documentales así como a la situación evidenciada en el marco institucional documentada en el Plan de Transferencias donde no se cuenta con registros documentados de soportes y evidencias que permitan establecer con certeza el nivel de cumplimiento del cronograma proyectado para la vigencia 2025.
En este contexto y con el fin de establecer el estado real de las transferencias documentales fue necesario verificar internamente la información antes de remitir el cronograma a los jefes de las dependencias lo cual generó retrasos en la ejecución de las actividades previstas para el mes de marzo entre ellas:
Envío del cronograma a los jefes de las dependencias para su revisión y solicitudes de ajuste.
Revisión observaciones y modificaciones por parte de directores jefes y/o coordinadores de área.
Elaboración del cronograma definitivo y su publicación en la intranet institucional.
Adicionalmente el módulo de creación de expedientes y transferencias documentales del SGDEA aún no se encuentra en condiciones óptimas para la ejecución de las transferencias de documentos electrónicos previstas lo cual incidió en la imposibilidad de avanzar conforme a lo programado durante el trimestre.</t>
  </si>
  <si>
    <t>El GIT Gestión Documental, replanteó el plan de transferencias documentales para incluir actividades que permitieran contar con una herramienta de seguimiento más alineada con el estado real de las transferencias en la vigencia 2026. En este sentido, se realizaron todas las actividades planeadas del trimestre, que contemplaron, el envío del cronograma de transferencias para verificación preliminar de las Direcciones Territoriales y verificación presencial con las dependencias del DANE Central. Con relación a las actividades de envío del cronograma a los jefes de las dependencias para su revisión y solicitud de ajustes; revisión de observaciones y modificaciones por parte de directores, jefes y/o coordinadores de área; y elaboración del cronograma definitivo para su posterior publicación en la intranet institucional, inicialmente programadas para el primer trimestre, se informa que su ejecución fue reprogramada para el mes de julio de 2026 debido al replanteamiento del plan realizado durante el segundo trimestre. Adicionalmente se inició el seguimiento al cronograma ajustado, el cual presenta un avance con corte al II Trimestre del 24%.
Teniendo en cuenta la necesidad de garantizar que los expedientes electrónicos transferidos reposen en el Sistema de Gestión de Documentos Electrónicos de Archivo (SGDEA), se diseñó y documentó el proceso de cargue en Mercurio. Para tal fin, se estableció el formato GDO-020-GUI-002-F-005 “Creación de expedientes y documentos para cargue en el SGDEA”, mediante el cual se efectuará la carga masiva de los documentos transferidos. Asimismo, este permitirá la generación del formato de inventario requerido para la oficialización de las transferencias documentales.</t>
  </si>
  <si>
    <t>Informe Plan de transferencias documentales 2026_Junio2026</t>
  </si>
  <si>
    <t>GDO_04</t>
  </si>
  <si>
    <t>Ejecutar las actividades definidas en los cronogramas de implementación de cada uno de los instrumentos archivísticos institucionales con el fin de fortalecer la gestión documental y asegurar el cumplimiento de la normatividad archivística vigente.</t>
  </si>
  <si>
    <t> Informe trimestral de seguimiento a la ejecución de los cronogramas de implementación de los instrumentos archivísticos. </t>
  </si>
  <si>
    <t xml:space="preserve">Se ejecutaron las siguientes actividades definidas para la implementación de los instrumentos archivísticos:
- Seguimiento al cronograma de actualización de TRD versión 4
- Ejecución de mesas de trabajo para levantamiento y validación de información
- Revisión y ajuste técnico del PINAR
- Revisión y ajuste técnico del SIC
- Elaboración de informes técnicos de avance de instrumentos archivísticos
- Consolidación de diagnósticos y prediagnósticos archivísticos
- Formulación de lineamientos técnicos para organización cierre y transferencia documental
Quedando en ejecución las siguientes:
- Revisión y ajuste técnico del PGD
- Articulación técnica de instrumentos archivísticos con SGDEA </t>
  </si>
  <si>
    <t>InformeImplementacionInstrumentosArchivisticos</t>
  </si>
  <si>
    <t>El GIT Gestión Documental, ejecutó las actividades asociadas con el seguimiento de los cronogramas de implementación de los instrumentos archivísticos institucionales. Se avanzó en la revisión y ajuste técnico del PGD, PINAR, SIC, Plan de Preservación Digital, diagnósticos archivísticos, lineamientos para organización, cierre y transferencia documental, así como en la articulación de dichos instrumentos con las necesidades institucionales y operativas de la gestión documental. El avance evidencia acciones verificables de revisión, actualización, seguimiento, consolidación de insumos y fortalecimiento técnico de los instrumentos archivísticos.</t>
  </si>
  <si>
    <t xml:space="preserve">Informe_Tecnico_Avance_Instrumentos_Archivisticos_II_Trimestre_2026
</t>
  </si>
  <si>
    <t>GDO_05</t>
  </si>
  <si>
    <t>Revisar y actualizar los documentos del proceso de Gestión Documental en el marco de la implementación del SGDEA y las necesidades propias del proceso.</t>
  </si>
  <si>
    <t>(Documentos revisados y actualizados durante el trimestre ) / (total de documentos programados para revisar y actualizar) x100%</t>
  </si>
  <si>
    <t>Documentos revisados y actualizados.</t>
  </si>
  <si>
    <t>En el trimestre se elaboró el plan de actualización de documentos del proceso de Gestión documental el cual contempla el objetivo antecedentes situación actual y la descripción del proceso de actualización así como la descripción de las actividades.  En cumplimiento de este plan se elaboró el arbol documental del proceso y se revisaron la caracerización del proceso y lois procedimientos de Administración de Tablas de Retención Documental y Transferencia primaria junto con sus formatos.  De aucerdo con el Inventario del Arbol documental en primer trimestre se revisaron 4 documentos de 4 planeados para un indicador del 100%.
En el reporte de este trimestre se idenfica la necesidad de ajustar el porcentaje de avance para que esté en concordancia con el indicador de la meta la cual es trimestral por lo que la meta para cada trimestre es el 100% ajuste que se solicitará conforme al procedimiento de la oficina de planeación</t>
  </si>
  <si>
    <t>01. Plan de trabajo Actualización de Documentos GDO_200226
02. Arbol documental_06032026_Final
03. Revisión procedimiento Administración TRD - GDO - Revisión Secretaría General
04. Procedimiento Administración TRD_19032026 (1)
05. Copia de GDO-xxx-xxx TRD
06. GDO-XXX-XXX CCD
07. GDO-020-PDT-001_Transferencia primaria_RevEquipo_2703Ajustes
08. Revisión procedimiento Transferencia primaria</t>
  </si>
  <si>
    <t>El GIT Gestión Documental continúo con el desarrollo del plan de actualización de documentos, en el que se revisaron 19 documentos de 19 planeados en el trimestre para un indicador de cumplimiento trimestral del 100%, y un avance general del 54,8%.
El proceso de revisión y actualización llevado a cabo contempla una etapa inicial de análisis y elaboración de una propuesta de documento actualizado. Posteriormente, dicha propuesta es compartida con el equipo revisor y se programa una mesa de trabajo en la que se analizan conjuntamente las observaciones formuladas y se realizan los ajustes correspondientes de manera simultánea, de tal forma que los documentos quedan revisados y actualizados al finalizar la reunión. Una vez concluida esta etapa, el Grupo de Gestión Documental remite los documentos al designado de la Secretaría General para la emisión del respectivo visto bueno. Posteriormente, se solicita a la Coordinación Administrativa la autorización para el cargue de los documentos en Isolución, como requisito previo a su publicación oficial. Es importante señalar que la publicación efectiva de los documentos se realiza en una etapa posterior, cuyo tiempo de culminación depende de la intervención y aprobación de las diferentes personas involucradas en el flujo de revisión y aprobación dentro del aplicativo.  Adicionalmente, en el caso particular de los documentos asociados al proceso de Gestión Documental, existe una dependencia con la Oficina Asesora de Planeación (OPLAN), la cual debe realizar el traslado de varios documentos que se encuentran asociados al proceso GID, actualmente inexistente, hacia el proceso GDO. Esta actividad ha requerido un tiempo adicional, lo que ha impactado los tiempos previstos para la publicación definitiva de los documentos actualizados.
En el reporte de este trimestre se idenfica la necesidad de ajustar el porcentaje de avance para que esté en concordancia con el indicador de la meta, la cual es trimestral, por lo que la meta para cada trimestre es el 100%, ajuste que se solicitará conforme al procedimiento de la oficina de planeación</t>
  </si>
  <si>
    <t>1_Estado actualización documentos GDO</t>
  </si>
  <si>
    <t>GIT Área Financiera</t>
  </si>
  <si>
    <t>FIN_01</t>
  </si>
  <si>
    <t>Realizar acompañamientos a las direcciones territoriales en el desarrollo de temas presupuestales contables y tributarios de acuerdo con el cronograma definido.</t>
  </si>
  <si>
    <t>(Acompañamientos realizados / Total de acompañamientos programados) * 100</t>
  </si>
  <si>
    <t xml:space="preserve">
1. Cronograma de acompañamientos
2. Información documentada de los acompañamientos realizados
</t>
  </si>
  <si>
    <t>7_Gestión Financiera</t>
  </si>
  <si>
    <t>Durante el primer trimestre de la vigencia 2026 el área financiera realizaron 13 acompañamientos por medio de la plataforma de Microsoft Teams  por parte del GIT de ContabilidadPresupuesto y Tesoreria en los cuales se tocaron temas como:
1. Causaciones deducciones no practicadas
2. Tipos de cuentas por pagar
3. Reuniones con pagadores en las territoriales
4. Lineamientos sobre el manejo de saldos y liberación de registros
5. Capacitación para la constitución de reservas y cuentas por pagar 
6. Temas contables</t>
  </si>
  <si>
    <t xml:space="preserve">
https://danegovco.sharepoint.com/:f:/r/sites/PlanesInstitucionales-MetasHisttricasporrea2018-2022/Documentos%20compartidos/SECRETAR%C3%8DA%20GENERAL/Evidencias%20Planes%20Institucionales%202026/PAI/I%20TRIMESTRE/FIN_01?csf=1&amp;web=1&amp;e=mn4qF4</t>
  </si>
  <si>
    <t xml:space="preserve">El GIT del Área Financiera programó los acompañamientos técnicos a desarrollar durante la vigencia 2026 en los componentes presupuestal, contable y tributario. En cumplimiento de la programación, durante el segundo trimestre de 2026 se realizaron veinticuatro (24) acompañamientos virtuales, con la participación de los GIT de Contabilidad, Presupuesto y Tesorería, mediante Microsoft Teams y correo electrónico. Las actividades estuvieron orientadas a: 
1. Explicación deducciones y 4*1000 Territorial Suroriente - 06/04/2026
2. Reclasificaciones y traslados DANE Central-GIT Tesorería-10/04/2026
3. Lineamientos de funcionamiento para el GIT Tesorería- DANE CENTRAL-10/04/2026
4. Revisión de Devoluciones presentadas Territoritorial Norte y Noroccidente-15/05/2026
5. Traslado de deducciones Direcciones Territoriales y DANE Central- 26/06/2026
6. Aplicación del Reintegro Presupuestal-Proceso No presupuestal FONDANE-01/06/2026
7. Socialización y Creación del Proceso de Creación de Expedientes en Mercurio- 26/05/2026
8. Capacitación y retroalimentación sobre el Sistema Integrado de Gestión Documental Mercurio (SGDEA) para procesos de Presupuesto.-22/05/2026
9. Socialización Información Exógena Vigencia 2025-07/04/2026
10. Tasa Especial de Seguridad y Convivencia Ciudadana-Territorial Noroccidente-16/04/2026
11. Entrega de Insumos Información Exógena Nacional DANE-FONDANE 2025 para cada Dirección Territorial territorial- Desde 7/04/2026 al 21/05/2026			</t>
  </si>
  <si>
    <t>https://danegovco.sharepoint.com/:f:/r/sites/PlanesInstitucionales-MetasHisttricasporrea2018-2022/Documentos%20compartidos/SECRETAR%C3%8DA%20GENERAL/Evidencias%20Planes%20Institucionales%202026/PAI/II%20SEMESTRE/FIN_01?csf=1&amp;web=1&amp;e=MUqBNc</t>
  </si>
  <si>
    <t>FIN_02</t>
  </si>
  <si>
    <t>Revisar y actualizar los procedimientos del proceso de Gestión Financiera en el marco de la implementación del SGDEA y las necesidades propias del proceso.</t>
  </si>
  <si>
    <t>(Documentos actualizados / Total de documentos identificados para actualizar) * 100%</t>
  </si>
  <si>
    <t>1. Diagnóstico de la actualización documental ajustado
2. Impresión de pantalla con la fecha de aprobación de los documentos actualizados en Isolucion</t>
  </si>
  <si>
    <t>Para el periodo evaluado se programó la actualización de procedimientos del área financiera. El procedimiento GFI-020-PDT-003 cuenta con solicitud de prórroga para su entrega. Los procedimientos presentan avances en su proceso de actualización encontrándose actualmente en etapa de revisión por parte de la asesora de la Secretaría General Genoveva Niño:GFI-030-PDT-002 GFI-030-PDT-008 y GFI-020-PDT-001. Se evidencia avance conforme al cronograma establecido.</t>
  </si>
  <si>
    <t>https://danegovco.sharepoint.com/:f:/r/sites/PlanesInstitucionales-MetasHisttricasporrea2018-2022/Documentos%20compartidos/SECRETAR%C3%8DA%20GENERAL/Evidencias%20Planes%20Institucionales%202026/PAI/I%20TRIMESTRE/FIN_02?csf=1&amp;web=1&amp;e=gJvszq</t>
  </si>
  <si>
    <t xml:space="preserve">Los documentos que se programaron para la actualización fueron enviados para revisión y se encuentran en este proceso por parte de la asesora Genoveva Niño  </t>
  </si>
  <si>
    <t xml:space="preserve">En cumplimiento de la meta establecida en el Plan de Acción Institucional (PAI), el Área Financiera ejecutó y culminó al 100% la actualización programada de los seis (6) documentos, conforme con lo previsto para el periodo reportado.
Como resultado de esta actividad, se actualizaron, aprobaron y publicaron los siguientes documentos:
-GFI-020-PDT-002 Procedimiento Expedición y Modificación del Registro Presupuestal.
-GFI-020-PDT-002-f-002 Formato Solicitud de Modificación de Registro Presupuestal.
-GFI-020-PDT-002-f-003 Formato Solicitud de Aprobación de Registro Presupuestal.
-GFI-030-PDT-002 Procedimiento Liquidación de Cuentas para Pago.
-GFI-030-PDT-008 Procedimiento Pago de Obligaciones.
-GFI-020-PDT-001 Procedimiento Registro del Presupuesto Asignado y Desagregado y Expedición del CDP DANE-FONDANE.
</t>
  </si>
  <si>
    <t>https://danegovco.sharepoint.com/:f:/r/sites/PlanesInstitucionales-MetasHisttricasporrea2018-2022/Documentos%20compartidos/SECRETAR%C3%8DA%20GENERAL/Evidencias%20Planes%20Institucionales%202026/PAI/II%20SEMESTRE/FIN_02?csf=1&amp;web=1&amp;e=t6RXJJ</t>
  </si>
  <si>
    <t>GIT Área Gestión Contractual</t>
  </si>
  <si>
    <t>GCT_01</t>
  </si>
  <si>
    <t>Realizar dos (2) talleres formativos a supervisores y dos (2) a las áreas requirentes y sus enlaces de contratación sobre los temas que el área haya identificado como prioritarios para fortalecer sus competencias.</t>
  </si>
  <si>
    <t>Sumatoria de talleres formativos realizados (talleres formativos realizados en primer semestre + talleres formativos en segundo semestre)</t>
  </si>
  <si>
    <t>1. Formulario de identificación de temas a fortalecer
2. (4) carpetas digitales con los soportes de ejecución 
(listados de asistencia grabaciones presentación fotografías etc.)</t>
  </si>
  <si>
    <t>8_Gestión Contractual</t>
  </si>
  <si>
    <t>2_Plan Anual de Adquisiciones</t>
  </si>
  <si>
    <t>POL_05:Compras y Contratación Publica</t>
  </si>
  <si>
    <t>En cumplimiento de la meta "Realizar dos (2) talleres formativos a supervisores y dos (2) a las áreas requirentes y sus enlaces de contratación sobre los temas que el área haya identificado como prioritarios para fortalecer sus competencias", durante el primer trimestre de la vigencia se adelantó una encuesta dirigida a los supervisores de contrato con el propósito de identificar las principales necesidades de fortalecimiento y los temas prioritarios de capacitación.
Con base en los resultados obtenidos, se desarrollaron dos jornadas de capacitación dirigidas a supervisores de contrato. La primera se llevó a cabo el 15 de mayo de 2026, abordando los temas priorizados a partir de las necesidades identificadas en la encuesta. Posteriormente, el 26 de mayo de 2026 se realizó la segunda jornada de capacitación, correspondiente a la Socialización de la Gestión Contractual – SGDEA, en la cual se presentaron los lineamientos y el uso del sistema para la gestión documental de los procesos contractuales.
Con estas actividades se dio cumplimiento a las acciones programadas para el fortalecimiento de las competencias de los supervisores de contrato, contribuyendo a la adecuada gestión y administración de los procesos contractuales.</t>
  </si>
  <si>
    <t>GCT_01
Capacitación 1 (Capacitación supervisores - Informe de asistencia 5-15-26, Capacitación supervisores-20260515_140015UTC-Meeting Recording y PRESENTACION PRIMERA CAPACITACION)
Capacitación 2 (capacitación, Socialización Gestión Contractual - SGDEA - Informe de asistencia 5-26-26 y Socialización Gestión Contractual - SGDEA-20260526_110012-Grabación de la reunión (1))
Encuesta (2026-03-18_👩🏻‍💻 Queremos escucharte_ comparte tu experiencia como supervisor de contrato y 2026-03-18_Encuesta supervisores de contrato)</t>
  </si>
  <si>
    <t>GCT_02</t>
  </si>
  <si>
    <t>Diseñar y ejecutar un plan de trabajo para la consolidación del flujo de contratación de prestación de servicios profesionales y apoyo a la gestión a través del Sistema de Gestión de Documentos Electrónicos de Archivo - SGDEA.</t>
  </si>
  <si>
    <t>Sumatoria de avance hito diseño del plan (20%) + hito ejecución del plan (80 %)</t>
  </si>
  <si>
    <t>1. Plan de trabajo  para la consolidación del flujo de contratación 
2. Flujo de contratación de prestación de servicios profesionales y apoyo a la gestión consolidado.</t>
  </si>
  <si>
    <t>En el marco de la meta se reporta el siguiente avance:
Se ha adelantado la proyección de dos (2) flujos de contratación diferenciados: (i) uno correspondiente a los contratos de prestación de servicios profesionales y de apoyo a la gestión y (ii) otro orientado a los contratos de prestación de servicios y apoyo a la gestión de carácter operativo.
Respecto del flujo de contratación de prestación de servicios profesionales y de apoyo a la gestión este fue construido mediante el desarrollo de diversas mesas de trabajo interdependenciales posteriormente presentado ante la Secretaría General para su validación y una vez aprobado remitido al GIT de Gestión Documental en su calidad de administrador del SGDEA para que adelante las acciones necesarias para su implementación en el sistema.
En cuanto al flujo de contratación de prestación de servicios y apoyo a la gestión de carácter operativo este ha sido estructurado en articulación con las Direcciones Territoriales con el propósito de optimizar su operatividad y fortalecer su eficiencia en el marco de los procesos contractuales.</t>
  </si>
  <si>
    <t>No reporta avance en el periodo</t>
  </si>
  <si>
    <t xml:space="preserve">No aplica reporte para el trimestre </t>
  </si>
  <si>
    <t>GIT Área Gestión Talento Humano</t>
  </si>
  <si>
    <t>GCT_03</t>
  </si>
  <si>
    <t>Revisar y actualizar los procedimientos del proceso de Gestión Contractual en el marco de la implementación del SGDEA y las necesidades propias del proceso.</t>
  </si>
  <si>
    <t>1. Relación de documentos identificados para actualizar.
2. Documentos identificados actualizados en Isolución.</t>
  </si>
  <si>
    <t>En cumplimiento de la meta “Revisar y actualizar los procedimientos del proceso de Gestión Contractual en el marco de la implementación del SGDEA y las necesidades propias del proceso” se evidencia un avance global del 42% respecto de los documentos identificados para actualización.
Del total de 19 documentos se ha logrado lo siguiente:
• 9 documentos del grupo inicial se encuentran en revisión con un progreso del 50% reflejando un trabajo técnico de análisis y adecuación normativa.
• 4 documentos permanecen pendientes de inicio constituyendo un reto para la siguiente fase del plan.
• En el grupo adicional 5 documentos avanzan en un 50% y 1 documento ha sido actualizado en su totalidad cumpliendo con los estándares de calidad y legalidad exigidos.
Este resultado permite concluir que el proceso de revisión y actualización se encuentra en una etapa intermedia con un avance sostenido que garantiza la alineación de los procedimientos contractuales con los requerimientos del Sistema de Gestión Documental Electrónica de Archivo (SGDEA) y las necesidades propias del proceso.
Se destaca que la mayor parte de los documentos ya están en fase de revisión lo cual asegura que el cumplimiento de la meta es viable dentro de los plazos establecidos fortaleciendo la seguridad jurídica y la eficacia administrativa del proceso de Gestión Contractual.</t>
  </si>
  <si>
    <t>El cumplimiento alcanzado del 42% inferior al 50% inicialmente previsto se debe principalmente a la ampliación del alcance del proyecto ya que durante la ejecución se identificaron 6 documentos adicionales que incrementaron el total de 13 a 19.
Adicionalmente una vez los documentos son revisados y aprobados por el GIT de Gestión Contractual se requiere una verificación y aprobación posterior por parte de la Secretaría General condición indispensable para que puedan ser modificados en el Sistema Integrado de Gestión Institucional (SIGI) y posteriormente aprobados y divulgados para su actualización oficial ante la entidad. Este proceso de doble validación y publicación institucional aunque garantiza la calidad y pertinencia de los documentos implica tiempos adicionales que impactan el cumplimiento parcial frente a la meta inicial.
En consecuencia aunque no se alcanzó el 50% proyectado el avance logrado refleja un proceso sólido y en curso que asegura la viabilidad del cumplimiento integral en el corto plazo.</t>
  </si>
  <si>
    <t>En cumplimiento de la meta "Revisar y actualizar los procedimientos del proceso de Gestión Contractual en el marco de la implementación del SGDEA y las necesidades propias del proceso", al cierre del segundo trimestre de la vigencia se evidencia un avance global del 100 % en la actualización de los documentos definidos para su cumplimiento.
Como resultado de la revisión y depuración del plan de trabajo, se estableció que el alcance definitivo de la meta correspondió a la actualización de 15 documentos, los cuales culminaron satisfactoriamente su proceso de revisión, aprobación y publicación en el Sistema Integrado de Gestión (Isolución), encontrándose oficialmente vigentes.
Adicionalmente, durante la ejecución de la meta se realizó el análisis y verificación de dos documentos relacionados con modalidades de selección de contratación, determinándose que no procedía su actualización en el marco de la implementación del Sistema de Gestión Documental Electrónica de Archivo (SGDEA). Lo anterior obedeció a que dichas modalidades de selección y su formato asociado no hacen parte del alcance actual de la implementación del SGDEA, el cual está orientado exclusivamente a los procesos de contratación directa para la prestación de servicios profesionales y de apoyo a la gestión. En consecuencia, estos documentos no fueron incluidos dentro del alcance definitivo de los 15 documentos objeto de actualización.
El cumplimiento alcanzado evidencia la actualización integral de la documentación definida para la meta, fortaleciendo la estandarización de los procedimientos del proceso de Gestión Contractual y su alineación con la implementación del Sistema de Gestión Documental Electrónica de Archivo (SGDEA), el Sistema Integrado de Gestión (Isolución) y las necesidades propias del proceso. En consecuencia, se da cumplimiento del 100 % a la meta establecida para la vigencia.</t>
  </si>
  <si>
    <t>GCT_03
AVANCE % DE DOCUMENTOS ACTUALIZADOS - PAI</t>
  </si>
  <si>
    <t>GCT_04</t>
  </si>
  <si>
    <t>Diseñar un ABC de preguntas frecuentes realizadas en el proceso de contratación de prestación de servicios profesionales y apoyo a la gestión. y de bienes y servicios en el cual se consideren las consultas que realizan las dependencias.</t>
  </si>
  <si>
    <t>Sumatoria de avance hito de identificación de fallas frecuentes (20%) + hito elaboración del documento ABC (40 %) + avance hito publicación (40 %)</t>
  </si>
  <si>
    <t>1. Relación de fallas frecuentes en la elaboración de los estudios previos por parte de las áreas requirentes.
2. Documento ABC elaborado que incluya orientaciones frente las preguntas frecuentes y fallas identificados en la elaboración de los estudios previos.
3. ABC Publicado.</t>
  </si>
  <si>
    <t>Durante el periodo se adelantó la identificación y sistematización de las principales inquietudes que presentan las dependencias en los procesos de contratación de bienes servicios y de prestación de servicios profesionales y apoyo a la gestión. Como resultado se elaboró un documento tipo ABC de preguntas frecuentes el cual recoge de manera organizada aspectos clave como el Plan Anual de Adquisiciones modalidades de selección requisitos habilitantes garantías diferencias entre anticipo y pago anticipado funcionamiento del SECOP y particularidades de los contratos de prestación de servicios. Este avance demuestra que se ha superado la etapa de diagnóstico inicial y se cuenta ya con un insumo consolidado y estructurado lo que permite afirmar que el cumplimiento de la meta supera el 20% previsto para la identificación de fallas frecuentes alcanzando aproximadamente un 35% al incluir la elaboración del documento ABC quedando pendiente la aprobación del documento y la fase de publicación.</t>
  </si>
  <si>
    <t>En cumplimiento de la meta establecida, al 30 de junio de 2026 se evidencia un avance del 100%, toda vez que se culminó satisfactoriamente la identificación y sistematización de las principales inquietudes presentadas por las dependencias en los procesos de contratación de bienes, servicios, y de prestación de servicios profesionales y de apoyo a la gestión.
Como resultado, se elaboró el documento ABC de Preguntas Frecuentes, el cual consolida de manera organizada y didáctica los aspectos más relevantes relacionados con el Plan Anual de Adquisiciones, las modalidades de selección, los requisitos habilitantes, las garantías, las diferencias entre anticipo y pago anticipado, el funcionamiento del SECOP y las particularidades de los contratos de prestación de servicios, entre otros temas de interés para las dependencias de la Entidad.
Una vez surtidas las etapas de revisión y aprobación, el documento fue publicado el 22 de junio de 2026, dando cumplimiento integral a la meta prevista para la vigencia. Con ello, se fortalece la gestión del conocimiento y se promueve la estandarización de criterios en materia contractual, facilitando el acceso a información clara y oportuna para los servidores públicos y contratistas del DANE.</t>
  </si>
  <si>
    <t>GCT_04
ABC de la Gestión Contractual 
ABC_07062026_Presentación</t>
  </si>
  <si>
    <t>GIT Área de Gestión del Talento Humano</t>
  </si>
  <si>
    <t>GTH_01</t>
  </si>
  <si>
    <t>Ejecutar los programas establecidos en el Plan de Salud y Seguridad en el Trabajo con el propósito de identificar y prevenir la aparición de enfermedades lesiones o situaciones que puedan tener un impacto negativo en la salud y seguridad de los colaboradores.</t>
  </si>
  <si>
    <t>Informe consolidado de implementación del Plan Anual de Seguridad y Salud en el Trabajo del DANE–FONDANE</t>
  </si>
  <si>
    <t>6_Gestión del Talento Humano</t>
  </si>
  <si>
    <t>8_Plan de Trabajo Anual en Seguridad y Salud en el Trabajo</t>
  </si>
  <si>
    <t>POL_01: Gestión Estratégica del Talento Humano</t>
  </si>
  <si>
    <t>Durante el primer trimestre de 2026 el Área de Gestión del Talento Humano GIT Seguridad y Salud en el Trabajo-SST desarrolló acciones estratégicas de alto impacto a través de los Programas de Vigilancia Epidemiológica de Riesgo Osteomuscular y Psicosocial así como actividades transversales de promoción y prevención contribuyendo a la identificación intervención y mitigación de riesgos que pueden afectar la salud y seguridad de los servidores públicos.
En el marco del Programa de Riesgo Osteomuscular se avanzó en la identificación y control de riesgos físicos mediante la realización de 25 valoraciones de salud a brigadistas de emergencia en diferentes territoriales y sede central fortaleciendo la capacidad institucional de respuesta. Así mismo se ejecutaron 25 inspecciones ergonómicas (presenciales y virtuales) permitiendo identificar condiciones de riesgo y definir acciones de mejora en los puestos de trabajo. Adicionalmente se atendieron 8 casos individuales relacionados con requerimientos ergonómicos y condiciones de salud y se diseñó una encuesta institucional para caracterizar el estado de salud osteomuscular y cardiovascular como insumo clave para la toma de decisiones. Estas acciones se complementaron con jornadas de capacitación realizadas el 26 de febrero 9 y 16 de marzo orientadas a la prevención de lesiones y promoción del autocuidado.
Por su parte el Programa de Riesgo Psicosocial evidenció avances significativos en la prevención y atención de factores que afectan la salud mental mediante la implementación de asesorías individuales y el desarrollo de intervenciones colectivas a nivel nacional. Durante el trimestre se realizaron 13 seguimientos psicosociales garantizando acompañamiento oportuno a los servidores y se ejecutaron capacitaciones clave en temas como primeros auxilios psicológicos (19 y 20 de febrero) manejo de conflictos (25 de febrero) inteligencia emocional (4 de marzo) y comunicación asertiva (25 de marzo) con especial énfasis en grupos focalizados como el área financiera. De manera complementaria se desarrollaron herramientas de apoyo como material psicoeducativo infografías y un video sobre prevención del acoso laboral así como el avance en la construcción de la guía de salud mental institucional.
Adicionalmente se desarrollaron acciones transversales de promoción y prevención en Seguridad y Salud en el Trabajo mediante jornadas de sensibilización y capacitación en temas como prevención del riesgo cardiovascular (2 de febrero) cuidado auditivo (17 de febrero) gestión y prevención del acoso laboral (26 de febrero y 12 de marzo) identificación de síntomas de alerta en salud pública (27 de febrero) comunicación en situaciones de crisis (2 de marzo) prevención de riesgos respiratorios (4 de marzo) prevención de enfermedades emergentes (9 de marzo) y promoción de hábitos saludables en nutrición (24 de marzo) en articulación con ARL Positiva Nueva EPS y Coomeva.
En conjunto estas acciones reflejan un avance significativo en la ejecución del Plan de Seguridad y Salud en el Trabajo con impacto directo en la prevención de enfermedades la mejora de las condiciones laborales y el fortalecimiento de una cultura institucional orientada al autocuidado la salud integral y el bienestar de los servidores públicos.</t>
  </si>
  <si>
    <t>Avances programas de vigilancia 2026</t>
  </si>
  <si>
    <t xml:space="preserve">El Grupo Interno de Trabajo de Seguridad y Salud en el Trabajo (GIT-SST, ejecutó las actividades previstas en los Programas de Vigilancia Epidemiológica (PVE) de Riesgo Psicosocial y Riesgo Osteomuscular, fortaleciendo la identificación temprana de factores de riesgo, la promoción de la salud, la prevención de enfermedades laborales y la implementación de acciones de intervención orientadas a proteger la salud y seguridad de los servidores públicos.
Programa de Vigilancia Epidemiológica de Riesgo Psicosocial
Se desarrollaron de manera continua las actividades previstas en el Programa de Vigilancia Epidemiológica de Riesgo Psicosocial, ejecutando más de 30 actividades de capacitación, sensibilización y promoción de la salud mental, 24 asesorías psicosociales individuales, la implementación de una estrategia permanente de autocuidado (Botiquín Emocional), la elaboración de 2 piezas comunicativas y el inicio del proceso institucional para la aplicación de la Batería de Riesgo Psicosocial.
Las actividades desarrolladas abordaron temas relacionados con la prevención del estrés laboral, manejo de la sobrecarga y la fatiga, inteligencia emocional, mindfulness, autoestima, manejo de la frustración, convivencia laboral, comunicación respetuosa, prevención de microagresiones verbales, diversidad, equidad de género, fortalecimiento del clima laboral y promoción del bienestar emocional, beneficiando a servidores públicos de las diferentes sedes del DANE a nivel nacional.
Como parte del acompañamiento especializado, el equipo profesional del programa brindó asesoría psicosocial individual a los servidores que requirieron intervención o fueron remitidos a través de los exámenes médicos ocupacionales, fortaleciendo la atención oportuna de situaciones que pudieran afectar la salud mental y el desempeño laboral.
Igualmente, el GIT-SST lideró el proceso preparatorio para la aplicación de la Batería de Riesgo Psicosocial, mediante la elaboración de material informativo, la articulación con el proveedor especializado, la realización de jornadas de sensibilización los días 24, 25 y 30 dirigidas a los servidores públicos y la programación de la aplicación del instrumento en las diferentes sedes del DANE durante el mes de julio.
Las acciones ejecutadas durante el trimestre fortalecieron la gestión preventiva del riesgo psicosocial mediante la promoción de entornos laborales saludables, el fortalecimiento de factores protectores en salud mental, la atención individual de los colaboradores que presentaron necesidades de intervención y la implementación de mecanismos técnicos para la identificación temprana de factores de riesgo psicosocial. Asimismo, el inicio de la aplicación de la Batería de Riesgo Psicosocial permitirá contar con información objetiva para orientar la formulación de acciones de intervención y mejora continua, contribuyendo a prevenir la aparición de enfermedades asociadas al estrés laboral y otros factores de riesgo psicosocial.
Programa de Vigilancia Epidemiológica de Riesgo Osteomuscular
Se ejecutaron las actividades previstas en el Programa de Vigilancia Epidemiológica de Riesgo Osteomuscular mediante la realización de 6 inspecciones ergonómicas y de puestos de trabajo en las diferentes sedes de la Entidad y 154 inspecciones de puestos de trabajo en la modalidad de teletrabajo, así como 9 actividades de capacitación, sensibilización y promoción de la salud, la elaboración y divulgación de 2 piezas comunicativas, 8 atenciones terapéuticas individuales, la aplicación de la Encuesta de Riesgo Osteomuscular a 431 servidores públicos y el desarrollo de diferentes actividades de promoción y prevención, en las que participaron 225 servidores públicos.
Como parte de las acciones de vigilancia epidemiológica se realizaron valoraciones de las condiciones físicas y mentales de integrantes de la Brigada de Emergencias, inspecciones de puestos de trabajo por condiciones de salud, requerimientos ergonómicos y teletrabajo, así como evaluaciones de condiciones ergonómicas y de videoterminales en las sedes de Bogotá y en las Direcciones Territoriales de Florencia, Leticia, Villavicencio, Neiva, Yopal, Mitú, Puerto Carreño e Inírida, permitiendo identificar oportunidades de mejora en los ambientes laborales y orientar las medidas de intervención correspondientes.
De igual manera, se desarrollaron jornadas de sensibilización y capacitación sobre síndrome de hombro doloroso, prevención de enfermedades visuales, fibromialgia, identificación temprana de síntomas osteomusculares, manejo correcto de cargas, ergonomía y uso adecuado de elementos de protección personal. Estas actividades fueron complementadas con jornadas de SPA Osteomuscular, tamizajes cardiovasculares, talleres prácticos de ergonomía y atención terapéutica a los colaboradores que presentaban sintomatología osteomuscular o requerían seguimiento especializado.
Adicionalmente, la consolidación de los resultados de la Encuesta de Riesgo Osteomuscular y del informe de riesgo cardiovascular proporcionó información técnica relevante para la caracterización de la población trabajadora, la priorización de factores de riesgo y la definición de acciones preventivas orientadas al mejoramiento continuo de las condiciones de trabajo.
Las actividades ejecutadas permitieron fortalecer la identificación temprana de factores de riesgo biomecánico y ergonómico, implementar medidas preventivas en los puestos de trabajo, promover hábitos de trabajo seguro y fortalecer la cultura del autocuidado entre los servidores públicos. Asimismo, la información obtenida mediante las inspecciones, valoraciones, tamizajes, atenciones terapéuticas y la Encuesta de Riesgo Osteomuscular constituye un insumo técnico para la toma de decisiones, la focalización de intervenciones y el seguimiento continuo de las condiciones de salud de los colaboradores, contribuyendo de manera directa a prevenir la aparición de lesiones y enfermedades de origen osteomuscular.
</t>
  </si>
  <si>
    <t>Avance ​programas de Vigilancia Epidemiológica -SGSST
Segunto Trimestre</t>
  </si>
  <si>
    <t>GTH_02</t>
  </si>
  <si>
    <t>Realizar los nombramientos necesarios para el cubrimiento de las vacantes de la planta de personal de la entidad mediante la provisión en período de prueba por concurso de méritos del proceso de selección Entidades del Orden Nacional No. 2242 de 2022 así como los nombramientos a través de los diferentes mecanismos de provisión.</t>
  </si>
  <si>
    <t>(Número de cargos provistos durante el trimestre / Número total de cargos del trimestre) *100</t>
  </si>
  <si>
    <t>Actos de nombramiento expedidos</t>
  </si>
  <si>
    <t>3_Plan Anual de Vacantes</t>
  </si>
  <si>
    <t>En cumplimiento de la meta institucional orientada a realizar los nombramientos necesarios para el cubrimiento de las vacantes de la planta de personal mediante mecanismos como el concurso de méritos del proceso de selección Entidades del Orden Nacional No. 2242 de 2022 y otras formas de provisión el Grupo Interno de Trabajo (GIT) de Vinculación presenta los siguientes resultados con corte al 31 de marzo de 2026:
Durante el periodo comprendido entre el 6 de enero y el 27 de marzo de 2026 se efectuaron un total de 65 nombramientos distribuidos de la siguiente manera:
•	32 nombramientos en período de prueba asociados al proceso de selección por mérito. 
•	29 nombramientos en provisionalidad garantizando la continuidad operativa de la entidad. 
•	3 nombramientos ordinarios. 
•	1 encargo en empleo de libre nombramiento y remoción (LNR). 
En términos de cobertura de la planta de personal a 31 de marzo de 2026 la entidad cuenta con 1.192 cargos provistos de un total de 1.361 lo que representa un 87% de ocupación</t>
  </si>
  <si>
    <t>Nombramientos I Trimestre 2026</t>
  </si>
  <si>
    <t>En cumplimiento de la meta institucional orientada a realizar los nombramientos necesarios para el cubrimiento de las vacantes de la planta de personal, mediante mecanismos como el concurso de méritos del proceso de selección Entidades del Orden Nacional No. 2242 de 2022 y otras formas de provisión, el Grupo Interno de Trabajo (GIT) de Vinculación y Empleo Público  presenta los siguientes resultados con corte al 30 de junio de 2026:
Durante el periodo comprendido entre el 7 de abril y el 10 de junio de 2026, se efectuaron un total de 17 nombramientos, distribuidos de la siguiente manera:
•     16 nombramientos en período de prueba, asociados al proceso de selección por mérito. 
•     1 nombramientos en provisionalidad, por fallo de tutela.
En términos de cobertura de la planta de personal, a 30 de junio de 2026 la entidad cuenta con 1.189 cargos provistos de un total de 1.361, lo que representa un 87, 3% de ocupación.</t>
  </si>
  <si>
    <t>Nombramientos II Trimestre 2026</t>
  </si>
  <si>
    <t>GTH_03</t>
  </si>
  <si>
    <t>Actualizar y ejecutar el Plan de Capacitación y Plan de Bienestar  mediante la implementación de acciones que promuevan el desarrollo de competencias habilidades y conocimientos así como la productividad desarrollo personal y profesional de los servidores públicos.</t>
  </si>
  <si>
    <t xml:space="preserve">Número de actividades del Plan de  capacitación y del Plan de Bienestar realizadas / Número actividades del Plan de capacitación y del Plan de Bienestar programadas en el año x 100.  </t>
  </si>
  <si>
    <t xml:space="preserve">Evidencias de las actividades del plan de  capacitación y del plan de bienestar ejecutadas </t>
  </si>
  <si>
    <t>Servicio de Educación informal para la gestión Administrativa</t>
  </si>
  <si>
    <t>5_Plan Estratégico de Talento Humano</t>
  </si>
  <si>
    <t>Durante el primer trimestre de 2026 el GIT Desarrollo de Personal avanzó en la actualización y ejecución del Plan de Capacitación y el Plan de Bienestar en línea con el fortalecimiento de competencias habilidades y el desarrollo integral de los servidores públicos. 
En materia de planeación se realizó la revisión y ajuste de ambos planes incorporando necesidades identificadas a partir de diagnósticos institucionales lineamientos estratégicos y prioridades de la entidad su publicación se realizó el 30 de enero de 2026 en la web de la entidad 
En cuanto a la ejecución se iniciaron las actividades programadas desarrollando acciones orientadas a: Fortalecimiento de competencias técnicas y transversales promoción del bienestar laboral y la calidad de vida y deneración de espacios de integración y desarrollo personal. 
En el marco del Plan de Bienestar se implementaron acciones permanentes y focalizadas en los ejes de Equilibrio Psicosocial Salud Mental Convivencia Social y Transformación Digital orientadas al fortalecimiento del clima organizacional el autocuidado la integración y el reconocimiento institucional. Destacan las estrategias de promoción del bienestar físico y emocional la prevención del riesgo psicosocial el acompañamiento a la maternidad los incentivos institucionales así como actividades de integración y reconocimiento las cuales contribuyen de manera directa al sentido de pertenencia y la motivación del talento humano. Adicionalmente se avanzó en la adopción de modalidades flexibles de trabajo con la socialización de la política de teletrabajo ergonomía y autocuidado
De manera complementaria el Plan Institucional de Capacitación consolidó acciones formativas alineadas con los ejes estratégicos institucionales fortaleciendo capacidades técnicas éticas digitales y de enfoque diferencial. En este periodo se promovieron competencias clave en transformación digital estadística probidad derechos humanos inclusión y diversidad así como el fortalecimiento de la cultura de integridad y la gestión del desempeño con una alta participación de servidores públicos en actividades presenciales y virtuales.</t>
  </si>
  <si>
    <t>Plan de Capacitación 
Plan de Bienestar
Plan Estratégico Talento Humano 2026</t>
  </si>
  <si>
    <t>}</t>
  </si>
  <si>
    <t>Ejecución Plan de Capacitación 
Ejecución Plan de Bienestar</t>
  </si>
  <si>
    <t>GTH_04</t>
  </si>
  <si>
    <t>Actualizar el Manual Específico de Funciones y Competencias Laborales – MEFCL de acuerdo con la reorganización institucional los planes programas y proyectos vigentes.</t>
  </si>
  <si>
    <t>Número de fases de la actualización realizadas durante el trimestre/ Número total de fases de la actualización programadas durante el trimestre</t>
  </si>
  <si>
    <t>Resolución de adopción y anexo del Manual Específico de Funciones y Competencias Laborales</t>
  </si>
  <si>
    <t xml:space="preserve">El Área de Gestión del Talento Humano a través del GIT de Vinculación y Empleo Público en el marco del proceso de actualización de las fichas del MEFCL durante el primer trimestre de 2026 28 enero 4 de febrero y 2 de marzo de 2026 para revisión por parte de las organizaciones sindicales las fichas actualizadas correspondiente a veintitrés (23) de veintiséis (26) dependencias en cumplimiento de los acuerdos establecidos.
 En este contexto se realizaron cinco (5) mesas técnicas los días 19 20 de febrero 2 y 9 de marzo orientadas a la revisión de las observaciones recibidas a partir de las cuales se realizaron los ajustes pertinentes.
La actualización realizada comprende la revisión detallada del MEFCL con el fin de asegurar que las fichas reflejen de manera adecuada la realidad institucional y las necesidades específicas de la Entidad.
</t>
  </si>
  <si>
    <t>Avances Actualización Manual Especifico de Funciones y Competencias Laborales</t>
  </si>
  <si>
    <t>El GIT Vinculación y Empleo Público dio continuidad a las actividades orientadas al cumplimiento de la meta institucional de actualizar el Manual Específico de Funciones y Competencias Laborales (MEFCL), de acuerdo con la reorganización institucional y los planes, programas y proyectos vigentes.
En el periodo reportado se consolidó el contenido del proyecto de actualización del MEFCL, adelantando la integración de las fichas de funciones y competencias laborales, la aplicación de controles de calidad sobre su estructura y contenido, así como la elaboración del anexo técnico, la justificación técnica y el proyecto de resolución para la adopción del Manual. Como parte de este proceso, se desarrollaron 26 mesas de trabajo técnicas para la validación y ajuste de los documentos, fortaleciendo la consistencia técnica y normativa de la propuesta.
En desarrollo de la etapa de participación, el proyecto de modificación del MEFCL fue publicado en la intranet y en la página web institucional para conocimiento de los servidores públicos, las organizaciones sindicales y la ciudadanía, habilitando los mecanismos para la recepción de observaciones y sugerencias. Durante este proceso se recibieron y analizaron 922 observaciones (627 Ciudadanía; 178 Organizaciones Sindicales y 117 equipo técnico), cuya evaluación requirió la realización de 48 mesas técnicas entre los meses de mayo y junio con las diferentes dependencias de la Entidad, permitiendo determinar su acogida total, parcial o no acogida, conforme a los criterios técnicos y normativos aplicables.
Como resultado de este ejercicio participativo, se consolidó la matriz de respuestas a las observaciones presentadas por las organizaciones sindicales, la ciudadanía y el equipo técnico, la cual fue publicada para consulta, garantizando la transparencia del proceso. Adicionalmente, el 30 de junio de 2026 se realizó una mesa técnica con las organizaciones sindicales para socializar las respuestas emitidas y dar cumplimiento a los compromisos de participación y diálogo institucional establecidos durante el proceso de actualización del Manual.
Las actividades desarrolladas durante el segundo trimestre permitieron avanzar en la consolidación técnica, normativa y participativa del Manual Específico de Funciones y Competencias Laborales, dejando estructurados los insumos necesarios para continuar con las etapas finales del proceso de actualización y adopción del MEFCL, en cumplimiento de la meta definida en el Plan de Acción Institucional.</t>
  </si>
  <si>
    <t>Avances Actualización Manual Especifico de Funciones y Competencias Laborales II Trimestre 2026</t>
  </si>
  <si>
    <t>GTH_05</t>
  </si>
  <si>
    <t>Realizar el estudio de impacto del teletrabajo y su implementación de conformidad con el acuerdo sectorial # 13</t>
  </si>
  <si>
    <t>Número de fases del estudio realizadas/ Número total de fases del estudio programadas</t>
  </si>
  <si>
    <t xml:space="preserve">Estudio de impacto de teletrabajo </t>
  </si>
  <si>
    <t>GTH_07</t>
  </si>
  <si>
    <t>7_Plan de Incentivos Institucionales</t>
  </si>
  <si>
    <t>GTH_06</t>
  </si>
  <si>
    <t>Actualizar y completar las historias laborales de los servidores activos en la planta de personal y disponer la transferencias primarias de las historias laborales de los servidores públicos inactivos para su recepción por parte del Archivo Central del DANE.</t>
  </si>
  <si>
    <t>(Número de carpetas de historias laborales gestionadas en el trimestre  / Total de carpetas de historias laborales programadas en el trimestre) × 100</t>
  </si>
  <si>
    <t xml:space="preserve">Informe Historias laborales de los servidores activos e inactivos en planta gestionadas - FUID
Correo o comunicado de notificación para inicio de proceso de transferencia y entrega - FUID </t>
  </si>
  <si>
    <t>En relación con las historias laborales de servidores activos se identifican 1.211 funcionarios correspondientes a un total de 1.450 carpetas de archivo. Durante el período comprendido entre el 2 de febrero y el 31 de marzo de 2026 se adelantaron actividades de organización completitud documental impresión legajado y foliación de 284 carpetas lo que representa un avance del 19 %.
Por otra parte en lo correspondiente a la transferencia primaria de historias laborales de servidores públicos inactivos vigencia 2023 se identificaron 87 funcionarios retirados equivalentes a 120 carpetas. Durante el período objeto de reporte se dio inicio a la fase de inventario y alistamiento documental como etapa previa a la transferencia al Archivo Central del DANE sentando las bases para el cumplimiento de la normativa archivística aplicable.</t>
  </si>
  <si>
    <t>Avance I- Trimestre 2026 Historias Laborales Activos
FUID Historias Laborales Retirados 2023</t>
  </si>
  <si>
    <t>El no cumplimiento de las actividades programadas se encuentra asociado a factores estructurales operativos y contractuales que han incidido de manera directa en el ritmo de ejecución del proceso particularmente en el desarrollo de la fase de completitud de los expedientes laborales.
En primer lugar la transición hacia esquemas de trabajo no presenciales derivada de la pandemia implicó la adopción de herramientas de almacenamiento virtual para la gestión documental. No obstante esta implementación se realizó sin la definición de una metodología estandarizada de gestión documental digital en el área de Gestión del Talento Humano lo cual ha dificultado la identificación localización y recuperación de los documentos requeridos para el alistamiento de las historias laborales. Esta situación ha generado mayores tiempos de búsqueda afectando la eficiencia oportunidad y capacidad de avance del proceso.
Adicionalmente se ha evidenciado la incidencia de la curva de aprendizaje del personal de apoyo especialmente en lo relacionado con la correcta identificación de los tipos documentales que conforman las historias laborales y el desarrollo de las actividades propias del alistamiento archivístico. Esta condición ha requerido procesos adicionales de acompañamiento verificación y ajuste gradual en la ejecución de las tareas impactando los tiempos inicialmente proyectados.
A lo anterior se suma un factor de carácter operativo y contractual. Para la ejecución de la actividad se había proyectado la participación de un equipo conformado por cinco (5) contratistas bajo la modalidad de prestación de servicios. Sin embargo uno de los contratos fue objeto de cesión desde el inicio del período contractual y posteriormente el contratista cesionario presentó una situación de índole personal que impidió el cumplimiento normal de las obligaciones asignadas. Esta circunstancia afectó la continuidad de las actividades previstas y generó retrasos significativos en la ejecución razón por la cual se dio apertura a la etapa de incumplimiento contractual conforme a los mecanismos de control establecidos por la entidad.
En conjunto las situaciones descritas explican las desviaciones presentadas frente a la programación inicial y constituyen los principales elementos que justifican el no cumplimiento de las actividades previstas en el período evaluado sin perjuicio de las acciones de control seguimiento y ajuste que se vienen adelantando para mitigar los impactos identificados.</t>
  </si>
  <si>
    <t>El GIT Situaciones Administrativas continuó desarrollando las acciones orientadas a la actualización y completitud de las historias laborales.
En este sentido, con corte al 30 de junio de 2026, hacen parte del archivo historias laborales activos 1285 servidores, equivalentes a 1.715 carpetas. Las cifras reportadas corresponden al corte del periodo de seguimiento y podrán variar durante la vigencia conforme a las dinámicas propias de la provisión y administración de la planta de personal. Entre el 1 de abril y el 30 de junio se gestionaron archivísticamente 1.109 carpetas, alcanzando un avance acumulado del 81,22 % en la actualización y completitud de las historias laborales.
De manera complementaria, se dio continuidad a las gestiones de alistamiento documental orientadas a la completitud de las historias laborales de los servidores públicos inactivos correspondientes a la vigencia 2023, como parte de las actividades preparatorias requeridas para iniciar el proceso archivístico de transferencia primaria y su posterior recepción por parte del Archivo Central del DANE.</t>
  </si>
  <si>
    <t>Avance II Trimestre 2026 Archivo Gestión HV</t>
  </si>
  <si>
    <t>Implementar acciones de promoción de la política de integridad a través de la ejecución de las 3 jornadas de inducción y la realización de la semana de la transparencia en el segundo semestre</t>
  </si>
  <si>
    <t xml:space="preserve">Indicador (%)=( Numero de actividades realizadas/numero de actividades programadas)*100     </t>
  </si>
  <si>
    <t xml:space="preserve">Documento  de la socialización </t>
  </si>
  <si>
    <t>Programa de Transparencia y Ética Pública</t>
  </si>
  <si>
    <t>POL_11: Servicio al Ciudadano</t>
  </si>
  <si>
    <t>Durante el primer trimestre de 2026 el Área de Gestión del Talento Humano avanzó en la implementación de acciones orientadas a la promoción de la política de integridad mediante la ejecución de las jornadas de inducción dirigidas a los servidores públicos de la entidad.
En este periodo se llevaron a cabo tres (3) jornadas de inducción desarrolladas en las siguientes fechas:
9 y 13 de enero
2 y 3 de febrero
2 y 3 de marzo
Estas jornadas incluyeron la socialización de contenidos relacionados con la política de integridad principios éticos y lineamientos institucionales contribuyendo al fortalecimiento de la cultura organizacional y al conocimiento de los valores que orientan el ejercicio del servicio público</t>
  </si>
  <si>
    <t>Jornadas de Inducción</t>
  </si>
  <si>
    <t>Durante el segundo trimestre de 2026 el GIT Desarrollo de Personal avanzó en la ejecución de las jornadas de inducción dirigidas a los servidores públicos que ingresaron a la Entidad.
En el periodo comprendido entre el 1 de abril y el 30 de junio se realizaron las tres jornadas de inducción, desarrolladas los días 6 de abril, 4 y 5 de mayo y 1 y 2 de junio. Estos espacios permitieron socializar los principios, valores y lineamientos institucionales que orientan el ejercicio de la función pública, fortaleciendo el conocimiento de la Política de Integridad y promoviendo el compromiso de los nuevos servidores públicos con la transparencia, la ética pública y el adecuado desempeño de sus funciones.
Con la ejecución de las jornadas de inducción programadas para el periodo, se contribuye al fortalecimiento de la cultura de integridad en la Entidad.</t>
  </si>
  <si>
    <t>GIT Área de Seguimiento y Control a Peticiones Quejas Reclamos Sugerencias y Denuncias - PQRSD</t>
  </si>
  <si>
    <t>PQR_01</t>
  </si>
  <si>
    <t>Realizar las socializaciones para promover el correcto tratamiento de las PQRSD en el DANE  a nivel nacional.</t>
  </si>
  <si>
    <t>Numero total de piezas publicadas</t>
  </si>
  <si>
    <t xml:space="preserve">Piezas de comunicación 
Actividades de sensibilización al personal DANE a nivel nacional </t>
  </si>
  <si>
    <t>Correo institucional de divulgacion 12 tips para el manejo de las PQRSD</t>
  </si>
  <si>
    <t>https://danegovco.sharepoint.com/:f:/r/sites/PlanesInstitucionales-MetasHisttricasporrea2018-2022/Documentos%20compartidos/SECRETAR%C3%8DA%20GENERAL/Evidencias%20Planes%20Institucionales%202026/PTEP/I%20TRIMESTRE/PQR_01?csf=1&amp;web=1&amp;e=ey1QXC&amp;xsdata=MDV8MDJ8ZmVyb2RyaWd1ZXpnQGRhbmUuZ292LmNvfDQwZTBiZTA1ZDI0MTQ1MWUyZDRiMDhkZThjNDVmNGU5fDBkMWRlMzRkYWY0OTRiZjViOGVlM2MzYzQ0Y2U3OTQyfDB8MHw2MzkxMDI0MjkyNjE5NzIzMTN8VW5rbm93bnxUV0ZwYkdac2IzZDhleUpGYlhCMGVVMWhjR2tpT25SeWRXVXNJbFlpT2lJd0xqQXVNREF3TUNJc0lsQWlPaUpYYVc0ek1pSXNJa0ZPSWpvaVRXRnBiQ0lzSWxkVUlqb3lmUT09fDB8fHw%3d&amp;sdata=MlB3eUFJdDlYbTRFcFVvbndiQTRlWW85K1NxWDFLL1JYbkpFclhnZ2NvQT0%3d</t>
  </si>
  <si>
    <t>Correo institucional de divulgacion, 2 tips para el manejo de las PQRSD, actividad, listado asistencia tratamiento PQRSD - Tipificacion</t>
  </si>
  <si>
    <t>https://danegovco.sharepoint.com/sites/PlanesInstitucionales-MetasHisttricasporrea2018-2022/Documentos%20compartidos/Forms/AllItems.aspx?id=%2Fsites%2FPlanesInstitucionales%2DMetasHisttricasporrea2018%2D2022%2FDocumentos%20compartidos%2FSECRETAR%C3%8DA%20GENERAL%2FEvidencias%20Planes%20Institucionales%202026%2FPTEP%2FII%20TRIMESTRE%2FPQR%5F01&amp;viewid=4898ae3e%2D639a%2D41ac%2Db718%2D8f47bbb2b81e&amp;csf=1&amp;CID=1f9925a2%2D6055%2Dd000%2Df620%2Dc505a362ccf9&amp;cidOR=SPO&amp;FolderCTID=0x01200068B652A970EA5247877AFDBA525B8505</t>
  </si>
  <si>
    <t>PQR_02</t>
  </si>
  <si>
    <t>Actualizar la documentación asociada a la gestión de las PQRSD en la entidad.</t>
  </si>
  <si>
    <t>Documentos actualizados / Documentos programados *100</t>
  </si>
  <si>
    <t>Documentos actualizados</t>
  </si>
  <si>
    <t>GIT PQRSD</t>
  </si>
  <si>
    <t>Borrador actualizacion resolucion 0676</t>
  </si>
  <si>
    <t>https://danegovco.sharepoint.com/:f:/r/sites/PlanesInstitucionales-MetasHisttricasporrea2018-2022/Documentos%20compartidos/SECRETAR%C3%8DA%20GENERAL/Evidencias%20Planes%20Institucionales%202026/PTEP/I%20TRIMESTRE/PQR_02?csf=1&amp;web=1&amp;e=MkqaK8&amp;xsdata=MDV8MDJ8ZmVyb2RyaWd1ZXpnQGRhbmUuZ292LmNvfDQwZTBiZTA1ZDI0MTQ1MWUyZDRiMDhkZThjNDVmNGU5fDBkMWRlMzRkYWY0OTRiZjViOGVlM2MzYzQ0Y2U3OTQyfDB8MHw2MzkxMDI0MjkyNjE5OTc5MDJ8VW5rbm93bnxUV0ZwYkdac2IzZDhleUpGYlhCMGVVMWhjR2tpT25SeWRXVXNJbFlpT2lJd0xqQXVNREF3TUNJc0lsQWlPaUpYYVc0ek1pSXNJa0ZPSWpvaVRXRnBiQ0lzSWxkVUlqb3lmUT09fDB8fHw%3d&amp;sdata=ZTRseVluSUJCajhLdmF5eS9oMEtiZldvZ3JDSTk1NER1eWxVWTZDNUlBTT0%3d</t>
  </si>
  <si>
    <t>Borrador actualización resolución 0676 / trazabilidad correo revisión y aprobación</t>
  </si>
  <si>
    <t>https://danegovco.sharepoint.com/sites/PlanesInstitucionales-MetasHisttricasporrea2018-2022/Documentos%20compartidos/Forms/AllItems.aspx?id=%2Fsites%2FPlanesInstitucionales%2DMetasHisttricasporrea2018%2D2022%2FDocumentos%20compartidos%2FSECRETAR%C3%8DA%20GENERAL%2FEvidencias%20Planes%20Institucionales%202026%2FPTEP%2FII%20TRIMESTRE%2FPQR%5F02&amp;viewid=4898ae3e%2D639a%2D41ac%2Db718%2D8f47bbb2b81e&amp;csf=1&amp;CID=1f9925a2%2D6055%2Dd000%2Df620%2Dc505a362ccf9&amp;cidOR=SPO&amp;FolderCTID=0x01200068B652A970EA5247877AFDBA525B8505</t>
  </si>
  <si>
    <t>PQR_03</t>
  </si>
  <si>
    <t xml:space="preserve">Fortalecer los reporte semanales para el seguimiento y control a la gestión de las PQRSD </t>
  </si>
  <si>
    <t>(Reportes programados / reportes enviados)*100%</t>
  </si>
  <si>
    <t>Reportes semanales  a cada dependencia del estado de las PQRSD</t>
  </si>
  <si>
    <t>OAP_01</t>
  </si>
  <si>
    <t>envios semanales a cada dependencia del estado de las PQRSD</t>
  </si>
  <si>
    <t>https://danegovco.sharepoint.com/:f:/r/sites/PlanesInstitucionales-MetasHisttricasporrea2018-2022/Documentos%20compartidos/SECRETAR%C3%8DA%20GENERAL/Evidencias%20Planes%20Institucionales%202026/PTEP/I%20TRIMESTRE/PQR_03?csf=1&amp;web=1&amp;e=FqWqCj&amp;xsdata=MDV8MDJ8ZmVyb2RyaWd1ZXpnQGRhbmUuZ292LmNvfDQwZTBiZTA1ZDI0MTQ1MWUyZDRiMDhkZThjNDVmNGU5fDBkMWRlMzRkYWY0OTRiZjViOGVlM2MzYzQ0Y2U3OTQyfDB8MHw2MzkxMDI0MjkyNjIwMjA2NDR8VW5rbm93bnxUV0ZwYkdac2IzZDhleUpGYlhCMGVVMWhjR2tpT25SeWRXVXNJbFlpT2lJd0xqQXVNREF3TUNJc0lsQWlPaUpYYVc0ek1pSXNJa0ZPSWpvaVRXRnBiQ0lzSWxkVUlqb3lmUT09fDB8fHw%3d&amp;sdata=M2h5eEhHQXY0QitFMml4UnhraW5IRjQvM0YzbkVDYkNWdXg5cy92Y3pGND0%3d</t>
  </si>
  <si>
    <t>Reportes semanales</t>
  </si>
  <si>
    <t>https://danegovco.sharepoint.com/sites/PlanesInstitucionales-MetasHisttricasporrea2018-2022/Documentos%20compartidos/Forms/AllItems.aspx?id=%2Fsites%2FPlanesInstitucionales%2DMetasHisttricasporrea2018%2D2022%2FDocumentos%20compartidos%2FSECRETAR%C3%8DA%20GENERAL%2FEvidencias%20Planes%20Institucionales%202026%2FPTEP%2FII%20TRIMESTRE%2FPQR%5F03&amp;viewid=4898ae3e%2D639a%2D41ac%2Db718%2D8f47bbb2b81e&amp;csf=1&amp;CID=1f9925a2%2D6055%2Dd000%2Df620%2Dc505a362ccf9&amp;cidOR=SPO&amp;FolderCTID=0x01200068B652A970EA5247877AFDBA525B8505</t>
  </si>
  <si>
    <t>PQR_04</t>
  </si>
  <si>
    <t>Número total de  documentos revisados con las directrices  para el procedimiento de las PQRSD</t>
  </si>
  <si>
    <t>Actualización de procedimiento en Isolucion</t>
  </si>
  <si>
    <t xml:space="preserve">Borrador actualizacion procedimiento </t>
  </si>
  <si>
    <t>Procedimiento actualizado COM-090-PDT-003</t>
  </si>
  <si>
    <t>https://dane.isolucion.co/Administracion/frmFrameSet.aspx?Ruta=Li4vRnJhbWVTZXRBcnRpY3Vsby5hc3A/UGFnaW5hPUJhbmNvQ29ub2NpbWllbnRvRGFuZS8xLzE0N2NkMmNiNjUwODQyNWQ5MDE3YjU3OTlhNmJlNTkwLzE0N2NkMmNiNjUwODQyNWQ5MDE3YjU3OTlhNmJlNTkwLmFzcCZJREFSVElDVUxPPTIzMzA5</t>
  </si>
  <si>
    <t>Oficinas asesoras y de control</t>
  </si>
  <si>
    <t>Oficina Asesora de Planeación</t>
  </si>
  <si>
    <t xml:space="preserve">L4.1 Aumentar el índice de desempeño institucional de las políticas del MIPG </t>
  </si>
  <si>
    <t>Mantener o aumentar el Índice de Desempeño Institucional - IDI del DANE en un puntaje mínimo de 94 puntos</t>
  </si>
  <si>
    <t>Número de puntos obtenidos en la calificación anual</t>
  </si>
  <si>
    <t>Resultados del Índice del desempeño 2024</t>
  </si>
  <si>
    <t>POL_03:Planeación Institucional</t>
  </si>
  <si>
    <r>
      <rPr>
        <sz val="10"/>
        <color rgb="FF0D0D0D"/>
        <rFont val="Segoe UI"/>
        <family val="2"/>
      </rPr>
      <t>El Departamento Administrativo de la Función  Pública,  presentó los resultados del índica de Desempeño Institucional para la vigencia 2025, en el cual la entidad obtuvo un puntaje de 96,8%, logrando un aumento por encima de los 92 puntos establecidos como meta del cuatrienio en el Plan Estratégico Institucional. Este puntaje posiciona a la entidad en el número 20 entre 163 entidades nacionales que reportaron y en el primer lugar dentro de los Departamentos Administrativos</t>
    </r>
    <r>
      <rPr>
        <sz val="10"/>
        <color rgb="FF000000"/>
        <rFont val="Segoe UI"/>
        <family val="2"/>
      </rPr>
      <t>.</t>
    </r>
  </si>
  <si>
    <t>Link de función Pública: https://app.powerbi.com/view?r=eyJrIjoiYzU4MzFhZWYtZmVkMS00YmRlLWFiNGMtMjVkYjhhZjNjYjEwIiwidCI6IjU1MDNhYWMyLTdhMTUtNDZhZi1iNTIwLTJhNjc1YWQxZGYxNiIsImMiOjR9</t>
  </si>
  <si>
    <t>Servicio de actualización del Sistema de Gestión</t>
  </si>
  <si>
    <t>OAP_02</t>
  </si>
  <si>
    <t>Alcanzar la ejecución presupuestal de los recursos de inversión y funcionamiento en compromisos</t>
  </si>
  <si>
    <t>(Compromisos / Apropiación Vigente) *100</t>
  </si>
  <si>
    <t>Bases mensuales de reporte de ejecución presupuestal</t>
  </si>
  <si>
    <t xml:space="preserve">POL_04: Gestión Presupuestal y Eficiencia del Gasto Publico </t>
  </si>
  <si>
    <t>Se comprometio el 24% de los recursos de funcionamiento y el 43% de los recursos de inversión para un total del 40%</t>
  </si>
  <si>
    <t xml:space="preserve">Ejecución Presupuestal compromisos y obligaciones DANE Inversión y Funcionamiento_Enero_31
Ejecución Presupuestal compromisos y obligaciones DANE Inversión y Funcionamiento_Febrero_28
Ejecución Presupuestal compromisos y obligaciones DANE Inversión y Funcionamiento_Marzo_31
</t>
  </si>
  <si>
    <t>Se comprometio el 46% de los recursos de funcionamiento y el 69% de los recursos de inversión para un total del 58%</t>
  </si>
  <si>
    <t xml:space="preserve">Ejecución Presupuestal compromisos y obligaciones DANE Inversión y Funcionamiento_Abril_30
Ejecución Presupuestal compromisos y obligaciones DANE Inversión y Funcionamiento_Mayo_31
Ejecución Presupuestal compromisos y obligaciones DANE Inversión y Funcionamiento_Junio_30
</t>
  </si>
  <si>
    <t>OAP_03</t>
  </si>
  <si>
    <t>Alcanzar la ejecución presupuestal de los recursos comprometidos de inversión y funcionamiento en obligaciones</t>
  </si>
  <si>
    <t>(Obligaciones / Apropiación comprometida) *100</t>
  </si>
  <si>
    <t>Se obligó el 72% de los recursos comprometidos de funcionamiento y el 31% de los recursos de inversión para un total del 36%</t>
  </si>
  <si>
    <t>Se obligó el 88% de los recursos comprometidos de funcionamiento y el 53% de los recursos de inversión para un total del 66%</t>
  </si>
  <si>
    <t>OAP_04</t>
  </si>
  <si>
    <t>Implementar nuevos desarrollos en la herramienta SPGI para la gestión de reprogramaciones de recursos y tableros de control para el seguimiento a la ejecución de recursos con la documentación respectiva.</t>
  </si>
  <si>
    <t>Sumatoria de porcentajes de avance de nuevos desarrollos tecnológicos implementados en el SPGI</t>
  </si>
  <si>
    <t>Nuevos desarrollos entregados</t>
  </si>
  <si>
    <t>10_Plan Estratégico de Tecnologías de la Información y las Comunicaciones_PETI</t>
  </si>
  <si>
    <t xml:space="preserve">Se realizan las diferentes reprogramaciones de recursos y metas para 2026.
Se está realizando durante toda la vigencia la compra de carrito o solicitud de CDP.
Se tiene el ejercicio ofimático para el cargue de metas 2026 Las áreas están reportando la información
Se depuró el cargue de metas para la vigencia 2025 y 2026 
Se creó el descargable de reporte de metas asociadas al presupuesto programado
Sin embargo cómo toda herramienta se continua con el perfeccionamiento de ciertos atributos en la medida que exista la necesidad.
Están los ejercicios administrativos del SPGI para que los usuarios puedan interactuar con el aplicativo:
Se continúan asignando permisos de programación solicitud de CDP financieros y conciliaciones para que la ejecución de recursos 2026 pueda llegar su máximo nivel.
</t>
  </si>
  <si>
    <t>LINK DEL APLICATIVO: https://spgi.dane.gov.co/administration/home/</t>
  </si>
  <si>
    <t xml:space="preserve">Se creó un desarrollo para la integración del producto en el formulario metas de la programación de recursos en el SPGI y el ajuste en el reporte descargable de metas asociadas a los recursos programados incluyendo los productos de los proyectos.
Se integró un DASHBOARD POWER BI en el SPGI, que da cuenta de la información de ejecución presupuestal de DANE, FONDANE e IGAC. La información de ejecución de compromisos y obligaciones con los porcentajes de avance, fueron actualizados con corte al 30 de junio de 2026.
</t>
  </si>
  <si>
    <t>https://spgi.dane.gov.co/administration/reportes/
https://spgi.dane.gov.co/administration/talento-humano/updatetalento/8452/
https://spgi.dane.gov.co/administration/home/</t>
  </si>
  <si>
    <t>OAP_05</t>
  </si>
  <si>
    <t>Realizar el mantenimiento del Sistema Integrado de gestión bajo los criterios normativos aplicables</t>
  </si>
  <si>
    <t>Número de no conformidades formuladas a tiempo / número total de no conformidades detectadas.</t>
  </si>
  <si>
    <t xml:space="preserve">Planes de mejoramiento formulados para atender las no conformidades detectadas por la segunda línea de defensa. </t>
  </si>
  <si>
    <t>4_Sinergia Organizacional</t>
  </si>
  <si>
    <t>12_Plan de Seguridad y Privacidad de la Información</t>
  </si>
  <si>
    <t>Se identificaron desde el inicio de la vigencia un total de 16 oportunidades de mejora la Sistema en los diferentes procesos de la entidad y se formularon los respectivos planes de mejoramiento, los cuales se encuentran cargados en el módulo de mejora de Isolución.</t>
  </si>
  <si>
    <t>OAP 05 soporte de oportunidades de mejora</t>
  </si>
  <si>
    <t>OAP_06</t>
  </si>
  <si>
    <t xml:space="preserve">L4.3 Realizar la reestructuración organizacional del DANE </t>
  </si>
  <si>
    <t>Ejecutar las etapas descritas en la circular 100-011 de 2023 para los procesos de fortalecimiento Institucional de a cuerdo a lo planificado y autorizado por cada una de las entidades correspondientes</t>
  </si>
  <si>
    <t>(Número de documentos radicados/ Número de documentos programados) *100</t>
  </si>
  <si>
    <t xml:space="preserve">Documentos de radicación ante las entidades correspondientes </t>
  </si>
  <si>
    <t>Se obtuvo la Viabilidad  presupuestal  modificación  planta  de  personal 
permanente por parte del Ministerio de Hacienda.</t>
  </si>
  <si>
    <t xml:space="preserve">Registro_2-2026-044709 OAP 06 </t>
  </si>
  <si>
    <t>OAP_07</t>
  </si>
  <si>
    <t xml:space="preserve">Revisar los documentos de las operaciones estadísticas de Fase 1 y actualizar en el Sistema Integrado de Gestión de acuerdo con la metodología establecida - Línea base 292 documentos </t>
  </si>
  <si>
    <t>Número de documentos de fase I revisados y actualizados / Número de documentos de Fase I a actualizar</t>
  </si>
  <si>
    <t>Documentos en flujo de revisión 
20 documentos de Fase 1</t>
  </si>
  <si>
    <t>Con corte a junio 30 de revisaron 4 metódologias llegando a un total de 239 documentso fase 1 revisados.</t>
  </si>
  <si>
    <t>BD_DOCS_OOEE_30_JUN_2026</t>
  </si>
  <si>
    <t>OAP_08</t>
  </si>
  <si>
    <t xml:space="preserve">Verificar la actualización y cargue de la documentación de Fase 2 de las operaciones estadísticas activas - Línea base 278 documentos </t>
  </si>
  <si>
    <t>Número de documentos fase 2 verificados de OOEE activos / Número de documentos fase 2 a verificar de OOEE activas</t>
  </si>
  <si>
    <t>Documentos en flujo de revisión 
40 documentos de Fase 2</t>
  </si>
  <si>
    <t>Con corte a junio 30 de revisaron y aprobaron en Isolución un total de 52 documentos de fase 2 llegando a un total de 326 documentos.</t>
  </si>
  <si>
    <t>OAP_09</t>
  </si>
  <si>
    <t>Rastrear las diferentes instancias de coordinación interinstitucional mesas comités y en general redes en las que por mandato de la ley o decisiones autónomas la entidad u organización participa.
Administración: Elaborar un Mapa de redes y articulación donde se enliste el rol responsabilidades representante o delegado tareas y planes de trabajo de las redes internas  en que participa la entidad.
Supervisión: Evaluar la necesidad de crear redes internas para el desarrollo los contenidos del Programa de Transparencia. En caso de considerarlas necesario indicar su conformación roles y responsables así como las tareas asignadas y los lineamientos sobre su funcionamiento.</t>
  </si>
  <si>
    <t>(Número de redes y articulaciones externas en donde participa la entidad enlistadas / número de redes y articulaciones externas rastreadas durante el monitoreo.)*100</t>
  </si>
  <si>
    <t>Mapa de redes de identificación de las diferentes instancias de coordinación interinstitucional mesas comités y en general redes en las que por mandato de la ley o decisiones autónomas la entidad u organización participa. 
 Evaluación y valoración de la necesidad de crear redes internas para el desarrollo los contenidos del Programa de Transparencia.</t>
  </si>
  <si>
    <t>OAP_11</t>
  </si>
  <si>
    <t>2. Redes y articulación</t>
  </si>
  <si>
    <t>Se avanzo en la construcción del mapa de redes o instancias de coordinación internas dentro de la matriz se incluyó información sobre el tipo de instancia marco normativo quienes integran la red la periodicidad y quien es el delegado o representante. De esta manera se podra realizar a segunda fase de esta meta que es la evaluación y valoración de la necesidad de crear redes internas para el desarrollo los contenidos del Programa de Transparencia.</t>
  </si>
  <si>
    <r>
      <rPr>
        <sz val="11"/>
        <color rgb="FF000000"/>
        <rFont val="Aptos Narrow"/>
        <family val="2"/>
      </rPr>
      <t>Matriz Instancias de participación internas del DANE</t>
    </r>
    <r>
      <rPr>
        <u/>
        <sz val="11"/>
        <color rgb="FF467886"/>
        <rFont val="Aptos Narrow"/>
        <family val="2"/>
      </rPr>
      <t xml:space="preserve"> 
https://danegovco.sharepoint.com/:f:/r/sites/PlanesInstitucionales-MetasHisttricasporrea2018-2022/Documentos%20compartidos/OPLAN/Evidencias%20Planes%20Institucionales%202026/OAP%2009?csf=1&amp;web=1&amp;e=t96o4s</t>
    </r>
  </si>
  <si>
    <r>
      <rPr>
        <sz val="10"/>
        <color rgb="FF000000"/>
        <rFont val="Segoe UI"/>
        <family val="2"/>
      </rPr>
      <t>Se actualizó las matriz del mapa de redes o i</t>
    </r>
    <r>
      <rPr>
        <b/>
        <sz val="10"/>
        <color rgb="FF000000"/>
        <rFont val="Segoe UI"/>
        <family val="2"/>
      </rPr>
      <t>nstancias de coordinación interna,</t>
    </r>
    <r>
      <rPr>
        <sz val="10"/>
        <color rgb="FF000000"/>
        <rFont val="Segoe UI"/>
        <family val="2"/>
      </rPr>
      <t xml:space="preserve"> como parte integral del Informe de Empalme 2022-2026, dentro de las matriz se incluyo información como: rol, responsabilidades, representante o delegado, tareas y planes de trabajo de las redes internas  en que participa la entidad. Se debe revisar con la nueva administración, si se evalua y valora la necesidad de crear redes internas para el desarrollo los contenidos del Programa de Transparencia.</t>
    </r>
  </si>
  <si>
    <t>https://danegovco.sharepoint.com/:x:/r/sites/PlanesInstitucionales-MetasHisttricasporrea2018-2022/Documentos%20compartidos/OPLAN/Evidencias%20Planes%20Institucionales%202026/PAI/OAP%2009/II%20TRIM/Instancias%20de%20participaci%C3%B3n%20internas.xlsx?d=w47f15710e1da4f568966f4991bb99716&amp;csf=1&amp;web=1&amp;e=lJO8xB</t>
  </si>
  <si>
    <t>OAP_10</t>
  </si>
  <si>
    <t>Formular  un mapeo de las instancias externas en las que participa por mandato legal o disposición normativa la entidad identificando: 
- Norma que ordena su participación. 
- Rol en que participa y funciones o responsabilidades del rol.
- La indicación de si la red o instancia está activa o no.
- Denominación del empleo o cargo a quien se delegó la participación o se asignó la responsabilidad de asistir. 
- Si la red o instancia tiene un plan de trabajo o asigna tareas periódicamente las tareas asignadas a la entidad u organización.
-Si se ejerce  la secretaría técnica deberá informar además la fecha de las reuniones asistentes y toda aquella información pública de conformidad con el principio de transparencia activa.
- En la medida que la entidad se incorpore a nuevas redes o instancias deberá actualizar su listado. En el Programa deberá quedar claro el área o responsable de mantener actualizada la información del Mapa de redes y articulación así como el procedimiento para el envío de reportes.
- El Mapa deberá ser accesible y puesto a disposición del público en general para su consulta.</t>
  </si>
  <si>
    <t>Mapa de redes externas en las que participa la entidad identificando  los aspectos destacados en la meta.</t>
  </si>
  <si>
    <t>Se avanzó en la construcción del mapa de redes o instancias de coordinación interinstitucional mesas comités y en general redes en las que por mandato de la ley o decisiones autónomas la entidad participa a nivel nacional e internacional. Dentro de la matriz se incluyó información sobre el tipo de instancia marco normativo quienes integran la red la periodicidad y quien es el delegado o representante.</t>
  </si>
  <si>
    <r>
      <rPr>
        <sz val="11"/>
        <color rgb="FF000000"/>
        <rFont val="Aptos Narrow"/>
        <family val="2"/>
        <scheme val="minor"/>
      </rPr>
      <t xml:space="preserve">Matriz Instancias de participación externas del DANE 
</t>
    </r>
    <r>
      <rPr>
        <u/>
        <sz val="11"/>
        <color rgb="FF467886"/>
        <rFont val="Aptos Narrow"/>
        <family val="2"/>
        <scheme val="minor"/>
      </rPr>
      <t xml:space="preserve">
https://danegovco.sharepoint.com/:f:/r/sites/PlanesInstitucionales-MetasHisttricasporrea2018-2022/Documentos%20compartidos/OPLAN/Evidencias%20Planes%20Institucionales%202026/OAP%2010?csf=1&amp;web=1&amp;e=Iu09NT</t>
    </r>
  </si>
  <si>
    <t>Se avanzó en la construcción del mapa de redes o instancias de coordinación interinstitucional, mesas, comités y, en general, redes en las que, por mandato de la ley o decisiones autónomas, la entidad participa a nivel nacional, e internacional. Dentro de la matriz se incluyó información sobre el tipo de instancia, marco normativo, quienes integran la red, la periodicidad y quien es el delegado o representante. Se debe revisar con la nueva administración, si se evalúa y valora la necesidad de crear redes internas para el desarrollo los contenidos del Programa de Transparencia.</t>
  </si>
  <si>
    <t>https://danegovco.sharepoint.com/:x:/r/sites/PlanesInstitucionales-MetasHisttricasporrea2018-2022/Documentos%20compartidos/OPLAN/Evidencias%20Planes%20Institucionales%202026/PAI/OAP%2010/II_TRIM/Matriz%20de%20instancias%20de%20participaci%C3%B3n%20externa.xlsx?d=we5e76fc573c74ae986fdc665705bdfc8&amp;csf=1&amp;web=1&amp;e=AmE52u</t>
  </si>
  <si>
    <t>Realizar anualmente el proceso de Rendición de cuentas sobre la gestión de la entidad y brindar el acompañamiento necesario para que los sindicatos puedan llevar a cabo su propia rendición de cuentas en un espacio autónomo debidamente coordinado con la administración. 
Las entidades del sector presentarán los resultados del seguimiento a los acuerdos del sector estadístico en el informe anual y en una jornada en el marco del plan anual de rendición de cuentas en el que se incluirá la gestión realizada por las entidades y las organizaciones sindicales en procura de la mejora del servicio público. (Acuerdo colectivo N° 20)</t>
  </si>
  <si>
    <t>(Número de rendición de cuentas anuales realizadas (Gestión de la entidad y la sindical) / número de rendición de cuentas anuales programadas)*100</t>
  </si>
  <si>
    <t xml:space="preserve">Informe de Rendición de Cuentas anual con la inclusión de la gestión realizada por las entidades y las organizaciones sindicales en procura de la mejora del servicio público. </t>
  </si>
  <si>
    <t>No aplica reporte para este trimestre</t>
  </si>
  <si>
    <t>OAP_12</t>
  </si>
  <si>
    <t xml:space="preserve">Realizar el análisis y ajuste a la Política de gestión de riesgos de la entidad  de  acuerdo a los lineamientos de la Secretaría de transparencia sobre riesgo LAFT </t>
  </si>
  <si>
    <t>Porcentaje de avance en la estructuración de la Política Institucional de Riesgos a versión 7</t>
  </si>
  <si>
    <t xml:space="preserve">
Diagnóstico integral de la aplicabilidad del Sistema de Administración del Riesgo de Lavado de Activos y Financiación del Terrorismo (SARLAFT)
Política institucional de riesgos actualizada.
</t>
  </si>
  <si>
    <t>1. Administración de riesgos</t>
  </si>
  <si>
    <t>Se establecío el cronograma de implementación de la migración y actualización a la versión 7 de la Guai de riesgos DAFP</t>
  </si>
  <si>
    <t>cronograma implementación de riesgos DANE_2026
https://danegovco.sharepoint.com/sites/PlanesInstitucionales-MetasHisttricasporrea2018-2022/Documentos%20compartidos/Forms/AllItems.aspx?id=%2Fsites%2FPlanesInstitucionales%2DMetasHisttricasporrea2018%2D2022%2FDocumentos%20compartidos%2FOPLAN%2FEvidencias%20Planes%20Institucionales%202025%2FPETEP%2Foap%20012&amp;viewid=4898ae3e%2D639a%2D41ac%2Db718%2D8f47bbb2b81e</t>
  </si>
  <si>
    <t>Se realizó la actualización de la guía para la formulación del contexto estratégico, parte integral de la gestión del riesgo de la entidad.</t>
  </si>
  <si>
    <t>Guia para la Identificación del Contexto Estratégico Institucional</t>
  </si>
  <si>
    <t>OAP_13</t>
  </si>
  <si>
    <t>Mantener la realización de los  reportes de monitoreo a los mapas de riesgos de acuerdo a política de gestión de riesgos de la entidad.</t>
  </si>
  <si>
    <t>Sumatoria de los  informes de seguimiento de los riesgos por vigencia.</t>
  </si>
  <si>
    <t>Tres (3) informes de seguimiento de los riesgos por vigencia.</t>
  </si>
  <si>
    <t>Se realizó el seguimiento a los mapas de riesgos institucionales con el primer corte cuatrimestral.</t>
  </si>
  <si>
    <t>Seguimiento Gestión de Riesgos I Cuatrimestre 2026</t>
  </si>
  <si>
    <t>OAP_14</t>
  </si>
  <si>
    <t>Documentar el proceso de Debida Diligencia en la entidad.</t>
  </si>
  <si>
    <t>Sumatoria de los hitos:
Hito 1: Plan de trabajo 10% 
Hito 2: mesas de trabajo con procesos involucrados 10%
Hito 3 Borradores de documentación 20%
Hito 4: Documentos Aprobados y cargdaos en Isolución 60%</t>
  </si>
  <si>
    <t>1: Plan de trabajo
2: mesas de trabajo con procesos involucrados
3. Borradores de documentación
4. Documentos Aprobados y cargados en Isolución</t>
  </si>
  <si>
    <t>Se establecío el cronograma de implementación de la migración y actualización a la versión 7 de la Guai de riesgos DAFP esta actualización incluye riesgos LAFT</t>
  </si>
  <si>
    <t>Se realizó mesa de trabajo con el proceso de gestión financiera sobre las generalidades del SIGI.</t>
  </si>
  <si>
    <t>Generalidades Sistema de Gestión - proceso GFI - Informe de asistencia 5-04-26</t>
  </si>
  <si>
    <t>OAP_15</t>
  </si>
  <si>
    <t xml:space="preserve">Actualizar y publicar los instrumentos de gestión de información de la Entidad:
1- Registro de activos de información
2- Índice de información clasificada y reservada
3- Esquema de publicación de información </t>
  </si>
  <si>
    <t>Sumatoria de los Hitos:
Hito 1: Activos de Información de territoriales coslidado 10%
Hito 2: Registro de activos de información actualizado 40%.
 Hito 3: Índice de información clasificada y reservada actualizado 20%
Hito 4: Esquema de publicación de información actualizado  30%.</t>
  </si>
  <si>
    <t>1. Activos de Información de territoriales consolidado  2. Registro de activos de información actualizado. 3. Índice de información clasificada y reservada actualizado.
4. Esquema de publicación de información actualizado</t>
  </si>
  <si>
    <t xml:space="preserve">Se consolidaron los activos de información territoriales </t>
  </si>
  <si>
    <t>Matriz de activos territoriales anonimizada
https://danegovco-my.sharepoint.com/shared?id=%2Fpersonal%2Fjamoncayop%5Fdane%5Fgov%5Fco%2FDocuments%2FDocumentos%2FMPSI%2FEvidencias%202026%2F6%2E%20Activos%20de%20informaci%C3%B3n%2F2%2E%20Activos%20de%20informaci%C3%B3n%20Territoriales&amp;listurl=%2Fpersonal%2Fjamoncayop%5Fdane%5Fgov%5Fco%2FDocuments&amp;viewid=e3cf3e49%2D9ab0%2D4441%2D825c%2Dc9583c79aa0a&amp;LOF=1&amp;CT=1775680676368&amp;OR=OWA%2DNT%2DMail&amp;clickParams=eyJYLUFwcE5hbWUiOiJNaWNyb3NvZnQgT3V0bG9vayBXZWIgQXBwIiwiWC1BcHBWZXJzaW9uIjoiMjAyNjAzMjAwMDIuMjAiLCJPUyI6IldpbmRvd3MgMTEifQ%3D%3D</t>
  </si>
  <si>
    <t>Se realizó la consolidación de los activos de información como base para la construcción de los siguientes elementos de gestión: Registro de Activos, indece de Información clasificada y esquema de públicación, se actualizó el procedimiento de inventario, registro y clasificción de activos de información y los formatos requeridos.</t>
  </si>
  <si>
    <t>Inventario Activos de informacion Anonimizada consoidado
Procedimiento para el inventario, clasificación y registro de activos de información
Guia para la Gestión de Activos de Información</t>
  </si>
  <si>
    <t>OAP_16</t>
  </si>
  <si>
    <t>Verificar en cada vigencia que  el  Índice de información clasificada y reservada se encuentre actualizado.</t>
  </si>
  <si>
    <t>Sumatoria de los Hitos: Hito 1: Verificar el Índice de información clasificada y reservada 50%
Hito 2:  Realizar ajustes requeridos al índice 20%
 Hito 3: Aproabar y publicar en pagina web el índice ajustado 30%</t>
  </si>
  <si>
    <t xml:space="preserve"> Índice de información clasificada y reservada actualizado ajustado y publicado.</t>
  </si>
  <si>
    <t xml:space="preserve">Se realizó la consolidación de los activos de información como base para la construcción de los siguientes elementos de gestión: Registro de Activos, indice de Información clasificada y esquema de públicación, se actualizó el procedimiento de inventario, registro y clasificación de activos de información y los formatos requeridos </t>
  </si>
  <si>
    <t>OAP_17</t>
  </si>
  <si>
    <t>Publicar un acto administrativo con la actualización de los instrumentos de gestión de la información de conformidad con lo establecido en la Ley 1712 de 2014.</t>
  </si>
  <si>
    <t xml:space="preserve">Número de actos administrativos con la actualización de los instrumentos de gestión de la información  </t>
  </si>
  <si>
    <t xml:space="preserve">Acto administrativo de actualización de los instrumentos de gestión de la información pública.  </t>
  </si>
  <si>
    <t>No aplica reporte para este trimestre.</t>
  </si>
  <si>
    <t xml:space="preserve">No aplica </t>
  </si>
  <si>
    <t>OAP_18</t>
  </si>
  <si>
    <t>Verificar y validar el inventario de activos de información con las oficinas y áreas  responsables atendiendo al procedimiento  de gestión de activos de información.</t>
  </si>
  <si>
    <t>(Número de oficinas y/o áreas con inventario actualizado/ número de oficinas y/o áreas de la entidad)*100</t>
  </si>
  <si>
    <t>Inventario de activos de información revisado contra las Tablas de Retención Documental (TRD)  y clasificado por confidencialidad.</t>
  </si>
  <si>
    <t xml:space="preserve">Se consolida la matriz de activos de información y se realiza su revisón </t>
  </si>
  <si>
    <t>Matriz de inventario de activos de información
https://danegovco.sharepoint.com/sites/PlanesInstitucionales-MetasHisttricasporrea2018-2022/Documentos%20compartidos/Forms/AllItems.aspx?id=%2Fsites%2FPlanesInstitucionales%2DMetasHisttricasporrea2018%2D2022%2FDocumentos%20compartidos%2FOPLAN%2FEvidencias%20Planes%20Institucionales%202026%2FOAP%20018&amp;viewid=4898ae3e%2D639a%2D41ac%2Db718%2D8f47bbb2b81e</t>
  </si>
  <si>
    <t xml:space="preserve">Se realizó la consolidación de los activos de información como base para la construcción de los siguientes elementos de gestión: Registro de Activos, indece de Información clasificada y esquema de públicación, se actualizó el procedimiento de inventario, registro y clasificación de activos de información y los formatos requeridos </t>
  </si>
  <si>
    <t>OAP_19</t>
  </si>
  <si>
    <t xml:space="preserve">Realizar una matriz  de registro de activos de información validada aprobada y publicada. </t>
  </si>
  <si>
    <t>Porcentaje de avance en la estructuración del registro de información</t>
  </si>
  <si>
    <t>Registro de activos de información validado, aprobado y publicado.</t>
  </si>
  <si>
    <t>Se realizó la consolidación de los activos de información como base para la construcción de los siguientes elementos de gestión: Registro de Activos, indice de Información cliasificada y esquema de públicación, se actualizó el procedimiento de inventario, registro y clasificación de activos de información y los formatos requeridos.</t>
  </si>
  <si>
    <t>OAP_20</t>
  </si>
  <si>
    <t>Realizar un documento del índice de información aprobado y publicado. El índice incluirá la fundamentación constitucional o legal de la clasificación o la reserva.</t>
  </si>
  <si>
    <t>Número de documentos del índice de información aprobado y publicado  / Numero documentos proyectados  *100</t>
  </si>
  <si>
    <t>Índice de información clasificada y reservada publicado.</t>
  </si>
  <si>
    <t>Se realizó la consolidación de los activos de información como base para la construcción de los siguientes elementos de gestión: Registro de Activos, indice de Información clasificada y esquema de públicación, se actualizó el procedimiento de inventario, registro y clasificación de activos de información y los formatos requeridos.</t>
  </si>
  <si>
    <t>OAP_21</t>
  </si>
  <si>
    <t>Realizar un documento de esquema de publicación aprobado y publicado.</t>
  </si>
  <si>
    <t>Porcentaje de avance del documento de esquema de publicación</t>
  </si>
  <si>
    <t>Documento de Esquema de publicación de información publicado.</t>
  </si>
  <si>
    <t>OAP_23</t>
  </si>
  <si>
    <t>Se realizó la consolidación de los activos de información como base para la construcción de los siguientes elementos de gestión: Registro de Activos, índice de Información clasificada y esquema de públicación, se actualizó el procedimiento de inventario, registro y clasificación de activos de información y los formatos requeridos.</t>
  </si>
  <si>
    <t>OAP_22</t>
  </si>
  <si>
    <t>Mantener a través de Isolución público la información documentada para consulta de la ciudadanía</t>
  </si>
  <si>
    <t>(Tiempo disponible de la plataforma en línea/Tiempo total)*100</t>
  </si>
  <si>
    <t>Plataforma de Isolucion funcionando y con acceso público</t>
  </si>
  <si>
    <t>OCI_01</t>
  </si>
  <si>
    <t>El aplicativo Isolución cuenta con acceso al público y está parametrizado con los niveles de confidencialidad necesarios</t>
  </si>
  <si>
    <t>Soporte Isolución
https://danegovco.sharepoint.com/sites/PlanesInstitucionales-MetasHisttricasporrea2018-2022/Documentos%20compartidos/Forms/AllItems.aspx?id=%2Fsites%2FPlanesInstitucionales%2DMetasHisttricasporrea2018%2D2022%2FDocumentos%20compartidos%2FOPLAN%2FEvidencias%20Planes%20Institucionales%202026%2FOAP%20022&amp;viewid=4898ae3e%2D639a%2D41ac%2Db718%2D8f47bbb2b81e</t>
  </si>
  <si>
    <t>El aplicativo Isolución cuenta con acceso al público y está parametrizado con los niveles de confidencialidad necesarios.</t>
  </si>
  <si>
    <t>Implementar las acciones determinadas en el plan de gestión del conocimiento para el fortalecimiento de capacidades conforme a los lineamientos del MIPG y a la optimización de trámites internos a nivel central y territorial.</t>
  </si>
  <si>
    <t>Sumatoria de Hito 1. Documento Plan de Gestión del Conocimiento (30%)+ Hito 2 Informe de seguimiento a la implementación Plan de Gestión del Conocimiento (70%)</t>
  </si>
  <si>
    <t>1.1 Plan de Gestión del Conocimiento y la Innovación.
1.2 Informe de seguimiento a la implementación Plan de Gestión del Conocimiento y la Innovación.</t>
  </si>
  <si>
    <t>Se estructuró el plan de Gestión del Conocimiento y la innovación, y se realizaron las observaciones a la subdorección lider de política.</t>
  </si>
  <si>
    <t>Plan de Gestión del Conocimiento y la Innovación 2026_SUB_OBS OPLAN</t>
  </si>
  <si>
    <t>Oficina de Control Interno</t>
  </si>
  <si>
    <t>Ejecutar el Plan Anual de Auditoría Interna (PAAI)  2026 conforme a los trabajos aprobados por el CICCI para el fortalecimiento del sistema de control interno de la entidad con un enfoque en la evaluación monitoreo prevención y mejora continua de los diferentes procesos de la entidad.</t>
  </si>
  <si>
    <t>Número de trabajos del PAAI ejecutados / Número de trabajos del PAAI programados*100</t>
  </si>
  <si>
    <t>Informes finales de resultados de ejecución de trabajos del PAAI</t>
  </si>
  <si>
    <t>16_Control Interno de Gestión</t>
  </si>
  <si>
    <t>POL_19: Control interno</t>
  </si>
  <si>
    <t>Durante el primer trimestre se avanzó en la ejecución del PAAI_2026 aprobado por el CICCI con la finalización de los 10 trabajos programados para este periodo:
1. Evaluación Independiente del Estado del Sistema de Control Interno MECI (Pormenorizado)_Vigencia 2025
2. Informe sobre posibles actos de corrupción Corte_20 de enero 2026
3. Informe sobre la atención prestada por la entidad a PQRSD_Segundo Semestre 2025
4. Evaluación Control Interno Contable CIC y Seguimiento Asuntos sobre proceso contable_Vigencia 2025
5. Informe de evaluación a la Gestión Institucional (Evaluación por dependencias)_Vigencia 2025
6. Informe Derechos de Autor Software_ Vigencia 2025
7. Auditoría Modelo de Seguridad y Privacidad de la Información (MSPI)_ Vigencia 2025
8. Seguimiento Actividad litigiosa eKOGUI_II Semestre 2025
9. Informe de Austeridad en el Gasto IVTrim2025
10. Plan de Mejoramiento CGR corte 31DIC2025</t>
  </si>
  <si>
    <t>Informes finales radicados correspondientes a:
1. Evaluación Independiente del Estado del Sistema de Control Interno MECI (Pormenorizado)_Vigencia 2025
2. Informe sobre posibles actos de corrupción_Corte 20 de enero 2026
3. Informe sobre la atención prestada por la entidad a PQRSD_Segundo Semestre 2025
4. Evaluación Control Interno Contable CIC y Seguimiento Asuntos sobre proceso contable_Vigencia 2025
5. Informe de evaluación a la Gestión Institucional (Evaluación por dependencias)_Vigencia 2025
6. Informe Derechos de Autor Software_ Vigencia 2025
7. Auditoría Modelo de Seguridad y Privacidad de la Información (MSPI)_ Vigencia 2025
8. Seguimiento Actividad litigiosa eKOGUI_II Semestre 2025
9. Informe de Austeridad en el Gasto IVTrim2025
10. Plan de Mejoramiento CGR corte 31DIC2025</t>
  </si>
  <si>
    <t>Se ejecutaron los ocho (8) trabajos programados por la Oficina de Control Interno en el PAAI_2026 correspondientes a este periodo.
1. Evaluación MECI en Medición del Desempeño Institucional - FURAG.
2. Informe de Austeridad en el Gasto primer trimestre de 2026.
3. Seguimiento a la ejecución presupuestal con corte a 30 de abril de 2026.
4. Seguimiento Sistema Único de Información de Trámites (SUIT).
5. Auditoría Interna de Gestión al Subproceso de Contratación. 
6. Auditoría Interna de Gestión al Proyecto de Inversión Fortalecimiento de la integración de la información geoespacial en el proceso estadístico nacional.
7. Consultoría al Mapa de Procesos.
8. Consultoría al Proceso de Gestión de Capacidades e Innovación.</t>
  </si>
  <si>
    <t>Informes finales de los trabajos:
1. Evaluación MECI en Medición del Desempeño Institucional - FURAG.
2. Informe de Austeridad en el Gasto primer trimestre de 2026.
3. Seguimiento a la ejecución presupuestal con corte a 30 de abril de 2026.
4. Seguimiento Sistema Único de Información de Trámites (SUIT).
5. Auditoría Interna de Gestión al Subproceso de Contratación. 
6. Auditoría Interna de Gestión al Proyecto de Inversión Fortalecimiento de la integración de la información geoespacial en el proceso estadístico nacional.
7. Consultoría al Mapa de Procesos.
8. Consultoría al Proceso de Gestión de Capacidades e Innovación.</t>
  </si>
  <si>
    <t>OSI_01</t>
  </si>
  <si>
    <t xml:space="preserve"> Mantener los índices de las políticas de gobierno y seguridad digital en comparación con el promedio de los índices de 2022 2023 y 2024 que permita continuar fortaleciendo la gestión de TI en la Entidad. </t>
  </si>
  <si>
    <t>Variación porcentual de gobierno y seguridad digital= 
((Promedio (índice GD2025; índice SD2025)/ Promedio(Promedio índicesGD2022-2024; Promedio índices SD 2022-2024))-1)*100
Donde:
GD: Política de gobierno digital
SD: Política de Seguridad Digital</t>
  </si>
  <si>
    <t>Documento del incremento de las políticas de gobierno y seguridad digital en el cuatrienio 2022-2026</t>
  </si>
  <si>
    <t>Modernización tecnológica</t>
  </si>
  <si>
    <t>Documentos para la planeación estratégica en TI</t>
  </si>
  <si>
    <t>11_Gestión de Información y Transformación Digital</t>
  </si>
  <si>
    <t>POL_07: Gobierno Digital</t>
  </si>
  <si>
    <t>OSI_02</t>
  </si>
  <si>
    <t>Ejecutar el Plan Estratégico de Tecnologías de la Información (PETI) actualizado para la vigencia 2026 y medir su avance a través del instrumento de control para fortalecer las capacidades de Gobierno de TI</t>
  </si>
  <si>
    <t>Sumatoria de los informes trimestrales de cierre del PETI 2023-2026</t>
  </si>
  <si>
    <t>Informe trimestral de cierre de PETI 2023-2026 y Documento de cierre al finalizar la vigencia 2026</t>
  </si>
  <si>
    <t xml:space="preserve">Durante el primer trimestre de la vigencia 2026 presenta un SPI del 100% con un avance acumulado de 1907% a corte de Febrero de 2026 (Teniendo en cuenta que el PETI se reporta mes vencido) 
A esta fecha el portafolio del PETI está conformado por 23 proyectos de los cuales 15 (6522%) se encuentran en ejecución 6 (2609%) se encuentran finalizados 2 (870%) han sido cancelados lo que evidencia una ejecución mayoritariamente activa y coherente con el horizonte de planeación del PETI 2023 2026.
En cuanto a la desagregación operativa el PETI contempla un total de 111 alcances de los cuales 63 (5676 %) se encuentran en ejecución 38 (3423 %) están finalizados 9 (811 %) han sido cancelados y 1 (090 %) se encuentra en pausa o suspendido. En conjunto esta distribución indica que 9099 % de los alcances del portafolio se encuentran en ejecución o finalizados lo que confirma un avance sustantivo y progresivo del PETI mientras que los estados de excepción representan una proporción reducida y no comprometen el cumplimiento de los objetivos estratégicos del plan.
A continuación se relacionan los proyectos finalizados:
(Total = 6 Proyectos)
PRY-06 Sistema de Gestión Documental SGDEA
PRY-09 Censo económico nacional urbano
PRY-10 Registro multidimensional Wayúu
PRY-12 Sistema de información EDUC
PRY-15 Registros administrativos (SIGRAC)
PRY-22 Respaldo institucional
A continuación se indica la cantidad de alcances finalizados por proyecto:
(Total = 38 alcances finalizados)
PRY-01 Gestión y gobierno de TI (4)
PRY-02 Fortalecimiento del Ecosistema de Gestión de Datos (6)
PRY-03 Iniciativas sectoriales (1)
PRY-06 Sistema de Gestión Documental SGDEA (4)
PRY-09 Censo económico nacional urbano (5)
PRY-10 Registro multidimensional Wayúu (5)
PRY-12 Sistema de información EDUC (1)
PRY-13 Sistema de Información de la Gestión Financiera Pública – SIGFP (2)
PRY-15 Registros administrativos (SIGRAC) (4)
PRY-19 Gestión de los servicios de infraestructura tecnológica (4)
PRY-22 Respaldo institucional (2)
</t>
  </si>
  <si>
    <t>INFORME DE CIERRE TRIM01.docx</t>
  </si>
  <si>
    <t>Al corte de mayo de 2026, el PETI registra un SPI acumulado del 96,01 % y un avance real del 51,17 % frente al 53,40 % planeado. En el trimestre, el desempeño fue de 100 % en marzo, 90,85 % en abril y 90,89 % en mayo, manteniéndose en rango verde (SPI ≥ 85 %).
El portafolio PETI incluye 23 proyectos: 15 en ejecución (65,22 %), 5 en cierre (21,74 %), 2 finalizados (8,70 %) y 1 en pausa o suspendido (4,35 %), lo que refleja una ejecución activa y una transición ordenada hacia el cierre del PETI 2023-2026.
El PETI contempla 111 alcances: 50 en ejecución (45,05 %), 42 finalizados (37,84 %), 10 cancelados (9,01 %), 8 en cierre (7,21 %) y 1 en pausa o suspendido (0,90 %). En total, el 90,10 % está en ejecución, cierre o finalizado, evidenciando un avance sustantivo sin comprometer los objetivos estratégicos.
Proyectos finalizados (2): PRY-09 Censo económico nacional urbano; PRY-22 Respaldo institucional.
Proyectos en cierre (5): PRY-06 SGDEA; PRY-08 Censo de Pescadores Artesanales y de Subsistencia; PRY-10 Registro multidimensional Wayúu; PRY-12 EDUC; PRY-15 SIGRAC.
Proyecto en pausa o suspendido (1): PRY-03 Iniciativas sectoriales, alcance PRY-03-06 PNID, pendiente de la Hoja de Ruta 2026 del Gobierno nacional.
Alcances finalizados (42): PRY-01 (4), PRY-02 (6), PRY-03 (1), PRY-06 (4), PRY-09 (5), PRY-10 (5), PRY-12 (1), PRY-13 (2), PRY-15 (4), PRY-16 (1), PRY-19 (4), PRY-20 (3) y PRY-22 (2).
Alcances en cierre (8): PRY-01 (3), PRY-03 (2), PRY-08 (2) y PRY-23 (1).
Hitos del trimestre: entrega de SGDEA Mercurio a la OSIS (29 de abril de 2026); cierre de recolección de la Encuesta Multipropósito Bogotá y municipios aledaños con cobertura superior al 100 %; migración del Geoportal al centro de datos institucional; migración a Media Commerce con 62,85 % de sedes intervenidas; chatbot con IA en la Mesa de Servicios TIC; y seguridad digital al 96,94 % en Trellix.</t>
  </si>
  <si>
    <t>INFORME DE CIERRE TRIM02.DOCX</t>
  </si>
  <si>
    <t>OSI_03</t>
  </si>
  <si>
    <t>Automatizar el flujo completo de las fuentes priorizadas para el cambio de año base asegurando datos consistentes y eficiencia mediante analítica avanzada e inteligencia artificial.</t>
  </si>
  <si>
    <t xml:space="preserve">Sumatoria de los documentos técnicos generados en la automatización del flujo de las fuentes priorizadas para el cambio de año base </t>
  </si>
  <si>
    <t xml:space="preserve">Cuatro documentos técnicos de la automatización del flujo de las fuentes priorizadas para el cambio de año base </t>
  </si>
  <si>
    <t>Sistemas de información implementados</t>
  </si>
  <si>
    <t>Durante el primer trimestre se avanzó en la automatización del flujo de las fuentes priorizadas para el cambio de año base mediante la estructuración de procesos levantamiento de requerimientos y desarrollo de componentes técnicos orientados a la integración transformación y validación de datos. Así mismo se realizaron mesas de trabajo y pruebas funcionales que permitieron garantizar la consistencia de la información y fortalecer la eficiencia en los procesos estadísticos incorporando herramientas analíticas que aportan a la optimización del procesamiento y preparación de datos.</t>
  </si>
  <si>
    <t>OSI_03 _ INT-02_DOCUMENTO_TECNICO_AUTOMATIZACION-PROYECTO_CAMBIO_AÑO_BASE TRI12026.docx</t>
  </si>
  <si>
    <t>Se avanzó en la implementación del nuevo modelo de automatización del Proyecto CAB mediante la centralización de fuentes de información, el levantamiento y caracterización de 279 fuentes, la definición de la arquitectura tecnológica y la planificación de los modelos de alocación reutilizables. Estas actividades fortalecieron la estrategia de modernización de los procesos de Cuentas Nacionales y sentaron las bases para una automatización escalable, trazable y sostenible de la producción estadística institucional.</t>
  </si>
  <si>
    <t>Informe_Gestion_CAB_CambioAnoBaseTrimestral.pdf</t>
  </si>
  <si>
    <t>OSI_04</t>
  </si>
  <si>
    <t>Atender los requerimientos recibidos necesarios para fortalecer los procesos de producción de información basados en las Operaciones Estadísticas (OOEE) y los Registros Administrativos (RRAA) con el objetivo de mejorar la calidad y eficiencia de la producción estadística.</t>
  </si>
  <si>
    <t>(Solicitudes atendidas / solicitudes Recibidas )*100</t>
  </si>
  <si>
    <t>Informe trimestral de la atención de los requerimientos recibidos necesarios para fortalecer los procesos de producción de información basados en las Operaciones Estadísticas (OOEE) y los Registros Administrativos (RRAA)</t>
  </si>
  <si>
    <t>Durante el primer trimestre se atendieron oportunamente los requerimientos recibidos para fortalecer los procesos de producción de información asociados a las Operaciones Estadísticas (OOEE) y los Registros Administrativos (RRAA) alcanzando la gestión de 320 solicitudes. De estas 165 fueron tramitadas a través de SIAD y 155 mediante GLPI evidenciando atención en temas de disposición de información automatización interoperabilidad transmisión bajo estándar SDMX y bases de datos. Este resultado contribuyó al mejoramiento de la calidad disponibilidad y eficiencia de la producción estadística institucional.</t>
  </si>
  <si>
    <t>INFORME PRIMER TRIMESTRE DE SOLICITUDES 2026.pdf</t>
  </si>
  <si>
    <t>Durante el segundo trimestre de 2026 se garantizó la atención oportuna de los requerimientos de gestión de información, alcanzando un cumplimiento del 100 % sobre las solicitudes recibidas. En el periodo se gestionaron 439 requerimientos, distribuidos en 177 casos registrados en GLPI y 125 solicitudes tramitadas mediante SIAD y 137 solicitudes están consolidados dentro de 18 GLPI, fortaleciendo los servicios de almacenamiento, custodia, automatización de datos, bodegas de datos, interoperabilidad y soporte a las operaciones estadísticas. Asimismo, se brindó acompañamiento técnico a procesos de automatización de encuestas, migración de desarrollos SAS, transmisión de información bajo el estándar SDMX, administración de lagos y bodegas de datos e implementación de servicios de interoperabilidad, garantizando la continuidad operativa, la trazabilidad de las solicitudes y el cumplimiento de los niveles de servicio establecidos para la gestión de información institucional.</t>
  </si>
  <si>
    <t>INFORME SEGUNDO TRIMESTRE DE SOLICITUDES 2026.pdf</t>
  </si>
  <si>
    <t>OSI_05</t>
  </si>
  <si>
    <t>Implementar interoperabilidades estratégicas con actores clave del ecosistema nacional de datos orientado a optimizar la articulación sectorial reducir duplicidad de esfuerzos mejorar la toma de decisiones basada en evidencia y consolidar la confianza digital  aportando a la modernización del Estado y a la gestión eficiente de la información pública.</t>
  </si>
  <si>
    <t>Sumatoria de los documentos  técnicos de implementación de las nuevas interoperabilidades estratégicas con actores clave del ecosistema nacional de datos orientado a optimizar la articulación sectorial</t>
  </si>
  <si>
    <t>Cuatro documentos técnicos de  implementación de las nuevas interoperabilidades estratégicas</t>
  </si>
  <si>
    <t>Durante el primer trimestre se avanzó en la implementación de interoperabilidades estratégicas mediante la articulación con la DRE y la entrega del inventario de servicios tecnológicos disponibles. Se realizaron mesas técnicas para diagnosticar capacidades y evaluar la infraestructura. Como resultado se estructuró el plan de trabajo que define las fases de implementación y fortalecimiento del intercambio de datos.</t>
  </si>
  <si>
    <t>Informe plan de acción Meta05 Nuevas Interoperabilidades.docx</t>
  </si>
  <si>
    <t>Se fortaleció la estrategia de interoperabilidad institucional mediante la implementación de nuevos servicios de intercambio de información con entidades nacionales y territoriales, la actualización del inventario de servicios tecnológicos, la definición de arquitecturas seguras para la transferencia de datos y la estandarización del proceso de implementación mediante plantillas técnicas. Estas acciones contribuyeron a optimizar la integración interinstitucional, fortalecer la seguridad de la información y acelerar el despliegue de nuevas interoperabilidades.</t>
  </si>
  <si>
    <t>Informe plan de acción Meta05 Nuevas Interoperabilidades.docx</t>
  </si>
  <si>
    <t>OSI_06</t>
  </si>
  <si>
    <t>L3.6 Mejorar la seguridad digital del DANE a través del fortalecimiento de las capacidades de ciberseguridad para asegurar la protección de la información misional e institucional</t>
  </si>
  <si>
    <t>Gestionar los controles lógicos de seguridad digital que apoyen la estrategia del MSPI de la Entidad</t>
  </si>
  <si>
    <t>Sumatoria de Informes de Gestión de Seguridad Informática.</t>
  </si>
  <si>
    <t>1. Informe mensual  (febrero a Diciembre) de Gestión de Soluciones Microsoft Office 365
2. Informe mensual  (febrero a Diciembre) de Gestión de Seguridad Perimetral
3. Informe mensual  (febrero a Diciembre) de Gestión de Seguridad En Point
4. Informe mensual  (febrero a Diciembre) de Gestión de Monitoreo de Seguridad.</t>
  </si>
  <si>
    <t>1. Seguridad End Point
Durante el primer trimestre se fortaleció la gestión de los controles de seguridad en los dispositivos de punto final mediante la administración continua de las plataformas de antivirus y EDR. Se realizaron actividades de monitoreo atención de alertas depuración de activos no conformes y actualización de firmas mejorando progresivamente la postura de seguridad. Estas acciones permitieron mitigar riesgos asociados a malware accesos no autorizados y ejecución de software no permitido.
2. Seguridad Perimetral
Se avanzó en el fortalecimiento de los controles lógicos de seguridad perimetral a través de la gestión de firewalls WAF VPN y dispositivos de red. Se atendieron boletines de seguridad y vulnerabilidades críticas aplicando parches bloqueos de indicadores de compromiso y ajustes de configuración. Lo anterior contribuyó a reducir la superficie de exposición y a proteger los servicios institucionales expuestos a internet.
3. Monitoreo de Seguridad
Se garantizó el monitoreo continuo de eventos de seguridad disponibilidad y rendimiento mediante herramientas de correlación y análisis. El seguimiento permanente permitió la detección temprana de comportamientos anómalos la gestión oportuna de incidentes y la articulación con los equipos de seguridad endpoint y perimetral. Estas acciones fortalecieron la capacidad de respuesta y la toma de decisiones frente a riesgos de seguridad de la información.
4. Soluciones Microsoft Office 365 (Identidad y Accesos)
Se avanzó en la gestión de los controles lógicos asociados a identidad autenticación y acceso seguro en las plataformas Microsoft Office 365. Se realizó acompañamiento técnico al fortalecimiento de mecanismos de autenticación multifactor revisión de políticas de acceso y seguimiento a alertas de seguridad. Estas acciones contribuyeron a proteger la confidencialidad de la información y a alinear los controles de identidad con los lineamientos del MSPI.</t>
  </si>
  <si>
    <t>1 Informes mensual  (febrero a marzo) de Gestión de Soluciones Microsoft Office 365
2 Informes mensual (febrero a marzo) de Gestión de Seguridad Perimetral
3 Informes mensual  (febrero a marzo) de Gestión de Seguridad End Point
4 Informes mensual  (febrero a marzo) de Gestión de Monitoreo de Seguridad</t>
  </si>
  <si>
    <t>1. Seguridad End Point
Se fortaleció la gestión de los controles de seguridad en los dispositivos de punto final mediante la administración continua de las plataformas de antivirus y EDR. Se realizaron actividades de monitoreo, atención de alertas, depuración de activos no conformes y actualización de firmas, mejorando progresivamente la postura de seguridad. Estas acciones permitieron mitigar riesgos asociados a malware, accesos no autorizados y ejecución de software no permitido.
2. Seguridad Perimetral
Se avanzó en el fortalecimiento de los controles lógicos de seguridad perimetral a través de la gestión de firewalls, WAF, VPN y dispositivos de red. Se atendieron boletines de seguridad y vulnerabilidades críticas, aplicando parches, bloqueos de indicadores de compromiso y ajustes de configuración. Lo anterior contribuyó a reducir la superficie de exposición y a proteger los servicios institucionales expuestos a internet.
3. Monitoreo de Seguridad
Se garantizó el monitoreo continuo de eventos de seguridad, disponibilidad y rendimiento mediante herramientas de correlación y análisis. El seguimiento permanente permitió la detección temprana de comportamientos anómalos, la gestión oportuna de incidentes y la articulación con los equipos de seguridad endpoint y perimetral. Estas acciones fortalecieron la capacidad de respuesta y la toma de decisiones frente a riesgos de seguridad de la información.
4. Soluciones Microsoft Office 365 (Identidad y Accesos)
Se avanzó en la gestión de los controles lógicos asociados a identidad, autenticación y acceso seguro en las plataformas Microsoft Office 365. Se realizó acompañamiento técnico al fortalecimiento de mecanismos de autenticación multifactor, revisión de políticas de acceso y seguimiento a alertas de seguridad. Estas acciones contribuyeron a proteger la confidencialidad de la información y a alinear los controles de identidad con los lineamientos del MSPI.</t>
  </si>
  <si>
    <t>1 Informe mensual  (abril a junio) de Gestión de Soluciones Microsoft Office 365
2 Informe mensual (abril a junio) de Gestión de Seguridad Perimetral
3 Informe mensual  (abril a junio) de Gestión de Seguridad End Point
4 Informe mensual  (abril a junio) de Gestión de Monitoreo de Seguridad</t>
  </si>
  <si>
    <t>Servicios tecnológicos</t>
  </si>
  <si>
    <t>OSI_07</t>
  </si>
  <si>
    <t xml:space="preserve">Gestionar el sistema de respaldo de los servicios TIC para soportar la estrategia de continuidad de TI de la Entidad. </t>
  </si>
  <si>
    <t>Sumatoria de Informes de Gestión del sistema de copias de respaldo de la Información Institucional.</t>
  </si>
  <si>
    <t>1. Informe de Gestión del sistema de copias de respaldo de la Información Institucional.</t>
  </si>
  <si>
    <t>Durante el primer trimestre de 2026 se avanzó de manera sostenida en la gestión del sistema de respaldo de los servicios TIC garantizando la continuidad operativa de la Entidad mediante la administración y monitoreo permanente de las plataformas de backup. Se aseguró la ejecución de los respaldos de servidores bases de datos y servicios de Office 365 así como la réplica de la información hacia repositorios alternos fortaleciendo el esquema de recuperación ante incidentes. Adicionalmente se realizaron actividades de mantenimiento validación de almacenamiento control de licenciamiento y seguimiento a alertas complementadas con pruebas periódicas de restauración lo que permitió verificar la integridad disponibilidad y confiabilidad de la información respaldada en alineación con la estrategia de continuidad de TI institucional.</t>
  </si>
  <si>
    <t>Informe de Gestión del sistema de copias de respaldo de la Información Institucional Febrero 2026
Informe de Gestión del sistema de copias de respaldo de la Información Institucional Marzo 2026</t>
  </si>
  <si>
    <t>Se avanzó de manera sostenida en la gestión del sistema de respaldo de los servicios TIC, manteniendo la continuidad operativa de la Entidad mediante la administración y monitoreo permanente de las plataformas de backup. Se ejecutaron respaldos de servidores, bases de datos y servicios de Office 365, así como la réplica de la información hacia repositorios alternos, fortaleciendo el esquema de recuperación ante incidentes. Adicionalmente, se realizaron actividades de mantenimiento, validación de almacenamiento, control de licenciamiento y seguimiento a alertas, complementadas con pruebas periódicas de restauración, lo que permitió verificar la integridad, disponibilidad y confiabilidad de la información respaldada, en alineación con la estrategia de continuidad de TI institucional.</t>
  </si>
  <si>
    <t>Informe de Gestión del sistema de copias de respaldo de la Información Institucional Abril 2026
Informe de Gestión del sistema de copias de respaldo de la Información Institucional Mayo 2026
Informe de Gestión del sistema de copias de respaldo de la Información Institucional Junio 2026</t>
  </si>
  <si>
    <t>OSI_08</t>
  </si>
  <si>
    <t>Gestionar y dar soporte técnico de las soluciones tecnológicas de producción estadísticas (PES) y Gestión institucional para mantener la disponibilidad de los servicios en los grupos de interés.</t>
  </si>
  <si>
    <t>Sumatoria de Informes de gestión que detalla la operación técnica de la solución de almacenamiento y procesamiento.</t>
  </si>
  <si>
    <t>1. Informe mensual  (febrero a Diciembre) de Gestión de Plataformas Linux
2. Informe mensual  (febrero a Diciembre) de Gestión de Plataformas Windows</t>
  </si>
  <si>
    <t>Plataforma Linux – Gestionar y dar soporte técnico de las soluciones tecnológicas (PES y Gestión institucional)
Durante el primer trimestre de 2026 se aseguró la disponibilidad y estabilidad de las soluciones tecnológicas basadas en plataforma Linux que soportan los procesos de producción estadística y servicios institucionales. Se ejecutaron actividades de administración monitoreo y soporte a aplicativos misionales como IPC IPP EAM EMMET SIPSA portales ciudadanos Geoportal y SEN incluyendo aislamientos controlados pasos a producción atención de incidentes y soporte especializado. Adicionalmente se realizaron ampliaciones de capacidad ventanas de mantenimiento corrección de vulnerabilidades actualización de componentes y controles de seguridad fortaleciendo la continuidad operativa y reduciendo riesgos de indisponibilidad para los grupos de interés.
Plataforma Windows – Gestionar y dar soporte técnico de las soluciones tecnológicas (PES y Gestión institucional)
Durante el primer trimestre de 2026 se garantizó la operación continua de los servicios tecnológicos soportados en plataforma Windows mediante la administración integral de servidores plataformas de virtualización almacenamiento y directorio activo. Se realizaron actividades de monitoreo permanente balanceo de cargas aprovisionamiento y depuración de máquinas virtuales atención de alertas soporte de segundo nivel y ejecución de mantenimientos programados. Asimismo se brindó acompañamiento a procesos críticos como simulacros y cálculo del IPC soporte a aplicaciones misionales y administrativas y fortalecimiento de controles de seguridad asegurando la disponibilidad estabilidad y confiabilidad de los servicios ofrecidos a los usuarios internos y externos de la Entidad.</t>
  </si>
  <si>
    <t>1 Informes mensual  (febrero a marzo) de Gestión de Plataformas Linux
2 Informes mensual (febrero a marzo) de Gestión de Plataformas Windows</t>
  </si>
  <si>
    <t>Plataforma Linux – Gestionar y dar soporte técnico de las soluciones tecnológicas (PES y Gestión institucional)
Se brindó disponibilidad y estabilidad de las soluciones tecnológicas basadas en plataforma Linux que soportan los procesos de producción estadística y servicios institucionales. Se ejecutaron actividades de administración, monitoreo y soporte a aplicativos misionales como IPC, IPP, EAM, EMMET, SIPSA, portales ciudadanos, Geoportal y SEN, incluyendo aislamientos controlados, pasos a producción, atención de incidentes y soporte especializado. Adicionalmente, se realizaron ampliaciones de capacidad, ventanas de mantenimiento, corrección de vulnerabilidades, actualización de componentes y controles de seguridad, fortaleciendo la continuidad operativa y reduciendo riesgos de indisponibilidad para los grupos de interés.
Plataforma Windows – Gestionar y dar soporte técnico de las soluciones tecnológicas (PES y Gestión institucional)
Durante el segundo trimestre de 2026 se mantuvo la operación continua de los servicios tecnológicos soportados en plataforma Windows mediante la administración integral de servidores, plataformas de virtualización, almacenamiento y directorio activo. Se realizaron actividades de monitoreo permanente, balanceo de cargas, aprovisionamiento y depuración de máquinas virtuales, atención de alertas, soporte de segundo nivel y ejecución de mantenimientos programados. Asimismo, se brindó acompañamiento a procesos críticos como simulacros y cálculo del IPC, soporte a aplicaciones misionales y administrativas, y fortalecimiento de controles de seguridad, logrando la disponibilidad, estabilidad y confiabilidad de los servicios ofrecidos a los usuarios internos y externos de la Entidad.</t>
  </si>
  <si>
    <t>1 Informe mensual  (abril a junio) de Gestión de Plataformas Linux
2 Informe mensual (abril a junio) de Gestión de Plataformas Windows</t>
  </si>
  <si>
    <t>OSI_09</t>
  </si>
  <si>
    <t>Gestionar los Servicios y componentes de conectividad para operar y brindar disponibilidad de la red de comunicaciones de la Entidad a nivel nacional.</t>
  </si>
  <si>
    <t xml:space="preserve">Sumatoria de Informes de gestión de disponibilidad de la infraestructura tecnológica destinadas a mantener la red de comunicación. </t>
  </si>
  <si>
    <t>Informes de Gestión sobre el Monitoreo de Canales de Internet.</t>
  </si>
  <si>
    <t>Durante el primer trimestre de 2026 se adelantó de manera continua la gestión operación y soporte de los servicios y componentes de conectividad de la Entidad a nivel nacional garantizando la disponibilidad de la red de comunicaciones. Las actividades se centraron en el monitoreo permanente de los enlaces WAN e Internet la gestión de incidencias con los proveedores de servicios la ejecución de pruebas de alta disponibilidad la segmentación progresiva de la red en DANE Central y sedes territoriales así como el fortalecimiento de la red LAN y WiFi. Adicionalmente se realizaron acciones de mantenimiento actualización de firmware copias de seguridad de dispositivos de red y aplicación de controles de seguridad lo que permitió mitigar riesgos de indisponibilidad mejorar la resiliencia de la infraestructura y asegurar la continuidad de los servicios de comunicaciones que soportan los procesos misionales y administrativos de la Entidad.</t>
  </si>
  <si>
    <t>Informe de Gestión sobre el Monitoreo de Canales de Internet_FEBRERO_2026
Informe de Gestión sobre el Monitoreo de Canales de Internet_MARZO_2026</t>
  </si>
  <si>
    <t>Se adelantó de manera continua la gestión, operación y soporte de los servicios y componentes de conectividad de la Entidad a nivel nacional, con alta disponibilidad de la red de comunicaciones. Las actividades se centraron en el monitoreo permanente de los enlaces WAN e Internet, la gestión de incidencias con los proveedores de servicios, la ejecución de pruebas de alta disponibilidad, la segmentación progresiva de la red en DANE Central y sedes territoriales, así como el fortalecimiento de la red LAN y WiFi. Adicionalmente, se realizaron acciones de mantenimiento, actualización de firmware, copias de seguridad de dispositivos de red y aplicación de controles de seguridad, lo que permitió mitigar riesgos de indisponibilidad, mejorar la resiliencia de la infraestructura y asegurar la continuidad de los servicios de comunicaciones que soportan los procesos misionales y administrativos de la Entidad.</t>
  </si>
  <si>
    <t>Informe de Gestión sobre el Monitoreo de Canales de Internet_ABRIL_2026
Informe de Gestión sobre el Monitoreo de Canales de Internet_MAYO_2026
Informe de Gestión sobre el Monitoreo de Canales de Internet_JUNIO_2026</t>
  </si>
  <si>
    <t>OSI_10</t>
  </si>
  <si>
    <t>Administrar el punto único de contacto (Herramienta de Gestión de Mesa de Servicios TIC) gestionando solicitudes de TI que permitan la disponibilidad de los servicios TIC de los grupos de interés.</t>
  </si>
  <si>
    <t>Sumatoria de Informes de gestión con un análisis del desempeño en la gestión de solicitudes de Tecnologías de la Información y la Comunicación (TIC).</t>
  </si>
  <si>
    <t>Informe de gestión de solicitudes TIC.</t>
  </si>
  <si>
    <t>Durante el primer trimestre de 2026 se realizó la administración continua del punto único de contacto a través de la Herramienta de Gestión de la Mesa de Servicios TIC (GLPI) consolidándose como el canal oficial para la atención gestión y seguimiento de las solicitudes tecnológicas de los diferentes grupos de interés de la Entidad. A través de esta herramienta se atendieron requerimientos e incidencias relacionados con soporte a usuarios correo electrónico gestión de accesos a servicios tecnológicos soporte de primer nivel y acompañamiento a procesos institucionales permitiendo una atención organizada y trazable de las demandas del servicio.
Asimismo se efectuó el seguimiento permanente al estado de los casos su categorización asignación y atención por parte de los distintos GIT así como al cumplimiento de los acuerdos de nivel de servicio (ANS) conforme a la información registrada en los tableros de control y reportes consolidados. Este seguimiento permitió identificar oportunidades de mejora asociadas a la correcta categorización de solicitudes asignación de responsables y cierre oportuno de casos aspectos que fueron consignados como observaciones y recomendaciones en los informes del periodo.
De manera complementaria se mantuvo la actualización sistemática de los registros bitácoras y evidencias de gestión fortaleciendo la trazabilidad de las actividades desarrolladas y soportando las acciones de control y mejora continua. En conjunto estas actividades contribuyeron a mantener la continuidad operativa así como a reforzar la disponibilidad estabilidad y confiabilidad de los servicios tecnológicos institucionales de acuerdo con lo evidenciado en los informes y anexos de gestión correspondientes a febrero y marzo de 2026.</t>
  </si>
  <si>
    <t>1 Informe de gestión de solicitudes TIC Febrero
1_1 Anexo Mesa_de_Servicios TIC_febrero
1_2 Anexo INFORME GLPI 1-28 de Febrero 2026
2 Informe de gestión de solicitudes TIC Marzo
2_2 Anexo Mesa_de_Servicios TIC_Marzo
2_3 Anexo INFORME GLPI 1-31 de Marzo 2026</t>
  </si>
  <si>
    <t>Se realizó la administración continua del punto único de contacto a través de la Herramienta de Gestión de la Mesa de Servicios TIC (GLPI), consolidándose como el canal oficial para la atención, gestión y seguimiento de las solicitudes tecnológicas de los diferentes grupos de interés de la Entidad. A través de esta herramienta se atendieron requerimientos e incidencias relacionados con soporte a usuarios, correo electrónico, gestión de accesos a servicios tecnológicos, Soporte de primer nivel y acompañamiento a procesos institucionales, permitiendo una atención organizada y trazable de las demandas del servicio.
Asimismo, se efectuó el seguimiento permanente al estado de los casos, su categorización, asignación y atención por parte de los distintos GIT, así como al cumplimiento de los acuerdos de nivel de servicio (ANS), conforme a la información registrada en los tableros de control y reportes consolidados. Este seguimiento permitió identificar oportunidades de mejora asociadas a la correcta categorización de solicitudes, asignación de responsables y cierre oportuno de casos, aspectos que fueron consignados como observaciones y recomendaciones en los informes del periodo.
De manera complementaria, se mantuvo la actualización sistemática de los registros, bitácoras y evidencias de gestión, fortaleciendo la trazabilidad de las actividades desarrolladas y soportando las acciones de control y mejora continua. En conjunto, estas actividades contribuyeron a mantener la continuidad operativa, así como a reforzar la disponibilidad, estabilidad y confiabilidad de los servicios tecnológicos institucionales, de acuerdo con lo evidenciado en los informes y anexos de gestión correspondientes de abril a junio de 2026.</t>
  </si>
  <si>
    <t>3 Informe de gestión de solicitudes TIC Abril
3_1 Anexo Mesa_de_Servicios TIC_Abril
3_2 Anexo INFORME GLPI 1-28 de Abril 2026
4 Informe de gestión de solicitudes TIC Mayo
4_1 Anexo Mesa_de_Servicios TIC_Mayo
4_2 Anexo INFORME GLPI 1-30 de Mayo 2026
5 Informe de gestión de solicitudes TIC Junio
5_1 Anexo Mesa_de_Servicios TIC_Junio
5_2 Anexo INFORME GLPI 1-30 de Junio 2026</t>
  </si>
  <si>
    <t>OSI_11</t>
  </si>
  <si>
    <t>Administrar los Sistemas de Información desarrollados y/o mantenidos que apoyan los procesos de la producción estadística en relación a la Captura Transmisión Consolidación y Entrega de información para los operativos estadísticos de las encuestas y censos de las temáticas sociales agropecuarias económicas índices industria infraestructura comercio y servicios junto con los sistemas administrativos de las cuales se hayan recibido solicitudes.</t>
  </si>
  <si>
    <t xml:space="preserve">Sumatoria de Informes trimestrales con el avance en el cumplimiento del procedimiento de desarrollo y mantenimiento de los sistemas de información </t>
  </si>
  <si>
    <t>Dos informes trimestrales que consoliden los avances en el cumplimiento del procedimiento de desarrollo y mantenimiento de los sistemas de información atendidos en los operativos estadísticos de encuestas y censos de las temáticas sociales agropecuarias económicas de índices industria infraestructura comercio y servicios para los cuales se hayan recibido solicitudes.</t>
  </si>
  <si>
    <t>Servicios de información actualizados</t>
  </si>
  <si>
    <t xml:space="preserve">Durante el primer trimestre del año se evidenció avance en la administración de los aplicativos en fase de desarrollo y mantenimiento que soportan la producción estadística mediante la gestión y seguimiento de los requerimientos funcionales asociados a los procesos de captura transmisión consolidación y entrega de información en los diferentes operativos estadísticos. Durante el periodo se controló la implementación de ajustes y nuevas funcionalidades en coherencia con las definiciones funcionales establecidas garantizando la trazabilidad de los cambios y la evolución estructurada de los sistemas en construcción relacionadas con las temáticas sociales agropecuarias económicas índices industria infraestructura comercio y servicios así como los sistemas administrativos.
</t>
  </si>
  <si>
    <t>1. PAI_11 OSIS_GIT AIOC_Primer_Informe Trimestral_Dsllo_Mantto_07042026
2. Informe trimestral de seguimiento de los proyectos OSIS 11</t>
  </si>
  <si>
    <t>Durante el segundo trimestre se dio continuidad a la administración de los sistemas de información que soportan la producción estadística, mediante el seguimiento técnico y funcional a los desarrollos y solicitudes de mantenimiento requeridas por las diferentes operaciones estadísticas. En este periodo se controló la implementación de funcionalidades y las actividades de estabilización de los aplicativos, asegurando la trazabilidad de los requerimientos y su correspondencia con las definiciones funcionales aprobadas para los procesos de captura, transmisión, consolidación y entrega de información de las temáticas sociales, agropecuarias, económicas, índices, industria, infraestructura, comercio y servicios, así como de los sistemas administrativos.</t>
  </si>
  <si>
    <r>
      <rPr>
        <b/>
        <sz val="10"/>
        <color rgb="FF000000"/>
        <rFont val="Segoe UI"/>
        <family val="2"/>
      </rPr>
      <t xml:space="preserve">AIOC:
</t>
    </r>
    <r>
      <rPr>
        <sz val="10"/>
        <color rgb="FF000000"/>
        <rFont val="Segoe UI"/>
        <family val="2"/>
      </rPr>
      <t xml:space="preserve">1. PAI_11 OSIS_Segundo_Informe Trimestral_Dsllo_Mantto_GIT AIOC_06072026.docx
</t>
    </r>
    <r>
      <rPr>
        <b/>
        <sz val="10"/>
        <color rgb="FF000000"/>
        <rFont val="Segoe UI"/>
        <family val="2"/>
      </rPr>
      <t>SIPA: 2.</t>
    </r>
    <r>
      <rPr>
        <sz val="10"/>
        <color rgb="FF000000"/>
        <rFont val="Segoe UI"/>
        <family val="2"/>
      </rPr>
      <t xml:space="preserve"> Informe trimestral de seguimiento de los proyectos OSIS 11</t>
    </r>
  </si>
  <si>
    <t>OSI_12</t>
  </si>
  <si>
    <t>Dar soporte a los Sistemas de Información para apoyar los procesos de la producción estadística en relación a la Captura Transmisión Consolidación y Entrega de información para los operativos estadísticos de las encuestas y censos de las temáticas sociales agropecuarias económicas índices industria infraestructura comercio y servicios junto con los sistemas administrativos de las cuales se hayan recibido solicitudes.</t>
  </si>
  <si>
    <t>(Cantidad de servicios atendidos para soportar los sistemas de información registrados en la plataforma de servicios en estado cerrado / Cantidad de servicios solicitados por los usuarios para soportar los sistemas de información registrados en la plataforma de servicios)*100%</t>
  </si>
  <si>
    <t>Reporte de servicios solicitados mediante mesa de ayuda.</t>
  </si>
  <si>
    <t xml:space="preserve">Se evidenció avance en la prestación del soporte a los Sistemas de Información que respaldan los procesos de producción estadística de la entidad. Durante el periodo se gestionaron y atendieron las incidencias reportadas en los diferentes aplicativos contribuyendo a su estabilidad y disponibilidad en los operativos estadísticos. Este soporte se brindó en las temáticas sociales agropecuarias económicas índices industria infraestructura comercio y servicios así como en los sistemas administrativos mediante actividades de monitoreo diagnóstico y solución de incidentes favoreciendo la continuidad operativa. Numero de Incidencias: 1565 Incidencias Cerradas: 1505. 
</t>
  </si>
  <si>
    <t xml:space="preserve"> - PAI_12 OSIS_GIT AIOC_Primer_Informe Trimestral_Soporte_07042026.docx
 - GIT AIOC_GLPI ENERO 2026_06042026.xlsx
- GIT AIOC_GLPI FEBRERO 2026_06042026.xlsx
- GIT AIOC_GLPI MARZO 2026_06042026.xlsx
- GIT SIPA _GLPI_ENERO_FEBRERO_MARZO.csv
</t>
  </si>
  <si>
    <t>El porcentaje de cumplimiento del indicador se superó debido a que durante del inicio de la vigencia 2026 se priorizó la contratación de personal para la atención de incidencias y el soporte de los Sistemas de Información. Esto permitió contar con mayor capacidad para responder a las incidencias mejorando los tiempos de atención para dar solución oportuna a las solicitudes relacionadas con los operativos estadísticos.</t>
  </si>
  <si>
    <t xml:space="preserve">Se avanzó en la prestación del soporte a los Sistemas de Información que respaldan los procesos de producción estadística de la entidad. Durante el periodo, se gestionaron y atendieron las incidencias reportadas en los diferentes aplicativos, contribuyendo a su estabilidad y disponibilidad en los procesos estadísticos. Este soporte se brindó en las temáticas sociales, agropecuarias, económicas, índices, industria, infraestructura, comercio y servicios, así como en los sistemas administrativos, mediante actividades de monitoreo, diagnóstico y solución de incidentes, favoreciendo la continuidad operativa, numero de Incidencias: 1466 Incidencias Cerradas: 1347. </t>
  </si>
  <si>
    <r>
      <rPr>
        <b/>
        <sz val="10"/>
        <color rgb="FF000000"/>
        <rFont val="Segoe UI"/>
        <family val="2"/>
      </rPr>
      <t xml:space="preserve">AIOC:
</t>
    </r>
    <r>
      <rPr>
        <sz val="10"/>
        <color rgb="FF000000"/>
        <rFont val="Segoe UI"/>
        <family val="2"/>
      </rPr>
      <t xml:space="preserve">1. PAI_12 OSIS_Segundo_Informe Trimestral_Soporte_GIT AIOC_06072026.docx
2. GIT AIOC_GLPI ABRIL.xlsx
3. GIT AIOC_GLPI MAYO.xlsx
4. GIT AIOC_GLPI JUNIO.xlsx
</t>
    </r>
    <r>
      <rPr>
        <b/>
        <sz val="10"/>
        <color rgb="FF000000"/>
        <rFont val="Segoe UI"/>
        <family val="2"/>
      </rPr>
      <t xml:space="preserve">SIPA:                                                                                                                                                                                                                 </t>
    </r>
    <r>
      <rPr>
        <sz val="10"/>
        <color rgb="FF000000"/>
        <rFont val="Segoe UI"/>
        <family val="2"/>
      </rPr>
      <t>GIT SIPA _GLPI_ABRIL_MAYO_JUNIO.</t>
    </r>
  </si>
  <si>
    <t>OSI_13</t>
  </si>
  <si>
    <t>Estandarizar y fortalecer las arquitecturas de los sistemas de información para optimizar la producción estadística.</t>
  </si>
  <si>
    <t>Sumatoria de Informes trimestrales con el registro del avance y cumplimiento del robustecimiento y estandarización de los sistemas de información seleccionados</t>
  </si>
  <si>
    <t>Un informe trimestral que registre el avance y cumplimiento del robustecimiento y estandarización de los sistemas de información seleccionados que soporten operativos estadísticos de las encuestas o censos.</t>
  </si>
  <si>
    <t>Se evidenció avance en la estandarización y fortalecimiento de las arquitecturas de los sistemas de información mediante la implementación de acciones orientadas al mejoramiento de los componentes tecnológicos la adopción de estándares y el incremento en la calidad de los aplicativos que soportan la producción estadística. Durante el periodo se realizó seguimiento a los sistemas priorizados en diferentes dominios temáticos de la entidad identificando avances brechas y necesidades de ajuste en su proceso de robustecimiento. En este contexto se presenta el estado de los sistemas Nueva EAC SIPSA Análisis SICODE y FIVI-CHV detallando las acciones implementadas y los requerimientos identificados para su evolución.</t>
  </si>
  <si>
    <t>PAI_13 OSIS_GIT AIOC_Primer_Informe Trimestral_Estandarización_07042026.docx</t>
  </si>
  <si>
    <t>Se avanzó en la estandarización y fortalecimiento de las arquitecturas de los sistemas de información, mediante la implementación de acciones orientadas al mejoramiento de los componentes tecnológicos, la adopción de estándares y el incremento en la calidad de los aplicativos que soportan la producción estadística. Durante el periodo, se realizó seguimiento a los sistemas priorizados en diferentes dominios temáticos de la entidad, identificando avances, brechas y necesidades de ajuste en su proceso de robustecimiento. En este contexto, se presenta el estado de los sistemas Nueva EAC, SIPSA Análisis, SICODE y FIVI-CHV, detallando las acciones implementadas y los requerimientos identificados para su evolución.</t>
  </si>
  <si>
    <r>
      <rPr>
        <b/>
        <sz val="10"/>
        <color rgb="FF000000"/>
        <rFont val="Segoe UI"/>
        <family val="2"/>
      </rPr>
      <t>AIOC:</t>
    </r>
    <r>
      <rPr>
        <sz val="10"/>
        <color rgb="FF000000"/>
        <rFont val="Segoe UI"/>
        <family val="2"/>
      </rPr>
      <t xml:space="preserve"> PAI_13 OSIS_Segundo_Informe Trimestral_Estandarización_GIT AIOC_06072026.docx</t>
    </r>
  </si>
  <si>
    <t>OSI_14</t>
  </si>
  <si>
    <t>Automatizar la interoperabilidad institucional mediante servicios web seguros y estandarizados para agilizar el intercambio de datos.</t>
  </si>
  <si>
    <t>Sumatoria de los documentos técnicos sobre la Implementación de la automatización de un servicio web priorizado dentro del ecosistema de interoperabilidad.</t>
  </si>
  <si>
    <t>Cuatro documentos técnicos sobre la Implementación de la automatización de servicios web estandarizados dentro del ecosistema de interoperabilidad.</t>
  </si>
  <si>
    <t>Durante el primer trimestre se avanzó en la automatización de servicios web mediante el levantamiento e inventario de la infraestructura actual y la identificación de oportunidades de mejora. Se realizaron mesas de articulación y diagnóstico técnico para definir el estado AS-IS y proyectar el modelo TO-BE. Como resultado se estructuró el plan de trabajo y la asignación de responsabilidades para la implementación progresiva de la interoperabilidad automatizada. </t>
  </si>
  <si>
    <t>Informe plan de acción Meta14 Interoperabilidad Webservice _v1.docx</t>
  </si>
  <si>
    <t>Se realizó el acompañamiento técnico y el seguimiento a las actividades asociadas con la operación de interoperabilidad y gestión de datos, apoyando el levantamiento y análisis de la infraestructura existente, la identificación de oportunidades de mejora y la estructuración del plan de trabajo para la automatización de servicios web institucionales. Adicionalmente, se participó en la articulación con las áreas técnicas y entidades externas, el seguimiento a las actividades de estabilización de infraestructura, conectividad y seguridad, así como en la consolidación de la documentación técnica y el seguimiento al avance de las iniciativas de interoperabilidad.</t>
  </si>
  <si>
    <t>Informe plan de acción Meta14 Interoperabilidad Webservice _v4 _v4.docx</t>
  </si>
  <si>
    <t>OSI_15</t>
  </si>
  <si>
    <t>Migrar las encuestas priorizadas de SAS a Python para garantizar sostenibilidad operativa validación y estabilización de resultados potenciando la automatización e innovación.</t>
  </si>
  <si>
    <t>Sumatoria de los documentos técnicos de la Migración de forma integral de las encuestas prioritarias desde SAS hacia Python.</t>
  </si>
  <si>
    <t>Cuatro documentos técnicos de la Migración de forma integral de las encuestas prioritarias desde SAS hacia Python.</t>
  </si>
  <si>
    <t>Durante el primer trimestre se avanzó en la migración de procesos de SAS a Python mediante la implementación de servicios de automatización que integran transforman y validan datos de forma modular y estandarizada. Se logró la replicación de la lógica metodológica original garantizando la consistencia de los resultados y mejorando la trazabilidad y control de calidad. Así mismo se optimizaron los tiempos de ejecución y la interoperabilidad de las salidas fortaleciendo la modernización tecnológica de los procesos.</t>
  </si>
  <si>
    <t>INT-02_DOCUMENTO_TECNICO_AUTOMATIZACION-PARA-MIGRACIÓN_2026_Vr01_[Formacion_Trabajo]_P01_[LDAGONZALEZG].docx</t>
  </si>
  <si>
    <t>Se gestionó el seguimiento técnico al proyecto de migración de procesos estadísticos de SAS a Python, coordinando la entrega, validación y atención de observaciones de los diferentes componentes de la GEIH y demás operaciones estadísticas priorizadas. Adicionalmente, se apoyó la actualización de la documentación técnica, el seguimiento al cronograma de entregas, la validación funcional con las áreas usuarias y la consolidación de lineamientos para la operación en tecnologías libres, contribuyendo a fortalecer la eficiencia, trazabilidad, sostenibilidad y continuidad de la producción estadística del DANE.</t>
  </si>
  <si>
    <t>INT-02_INFORME DE GESTION TRIMESTRAL SAS.pdf</t>
  </si>
  <si>
    <t>OSI_16</t>
  </si>
  <si>
    <t>Fortalecer un modelo integral de aseguramiento de calidad para los sistemas y procesos de gestión de datos mediante la definición ejecución y automatización de pruebas funcionales y no funcionales que garanticen la confiabilidad y estabilidad de los procesos establecidos.</t>
  </si>
  <si>
    <t>Sumatoria de los documentos técnicos del fortalecimiento de  la madurez organizacional en gestión de calidad tecnológica - QA</t>
  </si>
  <si>
    <t>Cuatro documentos técnicos  del fortalecimiento de  la madurez organizacional en gestión de calidad tecnológica - QA</t>
  </si>
  <si>
    <t>Durante el primer trimestre se avanzó en la consolidación de un modelo de aseguramiento de calidad mediante la estandarización de planes casos y formatos de pruebas así como la ejecución de múltiples ciclos de validación sobre proyectos estratégicos. Se implementaron mecanismos de seguimiento de incidencias a través de GLPI y se fortaleció la trazabilidad y control de calidad de los procesos. Como resultado se establecieron las bases para una gestión estructurada del riesgo tecnológico y la mejora de la confiabilidad de los servicios institucionales. </t>
  </si>
  <si>
    <t>Informe_gestion_Primer_trimestre_calidad.docx</t>
  </si>
  <si>
    <t>Se fortaleció el proceso de aseguramiento de calidad tecnológica mediante la ejecución de pruebas funcionales, de integración y regresión sobre los principales proyectos del GIT de Datos. Se avanzó en la automatización de pruebas, la estandarización de metodologías, la validación de la migración de SAS a Python, el acompañamiento a usuarios finales y la gestión de incidencias, contribuyendo a garantizar la estabilidad, confiabilidad e integridad de los desarrollos antes de su puesta en producción.</t>
  </si>
  <si>
    <t>Informe_gestion_Segundo_trimestre_QA.docx</t>
  </si>
  <si>
    <t>OSI_17</t>
  </si>
  <si>
    <t>Desplegar soluciones de inteligencia artificial (IA) según la necesidad del servicio para optimizar procesos estadísticos y fortalecer la gestión  de datos garantizando mayor eficiencia precisión y valor agregado en la producción estadística.</t>
  </si>
  <si>
    <t>Sumatoria de los documentos técnicos del despliegue de  soluciones de inteligencia artificial (IA)</t>
  </si>
  <si>
    <t xml:space="preserve">Cuatro documentos técnicos del despliegue de  soluciones de inteligencia artificial (IA) </t>
  </si>
  <si>
    <t>Durante el primer trimestre se avanzó en el cumplimiento a la meta de inteligencia artificial orientado a la planeación y diagnóstico de dos iniciativas institucionales: SIMLI y el chatbot de soporte de primer nivel en Microsoft Teams. En este periodo se avanzó en la evaluación integral del estado actual de los proyectos la identificación de brechas riesgos y oportunidades de mejora así como en la definición de estrategias métricas y hoja de ruta para su evolución. Con ello se establecieron las bases técnicas funcionales y de gobernanza necesarias para una implementación posterior ordenada escalable y alineada con los objetivos institucionales.</t>
  </si>
  <si>
    <t>Informe trimestral _ de Inteligencia Artificial – Fase de Planeación y Diagnóstico (Enero–Marzo 2026).docx</t>
  </si>
  <si>
    <t>Se inició la fase de ejecución técnica del Plan Estratégico de Inteligencia Artificial, concentrando los esfuerzos en el desarrollo y consolidación de las soluciones SIMLI y Chatbot de Soporte. Se avanzó en la unificación de la arquitectura de SIMLI, la implementación de nuevas funcionalidades, la optimización de la lógica conversacional del Chatbot, la estructuración de repositorios y control de versiones, así como en la realización de pruebas y validaciones funcionales. Estas actividades permitieron fortalecer la infraestructura tecnológica, mejorar la experiencia de usuario y sentar las bases para la puesta en producción y la evolución de ambas soluciones de IA institucional.</t>
  </si>
  <si>
    <t>Informe trimestral _ de Inteligencia Artificial (Abril–Junio 2026).docx</t>
  </si>
  <si>
    <t>OSI_18</t>
  </si>
  <si>
    <t xml:space="preserve">Implementar la segunda fase  del Sistema Integrado de Administración de Datos (SIAD v2.0)  garantizando la interoperabilidad con plataformas institucionales y actores externos del ecosistema nacional de datos.  </t>
  </si>
  <si>
    <t>Sumatoria de los documentos técnicos de la implementación de  la segunda fase  del Sistema Integrado de Administración de Datos (SIAD v2.0)</t>
  </si>
  <si>
    <t>Cuatro documentos técnicos de la implementación de  la segunda fase  del Sistema Integrado de Administración de Datos (SIAD v2.0)</t>
  </si>
  <si>
    <t>Durante el primer trimestre se avanzó en la implementación de la fase II del SIAD mediante la definición de mejoras funcionales y la estructuración del modelo TO-BE para almacenamiento y disposición de datos. Se fortalecieron los flujos de gestión control de solicitudes y experiencia de usuario incorporando nuevas capacidades de procesamiento e interoperabilidad con el lago de datos. Estas acciones permiten optimizar la gestión de registros administrativos y consolidar la integración con actores internos y externos del ecosistema de datos.</t>
  </si>
  <si>
    <t>Informe de seguimiento y avance del SIAD.docx
Anexo SIAD - Primer Trimestre</t>
  </si>
  <si>
    <t>El proyecto SIAD 2.0 se fortalecieron las funcionalidades del sistema mediante la implementación de mejoras en la gestión de solicitudes, la automatización de procesos, la trazabilidad de la información y la experiencia de usuario. Asimismo, se consolidó el flujo personalizado para las diferentes áreas del DANE, se actualizó la documentación técnica, se mantuvo el control de versiones del código fuente y se realizaron actividades permanentes de seguimiento y validación, garantizando la continuidad y evolución del proyecto conforme a la planificación establecida.</t>
  </si>
  <si>
    <t>Informe_seguimiento_SIAD_Abril-Junio_2026.docx</t>
  </si>
  <si>
    <t>Oficina Asesora Jurídica</t>
  </si>
  <si>
    <t>OJU_01</t>
  </si>
  <si>
    <t>Tramitar la fase de Juzgamiento en los procesos disciplinarios antes del término de prescripción</t>
  </si>
  <si>
    <t>(Número de procesos tramitados antes del término prescriptivo  / Número de procesos recibidos de instrucción)* 100%</t>
  </si>
  <si>
    <t>Decisión suscrita y notificada</t>
  </si>
  <si>
    <t>Oficina Jurídica</t>
  </si>
  <si>
    <t>14_Gestión Jurídica</t>
  </si>
  <si>
    <t>OJU_02</t>
  </si>
  <si>
    <t>Brindar acompañamiento jurídico a los supervisores en la gestión de la liquidación de los convenios o contratos interadministrativos perfeccionados y en ejecución al 7 de julio de 2023</t>
  </si>
  <si>
    <t>(Acompañamientos jurídicos brindados/Solicitudes de acompañamiento requeridas en el trimestre)*100%</t>
  </si>
  <si>
    <t>Soporte documental elaborado por el abogado asignado para efectuar la revisión jurídica del trámite de liquidación del convenio o contrato interadministrativo</t>
  </si>
  <si>
    <t>Durante el primer trimestre se realizaron los acompañamientos jurídicos a los supervisores de los convenios y contratos interadministrativos para la gestión de las liquidaciones</t>
  </si>
  <si>
    <t>Acta de liquidación Convenio No.  010 de 2019
Gestión liquidación Convenio No. 011 de 2020
Gestión liquidación Convenio No. 013 de 2022
Gestión liquidación Convenio No. 029 de 2018
Gestión liquidación Convenio No. 60 de 2019</t>
  </si>
  <si>
    <t>N/A</t>
  </si>
  <si>
    <t>Se realizaron los acompañamientos jurídicos a los supervisores de los convenios y contratos interadministrativos para la gestión de las liquidaciones, para lo cual se cuenta con una matriz con la información sobre el estado de avance de las liquidación de convenios y contratos interadministrativos a cargo de la OAJ.</t>
  </si>
  <si>
    <t>Matriz de seguimiento liquidaciones de convenios y contratos interadministrativos</t>
  </si>
  <si>
    <t>OJU_03</t>
  </si>
  <si>
    <t>Brindar acompañamiento jurídico en el proceso de identificación de las necesidades normativas del sector administrativo de información estadística en el plan nacional de desarrollo 2026 al 2030</t>
  </si>
  <si>
    <t>(Acompañamientos jurídicos brindados/Solicitudes de acompañamiento requeridas en el trimestre )*100%</t>
  </si>
  <si>
    <t xml:space="preserve">Informe final contentivo de las iniciativas normativas de interés para el sector administrativo de información estadística </t>
  </si>
  <si>
    <t>POL_10:Mejora Normativa</t>
  </si>
  <si>
    <t>La OAJ apoyó en la revisión del documento que contiene las recomendaciones al nuevo gobierno y propuesta de redacción articulado PND 2026-2030.</t>
  </si>
  <si>
    <t>Recomendaciones PND 2026-2030</t>
  </si>
  <si>
    <t>OJU_04</t>
  </si>
  <si>
    <t>Brindar asistencia jurídica en el proceso de depuración normativa del Decreto 1170 de 2015 "Por medio del cual se expide el decreto reglamentario único del sector Administrativo de Información Estadística"</t>
  </si>
  <si>
    <t xml:space="preserve">Matriz contentiva de la identificación de los artículos del Decreto 1170 de 2015 que deben ser depurados conforme con los lineamiento del Ministerio de Justicia. </t>
  </si>
  <si>
    <t xml:space="preserve">La OAJ consolidó la Matriz  de depuración de normas del DECRETO 1170 DE 2015, por medio del cual se expide el decreto reglamentario único del sector Administrativo de Información Estadística. </t>
  </si>
  <si>
    <t>VF. 12_05_2026_Matriz depuración normas DUR 1170. CONSOLIDADO</t>
  </si>
  <si>
    <t>OJU_05</t>
  </si>
  <si>
    <t>Brindar acompañamiento jurídico al trámite de los actos administrativos del sector estadística</t>
  </si>
  <si>
    <t>(Acompañamientos jurídicos brindados/Solicitudes de acompañamiento requeridas en el trimestre) *100%</t>
  </si>
  <si>
    <t>Proyectos de Actos administrativos revisados que guarden relación directa con el sector administrativo de información estadística</t>
  </si>
  <si>
    <t>Durante el primer trimestre se realizó acompañamiento jurídico en la revisón jurídica de los actos administrativos allegos durante el periodo</t>
  </si>
  <si>
    <t>Revisión jurídica de los siguientes actos administrativos
* Proyecto Resolución Política Gobierno de Datos
* Proyecto Resolución CSEE
* Proyecto Resolución GIT Alianzas Internacionales
* Proyecto Resolución Modificaciones GIT PQRSD
* Resolución Aseguramiento de la Calidad de Auditoría Interna
* Proyecto Resolución GIT Registros Estadísticos</t>
  </si>
  <si>
    <t>Se realizó acompañamiento jurídico en la revisión jurídica de los actos administrativos allegados durante el periodo.</t>
  </si>
  <si>
    <t>Revisión jurídica de los siguientes actos administrativos
 - Proyecto Decreto Programa de Datos Básico
- Resolución CSEE
-Creación GIT DIRECCIONES TERRITORIALES Deroga Res 1306 2022
-Resolución codificación de dependencias y grupos internos
-Resolución 1392 Comité Articulación DT
-Actualización resolución 0677 de 2019</t>
  </si>
  <si>
    <t>OJU_06</t>
  </si>
  <si>
    <t>Brindar acompañamiento jurídico transversal a los procesos con enfoque diferencial y étnico</t>
  </si>
  <si>
    <t>Informe final del resultado del acompañamiento en los procesos normativos relacionados con el enfoque étnico y diferencial del sector estadístico.</t>
  </si>
  <si>
    <t>Se realizó revisión Guía Enfoque Diferencial e Interseccional</t>
  </si>
  <si>
    <t>Revisión Guía Enfoque Diferencial e Interseccional</t>
  </si>
  <si>
    <t>OJU_07</t>
  </si>
  <si>
    <t>Desarrollar mesas de trabajo para brindar acompañamiento jurídico al DANE a nivel Central y a las Sedes para el fortalecimiento de las buenas prácticas en la prevención del daño antijurídico</t>
  </si>
  <si>
    <t>(Mesas de trabajo realizadas/Mesas de trabajo programadas) *100%</t>
  </si>
  <si>
    <t>Informe final del resultado del proceso de acompañamiento para el fortalecimiento de las buenas prácticas en la prevención del daño antijurídico</t>
  </si>
  <si>
    <t>POL_09:Defensa Jurídica</t>
  </si>
  <si>
    <t>Se realizó la Mesa de Trabajo - Seguimiento Implementación PPDA 2026-2027 Segundo Trimestre 2026</t>
  </si>
  <si>
    <t>-Citación Mesa de trabajo PPDA 2026 -2027
 -Presentación Fortalecimiento Defensa Judicial - PPDA Primer semestre 2026
 -Asistencia mesa fortalecimiento a la defensa judicial y Prevención de daño antijurídico</t>
  </si>
  <si>
    <t>OJU_08</t>
  </si>
  <si>
    <t>Realizar seguimiento al cumplimiento de los mecanismos establecidos en la Política de Prevención del Daño Antijurídico para la vigencia 2026 y elaborar el informe anual correspondiente</t>
  </si>
  <si>
    <t>(Seguimientos al cumplimiento de los mecanismos realizados/Seguimientos al cumplimiento de los mecanismos programadas) *100%</t>
  </si>
  <si>
    <t>Informe de cumplimiento de los mecanismos definidos en la Política de Prevención del Daño Antijurídico establecidos para la vigencia 2026</t>
  </si>
  <si>
    <t>El día 24 de marzo se remitió memorando de seguimiento al cumplimiento mecanismos establecidos Política de Prevención del Daño
Antijurídico (PPDA) 2026–2027 de igual manera se adjunto la ppt de la PPDA 2026 -2027</t>
  </si>
  <si>
    <t>- Memorando interno radicado No. 202630008134
 -PPT PPDA 2026-2027</t>
  </si>
  <si>
    <t>El día 12 de junio se remitió memorando de seguimiento al cumplimiento mecanismos establecidos Política de Prevención del Daño
Antijurídico (PPDA) 2026–2027, de igual manera se adjuntó la ppt del plan de acción de la PPDA 2026 -2027, de igual manera se realizó una Mesa de trabajo PPDA 2026 -2027.</t>
  </si>
  <si>
    <t>- Citación Mesa de trabajo PPDA 2026.2027
- Memorando informe al cumplimiento mecanismos establecidos Política de Prevención del Daño Antijurídico 202630016146
- Plan de Acción PPDA 2026-2027</t>
  </si>
  <si>
    <t xml:space="preserve">Oficina de Control Disciplinario Interno </t>
  </si>
  <si>
    <t>OCD_01</t>
  </si>
  <si>
    <t>L4.7 Implementar estrategias de divulgación orientados a la lucha contra la corrupción la apropiación del régimen disciplinario y la promoción de un servicio público con integridad al interior de la entidad para fortalecer el ejercicio de la función pública.</t>
  </si>
  <si>
    <t>Consolidar la estrategia de Embajadores de la Ética fortaleciendo su rol para promover las actividades institucionales en materia de ética e integridad.</t>
  </si>
  <si>
    <t>Número de actividades apoyadas por los Embajadores/Total de actividades institucionales de ética e integridad programadas * 100</t>
  </si>
  <si>
    <t xml:space="preserve">Plan de actividades e informe final de ejecución </t>
  </si>
  <si>
    <t>Oficina de Control Disciplinario Interno</t>
  </si>
  <si>
    <t>En el marco del cumplimiento de la actividad durante el primer trimestre de 2026 la Oficina de Control Disciplinario Interno formuló el plan de actividades estableciendo acciones orientadas a la apropiación de principios éticos y de transparencia con base en el diagnóstico realizado. Asimismo se adelantó la convocatoria a nivel nacional dirigida a todos los servidores del DANE mediante el envío de un formulario a través de Microsoft Forms en articulación con la Dirección de Difusión y Cultura Estadística DICE con el propósito de promover la participación y vinculación de nuevos embajadores comprometidos con el fortalecimiento de las buenas prácticas institucionales.</t>
  </si>
  <si>
    <t>Un (1) PDF_ Diagnostico Embajadores de la Ética 2026.
Un (1) PDF _ Plan de Actividades Embajadores Ética 2026.
Un (1) PDF_ Convocatoria Embajadores de la Ética 2026.</t>
  </si>
  <si>
    <t>La Oficina de Control Disciplinario Interno desarrolló las siguientes actividades para el cumplimiento de esta meta:
•	Envío de correo solicitando la postulación o designación voluntaria de Embajadores de la Ética para las áreas que aún no contaban con representación
•	Publicación del nombramiento de los 54 Embajadores de la Ética nombrados. 
•	Primer Taller de Embajadores de la Ética, orientado a fortalecer su rol como promotores de la ética e integridad institucional, mediante la socialización de los resultados de la Encuesta de Integridad DANE 2025, la gestión de PQRSD y las actividades programadas para la vigencia 2026.</t>
  </si>
  <si>
    <t>Un (1) PDF _Correo embajadores faltantes 
Un (1) PDF _ Publicación nombramiento embajadores
Un (1) PDF _ Ayuda de memoria Primer Taller Embajadores
Un (1) Excel _ Primer Taller Embajadores de la Ética - Informe de asistencia 5-20-26</t>
  </si>
  <si>
    <t>OCD_02</t>
  </si>
  <si>
    <t>Fortalecer la aplicación de la gestión del conflicto de intereses en la entidad mediante capacitación y desarrollo práctico del procedimiento institucional.</t>
  </si>
  <si>
    <t>Cantidad de actividades realizadas / Cantidad de actividades programadas * 100</t>
  </si>
  <si>
    <t>En el marco de la meta de fortalecer la aplicación de la gestión del conflicto de intereses en la entidad durante el primer trimestre de 2026 la Oficina de Control Disciplinario Interno realizó el plan de actividades además del desarrollo de talleres y mesas de trabajo orientados a la apropiación del procedimiento institucional vigente incluyendo su socialización el análisis de casos prácticos y la resolución de inquietudes lo que permitió identificar dificultades en su aplicación. En febrero de 2026 la jefe de la Oficina participó como expositora en un Comité Directivo espacio en el cual se sensibilizó y capacitó a la alta dirección sobre la identificación declaración y manejo del conflicto de intereses así como sobre los lineamientos y responsabilidades dirigidos a directores y jefes de área. Asimismo en el marco de la Estrategia de Implementación de la Política de Integridad Pública se realizó una capacitación a nivel nacional enfocada en la metodología para la gestión del debido proceso en conflictos de intereses y en la consolidación de los lineamientos del Código de Valores y Principios con una convocatoria de 280 funcionarios y contratistas de los cuales 247 registraron su asistencia y diligenciaron la encuesta de percepción. Estas acciones contribuyen al fortalecimiento de la gestión institucional y la transparencia al generar insumos para la construcción del documento de implementación de la política de integridad así como para la definición de la metodología que garantice un adecuado manejo del conflicto de intereses en la entidad.</t>
  </si>
  <si>
    <t xml:space="preserve">Un (1) PDF_ Evidencia de participación y PPT. 
Un (1) PDF_ Ayuda de memoria Gestión preventiva de conflicto de intereses
Un (1) Excel_ Asistencia y encuesta de percepción Gestión preventiva de conflicto de intereses
Un (1) PDF_ PPT Gestión preventiva de conflicto de intereses </t>
  </si>
  <si>
    <t>Se realizó seguimiento a la actualización del Procedimiento para la Gestión de Conflictos de Interés, cuya propuesta de ajuste fue remitida por la Oficina de Control Disciplinario Interno al Área de Gestión Humana, como acción previa para fortalecer la aplicación del procedimiento institucional. Así mismo, en la jornada de inducción realizada en el mes de mayo, la jefe de la Oficina de Control Disciplinario Interno participó socializando los principales aspectos relacionados con la gestión de los conflictos de interés, con el propósito de fortalecer el conocimiento y la apropiación de este tema por parte de los servidores y colaboradores de la entidad. Adicional a esto, en articulación con la Dirección de Difusión y Cultura Estadística (DICE), se difundió información sobre la gestión de los conflictos de interés a través de los canales institucionales de comunicación, como DANEnet, con el fin de promover la sensibilización y fortalecer la cultura de integridad en la entidad.</t>
  </si>
  <si>
    <t>Un (1) PDF _ Seguimiento actualización procedimiento
Un (1) PDF _ Participación Inducción OCID mayo 2026
Un (1) PDF _ Publicación Responsabilidad Disciplinaria _ Conflicto de Interés</t>
  </si>
  <si>
    <t>OCD_03</t>
  </si>
  <si>
    <t>Planificar y ejecutar la Semana de la Transparencia Ética e Integridad Pública mediante el desarrollo de actividades lúdicas y de sensibilización que contribuyan al fortalecimiento de la cultura institucional de la legalidad y el cumplimiento.</t>
  </si>
  <si>
    <t xml:space="preserve">Una metodología y un informe final de ejecución </t>
  </si>
  <si>
    <t>En el marco de la meta de planificar y ejecutar la Semana de la Transparencia Ética e Integridad Pública durante el periodo reportado se elaboró el plan de actividades en el cual se definieron acciones lúdicas y de sensibilización orientadas a fortalecer la cultura institucional de la legalidad la ética y el cumplimiento. Este ejercicio de planeación establece la base para la ejecución articulada de las actividades programadas y el logro de los objetivos propuestos en la estrategia.</t>
  </si>
  <si>
    <t>Un (1) PDF_ Metodología Semana de la Transparencia 2026</t>
  </si>
  <si>
    <t>Se avanzó en la planeación de la Semana de la Transparencia, Ética e Integridad Pública, mediante la definición de las actividades a desarrollar y el ajuste de la metodología para el registro, seguimiento y control de su ejecución. Asimismo, se realizó la gestión con el operador logístico para la adquisición de los materiales e insumos requeridos para el desarrollo de las actividades programadas, con el fin de garantizar su adecuada implementación.</t>
  </si>
  <si>
    <t>Un (1) PDF _ Ajuste Metodología Semana de la Transparencia 2026
Un (1) PDF _ Gestión con el operador logístico</t>
  </si>
  <si>
    <t>OCD_04</t>
  </si>
  <si>
    <t>Fortalecer la cultura disciplinaria institucional mediante la implementación de actividades pedagógicas y preventivas orientadas a promover el cumplimiento de deberes el respeto a las normas la integridad y la prevención de conductas que puedan generar responsabilidad disciplinaria.</t>
  </si>
  <si>
    <t>Número de actividades pedagógicas y preventivas ejecutadas/Número total de actividades planificadas* 100</t>
  </si>
  <si>
    <t>Plan de actividades e Informe de las jornadas o acciones desarrolladas</t>
  </si>
  <si>
    <t>En el marco de la meta de fortalecer la cultura disciplinaria institucional durante el periodo reportado se formuló el Plan de Actividades de Cultura Disciplinaria el cual contempla acciones pedagógicas y preventivas orientadas a promover el cumplimiento de los deberes funcionales el respeto por las normas la integridad y la prevención de conductas que puedan generar responsabilidad disciplinaria. Este instrumento de planificación establece las bases para la ejecución de estrategias que contribuyan al fortalecimiento de la cultura de legalidad en la entidad.</t>
  </si>
  <si>
    <t>Un (1) PDF_ Plan de actividades Cultura Disciplinaria</t>
  </si>
  <si>
    <t>En articulación con la Dirección de Difusión y Cultura Estadística (DICE), se divulgó información sobre “Los 5 deberes clave en la labor diaria de los servidores públicos”,  a través de los canales institucionales, como DANEnet. Adicionalmente, la Oficina de Control Disciplinario Interno realizó la capacitación "Responsabilidad disciplinaria de los servidores públicos – Deberes y Prohibiciones", con el propósito de fortalecer la cultura de integridad y prevención disciplinaria. La jornada contó con la participación de 294 servidores y contratistas, de los cuales 214 evaluaron la actividad, obteniéndose un nivel de satisfacción del 99,53 %, lo que evidencia la pertinencia de los temas abordados.</t>
  </si>
  <si>
    <t>Un (1) PDF _ Publicación cinco deberes clave 
Un (1) PDF _ Ayuda de memoria _ Responsabilidad disciplinaria
Un (1) PDF _ PPT Responsabilidad disciplinaria
Un (1) Excel _ Asistencia y evaluación responsabilidad disciplinaria</t>
  </si>
  <si>
    <t>OCD_05</t>
  </si>
  <si>
    <t xml:space="preserve">Fortalecer los mecanismos de denuncia de actos de corrupción a través de los diferentes canales de atención con los que cuenta la entidad para que la ciudadanía pueda acceder </t>
  </si>
  <si>
    <t>(Número de canales de denuncia habilitados / número de canales programados en la meta) *100</t>
  </si>
  <si>
    <t>Documento (Guía - piezas publicitarias)
Sección de denuncias por corrupción en la página Web</t>
  </si>
  <si>
    <t>En el marco de la meta de fortalecer los mecanismos de denuncia de actos de corrupción durante el periodo reportado la Oficina de Control Disciplinario Interno llevó a cabo una jornada de sensibilización en la Territorial Medellín sobre la gestión del conflicto de interés en la cual se dispuso un espacio específico para socializar los canales de denuncia institucionales. Esta actividad estuvo dirigida a los colaboradores de la territorial y permitió brindar orientación clara sobre el uso de los diferentes mecanismos disponibles promoviendo su apropiación y facilitando el acceso a la denuncia de posibles actos de corrupción en coherencia con los principios de transparencia e integridad institucional.</t>
  </si>
  <si>
    <t>Un (1) PDF_ Registro de asistencia Medellin.
Un (1) Archivo JPEG_ Imagen Socialización Canales de Denuncia.
Un (1) PDF_ PPT Gestión Preventiva Conflicto Interes_Diapositiva 19 y 20</t>
  </si>
  <si>
    <t>Se fortalecieron los mecanismos de denuncia de actos de corrupción mediante la difusión de los canales de atención institucionales. Para ello, se realizaron publicaciones a nivel nacional en la intranet, el envío de información por correo electrónico a la comunidad DANE y publicaciones en las redes sociales de la entidad, incluyendo la campaña "Conoce los canales de denuncia del DANE", con el fin de promover su conocimiento, acceso y uso por parte de la ciudadanía y los servidores de la entidad.</t>
  </si>
  <si>
    <t>Un (1) PDF _ Publicación Conoce los canales de denuncia
Un (1) PDF _ Publicación Redes
Un (1) PDF _ Publicaciones Canales de denuncia</t>
  </si>
  <si>
    <t>Organismo adscrito</t>
  </si>
  <si>
    <t>FONDANE</t>
  </si>
  <si>
    <t>FND_01</t>
  </si>
  <si>
    <t>16.FONDANE</t>
  </si>
  <si>
    <t>Celebrar convenios/contratos para el desarrollo de operaciones estadísticas en ejecución durante la vigencia</t>
  </si>
  <si>
    <t>Sumatoria de convenios/contratos celebrados con recursos en ejecución</t>
  </si>
  <si>
    <t>Convenios celebrados</t>
  </si>
  <si>
    <t>Avance satisfactorio</t>
  </si>
  <si>
    <t>Durante el I trimestre de 2026 y considerando el inicio de la ley de garantias electorales la entidad adelanto las gestiones necesarias para la suscripción e inicio de ejecución de los siguientes convenios y contratos:
1. Convenio Interadministrativo No. 45018065 suscrito entre DANE-FONDANE y el Banco de la República - levantamiento recolección y producción de exclusivamente la información estadística de la Encuesta Mensual de Comercio Exterior de Servicios (EMCES).
2. Convenio FNTC-015-2026 suscrito entre DANE-FONDANe y FONTUR - Aunar esfuerzos técnicos administrativos y financieros con el fin de producir los indicadores asociados al sector turismo a través de la realización de la Encuesta de Gasto Interno en Turismo EGIT.
3. Contrato de servicios FLACSO Chile - DANE/FONDANE - realización de la Prueba Piloto del Proyecto de Bien Público Regional “Marco metodológico para mejorar la cobertura de los migrantes en el diseño de las encuestas de hogares de América Latina.</t>
  </si>
  <si>
    <t>1. Convenio DANE_FONDANE_BANREP_EMCES 45018065
2. Convenio FNTC-015-2026_DANE_FONDANE_Encuesta Gasto Interno en Turismo
3. Contrato DANE COLOMBIA_firmado FLACSO</t>
  </si>
  <si>
    <t>FND_02</t>
  </si>
  <si>
    <t>Realizar el seguimiento sobre el avance de los informes de evaluación del proceso estadístico durante la vigencia</t>
  </si>
  <si>
    <t>Sumatoria de informes de evaluación</t>
  </si>
  <si>
    <t>Informes de las evaluaciones consolidados</t>
  </si>
  <si>
    <t>FND_03</t>
  </si>
  <si>
    <t>Ejecutar la apropiación de cada uno de los  convenios/contratos interadministrativos que cuentan con apropiación durante la vigencia.</t>
  </si>
  <si>
    <t>(Ejecución en compromisos por convenios/contratos interadministrativos) / (apropiación vigente por convenio en la vigencia) *100%</t>
  </si>
  <si>
    <t>Bases con reporte de ejecución presupuestal</t>
  </si>
  <si>
    <t>Fortalecimiento de la cobertura para el proceso de Producción Estadística de las Entidades del SEN Nacional</t>
  </si>
  <si>
    <t>Servicio De Información De Las Estadísticas De Las Entidades Del Sistema Estadístico Nacional</t>
  </si>
  <si>
    <t xml:space="preserve">Con corte a 30 de junio, y teniendo en cuenta la apropiación vigente desagregada total y por convenio, la ejecución de recursos a nivel de inversión alcanza un 77%. Del total de 10 convenios y contratos, todos presentan una ejecución a nivel de compromisos superior al 20% respecto a la apropiación asignada para 2026. </t>
  </si>
  <si>
    <t>Ejecución FONDANE inversión compromisos_corte Junio 30 de 2026.xls</t>
  </si>
  <si>
    <t>FND_04</t>
  </si>
  <si>
    <t>Ejecutar la apropiación de cada uno de los contratos de evaluación de calidad que cuentan con apropiación durante la vigencia.</t>
  </si>
  <si>
    <t>(Ejecución en compromisos de contratos de calidad) / (apropiación vigente de contratos de calidad) *100%</t>
  </si>
  <si>
    <t>DANE</t>
  </si>
  <si>
    <t>No Aplíca</t>
  </si>
  <si>
    <t>Si Aplíca</t>
  </si>
  <si>
    <t>Se encuentra en proceso de cierre las fases de procesamiento, análisis y difusión, así como la revisión y aprobación de la metodología para la identificación, el levantamiento, el análisis y la documentación de las lecciones aprendidas.</t>
  </si>
  <si>
    <t>Se generó la base de datos semestral, sin embargo, está pendiente la actualización con la Clasificación Industrial Internacional Uniforme (CIIU) Revisión 5, la cual está aún pendiente por publicar.</t>
  </si>
  <si>
    <t>Se encuentran pendientes actividades finales relacionadas con la revisión integral de observaciones, consolidación definitiva de soportes y formalización de la solicitud de convalidación ante el Archivo General de la Nación.</t>
  </si>
  <si>
    <t>Los instrumentos archivísticos presentaron avances en su revisión y ajuste técnico; no obstante, su aprobación se encuentra sujeta a la revisión y aprobación por parte del Comité Institucional de Gestión y Desempeño, como instancia competente dentro de la ruta institucional para la validación, adopción y posterior publicación de los instrumentos. Se proyecta presentar los instrumentos archivísticos en el Comité de Gestión y Desempeño en el mes de agosto.</t>
  </si>
  <si>
    <t>Actualmente, se tiene un avance menor al planteado, debido a una decisión técnica e institucional de priorizar la consolidación de los insumos conceptuales y metodológicos que servirán de base para su elaboración, en particular el análisis exhaustivo de los registros administrativos y las operaciones estadísticas con potencial aprovechamiento en el Censo Nacional Agropecuario (CNA).</t>
  </si>
  <si>
    <t>Debido a los procesos habituales del procesamiento de los datos del CENU, y que su culminación se dio el 30 de junio de 2026, se deben realizar diferentes validaciones técnicas adicionales para corroborar las desagregaciones de género, ubicación geográfica y técnicos, lo cual implica un trabajo mayor y adicional al inicialmente programado.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</si>
</sst>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4" formatCode="_-&quot;$&quot;\ * #,##0.00_-;\-&quot;$&quot;\ * #,##0.00_-;_-&quot;$&quot;\ * &quot;-&quot;??_-;_-@_-"/>
    <numFmt numFmtId="43" formatCode="_-* #,##0.00_-;\-* #,##0.00_-;_-* &quot;-&quot;??_-;_-@_-"/>
    <numFmt numFmtId="164" formatCode="dd/mm/yyyy;@"/>
    <numFmt numFmtId="165" formatCode="&quot;$&quot;#,##0;[Red]\-&quot;$&quot;#,##0"/>
    <numFmt numFmtId="166" formatCode="_-&quot;$&quot;\ * #,##0_-;\-&quot;$&quot;\ * #,##0_-;_-&quot;$&quot;\ * &quot;-&quot;??_-;_-@_-"/>
    <numFmt numFmtId="167" formatCode="_-[$$-409]* #,##0.00_ ;_-[$$-409]* \-#,##0.00\ ;_-[$$-409]* &quot;-&quot;??_ ;_-@_ "/>
    <numFmt numFmtId="168" formatCode="[$$-240A]\ #,##0.00"/>
    <numFmt numFmtId="169" formatCode="_-[$$-409]* #,##0_ ;_-[$$-409]* \-#,##0\ ;_-[$$-409]* &quot;-&quot;??_ ;_-@_ "/>
    <numFmt numFmtId="170" formatCode="#,##0_ ;\-#,##0\ "/>
    <numFmt numFmtId="171" formatCode="_-[$$-240A]\ * #,##0_-;\-[$$-240A]\ * #,##0_-;_-[$$-240A]\ * &quot;-&quot;??_-;_-@_-"/>
    <numFmt numFmtId="172" formatCode="_-* #,##0_-;\-* #,##0_-;_-* &quot;-&quot;??_-;_-@_-"/>
    <numFmt numFmtId="173" formatCode="_-[$$-240A]\ * #,##0.00_-;\-[$$-240A]\ * #,##0.00_-;_-[$$-240A]\ * &quot;-&quot;??_-;_-@_-"/>
  </numFmts>
  <fonts count="54"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Segoe UI"/>
      <family val="2"/>
    </font>
    <font>
      <sz val="12"/>
      <color theme="1"/>
      <name val="Aptos Narrow"/>
      <family val="2"/>
      <scheme val="minor"/>
    </font>
    <font>
      <sz val="11"/>
      <name val="Segoe UI"/>
      <family val="2"/>
    </font>
    <font>
      <b/>
      <sz val="11"/>
      <name val="Segoe UI"/>
      <family val="2"/>
    </font>
    <font>
      <b/>
      <sz val="16"/>
      <name val="Segoe UI"/>
      <family val="2"/>
    </font>
    <font>
      <sz val="10"/>
      <name val="Segoe UI"/>
      <family val="2"/>
    </font>
    <font>
      <b/>
      <sz val="11"/>
      <color theme="1"/>
      <name val="Segoe UI"/>
      <family val="2"/>
    </font>
    <font>
      <b/>
      <sz val="12"/>
      <color theme="0"/>
      <name val="Segoe UI"/>
      <family val="2"/>
    </font>
    <font>
      <sz val="12"/>
      <color theme="1"/>
      <name val="Segoe UI"/>
      <family val="2"/>
    </font>
    <font>
      <b/>
      <sz val="14"/>
      <color rgb="FFFFFFFF"/>
      <name val="Segoe UI"/>
      <family val="2"/>
    </font>
    <font>
      <b/>
      <sz val="11"/>
      <color rgb="FF008080"/>
      <name val="Segoe UI"/>
      <family val="2"/>
    </font>
    <font>
      <b/>
      <sz val="11"/>
      <color rgb="FF1F4E78"/>
      <name val="Segoe UI"/>
      <family val="2"/>
    </font>
    <font>
      <sz val="9"/>
      <color rgb="FF008080"/>
      <name val="Segoe UI"/>
      <family val="2"/>
    </font>
    <font>
      <sz val="9"/>
      <color rgb="FF44546A"/>
      <name val="Segoe UI"/>
      <family val="2"/>
    </font>
    <font>
      <sz val="9"/>
      <name val="Segoe UI"/>
      <family val="2"/>
    </font>
    <font>
      <sz val="11"/>
      <name val="Aptos Narrow"/>
      <family val="2"/>
      <scheme val="minor"/>
    </font>
    <font>
      <sz val="11"/>
      <color theme="1"/>
      <name val="Segoe UI Light"/>
      <family val="2"/>
    </font>
    <font>
      <b/>
      <sz val="10"/>
      <color rgb="FF000000"/>
      <name val="Aptos Narrow"/>
      <family val="2"/>
      <scheme val="minor"/>
    </font>
    <font>
      <b/>
      <sz val="10"/>
      <color rgb="FFFFFFFF"/>
      <name val="Aptos Narrow"/>
      <family val="2"/>
      <scheme val="minor"/>
    </font>
    <font>
      <b/>
      <i/>
      <sz val="10"/>
      <color rgb="FFFFFFFF"/>
      <name val="Aptos Narrow"/>
      <family val="2"/>
      <scheme val="minor"/>
    </font>
    <font>
      <sz val="11"/>
      <color rgb="FF242424"/>
      <name val="Aptos Narrow"/>
      <family val="2"/>
    </font>
    <font>
      <sz val="11"/>
      <color rgb="FF000000"/>
      <name val="Segoe UI"/>
      <family val="2"/>
    </font>
    <font>
      <b/>
      <sz val="11"/>
      <color rgb="FF000000"/>
      <name val="Segoe UI"/>
      <family val="2"/>
    </font>
    <font>
      <sz val="12"/>
      <color rgb="FF000000"/>
      <name val="Franklin Gothic Book"/>
      <family val="2"/>
    </font>
    <font>
      <sz val="12"/>
      <color theme="1"/>
      <name val="Franklin Gothic Book"/>
      <family val="2"/>
    </font>
    <font>
      <u/>
      <sz val="11"/>
      <color theme="10"/>
      <name val="Segoe UI"/>
      <family val="2"/>
    </font>
    <font>
      <sz val="10"/>
      <name val="Segoe UI Light"/>
      <family val="2"/>
    </font>
    <font>
      <sz val="12"/>
      <color rgb="FF000000"/>
      <name val="Segoe UI"/>
      <family val="2"/>
    </font>
    <font>
      <sz val="11"/>
      <color rgb="FF242424"/>
      <name val="Segoe UI"/>
      <family val="2"/>
    </font>
    <font>
      <b/>
      <sz val="10"/>
      <color rgb="FF000000"/>
      <name val="Segoe UI Light"/>
      <family val="2"/>
    </font>
    <font>
      <sz val="10"/>
      <color rgb="FF000000"/>
      <name val="Segoe UI Light"/>
      <family val="2"/>
    </font>
    <font>
      <sz val="10"/>
      <color rgb="FF000000"/>
      <name val="Segoe UI"/>
      <family val="2"/>
    </font>
    <font>
      <b/>
      <sz val="10"/>
      <color rgb="FF000000"/>
      <name val="Segoe UI"/>
      <family val="2"/>
    </font>
    <font>
      <i/>
      <sz val="10"/>
      <color rgb="FF000000"/>
      <name val="Segoe UI"/>
      <family val="2"/>
    </font>
    <font>
      <b/>
      <sz val="10"/>
      <color rgb="FF000000"/>
      <name val="Arial"/>
      <family val="2"/>
    </font>
    <font>
      <sz val="10"/>
      <color rgb="FF000000"/>
      <name val="Arial"/>
      <family val="2"/>
    </font>
    <font>
      <i/>
      <sz val="11"/>
      <color rgb="FF000000"/>
      <name val="Segoe UI"/>
      <family val="2"/>
    </font>
    <font>
      <sz val="10"/>
      <color theme="1"/>
      <name val="Segoe UI"/>
      <family val="2"/>
    </font>
    <font>
      <b/>
      <sz val="10"/>
      <color theme="1"/>
      <name val="Segoe UI"/>
      <family val="2"/>
    </font>
    <font>
      <b/>
      <sz val="11"/>
      <name val="Segoe UI Light"/>
      <family val="2"/>
    </font>
    <font>
      <sz val="9"/>
      <color rgb="FF000000"/>
      <name val="Segoe UI"/>
      <family val="2"/>
    </font>
    <font>
      <sz val="10"/>
      <color rgb="FFAC004B"/>
      <name val="Segoe UI"/>
      <family val="2"/>
    </font>
    <font>
      <sz val="10"/>
      <color rgb="FF0D0D0D"/>
      <name val="Segoe UI"/>
      <family val="2"/>
    </font>
    <font>
      <sz val="11"/>
      <color rgb="FF000000"/>
      <name val="Aptos Narrow"/>
      <family val="2"/>
    </font>
    <font>
      <u/>
      <sz val="11"/>
      <color rgb="FF467886"/>
      <name val="Aptos Narrow"/>
      <family val="2"/>
    </font>
    <font>
      <sz val="11"/>
      <color rgb="FF000000"/>
      <name val="Aptos Narrow"/>
      <family val="2"/>
      <scheme val="minor"/>
    </font>
    <font>
      <u/>
      <sz val="11"/>
      <color rgb="FF467886"/>
      <name val="Aptos Narrow"/>
      <family val="2"/>
      <scheme val="minor"/>
    </font>
    <font>
      <sz val="10"/>
      <color rgb="FF242424"/>
      <name val="Aptos Narrow"/>
      <family val="2"/>
    </font>
    <font>
      <sz val="10"/>
      <color rgb="FF000000"/>
      <name val="Arial Narrow"/>
      <family val="2"/>
    </font>
    <font>
      <b/>
      <sz val="11"/>
      <name val="Aptos Narrow"/>
      <family val="2"/>
      <scheme val="minor"/>
    </font>
    <font>
      <sz val="11"/>
      <color theme="0"/>
      <name val="Segoe UI"/>
      <family val="2"/>
    </font>
  </fonts>
  <fills count="37">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rgb="FF0077A2"/>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rgb="FF006488"/>
        <bgColor rgb="FF000000"/>
      </patternFill>
    </fill>
    <fill>
      <patternFill patternType="solid">
        <fgColor theme="5" tint="0.59999389629810485"/>
        <bgColor rgb="FF000000"/>
      </patternFill>
    </fill>
    <fill>
      <patternFill patternType="solid">
        <fgColor rgb="FFA7E8FF"/>
        <bgColor rgb="FF000000"/>
      </patternFill>
    </fill>
    <fill>
      <patternFill patternType="solid">
        <fgColor theme="0" tint="-0.14999847407452621"/>
        <bgColor rgb="FF000000"/>
      </patternFill>
    </fill>
    <fill>
      <patternFill patternType="solid">
        <fgColor theme="6" tint="0.59999389629810485"/>
        <bgColor rgb="FF000000"/>
      </patternFill>
    </fill>
    <fill>
      <patternFill patternType="solid">
        <fgColor theme="9" tint="0.59999389629810485"/>
        <bgColor rgb="FF000000"/>
      </patternFill>
    </fill>
    <fill>
      <patternFill patternType="solid">
        <fgColor theme="3" tint="0.59999389629810485"/>
        <bgColor rgb="FF000000"/>
      </patternFill>
    </fill>
    <fill>
      <patternFill patternType="solid">
        <fgColor rgb="FFDAEEF3"/>
        <bgColor indexed="64"/>
      </patternFill>
    </fill>
    <fill>
      <patternFill patternType="solid">
        <fgColor rgb="FFB4C6E7"/>
        <bgColor rgb="FF000000"/>
      </patternFill>
    </fill>
    <fill>
      <patternFill patternType="solid">
        <fgColor rgb="FFADADAD"/>
        <bgColor rgb="FF000000"/>
      </patternFill>
    </fill>
    <fill>
      <patternFill patternType="solid">
        <fgColor theme="5" tint="0.79998168889431442"/>
        <bgColor rgb="FF000000"/>
      </patternFill>
    </fill>
    <fill>
      <patternFill patternType="solid">
        <fgColor theme="7" tint="0.79998168889431442"/>
        <bgColor rgb="FF000000"/>
      </patternFill>
    </fill>
    <fill>
      <patternFill patternType="solid">
        <fgColor theme="0" tint="-4.9989318521683403E-2"/>
        <bgColor rgb="FF000000"/>
      </patternFill>
    </fill>
    <fill>
      <patternFill patternType="solid">
        <fgColor theme="6" tint="0.79998168889431442"/>
        <bgColor rgb="FF000000"/>
      </patternFill>
    </fill>
    <fill>
      <patternFill patternType="solid">
        <fgColor theme="9" tint="0.79998168889431442"/>
        <bgColor rgb="FF000000"/>
      </patternFill>
    </fill>
    <fill>
      <patternFill patternType="solid">
        <fgColor theme="3" tint="0.89999084444715716"/>
        <bgColor rgb="FF000000"/>
      </patternFill>
    </fill>
    <fill>
      <patternFill patternType="solid">
        <fgColor rgb="FFD9E1F2"/>
        <bgColor rgb="FF000000"/>
      </patternFill>
    </fill>
    <fill>
      <patternFill patternType="solid">
        <fgColor rgb="FFF2F2F2"/>
        <bgColor rgb="FF000000"/>
      </patternFill>
    </fill>
    <fill>
      <patternFill patternType="solid">
        <fgColor rgb="FFFFDDEB"/>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A6A6A6"/>
        <bgColor rgb="FF000000"/>
      </patternFill>
    </fill>
    <fill>
      <patternFill patternType="solid">
        <fgColor rgb="FF002060"/>
        <bgColor rgb="FF000000"/>
      </patternFill>
    </fill>
    <fill>
      <patternFill patternType="solid">
        <fgColor rgb="FFFF0000"/>
        <bgColor rgb="FF000000"/>
      </patternFill>
    </fill>
    <fill>
      <patternFill patternType="solid">
        <fgColor theme="2" tint="-9.9978637043366805E-2"/>
        <bgColor rgb="FF000000"/>
      </patternFill>
    </fill>
    <fill>
      <patternFill patternType="solid">
        <fgColor theme="0"/>
        <bgColor rgb="FF000000"/>
      </patternFill>
    </fill>
    <fill>
      <patternFill patternType="solid">
        <fgColor rgb="FFD0D0D0"/>
        <bgColor rgb="FF000000"/>
      </patternFill>
    </fill>
    <fill>
      <patternFill patternType="solid">
        <fgColor rgb="FFFFFFFF"/>
        <bgColor rgb="FF000000"/>
      </patternFill>
    </fill>
    <fill>
      <patternFill patternType="solid">
        <fgColor rgb="FFFFFFFF"/>
        <bgColor rgb="FFFFFFFF"/>
      </patternFill>
    </fill>
  </fills>
  <borders count="19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dashed">
        <color rgb="FFFFFFFF"/>
      </left>
      <right/>
      <top/>
      <bottom/>
      <diagonal/>
    </border>
    <border>
      <left style="medium">
        <color rgb="FFFFFFFF"/>
      </left>
      <right style="medium">
        <color rgb="FFFFFFFF"/>
      </right>
      <top/>
      <bottom style="medium">
        <color rgb="FFFFFFFF"/>
      </bottom>
      <diagonal/>
    </border>
    <border>
      <left style="medium">
        <color rgb="FFFFFFFF"/>
      </left>
      <right/>
      <top style="dashed">
        <color rgb="FFFFFFFF"/>
      </top>
      <bottom style="medium">
        <color rgb="FFFFFFFF"/>
      </bottom>
      <diagonal/>
    </border>
    <border>
      <left/>
      <right/>
      <top style="dashed">
        <color rgb="FFFFFFFF"/>
      </top>
      <bottom style="medium">
        <color rgb="FFFFFFFF"/>
      </bottom>
      <diagonal/>
    </border>
    <border>
      <left/>
      <right style="medium">
        <color rgb="FFFFFFFF"/>
      </right>
      <top style="dashed">
        <color rgb="FFFFFFFF"/>
      </top>
      <bottom style="thin">
        <color theme="0"/>
      </bottom>
      <diagonal/>
    </border>
    <border>
      <left style="medium">
        <color rgb="FFFFFFFF"/>
      </left>
      <right style="medium">
        <color rgb="FFFFFFFF"/>
      </right>
      <top style="dashed">
        <color rgb="FFFFFFFF"/>
      </top>
      <bottom style="thin">
        <color theme="0"/>
      </bottom>
      <diagonal/>
    </border>
    <border>
      <left style="medium">
        <color rgb="FFFFFFFF"/>
      </left>
      <right style="medium">
        <color rgb="FFFFFFFF"/>
      </right>
      <top/>
      <bottom/>
      <diagonal/>
    </border>
    <border>
      <left style="thin">
        <color rgb="FFFFFFFF"/>
      </left>
      <right style="thin">
        <color rgb="FFFFFFFF"/>
      </right>
      <top style="thin">
        <color rgb="FFFFFFFF"/>
      </top>
      <bottom/>
      <diagonal/>
    </border>
    <border>
      <left style="medium">
        <color rgb="FFFFFFFF"/>
      </left>
      <right/>
      <top/>
      <bottom/>
      <diagonal/>
    </border>
    <border>
      <left style="medium">
        <color theme="0"/>
      </left>
      <right style="thin">
        <color theme="0"/>
      </right>
      <top/>
      <bottom/>
      <diagonal/>
    </border>
    <border>
      <left style="thin">
        <color theme="0"/>
      </left>
      <right style="medium">
        <color theme="0"/>
      </right>
      <top/>
      <bottom/>
      <diagonal/>
    </border>
    <border>
      <left style="thin">
        <color theme="0"/>
      </left>
      <right style="thin">
        <color theme="0"/>
      </right>
      <top/>
      <bottom/>
      <diagonal/>
    </border>
    <border>
      <left style="medium">
        <color rgb="FFFFFFFF"/>
      </left>
      <right style="thin">
        <color theme="0"/>
      </right>
      <top style="medium">
        <color rgb="FFFFFFFF"/>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style="hair">
        <color indexed="64"/>
      </bottom>
      <diagonal/>
    </border>
    <border>
      <left style="dotted">
        <color indexed="64"/>
      </left>
      <right style="dotted">
        <color indexed="64"/>
      </right>
      <top style="dotted">
        <color indexed="64"/>
      </top>
      <bottom/>
      <diagonal/>
    </border>
    <border>
      <left style="medium">
        <color theme="0"/>
      </left>
      <right style="medium">
        <color theme="0"/>
      </right>
      <top/>
      <bottom style="medium">
        <color theme="0"/>
      </bottom>
      <diagonal/>
    </border>
    <border>
      <left/>
      <right style="medium">
        <color theme="0"/>
      </right>
      <top/>
      <bottom style="medium">
        <color theme="0"/>
      </bottom>
      <diagonal/>
    </border>
    <border>
      <left/>
      <right style="dotted">
        <color indexed="64"/>
      </right>
      <top style="dotted">
        <color indexed="64"/>
      </top>
      <bottom/>
      <diagonal/>
    </border>
    <border>
      <left style="dotted">
        <color indexed="64"/>
      </left>
      <right style="hair">
        <color indexed="64"/>
      </right>
      <top/>
      <bottom/>
      <diagonal/>
    </border>
    <border>
      <left style="hair">
        <color indexed="64"/>
      </left>
      <right style="dotted">
        <color indexed="64"/>
      </right>
      <top/>
      <bottom/>
      <diagonal/>
    </border>
    <border>
      <left style="dotted">
        <color indexed="64"/>
      </left>
      <right/>
      <top style="hair">
        <color indexed="64"/>
      </top>
      <bottom/>
      <diagonal/>
    </border>
    <border>
      <left style="dashed">
        <color rgb="FF000000"/>
      </left>
      <right style="thin">
        <color theme="0"/>
      </right>
      <top style="dashed">
        <color rgb="FF000000"/>
      </top>
      <bottom/>
      <diagonal/>
    </border>
    <border>
      <left style="thin">
        <color theme="0"/>
      </left>
      <right style="thin">
        <color theme="0"/>
      </right>
      <top style="hair">
        <color indexed="64"/>
      </top>
      <bottom/>
      <diagonal/>
    </border>
    <border>
      <left style="thin">
        <color theme="0"/>
      </left>
      <right style="dashed">
        <color rgb="FF000000"/>
      </right>
      <top style="thin">
        <color theme="0"/>
      </top>
      <bottom/>
      <diagonal/>
    </border>
    <border>
      <left style="dashed">
        <color rgb="FF000000"/>
      </left>
      <right style="dashed">
        <color rgb="FF00000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dotted">
        <color indexed="64"/>
      </left>
      <right style="dotted">
        <color indexed="64"/>
      </right>
      <top/>
      <bottom/>
      <diagonal/>
    </border>
    <border>
      <left/>
      <right style="dotted">
        <color indexed="64"/>
      </right>
      <top/>
      <bottom/>
      <diagonal/>
    </border>
    <border>
      <left style="dotted">
        <color indexed="64"/>
      </left>
      <right/>
      <top/>
      <bottom/>
      <diagonal/>
    </border>
    <border>
      <left style="dashed">
        <color rgb="FF000000"/>
      </left>
      <right style="thin">
        <color theme="0"/>
      </right>
      <top/>
      <bottom/>
      <diagonal/>
    </border>
    <border>
      <left style="thin">
        <color theme="0"/>
      </left>
      <right style="dashed">
        <color rgb="FF000000"/>
      </right>
      <top/>
      <bottom/>
      <diagonal/>
    </border>
    <border>
      <left style="dashed">
        <color rgb="FF000000"/>
      </left>
      <right style="dashed">
        <color rgb="FF000000"/>
      </right>
      <top/>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dashed">
        <color rgb="FF000000"/>
      </left>
      <right style="thin">
        <color theme="0"/>
      </right>
      <top/>
      <bottom style="dashed">
        <color rgb="FF000000"/>
      </bottom>
      <diagonal/>
    </border>
    <border>
      <left style="thin">
        <color theme="0"/>
      </left>
      <right style="thin">
        <color theme="0"/>
      </right>
      <top/>
      <bottom style="thin">
        <color theme="0"/>
      </bottom>
      <diagonal/>
    </border>
    <border>
      <left style="thin">
        <color theme="0"/>
      </left>
      <right style="dashed">
        <color rgb="FF000000"/>
      </right>
      <top/>
      <bottom style="thin">
        <color theme="0"/>
      </bottom>
      <diagonal/>
    </border>
    <border>
      <left style="dashed">
        <color rgb="FF000000"/>
      </left>
      <right style="dashed">
        <color rgb="FF000000"/>
      </right>
      <top/>
      <bottom style="dashed">
        <color rgb="FF000000"/>
      </bottom>
      <diagonal/>
    </border>
    <border>
      <left style="thin">
        <color theme="0"/>
      </left>
      <right style="medium">
        <color theme="0"/>
      </right>
      <top/>
      <bottom style="medium">
        <color theme="0"/>
      </bottom>
      <diagonal/>
    </border>
    <border>
      <left style="medium">
        <color theme="0"/>
      </left>
      <right style="medium">
        <color theme="0"/>
      </right>
      <top style="medium">
        <color theme="0"/>
      </top>
      <bottom/>
      <diagonal/>
    </border>
    <border>
      <left style="dotted">
        <color indexed="64"/>
      </left>
      <right style="hair">
        <color indexed="64"/>
      </right>
      <top style="hair">
        <color indexed="64"/>
      </top>
      <bottom/>
      <diagonal/>
    </border>
    <border>
      <left style="hair">
        <color indexed="64"/>
      </left>
      <right style="dotted">
        <color indexed="64"/>
      </right>
      <top style="hair">
        <color indexed="64"/>
      </top>
      <bottom/>
      <diagonal/>
    </border>
    <border>
      <left style="dashed">
        <color rgb="FF000000"/>
      </left>
      <right style="dashed">
        <color rgb="FF000000"/>
      </right>
      <top style="dashed">
        <color rgb="FF000000"/>
      </top>
      <bottom/>
      <diagonal/>
    </border>
    <border>
      <left style="thin">
        <color theme="0"/>
      </left>
      <right style="medium">
        <color theme="0"/>
      </right>
      <top style="medium">
        <color theme="0"/>
      </top>
      <bottom/>
      <diagonal/>
    </border>
    <border>
      <left style="thin">
        <color theme="0"/>
      </left>
      <right style="medium">
        <color theme="0"/>
      </right>
      <top/>
      <bottom style="thin">
        <color theme="0"/>
      </bottom>
      <diagonal/>
    </border>
    <border>
      <left style="dashed">
        <color rgb="FF000000"/>
      </left>
      <right/>
      <top style="dashed">
        <color rgb="FF000000"/>
      </top>
      <bottom/>
      <diagonal/>
    </border>
    <border>
      <left/>
      <right style="thin">
        <color theme="0"/>
      </right>
      <top style="hair">
        <color indexed="64"/>
      </top>
      <bottom/>
      <diagonal/>
    </border>
    <border>
      <left style="dashed">
        <color rgb="FF000000"/>
      </left>
      <right/>
      <top/>
      <bottom style="dashed">
        <color rgb="FF000000"/>
      </bottom>
      <diagonal/>
    </border>
    <border>
      <left/>
      <right style="thin">
        <color theme="0"/>
      </right>
      <top/>
      <bottom style="thin">
        <color theme="0"/>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dashed">
        <color rgb="FF000000"/>
      </left>
      <right style="dashed">
        <color rgb="FF000000"/>
      </right>
      <top style="dashed">
        <color rgb="FF000000"/>
      </top>
      <bottom style="dashed">
        <color rgb="FF000000"/>
      </bottom>
      <diagonal/>
    </border>
    <border>
      <left style="thin">
        <color rgb="FFFFFFFF"/>
      </left>
      <right style="thin">
        <color rgb="FFFFFFFF"/>
      </right>
      <top style="thin">
        <color rgb="FFFFFFFF"/>
      </top>
      <bottom style="thin">
        <color rgb="FFFFFFFF"/>
      </bottom>
      <diagonal/>
    </border>
    <border>
      <left style="thin">
        <color rgb="FFFFFFFF"/>
      </left>
      <right style="medium">
        <color theme="0"/>
      </right>
      <top style="thin">
        <color rgb="FFFFFFFF"/>
      </top>
      <bottom/>
      <diagonal/>
    </border>
    <border>
      <left style="thin">
        <color rgb="FFFFFFFF"/>
      </left>
      <right style="medium">
        <color theme="0"/>
      </right>
      <top/>
      <bottom style="medium">
        <color theme="0"/>
      </bottom>
      <diagonal/>
    </border>
    <border>
      <left style="thin">
        <color rgb="FFFFFFFF"/>
      </left>
      <right style="thin">
        <color rgb="FFFFFFFF"/>
      </right>
      <top style="medium">
        <color theme="0"/>
      </top>
      <bottom/>
      <diagonal/>
    </border>
    <border>
      <left style="thin">
        <color rgb="FFFFFFFF"/>
      </left>
      <right style="medium">
        <color theme="0"/>
      </right>
      <top style="medium">
        <color theme="0"/>
      </top>
      <bottom/>
      <diagonal/>
    </border>
    <border>
      <left style="thin">
        <color rgb="FFFFFFFF"/>
      </left>
      <right style="thin">
        <color rgb="FFFFFFFF"/>
      </right>
      <top/>
      <bottom style="thin">
        <color rgb="FFFFFFFF"/>
      </bottom>
      <diagonal/>
    </border>
    <border>
      <left style="thin">
        <color rgb="FFFFFFFF"/>
      </left>
      <right style="medium">
        <color theme="0"/>
      </right>
      <top/>
      <bottom style="thin">
        <color rgb="FFFFFFFF"/>
      </bottom>
      <diagonal/>
    </border>
    <border>
      <left style="dotted">
        <color rgb="FF000000"/>
      </left>
      <right style="dotted">
        <color rgb="FF000000"/>
      </right>
      <top style="dotted">
        <color rgb="FF000000"/>
      </top>
      <bottom style="dotted">
        <color rgb="FF000000"/>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rgb="FFFFFFFF"/>
      </right>
      <top style="thin">
        <color rgb="FFFFFFFF"/>
      </top>
      <bottom style="thin">
        <color rgb="FFFFFFFF"/>
      </bottom>
      <diagonal/>
    </border>
    <border>
      <left/>
      <right style="hair">
        <color indexed="64"/>
      </right>
      <top/>
      <bottom style="hair">
        <color indexed="64"/>
      </bottom>
      <diagonal/>
    </border>
    <border>
      <left style="dotted">
        <color rgb="FF000000"/>
      </left>
      <right style="dotted">
        <color rgb="FF000000"/>
      </right>
      <top style="dotted">
        <color rgb="FF000000"/>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rgb="FFFFFFFF"/>
      </right>
      <top style="hair">
        <color indexed="64"/>
      </top>
      <bottom/>
      <diagonal/>
    </border>
    <border>
      <left style="dotted">
        <color rgb="FF000000"/>
      </left>
      <right style="dotted">
        <color rgb="FF000000"/>
      </right>
      <top/>
      <bottom style="dotted">
        <color rgb="FF000000"/>
      </bottom>
      <diagonal/>
    </border>
    <border>
      <left/>
      <right/>
      <top/>
      <bottom style="hair">
        <color indexed="64"/>
      </bottom>
      <diagonal/>
    </border>
    <border>
      <left/>
      <right style="hair">
        <color indexed="64"/>
      </right>
      <top/>
      <bottom/>
      <diagonal/>
    </border>
    <border>
      <left style="dotted">
        <color rgb="FF000000"/>
      </left>
      <right style="hair">
        <color indexed="64"/>
      </right>
      <top/>
      <bottom/>
      <diagonal/>
    </border>
    <border>
      <left style="dotted">
        <color rgb="FF000000"/>
      </left>
      <right style="dotted">
        <color rgb="FF000000"/>
      </right>
      <top/>
      <bottom style="dotted">
        <color indexed="64"/>
      </bottom>
      <diagonal/>
    </border>
    <border>
      <left style="dotted">
        <color rgb="FF000000"/>
      </left>
      <right style="hair">
        <color indexed="64"/>
      </right>
      <top/>
      <bottom style="hair">
        <color indexed="64"/>
      </bottom>
      <diagonal/>
    </border>
    <border>
      <left style="hair">
        <color indexed="64"/>
      </left>
      <right style="hair">
        <color indexed="64"/>
      </right>
      <top/>
      <bottom style="dotted">
        <color indexed="64"/>
      </bottom>
      <diagonal/>
    </border>
    <border>
      <left style="dotted">
        <color rgb="FF000000"/>
      </left>
      <right style="dotted">
        <color rgb="FF000000"/>
      </right>
      <top style="dotted">
        <color indexed="64"/>
      </top>
      <bottom/>
      <diagonal/>
    </border>
    <border>
      <left style="dotted">
        <color rgb="FF000000"/>
      </left>
      <right style="hair">
        <color indexed="64"/>
      </right>
      <top style="hair">
        <color indexed="64"/>
      </top>
      <bottom/>
      <diagonal/>
    </border>
    <border>
      <left style="hair">
        <color indexed="64"/>
      </left>
      <right style="hair">
        <color indexed="64"/>
      </right>
      <top style="dotted">
        <color indexed="64"/>
      </top>
      <bottom/>
      <diagonal/>
    </border>
    <border>
      <left style="thin">
        <color rgb="FFFFFFFF"/>
      </left>
      <right style="thin">
        <color rgb="FFFFFFFF"/>
      </right>
      <top/>
      <bottom style="medium">
        <color theme="0"/>
      </bottom>
      <diagonal/>
    </border>
    <border>
      <left style="dotted">
        <color rgb="FF000000"/>
      </left>
      <right style="dotted">
        <color rgb="FF000000"/>
      </right>
      <top/>
      <bottom/>
      <diagonal/>
    </border>
    <border>
      <left style="hair">
        <color indexed="64"/>
      </left>
      <right style="hair">
        <color indexed="64"/>
      </right>
      <top/>
      <bottom/>
      <diagonal/>
    </border>
    <border>
      <left style="thin">
        <color rgb="FFFFFFFF"/>
      </left>
      <right style="medium">
        <color theme="0"/>
      </right>
      <top/>
      <bottom/>
      <diagonal/>
    </border>
    <border>
      <left/>
      <right style="thin">
        <color rgb="FFFFFFFF"/>
      </right>
      <top/>
      <bottom style="thin">
        <color rgb="FFFFFFFF"/>
      </bottom>
      <diagonal/>
    </border>
    <border>
      <left style="hair">
        <color indexed="64"/>
      </left>
      <right style="dotted">
        <color indexed="64"/>
      </right>
      <top/>
      <bottom style="dotted">
        <color indexed="64"/>
      </bottom>
      <diagonal/>
    </border>
    <border>
      <left style="dotted">
        <color indexed="64"/>
      </left>
      <right style="hair">
        <color indexed="64"/>
      </right>
      <top/>
      <bottom style="dotted">
        <color indexed="64"/>
      </bottom>
      <diagonal/>
    </border>
    <border>
      <left/>
      <right/>
      <top style="dotted">
        <color rgb="FF000000"/>
      </top>
      <bottom/>
      <diagonal/>
    </border>
    <border>
      <left style="hair">
        <color indexed="64"/>
      </left>
      <right/>
      <top style="hair">
        <color indexed="64"/>
      </top>
      <bottom/>
      <diagonal/>
    </border>
    <border>
      <left/>
      <right style="medium">
        <color theme="0"/>
      </right>
      <top style="thin">
        <color rgb="FFFFFFFF"/>
      </top>
      <bottom/>
      <diagonal/>
    </border>
    <border>
      <left/>
      <right/>
      <top/>
      <bottom style="dotted">
        <color indexed="64"/>
      </bottom>
      <diagonal/>
    </border>
    <border>
      <left style="hair">
        <color indexed="64"/>
      </left>
      <right/>
      <top/>
      <bottom style="hair">
        <color indexed="64"/>
      </bottom>
      <diagonal/>
    </border>
    <border>
      <left/>
      <right/>
      <top/>
      <bottom style="medium">
        <color theme="0"/>
      </bottom>
      <diagonal/>
    </border>
    <border>
      <left style="dotted">
        <color indexed="64"/>
      </left>
      <right style="medium">
        <color theme="0"/>
      </right>
      <top style="dotted">
        <color indexed="64"/>
      </top>
      <bottom/>
      <diagonal/>
    </border>
    <border>
      <left style="medium">
        <color theme="0"/>
      </left>
      <right style="dotted">
        <color indexed="64"/>
      </right>
      <top style="dotted">
        <color indexed="64"/>
      </top>
      <bottom/>
      <diagonal/>
    </border>
    <border>
      <left style="dotted">
        <color indexed="64"/>
      </left>
      <right style="medium">
        <color theme="0"/>
      </right>
      <top style="hair">
        <color indexed="64"/>
      </top>
      <bottom/>
      <diagonal/>
    </border>
    <border>
      <left style="dotted">
        <color indexed="64"/>
      </left>
      <right style="dotted">
        <color indexed="64"/>
      </right>
      <top style="dotted">
        <color rgb="FF000000"/>
      </top>
      <bottom/>
      <diagonal/>
    </border>
    <border>
      <left/>
      <right style="medium">
        <color theme="0"/>
      </right>
      <top style="hair">
        <color indexed="64"/>
      </top>
      <bottom/>
      <diagonal/>
    </border>
    <border>
      <left style="dotted">
        <color indexed="64"/>
      </left>
      <right style="medium">
        <color theme="0"/>
      </right>
      <top/>
      <bottom/>
      <diagonal/>
    </border>
    <border>
      <left style="medium">
        <color theme="0"/>
      </left>
      <right style="medium">
        <color theme="0"/>
      </right>
      <top/>
      <bottom/>
      <diagonal/>
    </border>
    <border>
      <left style="medium">
        <color theme="0"/>
      </left>
      <right style="dotted">
        <color indexed="64"/>
      </right>
      <top/>
      <bottom/>
      <diagonal/>
    </border>
    <border>
      <left style="hair">
        <color indexed="64"/>
      </left>
      <right/>
      <top/>
      <bottom/>
      <diagonal/>
    </border>
    <border>
      <left/>
      <right style="medium">
        <color theme="0"/>
      </right>
      <top/>
      <bottom/>
      <diagonal/>
    </border>
    <border>
      <left style="dotted">
        <color indexed="64"/>
      </left>
      <right style="medium">
        <color theme="0"/>
      </right>
      <top/>
      <bottom style="dotted">
        <color indexed="64"/>
      </bottom>
      <diagonal/>
    </border>
    <border>
      <left style="medium">
        <color theme="0"/>
      </left>
      <right style="dotted">
        <color indexed="64"/>
      </right>
      <top/>
      <bottom style="dotted">
        <color indexed="64"/>
      </bottom>
      <diagonal/>
    </border>
    <border>
      <left style="dotted">
        <color indexed="64"/>
      </left>
      <right style="medium">
        <color theme="0"/>
      </right>
      <top/>
      <bottom style="hair">
        <color indexed="64"/>
      </bottom>
      <diagonal/>
    </border>
    <border>
      <left/>
      <right style="medium">
        <color theme="0"/>
      </right>
      <top/>
      <bottom style="hair">
        <color indexed="64"/>
      </bottom>
      <diagonal/>
    </border>
    <border>
      <left style="hair">
        <color indexed="64"/>
      </left>
      <right style="medium">
        <color theme="0"/>
      </right>
      <top style="hair">
        <color indexed="64"/>
      </top>
      <bottom/>
      <diagonal/>
    </border>
    <border>
      <left style="hair">
        <color indexed="64"/>
      </left>
      <right style="medium">
        <color theme="0"/>
      </right>
      <top/>
      <bottom style="hair">
        <color indexed="64"/>
      </bottom>
      <diagonal/>
    </border>
    <border>
      <left/>
      <right style="medium">
        <color theme="0"/>
      </right>
      <top style="medium">
        <color theme="0"/>
      </top>
      <bottom/>
      <diagonal/>
    </border>
    <border>
      <left style="dotted">
        <color indexed="64"/>
      </left>
      <right style="dotted">
        <color rgb="FF000000"/>
      </right>
      <top style="dotted">
        <color indexed="64"/>
      </top>
      <bottom/>
      <diagonal/>
    </border>
    <border>
      <left style="dotted">
        <color rgb="FF000000"/>
      </left>
      <right/>
      <top style="hair">
        <color indexed="64"/>
      </top>
      <bottom/>
      <diagonal/>
    </border>
    <border>
      <left style="dotted">
        <color indexed="64"/>
      </left>
      <right style="dotted">
        <color rgb="FF000000"/>
      </right>
      <top/>
      <bottom style="dotted">
        <color rgb="FF000000"/>
      </bottom>
      <diagonal/>
    </border>
    <border>
      <left style="dotted">
        <color rgb="FF000000"/>
      </left>
      <right/>
      <top/>
      <bottom style="hair">
        <color indexed="64"/>
      </bottom>
      <diagonal/>
    </border>
    <border>
      <left style="dotted">
        <color indexed="64"/>
      </left>
      <right style="dotted">
        <color rgb="FF000000"/>
      </right>
      <top style="dotted">
        <color rgb="FF000000"/>
      </top>
      <bottom/>
      <diagonal/>
    </border>
    <border>
      <left style="dotted">
        <color rgb="FF000000"/>
      </left>
      <right style="dotted">
        <color indexed="64"/>
      </right>
      <top style="dotted">
        <color rgb="FF000000"/>
      </top>
      <bottom/>
      <diagonal/>
    </border>
    <border>
      <left style="dotted">
        <color indexed="64"/>
      </left>
      <right style="dotted">
        <color rgb="FF000000"/>
      </right>
      <top/>
      <bottom style="dotted">
        <color indexed="64"/>
      </bottom>
      <diagonal/>
    </border>
    <border>
      <left style="dotted">
        <color rgb="FF000000"/>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style="dotted">
        <color indexed="64"/>
      </bottom>
      <diagonal/>
    </border>
    <border>
      <left style="dotted">
        <color rgb="FF000000"/>
      </left>
      <right style="dotted">
        <color indexed="64"/>
      </right>
      <top style="dotted">
        <color indexed="64"/>
      </top>
      <bottom/>
      <diagonal/>
    </border>
    <border>
      <left style="hair">
        <color indexed="64"/>
      </left>
      <right/>
      <top style="dotted">
        <color indexed="64"/>
      </top>
      <bottom/>
      <diagonal/>
    </border>
    <border>
      <left/>
      <right style="hair">
        <color indexed="64"/>
      </right>
      <top style="dotted">
        <color indexed="64"/>
      </top>
      <bottom/>
      <diagonal/>
    </border>
    <border>
      <left style="hair">
        <color indexed="64"/>
      </left>
      <right style="dotted">
        <color rgb="FF000000"/>
      </right>
      <top style="hair">
        <color indexed="64"/>
      </top>
      <bottom/>
      <diagonal/>
    </border>
    <border>
      <left style="dotted">
        <color rgb="FF000000"/>
      </left>
      <right style="dotted">
        <color rgb="FF000000"/>
      </right>
      <top style="hair">
        <color indexed="64"/>
      </top>
      <bottom/>
      <diagonal/>
    </border>
    <border>
      <left style="hair">
        <color indexed="64"/>
      </left>
      <right style="dotted">
        <color rgb="FF000000"/>
      </right>
      <top/>
      <bottom style="hair">
        <color indexed="64"/>
      </bottom>
      <diagonal/>
    </border>
    <border>
      <left style="dotted">
        <color rgb="FF000000"/>
      </left>
      <right style="hair">
        <color indexed="64"/>
      </right>
      <top/>
      <bottom style="dotted">
        <color indexed="64"/>
      </bottom>
      <diagonal/>
    </border>
    <border>
      <left style="dotted">
        <color rgb="FF000000"/>
      </left>
      <right style="hair">
        <color indexed="64"/>
      </right>
      <top style="dotted">
        <color indexed="64"/>
      </top>
      <bottom/>
      <diagonal/>
    </border>
    <border>
      <left style="hair">
        <color indexed="64"/>
      </left>
      <right style="dotted">
        <color rgb="FF000000"/>
      </right>
      <top style="dotted">
        <color indexed="64"/>
      </top>
      <bottom/>
      <diagonal/>
    </border>
    <border>
      <left style="hair">
        <color indexed="64"/>
      </left>
      <right style="dotted">
        <color rgb="FF000000"/>
      </right>
      <top/>
      <bottom style="dotted">
        <color indexed="64"/>
      </bottom>
      <diagonal/>
    </border>
    <border>
      <left style="hair">
        <color indexed="64"/>
      </left>
      <right style="dotted">
        <color rgb="FF000000"/>
      </right>
      <top/>
      <bottom/>
      <diagonal/>
    </border>
    <border>
      <left/>
      <right/>
      <top style="medium">
        <color theme="0"/>
      </top>
      <bottom/>
      <diagonal/>
    </border>
    <border>
      <left/>
      <right style="hair">
        <color indexed="64"/>
      </right>
      <top/>
      <bottom style="dotted">
        <color indexed="64"/>
      </bottom>
      <diagonal/>
    </border>
    <border>
      <left style="thin">
        <color rgb="FFFFFFFF"/>
      </left>
      <right/>
      <top style="medium">
        <color theme="0"/>
      </top>
      <bottom/>
      <diagonal/>
    </border>
    <border>
      <left/>
      <right/>
      <top/>
      <bottom style="dotted">
        <color rgb="FF000000"/>
      </bottom>
      <diagonal/>
    </border>
    <border>
      <left style="thin">
        <color rgb="FFFFFFFF"/>
      </left>
      <right/>
      <top/>
      <bottom style="thin">
        <color rgb="FFFFFFFF"/>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rgb="FF000000"/>
      </left>
      <right style="thin">
        <color rgb="FF000000"/>
      </right>
      <top style="thin">
        <color rgb="FF000000"/>
      </top>
      <bottom style="thin">
        <color rgb="FF000000"/>
      </bottom>
      <diagonal/>
    </border>
    <border>
      <left style="dotted">
        <color rgb="FF000000"/>
      </left>
      <right/>
      <top style="dotted">
        <color rgb="FF000000"/>
      </top>
      <bottom style="dotted">
        <color rgb="FF000000"/>
      </bottom>
      <diagonal/>
    </border>
    <border>
      <left style="dotted">
        <color rgb="FF000000"/>
      </left>
      <right style="medium">
        <color theme="0"/>
      </right>
      <top style="dotted">
        <color rgb="FF000000"/>
      </top>
      <bottom/>
      <diagonal/>
    </border>
    <border>
      <left style="dotted">
        <color indexed="64"/>
      </left>
      <right style="dotted">
        <color indexed="64"/>
      </right>
      <top/>
      <bottom style="dotted">
        <color rgb="FF000000"/>
      </bottom>
      <diagonal/>
    </border>
    <border>
      <left style="dotted">
        <color rgb="FF000000"/>
      </left>
      <right style="medium">
        <color theme="0"/>
      </right>
      <top/>
      <bottom style="dotted">
        <color rgb="FF000000"/>
      </bottom>
      <diagonal/>
    </border>
    <border>
      <left style="dotted">
        <color rgb="FF000000"/>
      </left>
      <right style="medium">
        <color theme="0"/>
      </right>
      <top/>
      <bottom style="medium">
        <color theme="0"/>
      </bottom>
      <diagonal/>
    </border>
    <border>
      <left style="medium">
        <color theme="0"/>
      </left>
      <right style="thin">
        <color rgb="FFFFFFFF"/>
      </right>
      <top style="thin">
        <color rgb="FFFFFFFF"/>
      </top>
      <bottom/>
      <diagonal/>
    </border>
    <border>
      <left style="medium">
        <color theme="0"/>
      </left>
      <right style="thin">
        <color rgb="FFFFFFFF"/>
      </right>
      <top/>
      <bottom style="medium">
        <color theme="0"/>
      </bottom>
      <diagonal/>
    </border>
    <border>
      <left style="medium">
        <color theme="0"/>
      </left>
      <right style="thin">
        <color rgb="FFFFFFFF"/>
      </right>
      <top style="medium">
        <color theme="0"/>
      </top>
      <bottom/>
      <diagonal/>
    </border>
    <border>
      <left style="medium">
        <color theme="0"/>
      </left>
      <right style="dotted">
        <color rgb="FF000000"/>
      </right>
      <top style="dotted">
        <color rgb="FF000000"/>
      </top>
      <bottom/>
      <diagonal/>
    </border>
    <border>
      <left style="medium">
        <color theme="0"/>
      </left>
      <right style="dotted">
        <color rgb="FF000000"/>
      </right>
      <top/>
      <bottom style="dotted">
        <color rgb="FF000000"/>
      </bottom>
      <diagonal/>
    </border>
    <border>
      <left style="medium">
        <color theme="0"/>
      </left>
      <right style="dotted">
        <color rgb="FF000000"/>
      </right>
      <top/>
      <bottom style="medium">
        <color theme="0"/>
      </bottom>
      <diagonal/>
    </border>
    <border>
      <left style="medium">
        <color theme="0"/>
      </left>
      <right style="thin">
        <color rgb="FF000000"/>
      </right>
      <top style="thin">
        <color rgb="FF000000"/>
      </top>
      <bottom/>
      <diagonal/>
    </border>
    <border>
      <left style="medium">
        <color theme="0"/>
      </left>
      <right style="thin">
        <color rgb="FF000000"/>
      </right>
      <top/>
      <bottom/>
      <diagonal/>
    </border>
    <border>
      <left style="medium">
        <color theme="0"/>
      </left>
      <right style="thin">
        <color rgb="FF000000"/>
      </right>
      <top/>
      <bottom style="medium">
        <color theme="0"/>
      </bottom>
      <diagonal/>
    </border>
    <border>
      <left style="medium">
        <color theme="0"/>
      </left>
      <right style="thin">
        <color rgb="FFFFFFFF"/>
      </right>
      <top/>
      <bottom style="thin">
        <color rgb="FFFFFFFF"/>
      </bottom>
      <diagonal/>
    </border>
    <border>
      <left style="medium">
        <color theme="0"/>
      </left>
      <right style="medium">
        <color theme="0"/>
      </right>
      <top/>
      <bottom style="thin">
        <color rgb="FFFFFFFF"/>
      </bottom>
      <diagonal/>
    </border>
    <border>
      <left style="medium">
        <color theme="0"/>
      </left>
      <right style="medium">
        <color theme="0"/>
      </right>
      <top style="thin">
        <color rgb="FFFFFFFF"/>
      </top>
      <bottom/>
      <diagonal/>
    </border>
    <border>
      <left style="medium">
        <color theme="0"/>
      </left>
      <right style="thin">
        <color rgb="FFFFFFFF"/>
      </right>
      <top/>
      <bottom/>
      <diagonal/>
    </border>
    <border>
      <left style="medium">
        <color theme="0"/>
      </left>
      <right/>
      <top style="thin">
        <color rgb="FFFFFFFF"/>
      </top>
      <bottom/>
      <diagonal/>
    </border>
    <border>
      <left style="medium">
        <color theme="0"/>
      </left>
      <right style="thin">
        <color theme="0"/>
      </right>
      <top style="thin">
        <color theme="0"/>
      </top>
      <bottom/>
      <diagonal/>
    </border>
    <border>
      <left style="medium">
        <color theme="0"/>
      </left>
      <right style="thin">
        <color theme="0"/>
      </right>
      <top/>
      <bottom style="medium">
        <color theme="0"/>
      </bottom>
      <diagonal/>
    </border>
    <border>
      <left style="medium">
        <color theme="0"/>
      </left>
      <right style="thin">
        <color theme="0"/>
      </right>
      <top style="medium">
        <color theme="0"/>
      </top>
      <bottom/>
      <diagonal/>
    </border>
    <border>
      <left style="medium">
        <color theme="0"/>
      </left>
      <right style="thin">
        <color theme="0"/>
      </right>
      <top/>
      <bottom style="thin">
        <color theme="0"/>
      </bottom>
      <diagonal/>
    </border>
    <border>
      <left style="hair">
        <color indexed="64"/>
      </left>
      <right style="medium">
        <color theme="0"/>
      </right>
      <top/>
      <bottom/>
      <diagonal/>
    </border>
    <border>
      <left style="dotted">
        <color rgb="FF000000"/>
      </left>
      <right style="medium">
        <color theme="0"/>
      </right>
      <top style="hair">
        <color indexed="64"/>
      </top>
      <bottom/>
      <diagonal/>
    </border>
    <border>
      <left style="dotted">
        <color rgb="FF000000"/>
      </left>
      <right style="medium">
        <color theme="0"/>
      </right>
      <top/>
      <bottom style="hair">
        <color indexed="64"/>
      </bottom>
      <diagonal/>
    </border>
    <border>
      <left/>
      <right style="dotted">
        <color indexed="64"/>
      </right>
      <top style="hair">
        <color indexed="64"/>
      </top>
      <bottom/>
      <diagonal/>
    </border>
    <border>
      <left style="hair">
        <color indexed="64"/>
      </left>
      <right style="dotted">
        <color indexed="64"/>
      </right>
      <top style="dotted">
        <color indexed="64"/>
      </top>
      <bottom/>
      <diagonal/>
    </border>
    <border>
      <left style="dashed">
        <color rgb="FF000000"/>
      </left>
      <right style="medium">
        <color theme="0"/>
      </right>
      <top style="thin">
        <color theme="0"/>
      </top>
      <bottom/>
      <diagonal/>
    </border>
    <border>
      <left style="dashed">
        <color rgb="FF000000"/>
      </left>
      <right style="medium">
        <color theme="0"/>
      </right>
      <top/>
      <bottom style="thin">
        <color theme="0"/>
      </bottom>
      <diagonal/>
    </border>
    <border>
      <left style="thin">
        <color theme="0"/>
      </left>
      <right style="thin">
        <color theme="0"/>
      </right>
      <top/>
      <bottom style="hair">
        <color indexed="64"/>
      </bottom>
      <diagonal/>
    </border>
    <border>
      <left style="dotted">
        <color indexed="64"/>
      </left>
      <right style="dotted">
        <color indexed="64"/>
      </right>
      <top style="dashed">
        <color rgb="FF000000"/>
      </top>
      <bottom/>
      <diagonal/>
    </border>
    <border>
      <left style="dashed">
        <color rgb="FF000000"/>
      </left>
      <right style="medium">
        <color theme="0"/>
      </right>
      <top/>
      <bottom style="hair">
        <color indexed="64"/>
      </bottom>
      <diagonal/>
    </border>
    <border>
      <left style="hair">
        <color indexed="64"/>
      </left>
      <right style="dashed">
        <color rgb="FF000000"/>
      </right>
      <top style="thin">
        <color theme="0"/>
      </top>
      <bottom/>
      <diagonal/>
    </border>
    <border>
      <left style="hair">
        <color indexed="64"/>
      </left>
      <right style="dashed">
        <color rgb="FF000000"/>
      </right>
      <top/>
      <bottom style="hair">
        <color indexed="64"/>
      </bottom>
      <diagonal/>
    </border>
    <border>
      <left style="dotted">
        <color indexed="64"/>
      </left>
      <right style="hair">
        <color indexed="64"/>
      </right>
      <top style="thin">
        <color theme="0"/>
      </top>
      <bottom/>
      <diagonal/>
    </border>
    <border>
      <left style="dashed">
        <color rgb="FF000000"/>
      </left>
      <right style="medium">
        <color theme="0"/>
      </right>
      <top/>
      <bottom/>
      <diagonal/>
    </border>
    <border>
      <left style="dotted">
        <color indexed="64"/>
      </left>
      <right style="dotted">
        <color indexed="64"/>
      </right>
      <top style="thin">
        <color theme="0"/>
      </top>
      <bottom/>
      <diagonal/>
    </border>
    <border>
      <left style="hair">
        <color indexed="64"/>
      </left>
      <right style="thin">
        <color rgb="FFFFFFFF"/>
      </right>
      <top/>
      <bottom style="hair">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4" fillId="0" borderId="0"/>
    <xf numFmtId="0" fontId="1" fillId="0" borderId="0"/>
    <xf numFmtId="9" fontId="4" fillId="0" borderId="0" applyFont="0" applyFill="0" applyBorder="0" applyAlignment="0" applyProtection="0"/>
    <xf numFmtId="0" fontId="2" fillId="0" borderId="0" applyNumberFormat="0" applyFill="0" applyBorder="0" applyAlignment="0" applyProtection="0"/>
    <xf numFmtId="43" fontId="4" fillId="0" borderId="0" applyFont="0" applyFill="0" applyBorder="0" applyAlignment="0" applyProtection="0"/>
  </cellStyleXfs>
  <cellXfs count="824">
    <xf numFmtId="0" fontId="0" fillId="0" borderId="0" xfId="0"/>
    <xf numFmtId="0" fontId="3" fillId="2" borderId="0" xfId="0" applyFont="1" applyFill="1" applyAlignment="1" applyProtection="1">
      <alignment horizontal="left"/>
      <protection hidden="1"/>
    </xf>
    <xf numFmtId="0" fontId="3" fillId="2" borderId="0" xfId="0" applyFont="1" applyFill="1" applyAlignment="1" applyProtection="1">
      <alignment horizontal="center"/>
      <protection hidden="1"/>
    </xf>
    <xf numFmtId="0" fontId="5" fillId="2" borderId="0" xfId="5" applyFont="1" applyFill="1" applyAlignment="1" applyProtection="1">
      <alignment horizontal="left"/>
      <protection hidden="1"/>
    </xf>
    <xf numFmtId="0" fontId="5" fillId="2" borderId="0" xfId="5" applyFont="1" applyFill="1" applyAlignment="1" applyProtection="1">
      <alignment horizontal="left" vertical="center"/>
      <protection hidden="1"/>
    </xf>
    <xf numFmtId="0" fontId="5" fillId="2" borderId="0" xfId="5" applyFont="1" applyFill="1" applyProtection="1">
      <protection hidden="1"/>
    </xf>
    <xf numFmtId="0" fontId="5" fillId="2" borderId="0" xfId="5" applyFont="1" applyFill="1" applyAlignment="1" applyProtection="1">
      <alignment horizontal="center" vertical="center"/>
      <protection hidden="1"/>
    </xf>
    <xf numFmtId="0" fontId="5" fillId="2" borderId="0" xfId="5" applyFont="1" applyFill="1" applyAlignment="1" applyProtection="1">
      <alignment horizontal="center"/>
      <protection hidden="1"/>
    </xf>
    <xf numFmtId="0" fontId="6" fillId="2" borderId="0" xfId="5" applyFont="1" applyFill="1" applyAlignment="1" applyProtection="1">
      <alignment horizontal="center"/>
      <protection hidden="1"/>
    </xf>
    <xf numFmtId="0" fontId="3" fillId="2" borderId="0" xfId="0" applyFont="1" applyFill="1" applyProtection="1">
      <protection hidden="1"/>
    </xf>
    <xf numFmtId="0" fontId="8" fillId="0" borderId="4" xfId="5" applyFont="1" applyBorder="1" applyAlignment="1" applyProtection="1">
      <alignment vertical="center"/>
      <protection hidden="1"/>
    </xf>
    <xf numFmtId="0" fontId="7" fillId="0" borderId="0" xfId="5" applyFont="1" applyAlignment="1" applyProtection="1">
      <alignment vertical="center"/>
      <protection hidden="1"/>
    </xf>
    <xf numFmtId="0" fontId="9" fillId="2" borderId="0" xfId="0" applyFont="1" applyFill="1" applyAlignment="1" applyProtection="1">
      <alignment horizontal="center"/>
      <protection hidden="1"/>
    </xf>
    <xf numFmtId="0" fontId="6" fillId="2" borderId="0" xfId="5" applyFont="1" applyFill="1" applyAlignment="1" applyProtection="1">
      <alignment horizontal="center" vertical="center"/>
      <protection hidden="1"/>
    </xf>
    <xf numFmtId="0" fontId="6" fillId="2" borderId="0" xfId="5" applyFont="1" applyFill="1" applyAlignment="1" applyProtection="1">
      <alignment vertical="center"/>
      <protection hidden="1"/>
    </xf>
    <xf numFmtId="0" fontId="6" fillId="2" borderId="0" xfId="5" applyFont="1" applyFill="1" applyAlignment="1" applyProtection="1">
      <alignment horizontal="left"/>
      <protection hidden="1"/>
    </xf>
    <xf numFmtId="0" fontId="11" fillId="2" borderId="0" xfId="0" applyFont="1" applyFill="1" applyAlignment="1" applyProtection="1">
      <alignment horizontal="left"/>
      <protection hidden="1"/>
    </xf>
    <xf numFmtId="0" fontId="6" fillId="9" borderId="9" xfId="5" applyFont="1" applyFill="1" applyBorder="1" applyAlignment="1" applyProtection="1">
      <alignment horizontal="center" vertical="center" wrapText="1"/>
      <protection hidden="1"/>
    </xf>
    <xf numFmtId="0" fontId="6" fillId="9" borderId="11" xfId="5" applyFont="1" applyFill="1" applyBorder="1" applyAlignment="1" applyProtection="1">
      <alignment horizontal="center" vertical="center"/>
      <protection hidden="1"/>
    </xf>
    <xf numFmtId="49" fontId="6" fillId="10" borderId="11" xfId="5" applyNumberFormat="1" applyFont="1" applyFill="1" applyBorder="1" applyAlignment="1" applyProtection="1">
      <alignment horizontal="center" vertical="center"/>
      <protection hidden="1"/>
    </xf>
    <xf numFmtId="49" fontId="6" fillId="11" borderId="11" xfId="5" applyNumberFormat="1" applyFont="1" applyFill="1" applyBorder="1" applyAlignment="1" applyProtection="1">
      <alignment horizontal="center" vertical="center" wrapText="1"/>
      <protection hidden="1"/>
    </xf>
    <xf numFmtId="164" fontId="6" fillId="11" borderId="11" xfId="6" applyNumberFormat="1" applyFont="1" applyFill="1" applyBorder="1" applyAlignment="1" applyProtection="1">
      <alignment horizontal="center" vertical="center" wrapText="1"/>
      <protection hidden="1"/>
    </xf>
    <xf numFmtId="0" fontId="6" fillId="12" borderId="11" xfId="5" applyFont="1" applyFill="1" applyBorder="1" applyAlignment="1" applyProtection="1">
      <alignment horizontal="center" vertical="center" wrapText="1"/>
      <protection hidden="1"/>
    </xf>
    <xf numFmtId="0" fontId="6" fillId="13" borderId="11" xfId="5" applyFont="1" applyFill="1" applyBorder="1" applyAlignment="1" applyProtection="1">
      <alignment horizontal="center" vertical="center"/>
      <protection hidden="1"/>
    </xf>
    <xf numFmtId="0" fontId="6" fillId="13" borderId="11" xfId="5" applyFont="1" applyFill="1" applyBorder="1" applyAlignment="1" applyProtection="1">
      <alignment horizontal="center" vertical="center" wrapText="1"/>
      <protection hidden="1"/>
    </xf>
    <xf numFmtId="0" fontId="6" fillId="14" borderId="11" xfId="5" applyFont="1" applyFill="1" applyBorder="1" applyAlignment="1" applyProtection="1">
      <alignment horizontal="center" vertical="center" wrapText="1"/>
      <protection hidden="1"/>
    </xf>
    <xf numFmtId="0" fontId="13" fillId="15" borderId="13" xfId="0" applyFont="1" applyFill="1" applyBorder="1" applyAlignment="1" applyProtection="1">
      <alignment horizontal="center" vertical="center" wrapText="1"/>
      <protection hidden="1"/>
    </xf>
    <xf numFmtId="0" fontId="13" fillId="15" borderId="16" xfId="0" applyFont="1" applyFill="1" applyBorder="1" applyAlignment="1" applyProtection="1">
      <alignment horizontal="center" vertical="center" wrapText="1"/>
      <protection hidden="1"/>
    </xf>
    <xf numFmtId="0" fontId="13" fillId="15" borderId="17" xfId="0" applyFont="1" applyFill="1" applyBorder="1" applyAlignment="1" applyProtection="1">
      <alignment horizontal="center" vertical="center" wrapText="1"/>
      <protection hidden="1"/>
    </xf>
    <xf numFmtId="0" fontId="13" fillId="15" borderId="18" xfId="0" applyFont="1" applyFill="1" applyBorder="1" applyAlignment="1" applyProtection="1">
      <alignment horizontal="center" vertical="center" wrapText="1"/>
      <protection hidden="1"/>
    </xf>
    <xf numFmtId="0" fontId="13" fillId="15" borderId="0" xfId="0" applyFont="1" applyFill="1" applyAlignment="1" applyProtection="1">
      <alignment horizontal="center" vertical="center" wrapText="1"/>
      <protection hidden="1"/>
    </xf>
    <xf numFmtId="0" fontId="6" fillId="17" borderId="19" xfId="0" applyFont="1" applyFill="1" applyBorder="1" applyAlignment="1">
      <alignment horizontal="center" vertical="center" wrapText="1"/>
    </xf>
    <xf numFmtId="0" fontId="14" fillId="16" borderId="0" xfId="0" applyFont="1" applyFill="1" applyAlignment="1">
      <alignment horizontal="center" vertical="center" wrapText="1"/>
    </xf>
    <xf numFmtId="0" fontId="14" fillId="16" borderId="20" xfId="0" applyFont="1" applyFill="1" applyBorder="1" applyAlignment="1">
      <alignment horizontal="center" vertical="center" wrapText="1"/>
    </xf>
    <xf numFmtId="0" fontId="5" fillId="18" borderId="21" xfId="5" applyFont="1" applyFill="1" applyBorder="1" applyAlignment="1" applyProtection="1">
      <alignment horizontal="left" vertical="center"/>
      <protection hidden="1"/>
    </xf>
    <xf numFmtId="0" fontId="5" fillId="18" borderId="22" xfId="5" applyFont="1" applyFill="1" applyBorder="1" applyAlignment="1" applyProtection="1">
      <alignment horizontal="center" vertical="center" wrapText="1"/>
      <protection hidden="1"/>
    </xf>
    <xf numFmtId="49" fontId="5" fillId="19" borderId="21" xfId="5" applyNumberFormat="1" applyFont="1" applyFill="1" applyBorder="1" applyAlignment="1" applyProtection="1">
      <alignment horizontal="center" vertical="center" wrapText="1"/>
      <protection hidden="1"/>
    </xf>
    <xf numFmtId="49" fontId="5" fillId="19" borderId="0" xfId="5" applyNumberFormat="1" applyFont="1" applyFill="1" applyAlignment="1" applyProtection="1">
      <alignment horizontal="center" vertical="center" wrapText="1"/>
      <protection hidden="1"/>
    </xf>
    <xf numFmtId="0" fontId="5" fillId="19" borderId="22" xfId="5" applyFont="1" applyFill="1" applyBorder="1" applyAlignment="1" applyProtection="1">
      <alignment horizontal="center" vertical="center" wrapText="1"/>
      <protection hidden="1"/>
    </xf>
    <xf numFmtId="49" fontId="5" fillId="20" borderId="21" xfId="5" applyNumberFormat="1" applyFont="1" applyFill="1" applyBorder="1" applyAlignment="1" applyProtection="1">
      <alignment horizontal="center" vertical="center" wrapText="1"/>
      <protection hidden="1"/>
    </xf>
    <xf numFmtId="49" fontId="5" fillId="20" borderId="23" xfId="5" applyNumberFormat="1" applyFont="1" applyFill="1" applyBorder="1" applyAlignment="1" applyProtection="1">
      <alignment horizontal="center" vertical="center" wrapText="1"/>
      <protection hidden="1"/>
    </xf>
    <xf numFmtId="164" fontId="5" fillId="20" borderId="23" xfId="6" applyNumberFormat="1" applyFont="1" applyFill="1" applyBorder="1" applyAlignment="1" applyProtection="1">
      <alignment horizontal="center" vertical="center"/>
      <protection hidden="1"/>
    </xf>
    <xf numFmtId="164" fontId="6" fillId="20" borderId="23" xfId="6" applyNumberFormat="1" applyFont="1" applyFill="1" applyBorder="1" applyAlignment="1" applyProtection="1">
      <alignment horizontal="center" vertical="center"/>
      <protection hidden="1"/>
    </xf>
    <xf numFmtId="164" fontId="6" fillId="20" borderId="22" xfId="6" applyNumberFormat="1" applyFont="1" applyFill="1" applyBorder="1" applyAlignment="1" applyProtection="1">
      <alignment horizontal="center" vertical="center"/>
      <protection hidden="1"/>
    </xf>
    <xf numFmtId="0" fontId="5" fillId="21" borderId="11" xfId="5" applyFont="1" applyFill="1" applyBorder="1" applyAlignment="1" applyProtection="1">
      <alignment horizontal="center" vertical="center" wrapText="1"/>
      <protection hidden="1"/>
    </xf>
    <xf numFmtId="0" fontId="5" fillId="22" borderId="11" xfId="5" applyFont="1" applyFill="1" applyBorder="1" applyAlignment="1" applyProtection="1">
      <alignment horizontal="center" vertical="center" wrapText="1"/>
      <protection hidden="1"/>
    </xf>
    <xf numFmtId="165" fontId="5" fillId="22" borderId="11" xfId="5" applyNumberFormat="1" applyFont="1" applyFill="1" applyBorder="1" applyAlignment="1" applyProtection="1">
      <alignment horizontal="center" vertical="center" wrapText="1"/>
      <protection hidden="1"/>
    </xf>
    <xf numFmtId="0" fontId="5" fillId="23" borderId="21" xfId="5" applyFont="1" applyFill="1" applyBorder="1" applyAlignment="1" applyProtection="1">
      <alignment horizontal="center" vertical="center" wrapText="1"/>
      <protection hidden="1"/>
    </xf>
    <xf numFmtId="0" fontId="5" fillId="23" borderId="23" xfId="5" applyFont="1" applyFill="1" applyBorder="1" applyAlignment="1" applyProtection="1">
      <alignment horizontal="center" vertical="center" wrapText="1"/>
      <protection hidden="1"/>
    </xf>
    <xf numFmtId="0" fontId="5" fillId="23" borderId="0" xfId="5" applyFont="1" applyFill="1" applyAlignment="1" applyProtection="1">
      <alignment horizontal="center" vertical="center" wrapText="1"/>
      <protection hidden="1"/>
    </xf>
    <xf numFmtId="0" fontId="3" fillId="2" borderId="0" xfId="0" applyFont="1" applyFill="1" applyAlignment="1" applyProtection="1">
      <alignment horizontal="center" vertical="top"/>
      <protection hidden="1"/>
    </xf>
    <xf numFmtId="0" fontId="15" fillId="15" borderId="0" xfId="0" applyFont="1" applyFill="1" applyAlignment="1" applyProtection="1">
      <alignment horizontal="center" vertical="center" wrapText="1"/>
      <protection hidden="1"/>
    </xf>
    <xf numFmtId="0" fontId="16" fillId="24" borderId="20" xfId="0" applyFont="1" applyFill="1" applyBorder="1" applyAlignment="1" applyProtection="1">
      <alignment horizontal="center" vertical="center" wrapText="1"/>
      <protection hidden="1"/>
    </xf>
    <xf numFmtId="0" fontId="16" fillId="24" borderId="24" xfId="0" applyFont="1" applyFill="1" applyBorder="1" applyAlignment="1" applyProtection="1">
      <alignment vertical="center"/>
      <protection hidden="1"/>
    </xf>
    <xf numFmtId="0" fontId="15" fillId="15" borderId="25" xfId="0" applyFont="1" applyFill="1" applyBorder="1" applyAlignment="1" applyProtection="1">
      <alignment horizontal="center" vertical="center" wrapText="1"/>
      <protection hidden="1"/>
    </xf>
    <xf numFmtId="0" fontId="15" fillId="15" borderId="26" xfId="0" applyFont="1" applyFill="1" applyBorder="1" applyAlignment="1" applyProtection="1">
      <alignment horizontal="center" vertical="center" wrapText="1"/>
      <protection hidden="1"/>
    </xf>
    <xf numFmtId="0" fontId="15" fillId="15" borderId="27" xfId="0" applyFont="1" applyFill="1" applyBorder="1" applyAlignment="1" applyProtection="1">
      <alignment horizontal="center" vertical="center" wrapText="1"/>
      <protection hidden="1"/>
    </xf>
    <xf numFmtId="0" fontId="15" fillId="15" borderId="28" xfId="0" applyFont="1" applyFill="1" applyBorder="1" applyAlignment="1" applyProtection="1">
      <alignment horizontal="center" vertical="center" wrapText="1"/>
      <protection hidden="1"/>
    </xf>
    <xf numFmtId="0" fontId="17" fillId="25" borderId="19" xfId="0" applyFont="1" applyFill="1" applyBorder="1" applyAlignment="1">
      <alignment horizontal="center" vertical="center" wrapText="1"/>
    </xf>
    <xf numFmtId="0" fontId="16" fillId="24" borderId="0" xfId="0" applyFont="1" applyFill="1" applyAlignment="1">
      <alignment horizontal="center" vertical="center" wrapText="1"/>
    </xf>
    <xf numFmtId="0" fontId="16" fillId="24" borderId="20" xfId="0" applyFont="1" applyFill="1" applyBorder="1" applyAlignment="1">
      <alignment horizontal="center" vertical="center" wrapText="1"/>
    </xf>
    <xf numFmtId="0" fontId="5" fillId="0" borderId="29" xfId="5" applyFont="1" applyBorder="1" applyAlignment="1" applyProtection="1">
      <alignment horizontal="left" vertical="center"/>
      <protection hidden="1"/>
    </xf>
    <xf numFmtId="9" fontId="6" fillId="26" borderId="29" xfId="5" applyNumberFormat="1" applyFont="1" applyFill="1" applyBorder="1" applyAlignment="1" applyProtection="1">
      <alignment horizontal="center" vertical="center"/>
      <protection hidden="1"/>
    </xf>
    <xf numFmtId="9" fontId="6" fillId="27" borderId="29" xfId="5" applyNumberFormat="1" applyFont="1" applyFill="1" applyBorder="1" applyAlignment="1" applyProtection="1">
      <alignment horizontal="center" vertical="center"/>
      <protection hidden="1"/>
    </xf>
    <xf numFmtId="14" fontId="5" fillId="0" borderId="29" xfId="5" applyNumberFormat="1" applyFont="1" applyBorder="1" applyAlignment="1" applyProtection="1">
      <alignment horizontal="center" vertical="center"/>
      <protection hidden="1"/>
    </xf>
    <xf numFmtId="0" fontId="18" fillId="28" borderId="31" xfId="0" applyFont="1" applyFill="1" applyBorder="1" applyAlignment="1">
      <alignment horizontal="center" vertical="center"/>
    </xf>
    <xf numFmtId="0" fontId="18" fillId="28" borderId="31" xfId="0" applyFont="1" applyFill="1" applyBorder="1" applyAlignment="1">
      <alignment horizontal="left" vertical="center"/>
    </xf>
    <xf numFmtId="44" fontId="18" fillId="28" borderId="31" xfId="2" applyFont="1" applyFill="1" applyBorder="1" applyAlignment="1">
      <alignment horizontal="center" vertical="center"/>
    </xf>
    <xf numFmtId="0" fontId="19" fillId="2" borderId="0" xfId="0" applyFont="1" applyFill="1" applyAlignment="1" applyProtection="1">
      <alignment horizontal="left" vertical="center"/>
      <protection hidden="1"/>
    </xf>
    <xf numFmtId="9" fontId="6" fillId="2" borderId="29" xfId="5" applyNumberFormat="1" applyFont="1" applyFill="1" applyBorder="1" applyAlignment="1" applyProtection="1">
      <alignment horizontal="center" vertical="center"/>
      <protection hidden="1"/>
    </xf>
    <xf numFmtId="9" fontId="20" fillId="29" borderId="33" xfId="0" applyNumberFormat="1" applyFont="1" applyFill="1" applyBorder="1" applyAlignment="1">
      <alignment horizontal="center" vertical="center"/>
    </xf>
    <xf numFmtId="0" fontId="21" fillId="30" borderId="34" xfId="0" applyFont="1" applyFill="1" applyBorder="1" applyAlignment="1">
      <alignment vertical="center"/>
    </xf>
    <xf numFmtId="166" fontId="5" fillId="28" borderId="11" xfId="2" applyNumberFormat="1" applyFont="1" applyFill="1" applyBorder="1" applyAlignment="1" applyProtection="1">
      <alignment horizontal="left" vertical="center"/>
      <protection hidden="1"/>
    </xf>
    <xf numFmtId="44" fontId="18" fillId="28" borderId="11" xfId="2" applyFont="1" applyFill="1" applyBorder="1" applyAlignment="1"/>
    <xf numFmtId="0" fontId="5" fillId="0" borderId="42" xfId="5" applyFont="1" applyBorder="1" applyAlignment="1" applyProtection="1">
      <alignment horizontal="left" vertical="center"/>
      <protection hidden="1"/>
    </xf>
    <xf numFmtId="14" fontId="5" fillId="0" borderId="42" xfId="5" applyNumberFormat="1" applyFont="1" applyBorder="1" applyAlignment="1" applyProtection="1">
      <alignment horizontal="center" vertical="center"/>
      <protection hidden="1"/>
    </xf>
    <xf numFmtId="166" fontId="5" fillId="28" borderId="11" xfId="2" applyNumberFormat="1" applyFont="1" applyFill="1" applyBorder="1" applyAlignment="1" applyProtection="1">
      <alignment horizontal="center" vertical="center"/>
      <protection hidden="1"/>
    </xf>
    <xf numFmtId="0" fontId="18" fillId="28" borderId="9" xfId="0" applyFont="1" applyFill="1" applyBorder="1" applyAlignment="1">
      <alignment horizontal="center" vertical="center"/>
    </xf>
    <xf numFmtId="9" fontId="20" fillId="29" borderId="58" xfId="0" applyNumberFormat="1" applyFont="1" applyFill="1" applyBorder="1" applyAlignment="1">
      <alignment horizontal="center" vertical="center"/>
    </xf>
    <xf numFmtId="0" fontId="21" fillId="30" borderId="59" xfId="0" applyFont="1" applyFill="1" applyBorder="1" applyAlignment="1">
      <alignment vertical="center"/>
    </xf>
    <xf numFmtId="0" fontId="5" fillId="0" borderId="60" xfId="5" applyFont="1" applyBorder="1" applyAlignment="1" applyProtection="1">
      <alignment horizontal="center" vertical="center"/>
      <protection hidden="1"/>
    </xf>
    <xf numFmtId="0" fontId="5" fillId="0" borderId="67" xfId="5" applyFont="1" applyBorder="1" applyAlignment="1" applyProtection="1">
      <alignment horizontal="left" vertical="center"/>
      <protection hidden="1"/>
    </xf>
    <xf numFmtId="9" fontId="6" fillId="26" borderId="67" xfId="5" applyNumberFormat="1" applyFont="1" applyFill="1" applyBorder="1" applyAlignment="1" applyProtection="1">
      <alignment horizontal="center" vertical="center"/>
      <protection hidden="1"/>
    </xf>
    <xf numFmtId="9" fontId="6" fillId="27" borderId="67" xfId="5" applyNumberFormat="1" applyFont="1" applyFill="1" applyBorder="1" applyAlignment="1" applyProtection="1">
      <alignment horizontal="center" vertical="center"/>
      <protection hidden="1"/>
    </xf>
    <xf numFmtId="14" fontId="5" fillId="0" borderId="67" xfId="5" applyNumberFormat="1" applyFont="1" applyBorder="1" applyAlignment="1" applyProtection="1">
      <alignment horizontal="center" vertical="center"/>
      <protection hidden="1"/>
    </xf>
    <xf numFmtId="0" fontId="5" fillId="0" borderId="68" xfId="5" applyFont="1" applyBorder="1" applyAlignment="1" applyProtection="1">
      <alignment horizontal="left" vertical="center"/>
      <protection hidden="1"/>
    </xf>
    <xf numFmtId="9" fontId="6" fillId="2" borderId="67" xfId="5" applyNumberFormat="1" applyFont="1" applyFill="1" applyBorder="1" applyAlignment="1" applyProtection="1">
      <alignment horizontal="center" vertical="center"/>
      <protection hidden="1"/>
    </xf>
    <xf numFmtId="9" fontId="20" fillId="29" borderId="69" xfId="0" applyNumberFormat="1" applyFont="1" applyFill="1" applyBorder="1" applyAlignment="1">
      <alignment horizontal="center" vertical="center"/>
    </xf>
    <xf numFmtId="0" fontId="21" fillId="30" borderId="69" xfId="0" applyFont="1" applyFill="1" applyBorder="1" applyAlignment="1">
      <alignment vertical="center"/>
    </xf>
    <xf numFmtId="0" fontId="22" fillId="31" borderId="70" xfId="0" applyFont="1" applyFill="1" applyBorder="1" applyAlignment="1">
      <alignment horizontal="center" vertical="center"/>
    </xf>
    <xf numFmtId="44" fontId="18" fillId="28" borderId="11" xfId="2" applyFont="1" applyFill="1" applyBorder="1" applyAlignment="1">
      <alignment horizontal="center" vertical="center"/>
    </xf>
    <xf numFmtId="9" fontId="5" fillId="0" borderId="71" xfId="5" applyNumberFormat="1" applyFont="1" applyBorder="1" applyAlignment="1" applyProtection="1">
      <alignment horizontal="center" vertical="center"/>
      <protection hidden="1"/>
    </xf>
    <xf numFmtId="0" fontId="21" fillId="30" borderId="27" xfId="0" applyFont="1" applyFill="1" applyBorder="1" applyAlignment="1">
      <alignment vertical="center"/>
    </xf>
    <xf numFmtId="0" fontId="24" fillId="0" borderId="71" xfId="5" applyFont="1" applyBorder="1" applyAlignment="1" applyProtection="1">
      <alignment vertical="top"/>
      <protection hidden="1"/>
    </xf>
    <xf numFmtId="0" fontId="5" fillId="0" borderId="71" xfId="5" applyFont="1" applyBorder="1" applyAlignment="1" applyProtection="1">
      <alignment horizontal="center" vertical="center"/>
      <protection hidden="1"/>
    </xf>
    <xf numFmtId="0" fontId="22" fillId="31" borderId="25" xfId="0" applyFont="1" applyFill="1" applyBorder="1" applyAlignment="1">
      <alignment horizontal="center" vertical="center"/>
    </xf>
    <xf numFmtId="166" fontId="5" fillId="28" borderId="26" xfId="2" applyNumberFormat="1" applyFont="1" applyFill="1" applyBorder="1" applyAlignment="1" applyProtection="1">
      <alignment vertical="center"/>
      <protection hidden="1"/>
    </xf>
    <xf numFmtId="0" fontId="6" fillId="27" borderId="67" xfId="5" applyFont="1" applyFill="1" applyBorder="1" applyAlignment="1" applyProtection="1">
      <alignment horizontal="center" vertical="center"/>
      <protection hidden="1"/>
    </xf>
    <xf numFmtId="0" fontId="19" fillId="2" borderId="0" xfId="0" applyFont="1" applyFill="1" applyAlignment="1" applyProtection="1">
      <alignment horizontal="left"/>
      <protection hidden="1"/>
    </xf>
    <xf numFmtId="0" fontId="6" fillId="2" borderId="67" xfId="5" applyFont="1" applyFill="1" applyBorder="1" applyAlignment="1" applyProtection="1">
      <alignment horizontal="center" vertical="center"/>
      <protection hidden="1"/>
    </xf>
    <xf numFmtId="9" fontId="20" fillId="29" borderId="26" xfId="0" applyNumberFormat="1" applyFont="1" applyFill="1" applyBorder="1" applyAlignment="1">
      <alignment horizontal="center" vertical="center"/>
    </xf>
    <xf numFmtId="0" fontId="5" fillId="0" borderId="71" xfId="5" applyFont="1" applyBorder="1" applyAlignment="1" applyProtection="1">
      <alignment vertical="center"/>
      <protection hidden="1"/>
    </xf>
    <xf numFmtId="167" fontId="5" fillId="25" borderId="72" xfId="0" applyNumberFormat="1" applyFont="1" applyFill="1" applyBorder="1" applyAlignment="1">
      <alignment horizontal="center" vertical="center"/>
    </xf>
    <xf numFmtId="0" fontId="5" fillId="0" borderId="71" xfId="5" applyFont="1" applyBorder="1" applyAlignment="1" applyProtection="1">
      <alignment horizontal="left" vertical="center"/>
      <protection hidden="1"/>
    </xf>
    <xf numFmtId="167" fontId="5" fillId="25" borderId="75" xfId="0" applyNumberFormat="1" applyFont="1" applyFill="1" applyBorder="1" applyAlignment="1">
      <alignment horizontal="center" vertical="center"/>
    </xf>
    <xf numFmtId="167" fontId="5" fillId="25" borderId="76" xfId="0" applyNumberFormat="1" applyFont="1" applyFill="1" applyBorder="1" applyAlignment="1">
      <alignment horizontal="center" vertical="center"/>
    </xf>
    <xf numFmtId="9" fontId="6" fillId="32" borderId="67" xfId="0" applyNumberFormat="1" applyFont="1" applyFill="1" applyBorder="1" applyAlignment="1">
      <alignment horizontal="center" vertical="center"/>
    </xf>
    <xf numFmtId="9" fontId="6" fillId="33" borderId="67" xfId="0" applyNumberFormat="1" applyFont="1" applyFill="1" applyBorder="1" applyAlignment="1">
      <alignment horizontal="center" vertical="center"/>
    </xf>
    <xf numFmtId="9" fontId="26" fillId="0" borderId="79" xfId="0" applyNumberFormat="1" applyFont="1" applyBorder="1" applyAlignment="1">
      <alignment horizontal="center" vertical="center"/>
    </xf>
    <xf numFmtId="0" fontId="5" fillId="0" borderId="67" xfId="5" applyFont="1" applyBorder="1" applyAlignment="1" applyProtection="1">
      <alignment horizontal="center" vertical="center"/>
      <protection hidden="1"/>
    </xf>
    <xf numFmtId="9" fontId="6" fillId="32" borderId="67" xfId="5" applyNumberFormat="1" applyFont="1" applyFill="1" applyBorder="1" applyAlignment="1" applyProtection="1">
      <alignment horizontal="center" vertical="center"/>
      <protection hidden="1"/>
    </xf>
    <xf numFmtId="9" fontId="6" fillId="33" borderId="67" xfId="5" applyNumberFormat="1" applyFont="1" applyFill="1" applyBorder="1" applyAlignment="1" applyProtection="1">
      <alignment horizontal="center" vertical="center"/>
      <protection hidden="1"/>
    </xf>
    <xf numFmtId="0" fontId="21" fillId="30" borderId="69" xfId="0" applyFont="1" applyFill="1" applyBorder="1" applyAlignment="1">
      <alignment horizontal="center" vertical="center"/>
    </xf>
    <xf numFmtId="0" fontId="5" fillId="0" borderId="80" xfId="0" applyFont="1" applyBorder="1" applyAlignment="1">
      <alignment horizontal="center" vertical="center"/>
    </xf>
    <xf numFmtId="0" fontId="8" fillId="0" borderId="81" xfId="0" applyFont="1" applyBorder="1" applyAlignment="1">
      <alignment horizontal="center" vertical="center"/>
    </xf>
    <xf numFmtId="0" fontId="8" fillId="0" borderId="80" xfId="0" applyFont="1" applyBorder="1" applyAlignment="1">
      <alignment horizontal="center" vertical="center"/>
    </xf>
    <xf numFmtId="0" fontId="22" fillId="31" borderId="80" xfId="0" applyFont="1" applyFill="1" applyBorder="1" applyAlignment="1">
      <alignment horizontal="center" vertical="center"/>
    </xf>
    <xf numFmtId="167" fontId="5" fillId="25" borderId="72" xfId="0" applyNumberFormat="1" applyFont="1" applyFill="1" applyBorder="1" applyAlignment="1">
      <alignment horizontal="right" vertical="center"/>
    </xf>
    <xf numFmtId="167" fontId="5" fillId="25" borderId="82" xfId="0" applyNumberFormat="1" applyFont="1" applyFill="1" applyBorder="1" applyAlignment="1">
      <alignment horizontal="right" vertical="center"/>
    </xf>
    <xf numFmtId="0" fontId="5" fillId="0" borderId="69" xfId="0" applyFont="1" applyBorder="1" applyAlignment="1">
      <alignment horizontal="center" vertical="center"/>
    </xf>
    <xf numFmtId="0" fontId="8" fillId="0" borderId="83" xfId="0" applyFont="1" applyBorder="1" applyAlignment="1">
      <alignment horizontal="center" vertical="center"/>
    </xf>
    <xf numFmtId="167" fontId="5" fillId="25" borderId="72" xfId="0" applyNumberFormat="1" applyFont="1" applyFill="1" applyBorder="1" applyAlignment="1">
      <alignment vertical="center"/>
    </xf>
    <xf numFmtId="167" fontId="5" fillId="25" borderId="82" xfId="0" applyNumberFormat="1" applyFont="1" applyFill="1" applyBorder="1" applyAlignment="1">
      <alignment vertical="center"/>
    </xf>
    <xf numFmtId="0" fontId="8" fillId="0" borderId="91" xfId="0" applyFont="1" applyBorder="1" applyAlignment="1">
      <alignment horizontal="center" vertical="center"/>
    </xf>
    <xf numFmtId="9" fontId="20" fillId="29" borderId="85" xfId="0" applyNumberFormat="1" applyFont="1" applyFill="1" applyBorder="1" applyAlignment="1">
      <alignment horizontal="center" vertical="center"/>
    </xf>
    <xf numFmtId="0" fontId="21" fillId="30" borderId="87" xfId="0" applyFont="1" applyFill="1" applyBorder="1" applyAlignment="1">
      <alignment horizontal="center" vertical="center"/>
    </xf>
    <xf numFmtId="0" fontId="17" fillId="25" borderId="72" xfId="0" applyFont="1" applyFill="1" applyBorder="1" applyAlignment="1">
      <alignment vertical="center"/>
    </xf>
    <xf numFmtId="0" fontId="17" fillId="25" borderId="82" xfId="0" applyFont="1" applyFill="1" applyBorder="1" applyAlignment="1">
      <alignment vertical="center"/>
    </xf>
    <xf numFmtId="0" fontId="9" fillId="27" borderId="67" xfId="0" applyFont="1" applyFill="1" applyBorder="1" applyAlignment="1">
      <alignment horizontal="center" vertical="center"/>
    </xf>
    <xf numFmtId="0" fontId="9" fillId="2" borderId="67" xfId="0" applyFont="1" applyFill="1" applyBorder="1" applyAlignment="1">
      <alignment horizontal="center" vertical="center"/>
    </xf>
    <xf numFmtId="0" fontId="23" fillId="0" borderId="0" xfId="0" applyFont="1" applyAlignment="1">
      <alignment horizontal="center"/>
    </xf>
    <xf numFmtId="9" fontId="9" fillId="27" borderId="67" xfId="0" applyNumberFormat="1" applyFont="1" applyFill="1" applyBorder="1" applyAlignment="1">
      <alignment horizontal="center" vertical="center"/>
    </xf>
    <xf numFmtId="9" fontId="9" fillId="2" borderId="67" xfId="0" applyNumberFormat="1" applyFont="1" applyFill="1" applyBorder="1" applyAlignment="1">
      <alignment horizontal="center" vertical="center"/>
    </xf>
    <xf numFmtId="9" fontId="27" fillId="0" borderId="79" xfId="0" applyNumberFormat="1" applyFont="1" applyBorder="1" applyAlignment="1">
      <alignment horizontal="center" vertical="center"/>
    </xf>
    <xf numFmtId="0" fontId="5" fillId="0" borderId="80" xfId="0" applyFont="1" applyBorder="1" applyAlignment="1">
      <alignment vertical="center"/>
    </xf>
    <xf numFmtId="1" fontId="26" fillId="0" borderId="79" xfId="0" applyNumberFormat="1" applyFont="1" applyBorder="1" applyAlignment="1">
      <alignment horizontal="center" vertical="center"/>
    </xf>
    <xf numFmtId="0" fontId="28" fillId="0" borderId="80" xfId="4" applyFont="1" applyBorder="1" applyAlignment="1">
      <alignment horizontal="center" vertical="center"/>
    </xf>
    <xf numFmtId="0" fontId="3" fillId="0" borderId="0" xfId="0" applyFont="1" applyAlignment="1">
      <alignment horizontal="left" vertical="top"/>
    </xf>
    <xf numFmtId="9" fontId="29" fillId="0" borderId="80" xfId="0" applyNumberFormat="1" applyFont="1" applyBorder="1" applyAlignment="1">
      <alignment horizontal="center" vertical="center"/>
    </xf>
    <xf numFmtId="9" fontId="9" fillId="27" borderId="67" xfId="3" applyFont="1" applyFill="1" applyBorder="1" applyAlignment="1">
      <alignment horizontal="center" vertical="center"/>
    </xf>
    <xf numFmtId="9" fontId="9" fillId="2" borderId="67" xfId="3" applyFont="1" applyFill="1" applyBorder="1" applyAlignment="1">
      <alignment horizontal="center" vertical="center"/>
    </xf>
    <xf numFmtId="0" fontId="6" fillId="32" borderId="67" xfId="0" applyFont="1" applyFill="1" applyBorder="1" applyAlignment="1">
      <alignment horizontal="center" vertical="center"/>
    </xf>
    <xf numFmtId="0" fontId="6" fillId="33" borderId="67" xfId="0" applyFont="1" applyFill="1" applyBorder="1" applyAlignment="1">
      <alignment horizontal="center" vertical="center"/>
    </xf>
    <xf numFmtId="9" fontId="30" fillId="0" borderId="96" xfId="0" applyNumberFormat="1" applyFont="1" applyBorder="1" applyAlignment="1">
      <alignment horizontal="center" vertical="center"/>
    </xf>
    <xf numFmtId="9" fontId="20" fillId="29" borderId="97" xfId="0" applyNumberFormat="1" applyFont="1" applyFill="1" applyBorder="1" applyAlignment="1">
      <alignment horizontal="center" vertical="center"/>
    </xf>
    <xf numFmtId="0" fontId="8" fillId="0" borderId="98" xfId="0" applyFont="1" applyBorder="1" applyAlignment="1">
      <alignment horizontal="center" vertical="center"/>
    </xf>
    <xf numFmtId="9" fontId="30" fillId="0" borderId="93" xfId="0" applyNumberFormat="1" applyFont="1" applyBorder="1" applyAlignment="1">
      <alignment horizontal="center" vertical="center"/>
    </xf>
    <xf numFmtId="0" fontId="23" fillId="0" borderId="98" xfId="0" applyFont="1" applyBorder="1" applyAlignment="1">
      <alignment horizontal="center" vertical="center"/>
    </xf>
    <xf numFmtId="9" fontId="30" fillId="0" borderId="100" xfId="0" applyNumberFormat="1" applyFont="1" applyBorder="1" applyAlignment="1">
      <alignment horizontal="center" vertical="center"/>
    </xf>
    <xf numFmtId="9" fontId="31" fillId="0" borderId="0" xfId="0" applyNumberFormat="1" applyFont="1" applyAlignment="1">
      <alignment horizontal="center" vertical="center"/>
    </xf>
    <xf numFmtId="0" fontId="31" fillId="0" borderId="0" xfId="0" applyFont="1" applyAlignment="1">
      <alignment horizontal="center"/>
    </xf>
    <xf numFmtId="0" fontId="31" fillId="0" borderId="0" xfId="0" applyFont="1" applyAlignment="1">
      <alignment horizontal="center" vertical="center"/>
    </xf>
    <xf numFmtId="9" fontId="6" fillId="27" borderId="67" xfId="0" applyNumberFormat="1" applyFont="1" applyFill="1" applyBorder="1" applyAlignment="1">
      <alignment horizontal="center" vertical="center"/>
    </xf>
    <xf numFmtId="9" fontId="6" fillId="2" borderId="67" xfId="0" applyNumberFormat="1" applyFont="1" applyFill="1" applyBorder="1" applyAlignment="1">
      <alignment horizontal="center" vertical="center"/>
    </xf>
    <xf numFmtId="9" fontId="24" fillId="0" borderId="79" xfId="0" applyNumberFormat="1" applyFont="1" applyBorder="1" applyAlignment="1">
      <alignment horizontal="center" vertical="center"/>
    </xf>
    <xf numFmtId="0" fontId="5" fillId="0" borderId="69" xfId="0" applyFont="1" applyBorder="1" applyAlignment="1">
      <alignment horizontal="center"/>
    </xf>
    <xf numFmtId="4" fontId="5" fillId="25" borderId="77" xfId="0" applyNumberFormat="1" applyFont="1" applyFill="1" applyBorder="1"/>
    <xf numFmtId="4" fontId="5" fillId="25" borderId="103" xfId="0" applyNumberFormat="1" applyFont="1" applyFill="1" applyBorder="1"/>
    <xf numFmtId="9" fontId="26" fillId="2" borderId="79" xfId="0" applyNumberFormat="1" applyFont="1" applyFill="1" applyBorder="1" applyAlignment="1">
      <alignment horizontal="center" vertical="center"/>
    </xf>
    <xf numFmtId="0" fontId="5" fillId="2" borderId="80" xfId="0" applyFont="1" applyFill="1" applyBorder="1" applyAlignment="1">
      <alignment horizontal="center" vertical="center"/>
    </xf>
    <xf numFmtId="0" fontId="34" fillId="0" borderId="0" xfId="0" applyFont="1" applyAlignment="1">
      <alignment horizontal="center"/>
    </xf>
    <xf numFmtId="167" fontId="17" fillId="25" borderId="72" xfId="0" applyNumberFormat="1" applyFont="1" applyFill="1" applyBorder="1" applyAlignment="1">
      <alignment horizontal="center" vertical="center"/>
    </xf>
    <xf numFmtId="9" fontId="26" fillId="0" borderId="96" xfId="0" applyNumberFormat="1" applyFont="1" applyBorder="1" applyAlignment="1">
      <alignment horizontal="center" vertical="center"/>
    </xf>
    <xf numFmtId="0" fontId="6" fillId="32" borderId="67" xfId="0" applyFont="1" applyFill="1" applyBorder="1" applyAlignment="1" applyProtection="1">
      <alignment horizontal="center" vertical="center"/>
      <protection hidden="1"/>
    </xf>
    <xf numFmtId="0" fontId="6" fillId="33" borderId="67" xfId="0" applyFont="1" applyFill="1" applyBorder="1" applyAlignment="1" applyProtection="1">
      <alignment horizontal="center" vertical="center"/>
      <protection hidden="1"/>
    </xf>
    <xf numFmtId="167" fontId="5" fillId="28" borderId="11" xfId="2" applyNumberFormat="1" applyFont="1" applyFill="1" applyBorder="1" applyAlignment="1" applyProtection="1">
      <alignment horizontal="left" vertical="center"/>
      <protection hidden="1"/>
    </xf>
    <xf numFmtId="9" fontId="6" fillId="32" borderId="67" xfId="0" applyNumberFormat="1" applyFont="1" applyFill="1" applyBorder="1" applyAlignment="1" applyProtection="1">
      <alignment horizontal="center" vertical="center"/>
      <protection hidden="1"/>
    </xf>
    <xf numFmtId="9" fontId="6" fillId="33" borderId="67" xfId="0" applyNumberFormat="1" applyFont="1" applyFill="1" applyBorder="1" applyAlignment="1" applyProtection="1">
      <alignment horizontal="center" vertical="center"/>
      <protection hidden="1"/>
    </xf>
    <xf numFmtId="0" fontId="5" fillId="0" borderId="80" xfId="0" applyFont="1" applyBorder="1" applyAlignment="1">
      <alignment horizontal="left" vertical="top"/>
    </xf>
    <xf numFmtId="0" fontId="22" fillId="31" borderId="35" xfId="0" applyFont="1" applyFill="1" applyBorder="1" applyAlignment="1">
      <alignment horizontal="center" vertical="center"/>
    </xf>
    <xf numFmtId="168" fontId="5" fillId="25" borderId="72" xfId="0" applyNumberFormat="1" applyFont="1" applyFill="1" applyBorder="1" applyAlignment="1">
      <alignment horizontal="center" vertical="center"/>
    </xf>
    <xf numFmtId="9" fontId="20" fillId="29" borderId="91" xfId="0" applyNumberFormat="1" applyFont="1" applyFill="1" applyBorder="1" applyAlignment="1">
      <alignment horizontal="center" vertical="center"/>
    </xf>
    <xf numFmtId="0" fontId="8" fillId="35" borderId="80" xfId="0" applyFont="1" applyFill="1" applyBorder="1"/>
    <xf numFmtId="0" fontId="34" fillId="0" borderId="69" xfId="0" applyFont="1" applyBorder="1" applyAlignment="1">
      <alignment horizontal="center" vertical="center"/>
    </xf>
    <xf numFmtId="0" fontId="8" fillId="0" borderId="80" xfId="0" applyFont="1" applyBorder="1" applyAlignment="1">
      <alignment horizontal="left" vertical="center"/>
    </xf>
    <xf numFmtId="0" fontId="24" fillId="0" borderId="0" xfId="0" applyFont="1"/>
    <xf numFmtId="0" fontId="6" fillId="32" borderId="80" xfId="5" applyFont="1" applyFill="1" applyBorder="1" applyAlignment="1" applyProtection="1">
      <alignment horizontal="center" vertical="center"/>
      <protection hidden="1"/>
    </xf>
    <xf numFmtId="0" fontId="6" fillId="33" borderId="80" xfId="5" applyFont="1" applyFill="1" applyBorder="1" applyAlignment="1" applyProtection="1">
      <alignment horizontal="center" vertical="center"/>
      <protection hidden="1"/>
    </xf>
    <xf numFmtId="44" fontId="18" fillId="28" borderId="11" xfId="2" applyFont="1" applyFill="1" applyBorder="1" applyAlignment="1">
      <alignment vertical="center"/>
    </xf>
    <xf numFmtId="1" fontId="6" fillId="27" borderId="67" xfId="7" applyNumberFormat="1" applyFont="1" applyFill="1" applyBorder="1" applyAlignment="1" applyProtection="1">
      <alignment horizontal="center" vertical="center"/>
      <protection hidden="1"/>
    </xf>
    <xf numFmtId="1" fontId="6" fillId="2" borderId="67" xfId="7" applyNumberFormat="1" applyFont="1" applyFill="1" applyBorder="1" applyAlignment="1" applyProtection="1">
      <alignment horizontal="center" vertical="center"/>
      <protection hidden="1"/>
    </xf>
    <xf numFmtId="1" fontId="42" fillId="27" borderId="67" xfId="7" applyNumberFormat="1" applyFont="1" applyFill="1" applyBorder="1" applyAlignment="1" applyProtection="1">
      <alignment horizontal="center" vertical="center"/>
      <protection hidden="1"/>
    </xf>
    <xf numFmtId="1" fontId="42" fillId="2" borderId="67" xfId="7" applyNumberFormat="1" applyFont="1" applyFill="1" applyBorder="1" applyAlignment="1" applyProtection="1">
      <alignment horizontal="center" vertical="center"/>
      <protection hidden="1"/>
    </xf>
    <xf numFmtId="9" fontId="20" fillId="29" borderId="86" xfId="0" applyNumberFormat="1" applyFont="1" applyFill="1" applyBorder="1" applyAlignment="1">
      <alignment horizontal="center" vertical="center"/>
    </xf>
    <xf numFmtId="0" fontId="18" fillId="28" borderId="121" xfId="0" applyFont="1" applyFill="1" applyBorder="1" applyAlignment="1">
      <alignment horizontal="left" vertical="center"/>
    </xf>
    <xf numFmtId="0" fontId="5" fillId="0" borderId="32" xfId="5" applyFont="1" applyBorder="1" applyAlignment="1" applyProtection="1">
      <alignment horizontal="left" vertical="center"/>
      <protection hidden="1"/>
    </xf>
    <xf numFmtId="0" fontId="22" fillId="31" borderId="88" xfId="0" applyFont="1" applyFill="1" applyBorder="1" applyAlignment="1">
      <alignment horizontal="center" vertical="center"/>
    </xf>
    <xf numFmtId="170" fontId="6" fillId="27" borderId="29" xfId="9" applyNumberFormat="1" applyFont="1" applyFill="1" applyBorder="1" applyAlignment="1" applyProtection="1">
      <alignment horizontal="center" vertical="center"/>
      <protection hidden="1"/>
    </xf>
    <xf numFmtId="170" fontId="6" fillId="2" borderId="29" xfId="9" applyNumberFormat="1" applyFont="1" applyFill="1" applyBorder="1" applyAlignment="1" applyProtection="1">
      <alignment horizontal="center" vertical="center"/>
      <protection hidden="1"/>
    </xf>
    <xf numFmtId="0" fontId="26" fillId="0" borderId="96" xfId="0" applyFont="1" applyBorder="1" applyAlignment="1">
      <alignment horizontal="center" vertical="center"/>
    </xf>
    <xf numFmtId="0" fontId="8" fillId="0" borderId="80" xfId="0" applyFont="1" applyBorder="1" applyAlignment="1">
      <alignment horizontal="center"/>
    </xf>
    <xf numFmtId="0" fontId="8" fillId="0" borderId="81" xfId="0" applyFont="1" applyBorder="1" applyAlignment="1">
      <alignment horizontal="center"/>
    </xf>
    <xf numFmtId="169" fontId="5" fillId="25" borderId="72" xfId="0" applyNumberFormat="1" applyFont="1" applyFill="1" applyBorder="1" applyAlignment="1">
      <alignment horizontal="center" vertical="center"/>
    </xf>
    <xf numFmtId="0" fontId="8" fillId="0" borderId="69" xfId="0" applyFont="1" applyBorder="1" applyAlignment="1">
      <alignment horizontal="center"/>
    </xf>
    <xf numFmtId="0" fontId="8" fillId="0" borderId="83" xfId="0" applyFont="1" applyBorder="1" applyAlignment="1">
      <alignment horizontal="center"/>
    </xf>
    <xf numFmtId="0" fontId="23" fillId="0" borderId="0" xfId="0" applyFont="1" applyAlignment="1">
      <alignment horizontal="center" vertical="center"/>
    </xf>
    <xf numFmtId="2" fontId="26" fillId="0" borderId="79" xfId="0" applyNumberFormat="1" applyFont="1" applyBorder="1" applyAlignment="1">
      <alignment horizontal="center" vertical="center"/>
    </xf>
    <xf numFmtId="0" fontId="5" fillId="0" borderId="80" xfId="0" applyFont="1" applyBorder="1" applyAlignment="1">
      <alignment horizontal="center"/>
    </xf>
    <xf numFmtId="1" fontId="6" fillId="27" borderId="29" xfId="7" applyNumberFormat="1" applyFont="1" applyFill="1" applyBorder="1" applyAlignment="1" applyProtection="1">
      <alignment horizontal="center" vertical="center"/>
      <protection locked="0"/>
    </xf>
    <xf numFmtId="1" fontId="6" fillId="2" borderId="29" xfId="7" applyNumberFormat="1" applyFont="1" applyFill="1" applyBorder="1" applyAlignment="1" applyProtection="1">
      <alignment horizontal="center" vertical="center"/>
      <protection locked="0"/>
    </xf>
    <xf numFmtId="1" fontId="6" fillId="27" borderId="42" xfId="7" applyNumberFormat="1" applyFont="1" applyFill="1" applyBorder="1" applyAlignment="1" applyProtection="1">
      <alignment horizontal="center" vertical="center"/>
      <protection locked="0"/>
    </xf>
    <xf numFmtId="0" fontId="5" fillId="0" borderId="43" xfId="5" applyFont="1" applyBorder="1" applyAlignment="1" applyProtection="1">
      <alignment horizontal="left" vertical="center"/>
      <protection hidden="1"/>
    </xf>
    <xf numFmtId="1" fontId="6" fillId="2" borderId="42" xfId="7" applyNumberFormat="1" applyFont="1" applyFill="1" applyBorder="1" applyAlignment="1" applyProtection="1">
      <alignment horizontal="center" vertical="center"/>
      <protection locked="0"/>
    </xf>
    <xf numFmtId="0" fontId="22" fillId="31" borderId="44" xfId="0" applyFont="1" applyFill="1" applyBorder="1" applyAlignment="1">
      <alignment horizontal="center" vertical="center"/>
    </xf>
    <xf numFmtId="9" fontId="6" fillId="27" borderId="67" xfId="7" applyFont="1" applyFill="1" applyBorder="1" applyAlignment="1" applyProtection="1">
      <alignment horizontal="center" vertical="center"/>
      <protection locked="0"/>
    </xf>
    <xf numFmtId="9" fontId="6" fillId="2" borderId="67" xfId="7" applyFont="1" applyFill="1" applyBorder="1" applyAlignment="1" applyProtection="1">
      <alignment horizontal="center" vertical="center"/>
      <protection locked="0"/>
    </xf>
    <xf numFmtId="0" fontId="3" fillId="0" borderId="80" xfId="0" applyFont="1" applyBorder="1" applyAlignment="1">
      <alignment horizontal="center" vertical="top"/>
    </xf>
    <xf numFmtId="0" fontId="40" fillId="0" borderId="80" xfId="0" applyFont="1" applyBorder="1" applyAlignment="1">
      <alignment horizontal="center" vertical="center"/>
    </xf>
    <xf numFmtId="1" fontId="6" fillId="27" borderId="67" xfId="7" applyNumberFormat="1" applyFont="1" applyFill="1" applyBorder="1" applyAlignment="1" applyProtection="1">
      <alignment horizontal="center" vertical="center"/>
      <protection locked="0"/>
    </xf>
    <xf numFmtId="1" fontId="6" fillId="2" borderId="67" xfId="7" applyNumberFormat="1" applyFont="1" applyFill="1" applyBorder="1" applyAlignment="1" applyProtection="1">
      <alignment horizontal="center" vertical="center"/>
      <protection locked="0"/>
    </xf>
    <xf numFmtId="0" fontId="21" fillId="30" borderId="120" xfId="0" applyFont="1" applyFill="1" applyBorder="1" applyAlignment="1">
      <alignment vertical="center"/>
    </xf>
    <xf numFmtId="0" fontId="22" fillId="31" borderId="85" xfId="0" applyFont="1" applyFill="1" applyBorder="1" applyAlignment="1">
      <alignment horizontal="center" vertical="center"/>
    </xf>
    <xf numFmtId="0" fontId="21" fillId="30" borderId="107" xfId="0" applyFont="1" applyFill="1" applyBorder="1" applyAlignment="1">
      <alignment vertical="center"/>
    </xf>
    <xf numFmtId="0" fontId="8" fillId="0" borderId="138" xfId="0" applyFont="1" applyBorder="1" applyAlignment="1">
      <alignment vertical="center"/>
    </xf>
    <xf numFmtId="0" fontId="22" fillId="31" borderId="107" xfId="0" applyFont="1" applyFill="1" applyBorder="1" applyAlignment="1">
      <alignment horizontal="center" vertical="center"/>
    </xf>
    <xf numFmtId="167" fontId="5" fillId="25" borderId="151" xfId="0" applyNumberFormat="1" applyFont="1" applyFill="1" applyBorder="1" applyAlignment="1">
      <alignment vertical="center"/>
    </xf>
    <xf numFmtId="167" fontId="5" fillId="25" borderId="128" xfId="0" applyNumberFormat="1" applyFont="1" applyFill="1" applyBorder="1" applyAlignment="1">
      <alignment vertical="center"/>
    </xf>
    <xf numFmtId="167" fontId="5" fillId="25" borderId="111" xfId="0" applyNumberFormat="1" applyFont="1" applyFill="1" applyBorder="1" applyAlignment="1">
      <alignment vertical="center"/>
    </xf>
    <xf numFmtId="167" fontId="5" fillId="25" borderId="31" xfId="0" applyNumberFormat="1" applyFont="1" applyFill="1" applyBorder="1" applyAlignment="1">
      <alignment vertical="center"/>
    </xf>
    <xf numFmtId="0" fontId="8" fillId="0" borderId="80" xfId="0" applyFont="1" applyBorder="1" applyAlignment="1">
      <alignment horizontal="center" vertical="top"/>
    </xf>
    <xf numFmtId="0" fontId="8" fillId="2" borderId="80" xfId="0" applyFont="1" applyFill="1" applyBorder="1" applyAlignment="1">
      <alignment horizontal="center" vertical="center"/>
    </xf>
    <xf numFmtId="9" fontId="6" fillId="34" borderId="80" xfId="0" applyNumberFormat="1" applyFont="1" applyFill="1" applyBorder="1" applyAlignment="1">
      <alignment horizontal="center" vertical="center"/>
    </xf>
    <xf numFmtId="9" fontId="6" fillId="33" borderId="80" xfId="0" applyNumberFormat="1" applyFont="1" applyFill="1" applyBorder="1" applyAlignment="1">
      <alignment horizontal="center" vertical="center"/>
    </xf>
    <xf numFmtId="0" fontId="5" fillId="2" borderId="67" xfId="5" applyFont="1" applyFill="1" applyBorder="1" applyAlignment="1" applyProtection="1">
      <alignment horizontal="left" vertical="center"/>
      <protection hidden="1"/>
    </xf>
    <xf numFmtId="0" fontId="28" fillId="0" borderId="0" xfId="8" applyFont="1" applyAlignment="1">
      <alignment horizontal="center" vertical="center"/>
    </xf>
    <xf numFmtId="0" fontId="17" fillId="25" borderId="72" xfId="0" applyFont="1" applyFill="1" applyBorder="1" applyAlignment="1">
      <alignment horizontal="center" vertical="center"/>
    </xf>
    <xf numFmtId="1" fontId="9" fillId="27" borderId="67" xfId="0" applyNumberFormat="1" applyFont="1" applyFill="1" applyBorder="1" applyAlignment="1" applyProtection="1">
      <alignment horizontal="center" vertical="center"/>
      <protection hidden="1"/>
    </xf>
    <xf numFmtId="1" fontId="9" fillId="2" borderId="67" xfId="0" applyNumberFormat="1" applyFont="1" applyFill="1" applyBorder="1" applyAlignment="1" applyProtection="1">
      <alignment horizontal="center" vertical="center"/>
      <protection hidden="1"/>
    </xf>
    <xf numFmtId="0" fontId="2" fillId="0" borderId="80" xfId="8" applyBorder="1" applyAlignment="1">
      <alignment horizontal="center" vertical="center"/>
    </xf>
    <xf numFmtId="1" fontId="6" fillId="32" borderId="67" xfId="5" applyNumberFormat="1" applyFont="1" applyFill="1" applyBorder="1" applyAlignment="1" applyProtection="1">
      <alignment horizontal="center" vertical="center"/>
      <protection hidden="1"/>
    </xf>
    <xf numFmtId="1" fontId="6" fillId="33" borderId="67" xfId="5" applyNumberFormat="1" applyFont="1" applyFill="1" applyBorder="1" applyAlignment="1" applyProtection="1">
      <alignment horizontal="center" vertical="center"/>
      <protection hidden="1"/>
    </xf>
    <xf numFmtId="0" fontId="24" fillId="0" borderId="80" xfId="0" applyFont="1" applyBorder="1" applyAlignment="1">
      <alignment horizontal="center" vertical="center"/>
    </xf>
    <xf numFmtId="0" fontId="5" fillId="0" borderId="80" xfId="0" applyFont="1" applyBorder="1" applyAlignment="1">
      <alignment vertical="top"/>
    </xf>
    <xf numFmtId="0" fontId="5" fillId="0" borderId="80" xfId="0" applyFont="1" applyBorder="1" applyAlignment="1">
      <alignment horizontal="left" vertical="center"/>
    </xf>
    <xf numFmtId="167" fontId="5" fillId="25" borderId="82" xfId="0" applyNumberFormat="1" applyFont="1" applyFill="1" applyBorder="1" applyAlignment="1">
      <alignment horizontal="center" vertical="center"/>
    </xf>
    <xf numFmtId="9" fontId="5" fillId="0" borderId="67" xfId="5" applyNumberFormat="1" applyFont="1" applyBorder="1" applyAlignment="1" applyProtection="1">
      <alignment horizontal="left" vertical="center"/>
      <protection hidden="1"/>
    </xf>
    <xf numFmtId="0" fontId="6" fillId="32" borderId="67" xfId="5" applyFont="1" applyFill="1" applyBorder="1" applyAlignment="1" applyProtection="1">
      <alignment horizontal="center" vertical="center"/>
      <protection hidden="1"/>
    </xf>
    <xf numFmtId="9" fontId="5" fillId="0" borderId="68" xfId="5" applyNumberFormat="1" applyFont="1" applyBorder="1" applyAlignment="1" applyProtection="1">
      <alignment horizontal="left" vertical="center"/>
      <protection hidden="1"/>
    </xf>
    <xf numFmtId="0" fontId="6" fillId="33" borderId="67" xfId="5" applyFont="1" applyFill="1" applyBorder="1" applyAlignment="1" applyProtection="1">
      <alignment horizontal="center" vertical="center"/>
      <protection hidden="1"/>
    </xf>
    <xf numFmtId="0" fontId="34" fillId="0" borderId="89" xfId="0" applyFont="1" applyBorder="1" applyAlignment="1" applyProtection="1">
      <alignment horizontal="center" vertical="center"/>
      <protection hidden="1"/>
    </xf>
    <xf numFmtId="167" fontId="24" fillId="28" borderId="26" xfId="0" applyNumberFormat="1" applyFont="1" applyFill="1" applyBorder="1" applyAlignment="1">
      <alignment vertical="center"/>
    </xf>
    <xf numFmtId="167" fontId="24" fillId="28" borderId="159" xfId="0" applyNumberFormat="1" applyFont="1" applyFill="1" applyBorder="1" applyAlignment="1">
      <alignment vertical="center"/>
    </xf>
    <xf numFmtId="9" fontId="6" fillId="27" borderId="67" xfId="3" applyFont="1" applyFill="1" applyBorder="1" applyAlignment="1">
      <alignment horizontal="center" vertical="center"/>
    </xf>
    <xf numFmtId="9" fontId="6" fillId="2" borderId="67" xfId="3" applyFont="1" applyFill="1" applyBorder="1" applyAlignment="1">
      <alignment horizontal="center" vertical="center"/>
    </xf>
    <xf numFmtId="0" fontId="34" fillId="0" borderId="80" xfId="0" applyFont="1" applyBorder="1" applyAlignment="1">
      <alignment horizontal="center" vertical="center"/>
    </xf>
    <xf numFmtId="0" fontId="28" fillId="0" borderId="80" xfId="8" applyFont="1" applyBorder="1" applyAlignment="1">
      <alignment horizontal="center" vertical="center"/>
    </xf>
    <xf numFmtId="0" fontId="6" fillId="27" borderId="67" xfId="0" applyFont="1" applyFill="1" applyBorder="1" applyAlignment="1">
      <alignment horizontal="center" vertical="center"/>
    </xf>
    <xf numFmtId="0" fontId="6" fillId="2" borderId="67" xfId="0" applyFont="1" applyFill="1" applyBorder="1" applyAlignment="1">
      <alignment horizontal="center" vertical="center"/>
    </xf>
    <xf numFmtId="14" fontId="5" fillId="35" borderId="67" xfId="0" applyNumberFormat="1" applyFont="1" applyFill="1" applyBorder="1" applyAlignment="1">
      <alignment horizontal="center"/>
    </xf>
    <xf numFmtId="14" fontId="5" fillId="35" borderId="68" xfId="0" applyNumberFormat="1" applyFont="1" applyFill="1" applyBorder="1" applyAlignment="1">
      <alignment horizontal="center"/>
    </xf>
    <xf numFmtId="14" fontId="5" fillId="36" borderId="67" xfId="0" applyNumberFormat="1" applyFont="1" applyFill="1" applyBorder="1" applyAlignment="1">
      <alignment horizontal="center"/>
    </xf>
    <xf numFmtId="14" fontId="5" fillId="36" borderId="68" xfId="0" applyNumberFormat="1" applyFont="1" applyFill="1" applyBorder="1" applyAlignment="1">
      <alignment horizontal="center"/>
    </xf>
    <xf numFmtId="0" fontId="6" fillId="27" borderId="67" xfId="0" applyFont="1" applyFill="1" applyBorder="1" applyAlignment="1" applyProtection="1">
      <alignment horizontal="center" vertical="center"/>
      <protection hidden="1"/>
    </xf>
    <xf numFmtId="0" fontId="6" fillId="2" borderId="67" xfId="0" applyFont="1" applyFill="1" applyBorder="1" applyAlignment="1" applyProtection="1">
      <alignment horizontal="center" vertical="center"/>
      <protection hidden="1"/>
    </xf>
    <xf numFmtId="0" fontId="26" fillId="0" borderId="79" xfId="0" applyFont="1" applyBorder="1" applyAlignment="1">
      <alignment horizontal="center" vertical="center"/>
    </xf>
    <xf numFmtId="167" fontId="5" fillId="25" borderId="160" xfId="0" applyNumberFormat="1" applyFont="1" applyFill="1" applyBorder="1" applyAlignment="1">
      <alignment horizontal="center" vertical="center"/>
    </xf>
    <xf numFmtId="167" fontId="24" fillId="0" borderId="79" xfId="0" applyNumberFormat="1" applyFont="1" applyBorder="1" applyAlignment="1">
      <alignment horizontal="center" vertical="center"/>
    </xf>
    <xf numFmtId="0" fontId="8" fillId="0" borderId="70" xfId="0" applyFont="1" applyBorder="1" applyAlignment="1">
      <alignment horizontal="left" vertical="center"/>
    </xf>
    <xf numFmtId="9" fontId="6" fillId="27" borderId="67" xfId="0" applyNumberFormat="1" applyFont="1" applyFill="1" applyBorder="1" applyAlignment="1" applyProtection="1">
      <alignment horizontal="center" vertical="center"/>
      <protection hidden="1"/>
    </xf>
    <xf numFmtId="9" fontId="6" fillId="2" borderId="67" xfId="0" applyNumberFormat="1" applyFont="1" applyFill="1" applyBorder="1" applyAlignment="1" applyProtection="1">
      <alignment horizontal="center" vertical="center"/>
      <protection hidden="1"/>
    </xf>
    <xf numFmtId="1" fontId="26" fillId="2" borderId="79" xfId="0" applyNumberFormat="1" applyFont="1" applyFill="1" applyBorder="1" applyAlignment="1">
      <alignment horizontal="center" vertical="center"/>
    </xf>
    <xf numFmtId="0" fontId="8" fillId="0" borderId="70" xfId="0" applyFont="1" applyBorder="1"/>
    <xf numFmtId="14" fontId="5" fillId="35" borderId="29" xfId="0" applyNumberFormat="1" applyFont="1" applyFill="1" applyBorder="1" applyAlignment="1">
      <alignment horizontal="center"/>
    </xf>
    <xf numFmtId="0" fontId="9" fillId="0" borderId="67" xfId="0" applyFont="1" applyBorder="1" applyAlignment="1" applyProtection="1">
      <alignment horizontal="center" vertical="center"/>
      <protection hidden="1"/>
    </xf>
    <xf numFmtId="10" fontId="26" fillId="0" borderId="79" xfId="0" applyNumberFormat="1" applyFont="1" applyBorder="1" applyAlignment="1">
      <alignment horizontal="center" vertical="center"/>
    </xf>
    <xf numFmtId="14" fontId="5" fillId="0" borderId="68" xfId="0" applyNumberFormat="1" applyFont="1" applyBorder="1" applyAlignment="1">
      <alignment horizontal="center"/>
    </xf>
    <xf numFmtId="9" fontId="6" fillId="27" borderId="67" xfId="3" applyFont="1" applyFill="1" applyBorder="1" applyAlignment="1" applyProtection="1">
      <alignment horizontal="center" vertical="center"/>
      <protection hidden="1"/>
    </xf>
    <xf numFmtId="9" fontId="6" fillId="2" borderId="67" xfId="3" applyFont="1" applyFill="1" applyBorder="1" applyAlignment="1" applyProtection="1">
      <alignment horizontal="center" vertical="center"/>
      <protection hidden="1"/>
    </xf>
    <xf numFmtId="171" fontId="5" fillId="25" borderId="72" xfId="0" applyNumberFormat="1" applyFont="1" applyFill="1" applyBorder="1" applyAlignment="1">
      <alignment horizontal="center" vertical="center"/>
    </xf>
    <xf numFmtId="0" fontId="50" fillId="0" borderId="0" xfId="0" applyFont="1" applyAlignment="1">
      <alignment horizontal="center"/>
    </xf>
    <xf numFmtId="9" fontId="20" fillId="29" borderId="69" xfId="0" applyNumberFormat="1" applyFont="1" applyFill="1" applyBorder="1" applyAlignment="1">
      <alignment horizontal="center" vertical="center" wrapText="1"/>
    </xf>
    <xf numFmtId="44" fontId="18" fillId="28" borderId="11" xfId="2" applyFont="1" applyFill="1" applyBorder="1"/>
    <xf numFmtId="0" fontId="21" fillId="30" borderId="69" xfId="0" applyFont="1" applyFill="1" applyBorder="1" applyAlignment="1">
      <alignment horizontal="center" vertical="center" wrapText="1"/>
    </xf>
    <xf numFmtId="0" fontId="8" fillId="0" borderId="80" xfId="0" applyFont="1" applyBorder="1" applyAlignment="1">
      <alignment horizontal="center" vertical="center" wrapText="1"/>
    </xf>
    <xf numFmtId="167" fontId="5" fillId="25" borderId="72" xfId="0" applyNumberFormat="1" applyFont="1" applyFill="1" applyBorder="1" applyAlignment="1">
      <alignment horizontal="center" vertical="center" wrapText="1"/>
    </xf>
    <xf numFmtId="0" fontId="3" fillId="2" borderId="0" xfId="0" applyFont="1" applyFill="1" applyAlignment="1" applyProtection="1">
      <alignment horizontal="center" vertical="center"/>
      <protection hidden="1"/>
    </xf>
    <xf numFmtId="44" fontId="52" fillId="2" borderId="0" xfId="2" applyFont="1" applyFill="1" applyBorder="1"/>
    <xf numFmtId="0" fontId="53" fillId="2" borderId="0" xfId="0" applyFont="1" applyFill="1" applyProtection="1">
      <protection hidden="1"/>
    </xf>
    <xf numFmtId="0" fontId="9" fillId="2" borderId="80" xfId="0" applyFont="1" applyFill="1" applyBorder="1" applyAlignment="1" applyProtection="1">
      <alignment horizontal="left"/>
      <protection hidden="1"/>
    </xf>
    <xf numFmtId="166" fontId="9" fillId="2" borderId="80" xfId="2" applyNumberFormat="1" applyFont="1" applyFill="1" applyBorder="1" applyAlignment="1" applyProtection="1">
      <alignment horizontal="left"/>
      <protection hidden="1"/>
    </xf>
    <xf numFmtId="44" fontId="52" fillId="2" borderId="80" xfId="2" applyFont="1" applyFill="1" applyBorder="1"/>
    <xf numFmtId="166" fontId="9" fillId="2" borderId="0" xfId="2" applyNumberFormat="1" applyFont="1" applyFill="1" applyAlignment="1" applyProtection="1">
      <alignment horizontal="center"/>
      <protection hidden="1"/>
    </xf>
    <xf numFmtId="166" fontId="9" fillId="2" borderId="0" xfId="0" applyNumberFormat="1" applyFont="1" applyFill="1" applyAlignment="1" applyProtection="1">
      <alignment horizontal="center"/>
      <protection hidden="1"/>
    </xf>
    <xf numFmtId="9" fontId="18" fillId="28" borderId="9" xfId="0" applyNumberFormat="1" applyFont="1" applyFill="1" applyBorder="1" applyAlignment="1">
      <alignment horizontal="center" vertical="center"/>
    </xf>
    <xf numFmtId="0" fontId="6" fillId="2" borderId="0" xfId="5" applyFont="1" applyFill="1" applyAlignment="1" applyProtection="1">
      <alignment horizontal="left" vertical="center"/>
      <protection hidden="1"/>
    </xf>
    <xf numFmtId="0" fontId="6" fillId="13" borderId="11" xfId="5" applyFont="1" applyFill="1" applyBorder="1" applyAlignment="1" applyProtection="1">
      <alignment horizontal="left" vertical="center" wrapText="1"/>
      <protection hidden="1"/>
    </xf>
    <xf numFmtId="0" fontId="6" fillId="13" borderId="11" xfId="5" applyFont="1" applyFill="1" applyBorder="1" applyAlignment="1" applyProtection="1">
      <alignment horizontal="left" vertical="center"/>
      <protection hidden="1"/>
    </xf>
    <xf numFmtId="0" fontId="5" fillId="22" borderId="11" xfId="5" applyFont="1" applyFill="1" applyBorder="1" applyAlignment="1" applyProtection="1">
      <alignment horizontal="left" vertical="center" wrapText="1"/>
      <protection hidden="1"/>
    </xf>
    <xf numFmtId="0" fontId="5" fillId="22" borderId="11" xfId="5" applyFont="1" applyFill="1" applyBorder="1" applyAlignment="1" applyProtection="1">
      <alignment horizontal="left" vertical="center"/>
      <protection hidden="1"/>
    </xf>
    <xf numFmtId="165" fontId="5" fillId="22" borderId="11" xfId="5" applyNumberFormat="1" applyFont="1" applyFill="1" applyBorder="1" applyAlignment="1" applyProtection="1">
      <alignment horizontal="left" vertical="center" wrapText="1"/>
      <protection hidden="1"/>
    </xf>
    <xf numFmtId="0" fontId="18" fillId="28" borderId="9" xfId="0" applyFont="1" applyFill="1" applyBorder="1" applyAlignment="1">
      <alignment horizontal="left" vertical="center"/>
    </xf>
    <xf numFmtId="0" fontId="18" fillId="28" borderId="11" xfId="0" applyFont="1" applyFill="1" applyBorder="1" applyAlignment="1">
      <alignment horizontal="left"/>
    </xf>
    <xf numFmtId="172" fontId="51" fillId="28" borderId="11" xfId="1" applyNumberFormat="1" applyFont="1" applyFill="1" applyBorder="1" applyAlignment="1">
      <alignment horizontal="left" vertical="center" readingOrder="1"/>
    </xf>
    <xf numFmtId="44" fontId="52" fillId="2" borderId="0" xfId="2" applyFont="1" applyFill="1" applyBorder="1" applyAlignment="1">
      <alignment horizontal="left"/>
    </xf>
    <xf numFmtId="0" fontId="9" fillId="2" borderId="0" xfId="0" applyFont="1" applyFill="1" applyAlignment="1" applyProtection="1">
      <alignment horizontal="left"/>
      <protection hidden="1"/>
    </xf>
    <xf numFmtId="173" fontId="5" fillId="25" borderId="72" xfId="0" applyNumberFormat="1" applyFont="1" applyFill="1" applyBorder="1" applyAlignment="1">
      <alignment horizontal="center" vertical="center"/>
    </xf>
    <xf numFmtId="0" fontId="8" fillId="35" borderId="81" xfId="0" applyFont="1" applyFill="1" applyBorder="1" applyAlignment="1">
      <alignment horizontal="center"/>
    </xf>
    <xf numFmtId="0" fontId="28" fillId="0" borderId="0" xfId="8" applyFont="1" applyAlignment="1">
      <alignment horizontal="center"/>
    </xf>
    <xf numFmtId="0" fontId="22" fillId="31" borderId="114" xfId="0" applyFont="1" applyFill="1" applyBorder="1" applyAlignment="1">
      <alignment horizontal="center" vertical="center"/>
    </xf>
    <xf numFmtId="0" fontId="22" fillId="31" borderId="117" xfId="0" applyFont="1" applyFill="1" applyBorder="1" applyAlignment="1">
      <alignment horizontal="center" vertical="center"/>
    </xf>
    <xf numFmtId="0" fontId="22" fillId="31" borderId="124" xfId="0" applyFont="1" applyFill="1" applyBorder="1" applyAlignment="1">
      <alignment horizontal="center" vertical="center"/>
    </xf>
    <xf numFmtId="0" fontId="22" fillId="31" borderId="126" xfId="0" applyFont="1" applyFill="1" applyBorder="1" applyAlignment="1">
      <alignment horizontal="center" vertical="center"/>
    </xf>
    <xf numFmtId="0" fontId="22" fillId="31" borderId="127" xfId="0" applyFont="1" applyFill="1" applyBorder="1" applyAlignment="1">
      <alignment horizontal="center" vertical="center"/>
    </xf>
    <xf numFmtId="0" fontId="10" fillId="6" borderId="10" xfId="5" applyFont="1" applyFill="1" applyBorder="1" applyAlignment="1" applyProtection="1">
      <alignment horizontal="center" vertical="center" wrapText="1"/>
      <protection hidden="1"/>
    </xf>
    <xf numFmtId="0" fontId="10" fillId="6" borderId="8" xfId="5" applyFont="1" applyFill="1" applyBorder="1" applyAlignment="1" applyProtection="1">
      <alignment horizontal="center" vertical="center" wrapText="1"/>
      <protection hidden="1"/>
    </xf>
    <xf numFmtId="0" fontId="10" fillId="6" borderId="9" xfId="5" applyFont="1" applyFill="1" applyBorder="1" applyAlignment="1" applyProtection="1">
      <alignment horizontal="center" vertical="center" wrapText="1"/>
      <protection hidden="1"/>
    </xf>
    <xf numFmtId="0" fontId="10" fillId="7" borderId="10" xfId="5" applyFont="1" applyFill="1" applyBorder="1" applyAlignment="1" applyProtection="1">
      <alignment horizontal="center" vertical="center"/>
      <protection hidden="1"/>
    </xf>
    <xf numFmtId="0" fontId="10" fillId="7" borderId="8" xfId="5" applyFont="1" applyFill="1" applyBorder="1" applyAlignment="1" applyProtection="1">
      <alignment horizontal="center" vertical="center"/>
      <protection hidden="1"/>
    </xf>
    <xf numFmtId="0" fontId="10" fillId="7" borderId="9" xfId="5" applyFont="1" applyFill="1" applyBorder="1" applyAlignment="1" applyProtection="1">
      <alignment horizontal="center" vertical="center"/>
      <protection hidden="1"/>
    </xf>
    <xf numFmtId="0" fontId="12" fillId="8" borderId="12" xfId="0" applyFont="1" applyFill="1" applyBorder="1" applyAlignment="1">
      <alignment horizontal="center" vertical="center"/>
    </xf>
    <xf numFmtId="0" fontId="12" fillId="8" borderId="0" xfId="0" applyFont="1" applyFill="1" applyAlignment="1">
      <alignment horizontal="center" vertical="center"/>
    </xf>
    <xf numFmtId="0" fontId="6" fillId="9" borderId="11" xfId="5" applyFont="1" applyFill="1" applyBorder="1" applyAlignment="1" applyProtection="1">
      <alignment horizontal="center" vertical="center"/>
      <protection hidden="1"/>
    </xf>
    <xf numFmtId="49" fontId="6" fillId="10" borderId="11" xfId="5" applyNumberFormat="1" applyFont="1" applyFill="1" applyBorder="1" applyAlignment="1" applyProtection="1">
      <alignment horizontal="center" vertical="center"/>
      <protection hidden="1"/>
    </xf>
    <xf numFmtId="0" fontId="6" fillId="11" borderId="10" xfId="5" applyFont="1" applyFill="1" applyBorder="1" applyAlignment="1" applyProtection="1">
      <alignment horizontal="center" vertical="center" wrapText="1"/>
      <protection hidden="1"/>
    </xf>
    <xf numFmtId="0" fontId="6" fillId="11" borderId="8" xfId="5" applyFont="1" applyFill="1" applyBorder="1" applyAlignment="1" applyProtection="1">
      <alignment horizontal="center" vertical="center" wrapText="1"/>
      <protection hidden="1"/>
    </xf>
    <xf numFmtId="0" fontId="6" fillId="11" borderId="9" xfId="5" applyFont="1" applyFill="1" applyBorder="1" applyAlignment="1" applyProtection="1">
      <alignment horizontal="center" vertical="center" wrapText="1"/>
      <protection hidden="1"/>
    </xf>
    <xf numFmtId="0" fontId="14" fillId="16" borderId="14" xfId="0" applyFont="1" applyFill="1" applyBorder="1" applyAlignment="1" applyProtection="1">
      <alignment horizontal="center" vertical="center" wrapText="1"/>
      <protection hidden="1"/>
    </xf>
    <xf numFmtId="0" fontId="14" fillId="16" borderId="15" xfId="0" applyFont="1" applyFill="1" applyBorder="1" applyAlignment="1" applyProtection="1">
      <alignment horizontal="center" vertical="center" wrapText="1"/>
      <protection hidden="1"/>
    </xf>
    <xf numFmtId="0" fontId="5" fillId="0" borderId="1" xfId="5" applyFont="1" applyBorder="1" applyAlignment="1" applyProtection="1">
      <alignment horizontal="center"/>
      <protection hidden="1"/>
    </xf>
    <xf numFmtId="0" fontId="5" fillId="0" borderId="2" xfId="5" applyFont="1" applyBorder="1" applyAlignment="1" applyProtection="1">
      <alignment horizontal="center"/>
      <protection hidden="1"/>
    </xf>
    <xf numFmtId="0" fontId="5" fillId="0" borderId="5" xfId="5" applyFont="1" applyBorder="1" applyAlignment="1" applyProtection="1">
      <alignment horizontal="center"/>
      <protection hidden="1"/>
    </xf>
    <xf numFmtId="0" fontId="5" fillId="0" borderId="6" xfId="5" applyFont="1" applyBorder="1" applyAlignment="1" applyProtection="1">
      <alignment horizontal="center"/>
      <protection hidden="1"/>
    </xf>
    <xf numFmtId="0" fontId="7" fillId="0" borderId="1" xfId="5" applyFont="1" applyBorder="1" applyAlignment="1" applyProtection="1">
      <alignment horizontal="center" vertical="center" wrapText="1"/>
      <protection hidden="1"/>
    </xf>
    <xf numFmtId="0" fontId="7" fillId="0" borderId="3" xfId="5" applyFont="1" applyBorder="1" applyAlignment="1" applyProtection="1">
      <alignment horizontal="center" vertical="center"/>
      <protection hidden="1"/>
    </xf>
    <xf numFmtId="0" fontId="7" fillId="0" borderId="5" xfId="5" applyFont="1" applyBorder="1" applyAlignment="1" applyProtection="1">
      <alignment horizontal="center" vertical="center"/>
      <protection hidden="1"/>
    </xf>
    <xf numFmtId="0" fontId="7" fillId="0" borderId="7" xfId="5" applyFont="1" applyBorder="1" applyAlignment="1" applyProtection="1">
      <alignment horizontal="center" vertical="center"/>
      <protection hidden="1"/>
    </xf>
    <xf numFmtId="0" fontId="5" fillId="0" borderId="0" xfId="5" applyFont="1" applyAlignment="1" applyProtection="1">
      <alignment horizontal="center" vertical="center"/>
      <protection hidden="1"/>
    </xf>
    <xf numFmtId="0" fontId="10" fillId="3" borderId="8" xfId="5" applyFont="1" applyFill="1" applyBorder="1" applyAlignment="1" applyProtection="1">
      <alignment horizontal="center" vertical="center"/>
      <protection hidden="1"/>
    </xf>
    <xf numFmtId="0" fontId="10" fillId="3" borderId="9" xfId="5" applyFont="1" applyFill="1" applyBorder="1" applyAlignment="1" applyProtection="1">
      <alignment horizontal="center" vertical="center"/>
      <protection hidden="1"/>
    </xf>
    <xf numFmtId="0" fontId="10" fillId="4" borderId="10" xfId="5" applyFont="1" applyFill="1" applyBorder="1" applyAlignment="1" applyProtection="1">
      <alignment horizontal="center" vertical="center"/>
      <protection hidden="1"/>
    </xf>
    <xf numFmtId="0" fontId="10" fillId="4" borderId="8" xfId="5" applyFont="1" applyFill="1" applyBorder="1" applyAlignment="1" applyProtection="1">
      <alignment horizontal="center" vertical="center"/>
      <protection hidden="1"/>
    </xf>
    <xf numFmtId="0" fontId="10" fillId="4" borderId="9" xfId="5" applyFont="1" applyFill="1" applyBorder="1" applyAlignment="1" applyProtection="1">
      <alignment horizontal="center" vertical="center"/>
      <protection hidden="1"/>
    </xf>
    <xf numFmtId="0" fontId="10" fillId="5" borderId="10" xfId="5" applyFont="1" applyFill="1" applyBorder="1" applyAlignment="1" applyProtection="1">
      <alignment horizontal="center" vertical="center"/>
      <protection hidden="1"/>
    </xf>
    <xf numFmtId="0" fontId="10" fillId="5" borderId="8" xfId="5" applyFont="1" applyFill="1" applyBorder="1" applyAlignment="1" applyProtection="1">
      <alignment horizontal="center" vertical="center"/>
      <protection hidden="1"/>
    </xf>
    <xf numFmtId="0" fontId="10" fillId="5" borderId="9" xfId="5" applyFont="1" applyFill="1" applyBorder="1" applyAlignment="1" applyProtection="1">
      <alignment horizontal="center" vertical="center"/>
      <protection hidden="1"/>
    </xf>
    <xf numFmtId="0" fontId="22" fillId="31" borderId="88" xfId="0" applyFont="1" applyFill="1" applyBorder="1" applyAlignment="1">
      <alignment horizontal="center" vertical="center"/>
    </xf>
    <xf numFmtId="0" fontId="22" fillId="31" borderId="198" xfId="0" applyFont="1" applyFill="1" applyBorder="1" applyAlignment="1">
      <alignment horizontal="center" vertical="center"/>
    </xf>
    <xf numFmtId="14" fontId="5" fillId="0" borderId="29" xfId="5" applyNumberFormat="1" applyFont="1" applyBorder="1" applyAlignment="1" applyProtection="1">
      <alignment horizontal="center" vertical="center"/>
      <protection hidden="1"/>
    </xf>
    <xf numFmtId="14" fontId="5" fillId="0" borderId="42" xfId="5" applyNumberFormat="1" applyFont="1" applyBorder="1" applyAlignment="1" applyProtection="1">
      <alignment horizontal="center" vertical="center"/>
      <protection hidden="1"/>
    </xf>
    <xf numFmtId="14" fontId="5" fillId="0" borderId="48" xfId="5" applyNumberFormat="1" applyFont="1" applyBorder="1" applyAlignment="1" applyProtection="1">
      <alignment horizontal="center" vertical="center"/>
      <protection hidden="1"/>
    </xf>
    <xf numFmtId="9" fontId="6" fillId="27" borderId="29" xfId="5" applyNumberFormat="1" applyFont="1" applyFill="1" applyBorder="1" applyAlignment="1" applyProtection="1">
      <alignment horizontal="center" vertical="center"/>
      <protection hidden="1"/>
    </xf>
    <xf numFmtId="9" fontId="6" fillId="27" borderId="42" xfId="5" applyNumberFormat="1" applyFont="1" applyFill="1" applyBorder="1" applyAlignment="1" applyProtection="1">
      <alignment horizontal="center" vertical="center"/>
      <protection hidden="1"/>
    </xf>
    <xf numFmtId="9" fontId="6" fillId="27" borderId="48" xfId="5" applyNumberFormat="1" applyFont="1" applyFill="1" applyBorder="1" applyAlignment="1" applyProtection="1">
      <alignment horizontal="center" vertical="center"/>
      <protection hidden="1"/>
    </xf>
    <xf numFmtId="0" fontId="5" fillId="0" borderId="29" xfId="5" applyFont="1" applyBorder="1" applyAlignment="1" applyProtection="1">
      <alignment horizontal="left" vertical="center"/>
      <protection hidden="1"/>
    </xf>
    <xf numFmtId="0" fontId="5" fillId="0" borderId="42" xfId="5" applyFont="1" applyBorder="1" applyAlignment="1" applyProtection="1">
      <alignment horizontal="left" vertical="center"/>
      <protection hidden="1"/>
    </xf>
    <xf numFmtId="0" fontId="5" fillId="0" borderId="48" xfId="5" applyFont="1" applyBorder="1" applyAlignment="1" applyProtection="1">
      <alignment horizontal="left" vertical="center"/>
      <protection hidden="1"/>
    </xf>
    <xf numFmtId="9" fontId="6" fillId="26" borderId="29" xfId="5" applyNumberFormat="1" applyFont="1" applyFill="1" applyBorder="1" applyAlignment="1" applyProtection="1">
      <alignment horizontal="center" vertical="center"/>
      <protection hidden="1"/>
    </xf>
    <xf numFmtId="9" fontId="6" fillId="26" borderId="42" xfId="5" applyNumberFormat="1" applyFont="1" applyFill="1" applyBorder="1" applyAlignment="1" applyProtection="1">
      <alignment horizontal="center" vertical="center"/>
      <protection hidden="1"/>
    </xf>
    <xf numFmtId="9" fontId="6" fillId="26" borderId="48" xfId="5" applyNumberFormat="1" applyFont="1" applyFill="1" applyBorder="1" applyAlignment="1" applyProtection="1">
      <alignment horizontal="center" vertical="center"/>
      <protection hidden="1"/>
    </xf>
    <xf numFmtId="166" fontId="5" fillId="28" borderId="179" xfId="2" applyNumberFormat="1" applyFont="1" applyFill="1" applyBorder="1" applyAlignment="1" applyProtection="1">
      <alignment horizontal="center" vertical="center"/>
      <protection hidden="1"/>
    </xf>
    <xf numFmtId="166" fontId="5" fillId="28" borderId="21" xfId="2" applyNumberFormat="1" applyFont="1" applyFill="1" applyBorder="1" applyAlignment="1" applyProtection="1">
      <alignment horizontal="center" vertical="center"/>
      <protection hidden="1"/>
    </xf>
    <xf numFmtId="166" fontId="5" fillId="28" borderId="180" xfId="2" applyNumberFormat="1" applyFont="1" applyFill="1" applyBorder="1" applyAlignment="1" applyProtection="1">
      <alignment horizontal="center" vertical="center"/>
      <protection hidden="1"/>
    </xf>
    <xf numFmtId="166" fontId="5" fillId="28" borderId="41" xfId="2" applyNumberFormat="1" applyFont="1" applyFill="1" applyBorder="1" applyAlignment="1" applyProtection="1">
      <alignment horizontal="center" vertical="center"/>
      <protection hidden="1"/>
    </xf>
    <xf numFmtId="166" fontId="5" fillId="28" borderId="22" xfId="2" applyNumberFormat="1" applyFont="1" applyFill="1" applyBorder="1" applyAlignment="1" applyProtection="1">
      <alignment horizontal="center" vertical="center"/>
      <protection hidden="1"/>
    </xf>
    <xf numFmtId="166" fontId="5" fillId="28" borderId="56" xfId="2" applyNumberFormat="1" applyFont="1" applyFill="1" applyBorder="1" applyAlignment="1" applyProtection="1">
      <alignment horizontal="center" vertical="center"/>
      <protection hidden="1"/>
    </xf>
    <xf numFmtId="9" fontId="20" fillId="29" borderId="37" xfId="0" applyNumberFormat="1" applyFont="1" applyFill="1" applyBorder="1" applyAlignment="1">
      <alignment horizontal="center" vertical="center"/>
    </xf>
    <xf numFmtId="9" fontId="20" fillId="29" borderId="23" xfId="0" applyNumberFormat="1" applyFont="1" applyFill="1" applyBorder="1" applyAlignment="1">
      <alignment horizontal="center" vertical="center"/>
    </xf>
    <xf numFmtId="9" fontId="20" fillId="29" borderId="53" xfId="0" applyNumberFormat="1" applyFont="1" applyFill="1" applyBorder="1" applyAlignment="1">
      <alignment horizontal="center" vertical="center"/>
    </xf>
    <xf numFmtId="0" fontId="21" fillId="30" borderId="38" xfId="0" applyFont="1" applyFill="1" applyBorder="1" applyAlignment="1">
      <alignment horizontal="center" vertical="center"/>
    </xf>
    <xf numFmtId="0" fontId="21" fillId="30" borderId="46" xfId="0" applyFont="1" applyFill="1" applyBorder="1" applyAlignment="1">
      <alignment horizontal="center" vertical="center"/>
    </xf>
    <xf numFmtId="0" fontId="21" fillId="30" borderId="54" xfId="0" applyFont="1" applyFill="1" applyBorder="1" applyAlignment="1">
      <alignment horizontal="center" vertical="center"/>
    </xf>
    <xf numFmtId="0" fontId="5" fillId="0" borderId="39" xfId="5" applyFont="1" applyBorder="1" applyAlignment="1" applyProtection="1">
      <alignment horizontal="center" vertical="center"/>
      <protection hidden="1"/>
    </xf>
    <xf numFmtId="0" fontId="5" fillId="0" borderId="47" xfId="5" applyFont="1" applyBorder="1" applyAlignment="1" applyProtection="1">
      <alignment horizontal="center" vertical="center"/>
      <protection hidden="1"/>
    </xf>
    <xf numFmtId="0" fontId="5" fillId="0" borderId="55" xfId="5" applyFont="1" applyBorder="1" applyAlignment="1" applyProtection="1">
      <alignment horizontal="center" vertical="center"/>
      <protection hidden="1"/>
    </xf>
    <xf numFmtId="0" fontId="22" fillId="31" borderId="188" xfId="0" applyFont="1" applyFill="1" applyBorder="1" applyAlignment="1">
      <alignment horizontal="center" vertical="center"/>
    </xf>
    <xf numFmtId="0" fontId="22" fillId="31" borderId="196" xfId="0" applyFont="1" applyFill="1" applyBorder="1" applyAlignment="1">
      <alignment horizontal="center" vertical="center"/>
    </xf>
    <xf numFmtId="0" fontId="22" fillId="31" borderId="189" xfId="0" applyFont="1" applyFill="1" applyBorder="1" applyAlignment="1">
      <alignment horizontal="center" vertical="center"/>
    </xf>
    <xf numFmtId="0" fontId="5" fillId="0" borderId="197" xfId="5" applyFont="1" applyBorder="1" applyAlignment="1" applyProtection="1">
      <alignment horizontal="left" vertical="center"/>
      <protection hidden="1"/>
    </xf>
    <xf numFmtId="166" fontId="5" fillId="28" borderId="57" xfId="2" applyNumberFormat="1" applyFont="1" applyFill="1" applyBorder="1" applyAlignment="1" applyProtection="1">
      <alignment horizontal="left" vertical="center"/>
      <protection hidden="1"/>
    </xf>
    <xf numFmtId="166" fontId="5" fillId="28" borderId="118" xfId="2" applyNumberFormat="1" applyFont="1" applyFill="1" applyBorder="1" applyAlignment="1" applyProtection="1">
      <alignment horizontal="left" vertical="center"/>
      <protection hidden="1"/>
    </xf>
    <xf numFmtId="166" fontId="5" fillId="28" borderId="30" xfId="2" applyNumberFormat="1" applyFont="1" applyFill="1" applyBorder="1" applyAlignment="1" applyProtection="1">
      <alignment horizontal="left" vertical="center"/>
      <protection hidden="1"/>
    </xf>
    <xf numFmtId="9" fontId="5" fillId="0" borderId="36" xfId="5" applyNumberFormat="1" applyFont="1" applyBorder="1" applyAlignment="1" applyProtection="1">
      <alignment horizontal="center" vertical="center"/>
      <protection hidden="1"/>
    </xf>
    <xf numFmtId="9" fontId="5" fillId="0" borderId="45" xfId="5" applyNumberFormat="1" applyFont="1" applyBorder="1" applyAlignment="1" applyProtection="1">
      <alignment horizontal="center" vertical="center"/>
      <protection hidden="1"/>
    </xf>
    <xf numFmtId="9" fontId="5" fillId="0" borderId="52" xfId="5" applyNumberFormat="1" applyFont="1" applyBorder="1" applyAlignment="1" applyProtection="1">
      <alignment horizontal="center" vertical="center"/>
      <protection hidden="1"/>
    </xf>
    <xf numFmtId="9" fontId="6" fillId="2" borderId="29" xfId="5" applyNumberFormat="1" applyFont="1" applyFill="1" applyBorder="1" applyAlignment="1" applyProtection="1">
      <alignment horizontal="center" vertical="center"/>
      <protection hidden="1"/>
    </xf>
    <xf numFmtId="9" fontId="6" fillId="2" borderId="42" xfId="5" applyNumberFormat="1" applyFont="1" applyFill="1" applyBorder="1" applyAlignment="1" applyProtection="1">
      <alignment horizontal="center" vertical="center"/>
      <protection hidden="1"/>
    </xf>
    <xf numFmtId="9" fontId="6" fillId="2" borderId="48" xfId="5" applyNumberFormat="1" applyFont="1" applyFill="1" applyBorder="1" applyAlignment="1" applyProtection="1">
      <alignment horizontal="center" vertical="center"/>
      <protection hidden="1"/>
    </xf>
    <xf numFmtId="9" fontId="20" fillId="29" borderId="33" xfId="0" applyNumberFormat="1" applyFont="1" applyFill="1" applyBorder="1" applyAlignment="1">
      <alignment horizontal="center" vertical="center"/>
    </xf>
    <xf numFmtId="9" fontId="20" fillId="29" borderId="50" xfId="0" applyNumberFormat="1" applyFont="1" applyFill="1" applyBorder="1" applyAlignment="1">
      <alignment horizontal="center" vertical="center"/>
    </xf>
    <xf numFmtId="0" fontId="21" fillId="30" borderId="34" xfId="0" applyFont="1" applyFill="1" applyBorder="1" applyAlignment="1">
      <alignment vertical="center"/>
    </xf>
    <xf numFmtId="0" fontId="21" fillId="30" borderId="51" xfId="0" applyFont="1" applyFill="1" applyBorder="1" applyAlignment="1">
      <alignment vertical="center"/>
    </xf>
    <xf numFmtId="166" fontId="5" fillId="28" borderId="30" xfId="2" applyNumberFormat="1" applyFont="1" applyFill="1" applyBorder="1" applyAlignment="1" applyProtection="1">
      <alignment horizontal="center" vertical="center"/>
      <protection hidden="1"/>
    </xf>
    <xf numFmtId="166" fontId="5" fillId="28" borderId="11" xfId="2" applyNumberFormat="1" applyFont="1" applyFill="1" applyBorder="1" applyAlignment="1" applyProtection="1">
      <alignment horizontal="center" vertical="center"/>
      <protection hidden="1"/>
    </xf>
    <xf numFmtId="166" fontId="5" fillId="28" borderId="11" xfId="2" applyNumberFormat="1" applyFont="1" applyFill="1" applyBorder="1" applyAlignment="1" applyProtection="1">
      <alignment horizontal="left" vertical="center"/>
      <protection hidden="1"/>
    </xf>
    <xf numFmtId="166" fontId="5" fillId="28" borderId="61" xfId="2" applyNumberFormat="1" applyFont="1" applyFill="1" applyBorder="1" applyAlignment="1" applyProtection="1">
      <alignment horizontal="center" vertical="center"/>
      <protection hidden="1"/>
    </xf>
    <xf numFmtId="166" fontId="5" fillId="28" borderId="62" xfId="2" applyNumberFormat="1" applyFont="1" applyFill="1" applyBorder="1" applyAlignment="1" applyProtection="1">
      <alignment horizontal="center" vertical="center"/>
      <protection hidden="1"/>
    </xf>
    <xf numFmtId="9" fontId="20" fillId="29" borderId="40" xfId="0" applyNumberFormat="1" applyFont="1" applyFill="1" applyBorder="1" applyAlignment="1">
      <alignment horizontal="center" vertical="center"/>
    </xf>
    <xf numFmtId="9" fontId="20" fillId="29" borderId="190" xfId="0" applyNumberFormat="1" applyFont="1" applyFill="1" applyBorder="1" applyAlignment="1">
      <alignment horizontal="center" vertical="center"/>
    </xf>
    <xf numFmtId="9" fontId="20" fillId="29" borderId="58" xfId="0" applyNumberFormat="1" applyFont="1" applyFill="1" applyBorder="1" applyAlignment="1">
      <alignment horizontal="center" vertical="center"/>
    </xf>
    <xf numFmtId="0" fontId="21" fillId="30" borderId="59" xfId="0" applyFont="1" applyFill="1" applyBorder="1" applyAlignment="1">
      <alignment vertical="center"/>
    </xf>
    <xf numFmtId="166" fontId="5" fillId="28" borderId="57" xfId="2" applyNumberFormat="1" applyFont="1" applyFill="1" applyBorder="1" applyAlignment="1" applyProtection="1">
      <alignment horizontal="center" vertical="center"/>
      <protection hidden="1"/>
    </xf>
    <xf numFmtId="0" fontId="24" fillId="0" borderId="60" xfId="5" applyFont="1" applyBorder="1" applyAlignment="1" applyProtection="1">
      <alignment horizontal="center" vertical="center"/>
      <protection hidden="1"/>
    </xf>
    <xf numFmtId="0" fontId="24" fillId="0" borderId="55" xfId="5" applyFont="1" applyBorder="1" applyAlignment="1" applyProtection="1">
      <alignment horizontal="center" vertical="center"/>
      <protection hidden="1"/>
    </xf>
    <xf numFmtId="0" fontId="5" fillId="0" borderId="60" xfId="5" applyFont="1" applyBorder="1" applyAlignment="1" applyProtection="1">
      <alignment horizontal="center" vertical="center"/>
      <protection hidden="1"/>
    </xf>
    <xf numFmtId="166" fontId="5" fillId="28" borderId="181" xfId="2" applyNumberFormat="1" applyFont="1" applyFill="1" applyBorder="1" applyAlignment="1" applyProtection="1">
      <alignment horizontal="center" vertical="center"/>
      <protection hidden="1"/>
    </xf>
    <xf numFmtId="166" fontId="5" fillId="28" borderId="182" xfId="2" applyNumberFormat="1" applyFont="1" applyFill="1" applyBorder="1" applyAlignment="1" applyProtection="1">
      <alignment horizontal="center" vertical="center"/>
      <protection hidden="1"/>
    </xf>
    <xf numFmtId="9" fontId="5" fillId="0" borderId="63" xfId="5" applyNumberFormat="1" applyFont="1" applyBorder="1" applyAlignment="1" applyProtection="1">
      <alignment horizontal="center" vertical="center"/>
      <protection hidden="1"/>
    </xf>
    <xf numFmtId="9" fontId="5" fillId="0" borderId="65" xfId="5" applyNumberFormat="1" applyFont="1" applyBorder="1" applyAlignment="1" applyProtection="1">
      <alignment horizontal="center" vertical="center"/>
      <protection hidden="1"/>
    </xf>
    <xf numFmtId="0" fontId="6" fillId="27" borderId="29" xfId="5" applyFont="1" applyFill="1" applyBorder="1" applyAlignment="1" applyProtection="1">
      <alignment horizontal="center" vertical="center"/>
      <protection hidden="1"/>
    </xf>
    <xf numFmtId="0" fontId="6" fillId="27" borderId="48" xfId="5" applyFont="1" applyFill="1" applyBorder="1" applyAlignment="1" applyProtection="1">
      <alignment horizontal="center" vertical="center"/>
      <protection hidden="1"/>
    </xf>
    <xf numFmtId="167" fontId="5" fillId="25" borderId="179" xfId="0" applyNumberFormat="1" applyFont="1" applyFill="1" applyBorder="1" applyAlignment="1">
      <alignment horizontal="center" vertical="center"/>
    </xf>
    <xf numFmtId="167" fontId="5" fillId="25" borderId="180" xfId="0" applyNumberFormat="1" applyFont="1" applyFill="1" applyBorder="1" applyAlignment="1">
      <alignment horizontal="center" vertical="center"/>
    </xf>
    <xf numFmtId="9" fontId="20" fillId="29" borderId="64" xfId="0" applyNumberFormat="1" applyFont="1" applyFill="1" applyBorder="1" applyAlignment="1">
      <alignment horizontal="center" vertical="center"/>
    </xf>
    <xf numFmtId="9" fontId="20" fillId="29" borderId="66" xfId="0" applyNumberFormat="1" applyFont="1" applyFill="1" applyBorder="1" applyAlignment="1">
      <alignment horizontal="center" vertical="center"/>
    </xf>
    <xf numFmtId="167" fontId="5" fillId="25" borderId="165" xfId="0" applyNumberFormat="1" applyFont="1" applyFill="1" applyBorder="1" applyAlignment="1">
      <alignment horizontal="center" vertical="center"/>
    </xf>
    <xf numFmtId="167" fontId="5" fillId="25" borderId="166" xfId="0" applyNumberFormat="1" applyFont="1" applyFill="1" applyBorder="1" applyAlignment="1">
      <alignment horizontal="center" vertical="center"/>
    </xf>
    <xf numFmtId="167" fontId="5" fillId="25" borderId="73" xfId="0" applyNumberFormat="1" applyFont="1" applyFill="1" applyBorder="1" applyAlignment="1">
      <alignment horizontal="center" vertical="center"/>
    </xf>
    <xf numFmtId="167" fontId="5" fillId="25" borderId="74" xfId="0" applyNumberFormat="1" applyFont="1" applyFill="1" applyBorder="1" applyAlignment="1">
      <alignment horizontal="center" vertical="center"/>
    </xf>
    <xf numFmtId="0" fontId="5" fillId="0" borderId="36" xfId="5" applyFont="1" applyBorder="1" applyAlignment="1" applyProtection="1">
      <alignment horizontal="center" vertical="center"/>
      <protection hidden="1"/>
    </xf>
    <xf numFmtId="0" fontId="5" fillId="0" borderId="52" xfId="5" applyFont="1" applyBorder="1" applyAlignment="1" applyProtection="1">
      <alignment horizontal="center" vertical="center"/>
      <protection hidden="1"/>
    </xf>
    <xf numFmtId="0" fontId="6" fillId="2" borderId="29" xfId="5" applyFont="1" applyFill="1" applyBorder="1" applyAlignment="1" applyProtection="1">
      <alignment horizontal="center" vertical="center"/>
      <protection hidden="1"/>
    </xf>
    <xf numFmtId="0" fontId="6" fillId="2" borderId="48" xfId="5" applyFont="1" applyFill="1" applyBorder="1" applyAlignment="1" applyProtection="1">
      <alignment horizontal="center" vertical="center"/>
      <protection hidden="1"/>
    </xf>
    <xf numFmtId="0" fontId="5" fillId="0" borderId="60" xfId="0" applyFont="1" applyBorder="1" applyAlignment="1">
      <alignment horizontal="center" vertical="center"/>
    </xf>
    <xf numFmtId="0" fontId="5" fillId="0" borderId="55" xfId="0" applyFont="1" applyBorder="1" applyAlignment="1">
      <alignment horizontal="center" vertical="center"/>
    </xf>
    <xf numFmtId="167" fontId="5" fillId="25" borderId="167" xfId="0" applyNumberFormat="1" applyFont="1" applyFill="1" applyBorder="1" applyAlignment="1">
      <alignment horizontal="center" vertical="center"/>
    </xf>
    <xf numFmtId="167" fontId="5" fillId="25" borderId="174" xfId="0" applyNumberFormat="1" applyFont="1" applyFill="1" applyBorder="1" applyAlignment="1">
      <alignment horizontal="center" vertical="center"/>
    </xf>
    <xf numFmtId="9" fontId="6" fillId="2" borderId="29" xfId="7" applyFont="1" applyFill="1" applyBorder="1" applyAlignment="1" applyProtection="1">
      <alignment horizontal="center" vertical="center"/>
      <protection hidden="1"/>
    </xf>
    <xf numFmtId="9" fontId="6" fillId="2" borderId="48" xfId="7" applyFont="1" applyFill="1" applyBorder="1" applyAlignment="1" applyProtection="1">
      <alignment horizontal="center" vertical="center"/>
      <protection hidden="1"/>
    </xf>
    <xf numFmtId="9" fontId="6" fillId="27" borderId="29" xfId="7" applyFont="1" applyFill="1" applyBorder="1" applyAlignment="1" applyProtection="1">
      <alignment horizontal="center" vertical="center"/>
      <protection hidden="1"/>
    </xf>
    <xf numFmtId="9" fontId="6" fillId="27" borderId="48" xfId="7" applyFont="1" applyFill="1" applyBorder="1" applyAlignment="1" applyProtection="1">
      <alignment horizontal="center" vertical="center"/>
      <protection hidden="1"/>
    </xf>
    <xf numFmtId="9" fontId="6" fillId="32" borderId="29" xfId="5" applyNumberFormat="1" applyFont="1" applyFill="1" applyBorder="1" applyAlignment="1" applyProtection="1">
      <alignment horizontal="center" vertical="center"/>
      <protection hidden="1"/>
    </xf>
    <xf numFmtId="9" fontId="6" fillId="32" borderId="48" xfId="5" applyNumberFormat="1" applyFont="1" applyFill="1" applyBorder="1" applyAlignment="1" applyProtection="1">
      <alignment horizontal="center" vertical="center"/>
      <protection hidden="1"/>
    </xf>
    <xf numFmtId="167" fontId="5" fillId="25" borderId="76" xfId="0" applyNumberFormat="1" applyFont="1" applyFill="1" applyBorder="1" applyAlignment="1">
      <alignment horizontal="center" vertical="center"/>
    </xf>
    <xf numFmtId="167" fontId="5" fillId="25" borderId="78" xfId="0" applyNumberFormat="1" applyFont="1" applyFill="1" applyBorder="1" applyAlignment="1">
      <alignment horizontal="center" vertical="center"/>
    </xf>
    <xf numFmtId="0" fontId="5" fillId="0" borderId="63" xfId="5" applyFont="1" applyBorder="1" applyAlignment="1" applyProtection="1">
      <alignment horizontal="center" vertical="center"/>
      <protection hidden="1"/>
    </xf>
    <xf numFmtId="0" fontId="5" fillId="0" borderId="65" xfId="5" applyFont="1" applyBorder="1" applyAlignment="1" applyProtection="1">
      <alignment horizontal="center" vertical="center"/>
      <protection hidden="1"/>
    </xf>
    <xf numFmtId="9" fontId="20" fillId="29" borderId="195" xfId="0" applyNumberFormat="1" applyFont="1" applyFill="1" applyBorder="1" applyAlignment="1">
      <alignment horizontal="center" vertical="center"/>
    </xf>
    <xf numFmtId="0" fontId="21" fillId="30" borderId="193" xfId="0" applyFont="1" applyFill="1" applyBorder="1" applyAlignment="1">
      <alignment vertical="center"/>
    </xf>
    <xf numFmtId="0" fontId="21" fillId="30" borderId="194" xfId="0" applyFont="1" applyFill="1" applyBorder="1" applyAlignment="1">
      <alignment vertical="center"/>
    </xf>
    <xf numFmtId="0" fontId="22" fillId="31" borderId="192" xfId="0" applyFont="1" applyFill="1" applyBorder="1" applyAlignment="1">
      <alignment horizontal="center" vertical="center"/>
    </xf>
    <xf numFmtId="9" fontId="6" fillId="2" borderId="191" xfId="7" applyFont="1" applyFill="1" applyBorder="1" applyAlignment="1" applyProtection="1">
      <alignment horizontal="center" vertical="center"/>
      <protection hidden="1"/>
    </xf>
    <xf numFmtId="9" fontId="6" fillId="2" borderId="162" xfId="7" applyFont="1" applyFill="1" applyBorder="1" applyAlignment="1" applyProtection="1">
      <alignment horizontal="center" vertical="center"/>
      <protection hidden="1"/>
    </xf>
    <xf numFmtId="0" fontId="5" fillId="0" borderId="113" xfId="5" applyFont="1" applyBorder="1" applyAlignment="1" applyProtection="1">
      <alignment horizontal="left" vertical="center"/>
      <protection hidden="1"/>
    </xf>
    <xf numFmtId="0" fontId="5" fillId="0" borderId="123" xfId="5" applyFont="1" applyBorder="1" applyAlignment="1" applyProtection="1">
      <alignment horizontal="left" vertical="center"/>
      <protection hidden="1"/>
    </xf>
    <xf numFmtId="9" fontId="6" fillId="34" borderId="29" xfId="0" applyNumberFormat="1" applyFont="1" applyFill="1" applyBorder="1" applyAlignment="1">
      <alignment horizontal="center" vertical="center"/>
    </xf>
    <xf numFmtId="9" fontId="6" fillId="34" borderId="48" xfId="0" applyNumberFormat="1" applyFont="1" applyFill="1" applyBorder="1" applyAlignment="1">
      <alignment horizontal="center" vertical="center"/>
    </xf>
    <xf numFmtId="0" fontId="5" fillId="0" borderId="85" xfId="0" applyFont="1" applyBorder="1" applyAlignment="1">
      <alignment horizontal="center" vertical="center"/>
    </xf>
    <xf numFmtId="0" fontId="5" fillId="0" borderId="0" xfId="0" applyFont="1" applyAlignment="1">
      <alignment horizontal="center" vertical="center"/>
    </xf>
    <xf numFmtId="0" fontId="8" fillId="0" borderId="86" xfId="0" applyFont="1" applyBorder="1" applyAlignment="1">
      <alignment horizontal="center" vertical="center"/>
    </xf>
    <xf numFmtId="0" fontId="8" fillId="0" borderId="91" xfId="0" applyFont="1" applyBorder="1" applyAlignment="1">
      <alignment horizontal="center" vertical="center"/>
    </xf>
    <xf numFmtId="0" fontId="8" fillId="0" borderId="87" xfId="0" applyFont="1" applyBorder="1" applyAlignment="1">
      <alignment horizontal="center" vertical="center"/>
    </xf>
    <xf numFmtId="0" fontId="8" fillId="0" borderId="69" xfId="0" applyFont="1" applyBorder="1" applyAlignment="1">
      <alignment horizontal="center" vertical="center"/>
    </xf>
    <xf numFmtId="9" fontId="26" fillId="0" borderId="84" xfId="0" applyNumberFormat="1" applyFont="1" applyBorder="1" applyAlignment="1">
      <alignment horizontal="center" vertical="center"/>
    </xf>
    <xf numFmtId="9" fontId="26" fillId="0" borderId="89" xfId="0" applyNumberFormat="1" applyFont="1" applyBorder="1" applyAlignment="1">
      <alignment horizontal="center" vertical="center"/>
    </xf>
    <xf numFmtId="9" fontId="20" fillId="29" borderId="130" xfId="0" applyNumberFormat="1" applyFont="1" applyFill="1" applyBorder="1" applyAlignment="1">
      <alignment horizontal="center" vertical="center"/>
    </xf>
    <xf numFmtId="9" fontId="20" fillId="29" borderId="132" xfId="0" applyNumberFormat="1" applyFont="1" applyFill="1" applyBorder="1" applyAlignment="1">
      <alignment horizontal="center" vertical="center"/>
    </xf>
    <xf numFmtId="0" fontId="21" fillId="30" borderId="85" xfId="0" applyFont="1" applyFill="1" applyBorder="1" applyAlignment="1">
      <alignment horizontal="center" vertical="center"/>
    </xf>
    <xf numFmtId="0" fontId="21" fillId="30" borderId="0" xfId="0" applyFont="1" applyFill="1" applyAlignment="1">
      <alignment horizontal="center" vertical="center"/>
    </xf>
    <xf numFmtId="9" fontId="6" fillId="33" borderId="29" xfId="5" applyNumberFormat="1" applyFont="1" applyFill="1" applyBorder="1" applyAlignment="1" applyProtection="1">
      <alignment horizontal="center" vertical="center"/>
      <protection hidden="1"/>
    </xf>
    <xf numFmtId="9" fontId="6" fillId="33" borderId="48" xfId="5" applyNumberFormat="1" applyFont="1" applyFill="1" applyBorder="1" applyAlignment="1" applyProtection="1">
      <alignment horizontal="center" vertical="center"/>
      <protection hidden="1"/>
    </xf>
    <xf numFmtId="9" fontId="20" fillId="29" borderId="92" xfId="0" applyNumberFormat="1" applyFont="1" applyFill="1" applyBorder="1" applyAlignment="1">
      <alignment horizontal="center" vertical="center"/>
    </xf>
    <xf numFmtId="9" fontId="20" fillId="29" borderId="94" xfId="0" applyNumberFormat="1" applyFont="1" applyFill="1" applyBorder="1" applyAlignment="1">
      <alignment horizontal="center" vertical="center"/>
    </xf>
    <xf numFmtId="0" fontId="21" fillId="30" borderId="87" xfId="0" applyFont="1" applyFill="1" applyBorder="1" applyAlignment="1">
      <alignment horizontal="center" vertical="center"/>
    </xf>
    <xf numFmtId="0" fontId="21" fillId="30" borderId="69" xfId="0" applyFont="1" applyFill="1" applyBorder="1" applyAlignment="1">
      <alignment horizontal="center" vertical="center"/>
    </xf>
    <xf numFmtId="0" fontId="5" fillId="0" borderId="87" xfId="0" applyFont="1" applyBorder="1" applyAlignment="1">
      <alignment horizontal="center" vertical="center"/>
    </xf>
    <xf numFmtId="0" fontId="5" fillId="0" borderId="95" xfId="0" applyFont="1" applyBorder="1" applyAlignment="1">
      <alignment horizontal="center" vertical="center"/>
    </xf>
    <xf numFmtId="0" fontId="8" fillId="0" borderId="95" xfId="0" applyFont="1" applyBorder="1" applyAlignment="1">
      <alignment horizontal="center" vertical="center"/>
    </xf>
    <xf numFmtId="9" fontId="26" fillId="0" borderId="93" xfId="0" applyNumberFormat="1" applyFont="1" applyBorder="1" applyAlignment="1">
      <alignment horizontal="center" vertical="center"/>
    </xf>
    <xf numFmtId="9" fontId="6" fillId="33" borderId="29" xfId="0" applyNumberFormat="1" applyFont="1" applyFill="1" applyBorder="1" applyAlignment="1">
      <alignment horizontal="center" vertical="center"/>
    </xf>
    <xf numFmtId="9" fontId="6" fillId="33" borderId="48" xfId="0" applyNumberFormat="1" applyFont="1" applyFill="1" applyBorder="1" applyAlignment="1">
      <alignment horizontal="center" vertical="center"/>
    </xf>
    <xf numFmtId="0" fontId="6" fillId="32" borderId="29" xfId="0" applyFont="1" applyFill="1" applyBorder="1" applyAlignment="1">
      <alignment horizontal="center" vertical="center"/>
    </xf>
    <xf numFmtId="0" fontId="6" fillId="32" borderId="42" xfId="0" applyFont="1" applyFill="1" applyBorder="1" applyAlignment="1">
      <alignment horizontal="center" vertical="center"/>
    </xf>
    <xf numFmtId="0" fontId="6" fillId="32" borderId="48" xfId="0" applyFont="1" applyFill="1" applyBorder="1" applyAlignment="1">
      <alignment horizontal="center" vertical="center"/>
    </xf>
    <xf numFmtId="9" fontId="6" fillId="32" borderId="29" xfId="0" applyNumberFormat="1" applyFont="1" applyFill="1" applyBorder="1" applyAlignment="1">
      <alignment horizontal="center" vertical="center"/>
    </xf>
    <xf numFmtId="9" fontId="6" fillId="32" borderId="48" xfId="0" applyNumberFormat="1" applyFont="1" applyFill="1" applyBorder="1" applyAlignment="1">
      <alignment horizontal="center" vertical="center"/>
    </xf>
    <xf numFmtId="0" fontId="6" fillId="33" borderId="29" xfId="0" applyFont="1" applyFill="1" applyBorder="1" applyAlignment="1">
      <alignment horizontal="center" vertical="center"/>
    </xf>
    <xf numFmtId="0" fontId="6" fillId="33" borderId="42" xfId="0" applyFont="1" applyFill="1" applyBorder="1" applyAlignment="1">
      <alignment horizontal="center" vertical="center"/>
    </xf>
    <xf numFmtId="0" fontId="6" fillId="33" borderId="48" xfId="0" applyFont="1" applyFill="1" applyBorder="1" applyAlignment="1">
      <alignment horizontal="center" vertical="center"/>
    </xf>
    <xf numFmtId="0" fontId="23" fillId="0" borderId="29" xfId="5" applyFont="1" applyBorder="1" applyAlignment="1" applyProtection="1">
      <alignment vertical="center"/>
      <protection hidden="1"/>
    </xf>
    <xf numFmtId="0" fontId="23" fillId="0" borderId="42" xfId="5" applyFont="1" applyBorder="1" applyAlignment="1" applyProtection="1">
      <alignment vertical="center"/>
      <protection hidden="1"/>
    </xf>
    <xf numFmtId="0" fontId="23" fillId="0" borderId="48" xfId="5" applyFont="1" applyBorder="1" applyAlignment="1" applyProtection="1">
      <alignment vertical="center"/>
      <protection hidden="1"/>
    </xf>
    <xf numFmtId="0" fontId="23" fillId="0" borderId="29" xfId="5" applyFont="1" applyBorder="1" applyAlignment="1" applyProtection="1">
      <alignment horizontal="center" vertical="center"/>
      <protection hidden="1"/>
    </xf>
    <xf numFmtId="0" fontId="23" fillId="0" borderId="42" xfId="5" applyFont="1" applyBorder="1" applyAlignment="1" applyProtection="1">
      <alignment horizontal="center" vertical="center"/>
      <protection hidden="1"/>
    </xf>
    <xf numFmtId="0" fontId="23" fillId="0" borderId="48" xfId="5" applyFont="1" applyBorder="1" applyAlignment="1" applyProtection="1">
      <alignment horizontal="center" vertical="center"/>
      <protection hidden="1"/>
    </xf>
    <xf numFmtId="9" fontId="30" fillId="0" borderId="96" xfId="0" applyNumberFormat="1" applyFont="1" applyBorder="1" applyAlignment="1">
      <alignment horizontal="center" vertical="center"/>
    </xf>
    <xf numFmtId="9" fontId="30" fillId="0" borderId="93" xfId="0" applyNumberFormat="1" applyFont="1" applyBorder="1" applyAlignment="1">
      <alignment horizontal="center" vertical="center"/>
    </xf>
    <xf numFmtId="9" fontId="20" fillId="29" borderId="97" xfId="0" applyNumberFormat="1" applyFont="1" applyFill="1" applyBorder="1" applyAlignment="1">
      <alignment horizontal="center" vertical="center"/>
    </xf>
    <xf numFmtId="167" fontId="5" fillId="25" borderId="76" xfId="0" applyNumberFormat="1" applyFont="1" applyFill="1" applyBorder="1" applyAlignment="1">
      <alignment horizontal="center"/>
    </xf>
    <xf numFmtId="167" fontId="5" fillId="25" borderId="74" xfId="0" applyNumberFormat="1" applyFont="1" applyFill="1" applyBorder="1" applyAlignment="1">
      <alignment horizontal="center"/>
    </xf>
    <xf numFmtId="0" fontId="5" fillId="0" borderId="98" xfId="0" applyFont="1" applyBorder="1" applyAlignment="1">
      <alignment horizontal="center" vertical="center"/>
    </xf>
    <xf numFmtId="0" fontId="8" fillId="0" borderId="98" xfId="0" applyFont="1" applyBorder="1" applyAlignment="1">
      <alignment horizontal="center" vertical="center"/>
    </xf>
    <xf numFmtId="167" fontId="5" fillId="25" borderId="167" xfId="0" applyNumberFormat="1" applyFont="1" applyFill="1" applyBorder="1" applyAlignment="1">
      <alignment horizontal="center"/>
    </xf>
    <xf numFmtId="167" fontId="5" fillId="25" borderId="166" xfId="0" applyNumberFormat="1" applyFont="1" applyFill="1" applyBorder="1" applyAlignment="1">
      <alignment horizontal="center"/>
    </xf>
    <xf numFmtId="0" fontId="5" fillId="0" borderId="29" xfId="5" applyFont="1" applyBorder="1" applyAlignment="1" applyProtection="1">
      <alignment horizontal="center" vertical="center"/>
      <protection hidden="1"/>
    </xf>
    <xf numFmtId="0" fontId="5" fillId="0" borderId="48" xfId="5" applyFont="1" applyBorder="1" applyAlignment="1" applyProtection="1">
      <alignment horizontal="center" vertical="center"/>
      <protection hidden="1"/>
    </xf>
    <xf numFmtId="0" fontId="17" fillId="25" borderId="167" xfId="0" applyFont="1" applyFill="1" applyBorder="1" applyAlignment="1">
      <alignment horizontal="center"/>
    </xf>
    <xf numFmtId="0" fontId="17" fillId="25" borderId="177" xfId="0" applyFont="1" applyFill="1" applyBorder="1" applyAlignment="1">
      <alignment horizontal="center"/>
    </xf>
    <xf numFmtId="0" fontId="17" fillId="25" borderId="166" xfId="0" applyFont="1" applyFill="1" applyBorder="1" applyAlignment="1">
      <alignment horizontal="center"/>
    </xf>
    <xf numFmtId="0" fontId="17" fillId="25" borderId="76" xfId="0" applyFont="1" applyFill="1" applyBorder="1" applyAlignment="1">
      <alignment horizontal="center"/>
    </xf>
    <xf numFmtId="0" fontId="17" fillId="25" borderId="102" xfId="0" applyFont="1" applyFill="1" applyBorder="1" applyAlignment="1">
      <alignment horizontal="center"/>
    </xf>
    <xf numFmtId="0" fontId="17" fillId="25" borderId="74" xfId="0" applyFont="1" applyFill="1" applyBorder="1" applyAlignment="1">
      <alignment horizontal="center"/>
    </xf>
    <xf numFmtId="0" fontId="21" fillId="30" borderId="101" xfId="0" applyFont="1" applyFill="1" applyBorder="1" applyAlignment="1">
      <alignment horizontal="center" vertical="center"/>
    </xf>
    <xf numFmtId="0" fontId="23" fillId="0" borderId="98" xfId="0" applyFont="1" applyBorder="1" applyAlignment="1">
      <alignment horizontal="center" vertical="center"/>
    </xf>
    <xf numFmtId="0" fontId="23" fillId="0" borderId="101" xfId="0" applyFont="1" applyBorder="1" applyAlignment="1">
      <alignment horizontal="center" vertical="center"/>
    </xf>
    <xf numFmtId="0" fontId="23" fillId="0" borderId="95" xfId="0" applyFont="1" applyBorder="1" applyAlignment="1">
      <alignment horizontal="center" vertical="center"/>
    </xf>
    <xf numFmtId="0" fontId="22" fillId="31" borderId="183" xfId="0" applyFont="1" applyFill="1" applyBorder="1" applyAlignment="1">
      <alignment horizontal="center" vertical="center"/>
    </xf>
    <xf numFmtId="0" fontId="24" fillId="0" borderId="87" xfId="0" applyFont="1" applyBorder="1" applyAlignment="1">
      <alignment horizontal="center" vertical="center"/>
    </xf>
    <xf numFmtId="0" fontId="24" fillId="0" borderId="95" xfId="0" applyFont="1" applyBorder="1" applyAlignment="1">
      <alignment horizontal="center" vertical="center"/>
    </xf>
    <xf numFmtId="0" fontId="34" fillId="0" borderId="59" xfId="0" applyFont="1" applyBorder="1" applyAlignment="1">
      <alignment horizontal="center" vertical="center"/>
    </xf>
    <xf numFmtId="0" fontId="34" fillId="0" borderId="104" xfId="0" applyFont="1" applyBorder="1" applyAlignment="1">
      <alignment horizontal="center" vertical="center"/>
    </xf>
    <xf numFmtId="0" fontId="8" fillId="0" borderId="58" xfId="0" applyFont="1" applyBorder="1" applyAlignment="1">
      <alignment horizontal="center" vertical="center"/>
    </xf>
    <xf numFmtId="0" fontId="8" fillId="0" borderId="105" xfId="0" applyFont="1" applyBorder="1" applyAlignment="1">
      <alignment horizontal="center" vertical="center"/>
    </xf>
    <xf numFmtId="9" fontId="6" fillId="32" borderId="29" xfId="0" applyNumberFormat="1" applyFont="1" applyFill="1" applyBorder="1" applyAlignment="1" applyProtection="1">
      <alignment horizontal="center" vertical="center"/>
      <protection hidden="1"/>
    </xf>
    <xf numFmtId="9" fontId="6" fillId="32" borderId="42" xfId="0" applyNumberFormat="1" applyFont="1" applyFill="1" applyBorder="1" applyAlignment="1" applyProtection="1">
      <alignment horizontal="center" vertical="center"/>
      <protection hidden="1"/>
    </xf>
    <xf numFmtId="9" fontId="6" fillId="32" borderId="48" xfId="0" applyNumberFormat="1" applyFont="1" applyFill="1" applyBorder="1" applyAlignment="1" applyProtection="1">
      <alignment horizontal="center" vertical="center"/>
      <protection hidden="1"/>
    </xf>
    <xf numFmtId="167" fontId="5" fillId="25" borderId="177" xfId="0" applyNumberFormat="1" applyFont="1" applyFill="1" applyBorder="1" applyAlignment="1">
      <alignment horizontal="center" vertical="center"/>
    </xf>
    <xf numFmtId="167" fontId="5" fillId="25" borderId="102" xfId="0" applyNumberFormat="1" applyFont="1" applyFill="1" applyBorder="1" applyAlignment="1">
      <alignment horizontal="center" vertical="center"/>
    </xf>
    <xf numFmtId="0" fontId="5" fillId="2" borderId="87" xfId="0" applyFont="1" applyFill="1" applyBorder="1" applyAlignment="1">
      <alignment horizontal="center" vertical="center"/>
    </xf>
    <xf numFmtId="0" fontId="5" fillId="2" borderId="101" xfId="0" applyFont="1" applyFill="1" applyBorder="1" applyAlignment="1">
      <alignment horizontal="center" vertical="center"/>
    </xf>
    <xf numFmtId="0" fontId="5" fillId="2" borderId="95" xfId="0" applyFont="1" applyFill="1" applyBorder="1" applyAlignment="1">
      <alignment horizontal="center" vertical="center"/>
    </xf>
    <xf numFmtId="0" fontId="8" fillId="2" borderId="87" xfId="0" applyFont="1" applyFill="1" applyBorder="1" applyAlignment="1">
      <alignment horizontal="center" vertical="center"/>
    </xf>
    <xf numFmtId="0" fontId="8" fillId="2" borderId="101" xfId="0" applyFont="1" applyFill="1" applyBorder="1" applyAlignment="1">
      <alignment horizontal="center" vertical="center"/>
    </xf>
    <xf numFmtId="0" fontId="8" fillId="2" borderId="95" xfId="0" applyFont="1" applyFill="1" applyBorder="1" applyAlignment="1">
      <alignment horizontal="center" vertical="center"/>
    </xf>
    <xf numFmtId="0" fontId="8" fillId="0" borderId="101" xfId="0" applyFont="1" applyBorder="1" applyAlignment="1">
      <alignment horizontal="center" vertical="center"/>
    </xf>
    <xf numFmtId="9" fontId="26" fillId="0" borderId="100" xfId="0" applyNumberFormat="1" applyFont="1" applyBorder="1" applyAlignment="1">
      <alignment horizontal="center" vertical="center"/>
    </xf>
    <xf numFmtId="9" fontId="6" fillId="33" borderId="29" xfId="0" applyNumberFormat="1" applyFont="1" applyFill="1" applyBorder="1" applyAlignment="1" applyProtection="1">
      <alignment horizontal="center" vertical="center"/>
      <protection hidden="1"/>
    </xf>
    <xf numFmtId="9" fontId="6" fillId="33" borderId="42" xfId="0" applyNumberFormat="1" applyFont="1" applyFill="1" applyBorder="1" applyAlignment="1" applyProtection="1">
      <alignment horizontal="center" vertical="center"/>
      <protection hidden="1"/>
    </xf>
    <xf numFmtId="9" fontId="6" fillId="33" borderId="48" xfId="0" applyNumberFormat="1" applyFont="1" applyFill="1" applyBorder="1" applyAlignment="1" applyProtection="1">
      <alignment horizontal="center" vertical="center"/>
      <protection hidden="1"/>
    </xf>
    <xf numFmtId="9" fontId="26" fillId="0" borderId="96" xfId="0" applyNumberFormat="1" applyFont="1" applyBorder="1" applyAlignment="1">
      <alignment horizontal="center" vertical="center"/>
    </xf>
    <xf numFmtId="0" fontId="6" fillId="32" borderId="29" xfId="0" applyFont="1" applyFill="1" applyBorder="1" applyAlignment="1" applyProtection="1">
      <alignment horizontal="center" vertical="center"/>
      <protection hidden="1"/>
    </xf>
    <xf numFmtId="0" fontId="6" fillId="32" borderId="48" xfId="0" applyFont="1" applyFill="1" applyBorder="1" applyAlignment="1" applyProtection="1">
      <alignment horizontal="center" vertical="center"/>
      <protection hidden="1"/>
    </xf>
    <xf numFmtId="0" fontId="24" fillId="0" borderId="98" xfId="0" applyFont="1" applyBorder="1" applyAlignment="1">
      <alignment horizontal="center" vertical="center"/>
    </xf>
    <xf numFmtId="1" fontId="26" fillId="0" borderId="96" xfId="0" applyNumberFormat="1" applyFont="1" applyBorder="1" applyAlignment="1">
      <alignment horizontal="center" vertical="center"/>
    </xf>
    <xf numFmtId="1" fontId="26" fillId="0" borderId="93" xfId="0" applyNumberFormat="1" applyFont="1" applyBorder="1" applyAlignment="1">
      <alignment horizontal="center" vertical="center"/>
    </xf>
    <xf numFmtId="0" fontId="6" fillId="33" borderId="29" xfId="0" applyFont="1" applyFill="1" applyBorder="1" applyAlignment="1" applyProtection="1">
      <alignment horizontal="center" vertical="center"/>
      <protection hidden="1"/>
    </xf>
    <xf numFmtId="0" fontId="6" fillId="33" borderId="48" xfId="0" applyFont="1" applyFill="1" applyBorder="1" applyAlignment="1" applyProtection="1">
      <alignment horizontal="center" vertical="center"/>
      <protection hidden="1"/>
    </xf>
    <xf numFmtId="0" fontId="28" fillId="0" borderId="98" xfId="8" applyFont="1" applyFill="1" applyBorder="1" applyAlignment="1">
      <alignment horizontal="center" vertical="center"/>
    </xf>
    <xf numFmtId="0" fontId="28" fillId="0" borderId="95" xfId="8" applyFont="1" applyFill="1" applyBorder="1" applyAlignment="1">
      <alignment horizontal="center" vertical="center"/>
    </xf>
    <xf numFmtId="168" fontId="5" fillId="25" borderId="167" xfId="0" applyNumberFormat="1" applyFont="1" applyFill="1" applyBorder="1" applyAlignment="1">
      <alignment horizontal="center" vertical="center"/>
    </xf>
    <xf numFmtId="168" fontId="5" fillId="25" borderId="166" xfId="0" applyNumberFormat="1" applyFont="1" applyFill="1" applyBorder="1" applyAlignment="1">
      <alignment horizontal="center" vertical="center"/>
    </xf>
    <xf numFmtId="168" fontId="5" fillId="25" borderId="76" xfId="0" applyNumberFormat="1" applyFont="1" applyFill="1" applyBorder="1" applyAlignment="1">
      <alignment horizontal="center" vertical="center"/>
    </xf>
    <xf numFmtId="168" fontId="5" fillId="25" borderId="74" xfId="0" applyNumberFormat="1" applyFont="1" applyFill="1" applyBorder="1" applyAlignment="1">
      <alignment horizontal="center" vertical="center"/>
    </xf>
    <xf numFmtId="0" fontId="5" fillId="0" borderId="98" xfId="0" applyFont="1" applyBorder="1" applyAlignment="1">
      <alignment horizontal="center" vertical="top"/>
    </xf>
    <xf numFmtId="0" fontId="5" fillId="0" borderId="95" xfId="0" applyFont="1" applyBorder="1" applyAlignment="1">
      <alignment horizontal="center" vertical="top"/>
    </xf>
    <xf numFmtId="0" fontId="23" fillId="0" borderId="187" xfId="0" applyFont="1" applyBorder="1" applyAlignment="1">
      <alignment horizontal="center" vertical="center"/>
    </xf>
    <xf numFmtId="0" fontId="23" fillId="0" borderId="104" xfId="0" applyFont="1" applyBorder="1" applyAlignment="1">
      <alignment horizontal="center" vertical="center"/>
    </xf>
    <xf numFmtId="1" fontId="26" fillId="0" borderId="89" xfId="0" applyNumberFormat="1" applyFont="1" applyBorder="1" applyAlignment="1">
      <alignment horizontal="center" vertical="center"/>
    </xf>
    <xf numFmtId="168" fontId="5" fillId="25" borderId="108" xfId="0" applyNumberFormat="1" applyFont="1" applyFill="1" applyBorder="1" applyAlignment="1">
      <alignment horizontal="center" vertical="center"/>
    </xf>
    <xf numFmtId="168" fontId="5" fillId="25" borderId="31" xfId="0" applyNumberFormat="1" applyFont="1" applyFill="1" applyBorder="1" applyAlignment="1">
      <alignment horizontal="center" vertical="center"/>
    </xf>
    <xf numFmtId="9" fontId="26" fillId="0" borderId="106" xfId="0" applyNumberFormat="1" applyFont="1" applyBorder="1" applyAlignment="1">
      <alignment horizontal="center" vertical="center"/>
    </xf>
    <xf numFmtId="9" fontId="26" fillId="0" borderId="109" xfId="0" applyNumberFormat="1" applyFont="1" applyBorder="1" applyAlignment="1">
      <alignment horizontal="center" vertical="center"/>
    </xf>
    <xf numFmtId="9" fontId="20" fillId="29" borderId="91" xfId="0" applyNumberFormat="1" applyFont="1" applyFill="1" applyBorder="1" applyAlignment="1">
      <alignment horizontal="center" vertical="center"/>
    </xf>
    <xf numFmtId="9" fontId="20" fillId="29" borderId="83" xfId="0" applyNumberFormat="1" applyFont="1" applyFill="1" applyBorder="1" applyAlignment="1">
      <alignment horizontal="center" vertical="center"/>
    </xf>
    <xf numFmtId="0" fontId="21" fillId="30" borderId="107" xfId="0" applyFont="1" applyFill="1" applyBorder="1" applyAlignment="1">
      <alignment horizontal="center" vertical="center"/>
    </xf>
    <xf numFmtId="0" fontId="21" fillId="30" borderId="110" xfId="0" applyFont="1" applyFill="1" applyBorder="1" applyAlignment="1">
      <alignment horizontal="center" vertical="center"/>
    </xf>
    <xf numFmtId="0" fontId="6" fillId="32" borderId="42" xfId="0" applyFont="1" applyFill="1" applyBorder="1" applyAlignment="1" applyProtection="1">
      <alignment horizontal="center" vertical="center"/>
      <protection hidden="1"/>
    </xf>
    <xf numFmtId="0" fontId="8" fillId="2" borderId="85" xfId="0" quotePrefix="1" applyFont="1" applyFill="1" applyBorder="1" applyAlignment="1">
      <alignment horizontal="center" vertical="center"/>
    </xf>
    <xf numFmtId="0" fontId="8" fillId="2" borderId="109" xfId="0" quotePrefix="1" applyFont="1" applyFill="1" applyBorder="1" applyAlignment="1">
      <alignment horizontal="center" vertical="center"/>
    </xf>
    <xf numFmtId="0" fontId="8" fillId="2" borderId="85" xfId="0" applyFont="1" applyFill="1" applyBorder="1" applyAlignment="1">
      <alignment horizontal="center" vertical="center"/>
    </xf>
    <xf numFmtId="0" fontId="8" fillId="2" borderId="109" xfId="0" applyFont="1" applyFill="1" applyBorder="1" applyAlignment="1">
      <alignment horizontal="center" vertical="center"/>
    </xf>
    <xf numFmtId="0" fontId="23" fillId="0" borderId="186" xfId="0" applyFont="1" applyBorder="1" applyAlignment="1">
      <alignment horizontal="center" vertical="center"/>
    </xf>
    <xf numFmtId="0" fontId="23" fillId="0" borderId="49" xfId="0" applyFont="1" applyBorder="1" applyAlignment="1">
      <alignment horizontal="center" vertical="center"/>
    </xf>
    <xf numFmtId="168" fontId="5" fillId="25" borderId="178" xfId="0" applyNumberFormat="1" applyFont="1" applyFill="1" applyBorder="1" applyAlignment="1">
      <alignment horizontal="center" vertical="center"/>
    </xf>
    <xf numFmtId="168" fontId="5" fillId="25" borderId="158" xfId="0" applyNumberFormat="1" applyFont="1" applyFill="1" applyBorder="1" applyAlignment="1">
      <alignment horizontal="center" vertical="center"/>
    </xf>
    <xf numFmtId="1" fontId="26" fillId="0" borderId="100" xfId="0" applyNumberFormat="1" applyFont="1" applyBorder="1" applyAlignment="1">
      <alignment horizontal="center" vertical="center"/>
    </xf>
    <xf numFmtId="0" fontId="6" fillId="33" borderId="42" xfId="0" applyFont="1" applyFill="1" applyBorder="1" applyAlignment="1" applyProtection="1">
      <alignment horizontal="center" vertical="center"/>
      <protection hidden="1"/>
    </xf>
    <xf numFmtId="168" fontId="5" fillId="25" borderId="177" xfId="0" applyNumberFormat="1" applyFont="1" applyFill="1" applyBorder="1" applyAlignment="1">
      <alignment horizontal="center" vertical="center"/>
    </xf>
    <xf numFmtId="168" fontId="5" fillId="25" borderId="102" xfId="0" applyNumberFormat="1" applyFont="1" applyFill="1" applyBorder="1" applyAlignment="1">
      <alignment horizontal="center" vertical="center"/>
    </xf>
    <xf numFmtId="0" fontId="34" fillId="2" borderId="98" xfId="0" applyFont="1" applyFill="1" applyBorder="1" applyAlignment="1">
      <alignment horizontal="center" vertical="center"/>
    </xf>
    <xf numFmtId="0" fontId="34" fillId="2" borderId="101" xfId="0" applyFont="1" applyFill="1" applyBorder="1" applyAlignment="1">
      <alignment horizontal="center" vertical="center"/>
    </xf>
    <xf numFmtId="0" fontId="34" fillId="2" borderId="95" xfId="0" applyFont="1" applyFill="1" applyBorder="1" applyAlignment="1">
      <alignment horizontal="center" vertical="center"/>
    </xf>
    <xf numFmtId="0" fontId="8" fillId="2" borderId="98" xfId="0" applyFont="1" applyFill="1" applyBorder="1" applyAlignment="1">
      <alignment horizontal="center" vertical="center"/>
    </xf>
    <xf numFmtId="0" fontId="23" fillId="0" borderId="34" xfId="0" applyFont="1" applyBorder="1" applyAlignment="1">
      <alignment horizontal="center" vertical="center"/>
    </xf>
    <xf numFmtId="0" fontId="8" fillId="0" borderId="98" xfId="0" applyFont="1" applyBorder="1" applyAlignment="1">
      <alignment horizontal="center" vertical="top"/>
    </xf>
    <xf numFmtId="0" fontId="8" fillId="0" borderId="101" xfId="0" applyFont="1" applyBorder="1" applyAlignment="1">
      <alignment horizontal="center" vertical="top"/>
    </xf>
    <xf numFmtId="0" fontId="8" fillId="0" borderId="95" xfId="0" applyFont="1" applyBorder="1" applyAlignment="1">
      <alignment horizontal="center" vertical="top"/>
    </xf>
    <xf numFmtId="0" fontId="8" fillId="0" borderId="187" xfId="0" applyFont="1" applyBorder="1" applyAlignment="1">
      <alignment horizontal="center" vertical="center"/>
    </xf>
    <xf numFmtId="0" fontId="8" fillId="0" borderId="34" xfId="0" applyFont="1" applyBorder="1" applyAlignment="1">
      <alignment horizontal="center" vertical="center"/>
    </xf>
    <xf numFmtId="0" fontId="8" fillId="0" borderId="104" xfId="0" applyFont="1" applyBorder="1" applyAlignment="1">
      <alignment horizontal="center" vertical="center"/>
    </xf>
    <xf numFmtId="168" fontId="5" fillId="25" borderId="165" xfId="0" applyNumberFormat="1" applyFont="1" applyFill="1" applyBorder="1" applyAlignment="1">
      <alignment horizontal="center" vertical="center"/>
    </xf>
    <xf numFmtId="168" fontId="5" fillId="25" borderId="73" xfId="0" applyNumberFormat="1" applyFont="1" applyFill="1" applyBorder="1" applyAlignment="1">
      <alignment horizontal="center" vertical="center"/>
    </xf>
    <xf numFmtId="0" fontId="5" fillId="0" borderId="42" xfId="5" applyFont="1" applyBorder="1" applyAlignment="1" applyProtection="1">
      <alignment horizontal="center" vertical="center"/>
      <protection hidden="1"/>
    </xf>
    <xf numFmtId="1" fontId="6" fillId="27" borderId="29" xfId="7" applyNumberFormat="1" applyFont="1" applyFill="1" applyBorder="1" applyAlignment="1" applyProtection="1">
      <alignment horizontal="center" vertical="center"/>
      <protection hidden="1"/>
    </xf>
    <xf numFmtId="1" fontId="6" fillId="27" borderId="42" xfId="7" applyNumberFormat="1" applyFont="1" applyFill="1" applyBorder="1" applyAlignment="1" applyProtection="1">
      <alignment horizontal="center" vertical="center"/>
      <protection hidden="1"/>
    </xf>
    <xf numFmtId="1" fontId="6" fillId="27" borderId="48" xfId="7" applyNumberFormat="1" applyFont="1" applyFill="1" applyBorder="1" applyAlignment="1" applyProtection="1">
      <alignment horizontal="center" vertical="center"/>
      <protection hidden="1"/>
    </xf>
    <xf numFmtId="166" fontId="5" fillId="28" borderId="118" xfId="2" applyNumberFormat="1" applyFont="1" applyFill="1" applyBorder="1" applyAlignment="1" applyProtection="1">
      <alignment horizontal="center" vertical="center"/>
      <protection hidden="1"/>
    </xf>
    <xf numFmtId="1" fontId="6" fillId="2" borderId="115" xfId="7" applyNumberFormat="1" applyFont="1" applyFill="1" applyBorder="1" applyAlignment="1" applyProtection="1">
      <alignment horizontal="center" vertical="center"/>
      <protection hidden="1"/>
    </xf>
    <xf numFmtId="1" fontId="6" fillId="2" borderId="42" xfId="7" applyNumberFormat="1" applyFont="1" applyFill="1" applyBorder="1" applyAlignment="1" applyProtection="1">
      <alignment horizontal="center" vertical="center"/>
      <protection hidden="1"/>
    </xf>
    <xf numFmtId="1" fontId="6" fillId="2" borderId="48" xfId="7" applyNumberFormat="1" applyFont="1" applyFill="1" applyBorder="1" applyAlignment="1" applyProtection="1">
      <alignment horizontal="center" vertical="center"/>
      <protection hidden="1"/>
    </xf>
    <xf numFmtId="0" fontId="21" fillId="30" borderId="120" xfId="0" applyFont="1" applyFill="1" applyBorder="1" applyAlignment="1">
      <alignment horizontal="center" vertical="center"/>
    </xf>
    <xf numFmtId="1" fontId="6" fillId="2" borderId="29" xfId="7" applyNumberFormat="1" applyFont="1" applyFill="1" applyBorder="1" applyAlignment="1" applyProtection="1">
      <alignment horizontal="center" vertical="center"/>
      <protection hidden="1"/>
    </xf>
    <xf numFmtId="0" fontId="21" fillId="30" borderId="59" xfId="0" applyFont="1" applyFill="1" applyBorder="1" applyAlignment="1">
      <alignment horizontal="center" vertical="center"/>
    </xf>
    <xf numFmtId="0" fontId="21" fillId="30" borderId="34" xfId="0" applyFont="1" applyFill="1" applyBorder="1" applyAlignment="1">
      <alignment horizontal="center" vertical="center"/>
    </xf>
    <xf numFmtId="0" fontId="21" fillId="30" borderId="51" xfId="0" applyFont="1" applyFill="1" applyBorder="1" applyAlignment="1">
      <alignment horizontal="center" vertical="center"/>
    </xf>
    <xf numFmtId="1" fontId="6" fillId="27" borderId="112" xfId="7" applyNumberFormat="1" applyFont="1" applyFill="1" applyBorder="1" applyAlignment="1" applyProtection="1">
      <alignment horizontal="center" vertical="center"/>
      <protection hidden="1"/>
    </xf>
    <xf numFmtId="1" fontId="6" fillId="27" borderId="117" xfId="7" applyNumberFormat="1" applyFont="1" applyFill="1" applyBorder="1" applyAlignment="1" applyProtection="1">
      <alignment horizontal="center" vertical="center"/>
      <protection hidden="1"/>
    </xf>
    <xf numFmtId="1" fontId="6" fillId="27" borderId="122" xfId="7" applyNumberFormat="1" applyFont="1" applyFill="1" applyBorder="1" applyAlignment="1" applyProtection="1">
      <alignment horizontal="center" vertical="center"/>
      <protection hidden="1"/>
    </xf>
    <xf numFmtId="0" fontId="34" fillId="2" borderId="106" xfId="0" applyFont="1" applyFill="1" applyBorder="1" applyAlignment="1">
      <alignment horizontal="center" vertical="center"/>
    </xf>
    <xf numFmtId="0" fontId="34" fillId="2" borderId="0" xfId="0" applyFont="1" applyFill="1" applyAlignment="1">
      <alignment horizontal="center" vertical="center"/>
    </xf>
    <xf numFmtId="0" fontId="34" fillId="2" borderId="90" xfId="0" applyFont="1" applyFill="1" applyBorder="1" applyAlignment="1">
      <alignment horizontal="center" vertical="center"/>
    </xf>
    <xf numFmtId="0" fontId="22" fillId="31" borderId="116" xfId="0" applyFont="1" applyFill="1" applyBorder="1" applyAlignment="1">
      <alignment horizontal="center" vertical="center"/>
    </xf>
    <xf numFmtId="0" fontId="22" fillId="31" borderId="121" xfId="0" applyFont="1" applyFill="1" applyBorder="1" applyAlignment="1">
      <alignment horizontal="center" vertical="center"/>
    </xf>
    <xf numFmtId="0" fontId="22" fillId="31" borderId="125" xfId="0" applyFont="1" applyFill="1" applyBorder="1" applyAlignment="1">
      <alignment horizontal="center" vertical="center"/>
    </xf>
    <xf numFmtId="0" fontId="8" fillId="0" borderId="107" xfId="0" applyFont="1" applyBorder="1" applyAlignment="1">
      <alignment horizontal="center" vertical="center"/>
    </xf>
    <xf numFmtId="0" fontId="8" fillId="0" borderId="120" xfId="0" applyFont="1" applyBorder="1" applyAlignment="1">
      <alignment horizontal="center" vertical="center"/>
    </xf>
    <xf numFmtId="0" fontId="8" fillId="0" borderId="85" xfId="0" applyFont="1" applyBorder="1" applyAlignment="1">
      <alignment horizontal="center" vertical="center"/>
    </xf>
    <xf numFmtId="0" fontId="8" fillId="0" borderId="0" xfId="0" applyFont="1" applyAlignment="1">
      <alignment horizontal="center" vertical="center"/>
    </xf>
    <xf numFmtId="0" fontId="23" fillId="0" borderId="91" xfId="0" applyFont="1" applyBorder="1" applyAlignment="1">
      <alignment horizontal="center"/>
    </xf>
    <xf numFmtId="0" fontId="31" fillId="0" borderId="0" xfId="0" applyFont="1" applyAlignment="1">
      <alignment horizontal="center"/>
    </xf>
    <xf numFmtId="0" fontId="31" fillId="0" borderId="109" xfId="0" applyFont="1" applyBorder="1" applyAlignment="1">
      <alignment horizontal="center"/>
    </xf>
    <xf numFmtId="0" fontId="23" fillId="0" borderId="0" xfId="0" applyFont="1" applyAlignment="1">
      <alignment horizontal="center"/>
    </xf>
    <xf numFmtId="0" fontId="23" fillId="0" borderId="109" xfId="0" applyFont="1" applyBorder="1" applyAlignment="1">
      <alignment horizontal="center"/>
    </xf>
    <xf numFmtId="0" fontId="34" fillId="2" borderId="129" xfId="0" applyFont="1" applyFill="1" applyBorder="1" applyAlignment="1">
      <alignment horizontal="center" vertical="center"/>
    </xf>
    <xf numFmtId="0" fontId="34" fillId="2" borderId="131" xfId="0" applyFont="1" applyFill="1" applyBorder="1" applyAlignment="1">
      <alignment horizontal="center" vertical="center"/>
    </xf>
    <xf numFmtId="0" fontId="34" fillId="2" borderId="96" xfId="0" applyFont="1" applyFill="1" applyBorder="1" applyAlignment="1">
      <alignment horizontal="center" vertical="center"/>
    </xf>
    <xf numFmtId="0" fontId="34" fillId="2" borderId="89" xfId="0" applyFont="1" applyFill="1" applyBorder="1" applyAlignment="1">
      <alignment horizontal="center" vertical="center"/>
    </xf>
    <xf numFmtId="0" fontId="23" fillId="2" borderId="96" xfId="0" applyFont="1" applyFill="1" applyBorder="1" applyAlignment="1">
      <alignment horizontal="center" vertical="center"/>
    </xf>
    <xf numFmtId="0" fontId="23" fillId="2" borderId="89" xfId="0" applyFont="1" applyFill="1" applyBorder="1" applyAlignment="1">
      <alignment horizontal="center" vertical="center"/>
    </xf>
    <xf numFmtId="0" fontId="22" fillId="31" borderId="184" xfId="0" applyFont="1" applyFill="1" applyBorder="1" applyAlignment="1">
      <alignment horizontal="center" vertical="center"/>
    </xf>
    <xf numFmtId="0" fontId="22" fillId="31" borderId="185" xfId="0" applyFont="1" applyFill="1" applyBorder="1" applyAlignment="1">
      <alignment horizontal="center" vertical="center"/>
    </xf>
    <xf numFmtId="0" fontId="24" fillId="2" borderId="133" xfId="0" applyFont="1" applyFill="1" applyBorder="1" applyAlignment="1">
      <alignment horizontal="center" vertical="center"/>
    </xf>
    <xf numFmtId="0" fontId="24" fillId="2" borderId="135" xfId="0" applyFont="1" applyFill="1" applyBorder="1" applyAlignment="1">
      <alignment horizontal="center" vertical="center"/>
    </xf>
    <xf numFmtId="0" fontId="34" fillId="2" borderId="84" xfId="0" applyFont="1" applyFill="1" applyBorder="1" applyAlignment="1">
      <alignment horizontal="center" vertical="center"/>
    </xf>
    <xf numFmtId="0" fontId="34" fillId="2" borderId="93" xfId="0" applyFont="1" applyFill="1" applyBorder="1" applyAlignment="1">
      <alignment horizontal="center" vertical="center"/>
    </xf>
    <xf numFmtId="0" fontId="23" fillId="2" borderId="134" xfId="0" applyFont="1" applyFill="1" applyBorder="1" applyAlignment="1">
      <alignment horizontal="center" vertical="center"/>
    </xf>
    <xf numFmtId="0" fontId="23" fillId="2" borderId="136" xfId="0" applyFont="1" applyFill="1" applyBorder="1" applyAlignment="1">
      <alignment horizontal="center" vertical="center"/>
    </xf>
    <xf numFmtId="0" fontId="5" fillId="2" borderId="137" xfId="5" applyFont="1" applyFill="1" applyBorder="1" applyAlignment="1" applyProtection="1">
      <alignment horizontal="center" vertical="center"/>
      <protection hidden="1"/>
    </xf>
    <xf numFmtId="0" fontId="5" fillId="2" borderId="139" xfId="5" applyFont="1" applyFill="1" applyBorder="1" applyAlignment="1" applyProtection="1">
      <alignment horizontal="center" vertical="center"/>
      <protection hidden="1"/>
    </xf>
    <xf numFmtId="0" fontId="23" fillId="0" borderId="138" xfId="0" applyFont="1" applyBorder="1" applyAlignment="1">
      <alignment horizontal="center"/>
    </xf>
    <xf numFmtId="0" fontId="34" fillId="2" borderId="135" xfId="0" applyFont="1" applyFill="1" applyBorder="1" applyAlignment="1">
      <alignment horizontal="center" vertical="center"/>
    </xf>
    <xf numFmtId="0" fontId="40" fillId="2" borderId="96" xfId="0" applyFont="1" applyFill="1" applyBorder="1" applyAlignment="1">
      <alignment horizontal="center" vertical="center"/>
    </xf>
    <xf numFmtId="0" fontId="40" fillId="2" borderId="93" xfId="0" applyFont="1" applyFill="1" applyBorder="1" applyAlignment="1">
      <alignment horizontal="center" vertical="center"/>
    </xf>
    <xf numFmtId="0" fontId="23" fillId="2" borderId="140" xfId="0" applyFont="1" applyFill="1" applyBorder="1" applyAlignment="1">
      <alignment horizontal="center" vertical="center"/>
    </xf>
    <xf numFmtId="0" fontId="23" fillId="0" borderId="162" xfId="5" applyFont="1" applyBorder="1" applyAlignment="1" applyProtection="1">
      <alignment horizontal="center" vertical="center"/>
      <protection hidden="1"/>
    </xf>
    <xf numFmtId="0" fontId="31" fillId="0" borderId="29" xfId="5" applyFont="1" applyBorder="1" applyAlignment="1" applyProtection="1">
      <alignment horizontal="center" vertical="center"/>
      <protection hidden="1"/>
    </xf>
    <xf numFmtId="0" fontId="31" fillId="0" borderId="42" xfId="5" applyFont="1" applyBorder="1" applyAlignment="1" applyProtection="1">
      <alignment horizontal="center" vertical="center"/>
      <protection hidden="1"/>
    </xf>
    <xf numFmtId="0" fontId="31" fillId="0" borderId="48" xfId="5" applyFont="1" applyBorder="1" applyAlignment="1" applyProtection="1">
      <alignment horizontal="center" vertical="center"/>
      <protection hidden="1"/>
    </xf>
    <xf numFmtId="0" fontId="5" fillId="0" borderId="119" xfId="5" applyFont="1" applyBorder="1" applyAlignment="1" applyProtection="1">
      <alignment horizontal="left" vertical="center"/>
      <protection hidden="1"/>
    </xf>
    <xf numFmtId="0" fontId="31" fillId="0" borderId="138" xfId="0" applyFont="1" applyBorder="1" applyAlignment="1">
      <alignment horizontal="center"/>
    </xf>
    <xf numFmtId="0" fontId="34" fillId="2" borderId="109" xfId="0" applyFont="1" applyFill="1" applyBorder="1" applyAlignment="1">
      <alignment horizontal="center" vertical="center"/>
    </xf>
    <xf numFmtId="0" fontId="31" fillId="0" borderId="141" xfId="0" applyFont="1" applyBorder="1" applyAlignment="1">
      <alignment horizontal="center"/>
    </xf>
    <xf numFmtId="0" fontId="31" fillId="0" borderId="120" xfId="0" applyFont="1" applyBorder="1" applyAlignment="1">
      <alignment horizontal="center"/>
    </xf>
    <xf numFmtId="0" fontId="5" fillId="0" borderId="113" xfId="5" applyFont="1" applyBorder="1" applyAlignment="1" applyProtection="1">
      <alignment horizontal="center" vertical="center"/>
      <protection hidden="1"/>
    </xf>
    <xf numFmtId="0" fontId="5" fillId="0" borderId="123" xfId="5" applyFont="1" applyBorder="1" applyAlignment="1" applyProtection="1">
      <alignment horizontal="center" vertical="center"/>
      <protection hidden="1"/>
    </xf>
    <xf numFmtId="0" fontId="23" fillId="0" borderId="142" xfId="0" applyFont="1" applyBorder="1" applyAlignment="1">
      <alignment horizontal="center"/>
    </xf>
    <xf numFmtId="1" fontId="42" fillId="2" borderId="138" xfId="7" applyNumberFormat="1" applyFont="1" applyFill="1" applyBorder="1" applyAlignment="1" applyProtection="1">
      <alignment horizontal="center" vertical="center"/>
      <protection hidden="1"/>
    </xf>
    <xf numFmtId="1" fontId="42" fillId="2" borderId="0" xfId="7" applyNumberFormat="1" applyFont="1" applyFill="1" applyBorder="1" applyAlignment="1" applyProtection="1">
      <alignment horizontal="center" vertical="center"/>
      <protection hidden="1"/>
    </xf>
    <xf numFmtId="1" fontId="42" fillId="2" borderId="109" xfId="7" applyNumberFormat="1" applyFont="1" applyFill="1" applyBorder="1" applyAlignment="1" applyProtection="1">
      <alignment horizontal="center" vertical="center"/>
      <protection hidden="1"/>
    </xf>
    <xf numFmtId="9" fontId="20" fillId="29" borderId="86" xfId="0" applyNumberFormat="1" applyFont="1" applyFill="1" applyBorder="1" applyAlignment="1">
      <alignment horizontal="center" vertical="center"/>
    </xf>
    <xf numFmtId="1" fontId="42" fillId="2" borderId="29" xfId="7" applyNumberFormat="1" applyFont="1" applyFill="1" applyBorder="1" applyAlignment="1" applyProtection="1">
      <alignment horizontal="center" vertical="center"/>
      <protection hidden="1"/>
    </xf>
    <xf numFmtId="1" fontId="42" fillId="2" borderId="42" xfId="7" applyNumberFormat="1" applyFont="1" applyFill="1" applyBorder="1" applyAlignment="1" applyProtection="1">
      <alignment horizontal="center" vertical="center"/>
      <protection hidden="1"/>
    </xf>
    <xf numFmtId="1" fontId="42" fillId="2" borderId="48" xfId="7" applyNumberFormat="1" applyFont="1" applyFill="1" applyBorder="1" applyAlignment="1" applyProtection="1">
      <alignment horizontal="center" vertical="center"/>
      <protection hidden="1"/>
    </xf>
    <xf numFmtId="9" fontId="6" fillId="32" borderId="42" xfId="0" applyNumberFormat="1" applyFont="1" applyFill="1" applyBorder="1" applyAlignment="1">
      <alignment horizontal="center" vertical="center"/>
    </xf>
    <xf numFmtId="169" fontId="5" fillId="25" borderId="76" xfId="0" applyNumberFormat="1" applyFont="1" applyFill="1" applyBorder="1" applyAlignment="1">
      <alignment horizontal="center" vertical="center"/>
    </xf>
    <xf numFmtId="169" fontId="5" fillId="25" borderId="74" xfId="0" applyNumberFormat="1" applyFont="1" applyFill="1" applyBorder="1" applyAlignment="1">
      <alignment horizontal="center" vertical="center"/>
    </xf>
    <xf numFmtId="0" fontId="6" fillId="27" borderId="42" xfId="5" applyFont="1" applyFill="1" applyBorder="1" applyAlignment="1" applyProtection="1">
      <alignment horizontal="center" vertical="center"/>
      <protection hidden="1"/>
    </xf>
    <xf numFmtId="169" fontId="5" fillId="25" borderId="165" xfId="0" applyNumberFormat="1" applyFont="1" applyFill="1" applyBorder="1" applyAlignment="1">
      <alignment horizontal="center" vertical="center"/>
    </xf>
    <xf numFmtId="169" fontId="5" fillId="25" borderId="166" xfId="0" applyNumberFormat="1" applyFont="1" applyFill="1" applyBorder="1" applyAlignment="1">
      <alignment horizontal="center" vertical="center"/>
    </xf>
    <xf numFmtId="169" fontId="5" fillId="25" borderId="73" xfId="0" applyNumberFormat="1" applyFont="1" applyFill="1" applyBorder="1" applyAlignment="1">
      <alignment horizontal="center" vertical="center"/>
    </xf>
    <xf numFmtId="0" fontId="26" fillId="0" borderId="84" xfId="0" applyFont="1" applyBorder="1" applyAlignment="1">
      <alignment horizontal="center" vertical="center"/>
    </xf>
    <xf numFmtId="0" fontId="26" fillId="0" borderId="93" xfId="0" applyFont="1" applyBorder="1" applyAlignment="1">
      <alignment horizontal="center" vertical="center"/>
    </xf>
    <xf numFmtId="0" fontId="21" fillId="30" borderId="143" xfId="0" applyFont="1" applyFill="1" applyBorder="1" applyAlignment="1">
      <alignment horizontal="center" vertical="center"/>
    </xf>
    <xf numFmtId="0" fontId="21" fillId="30" borderId="145" xfId="0" applyFont="1" applyFill="1" applyBorder="1" applyAlignment="1">
      <alignment horizontal="center" vertical="center"/>
    </xf>
    <xf numFmtId="0" fontId="34" fillId="0" borderId="144" xfId="0" applyFont="1" applyBorder="1" applyAlignment="1">
      <alignment horizontal="center" vertical="center"/>
    </xf>
    <xf numFmtId="0" fontId="34" fillId="0" borderId="93" xfId="0" applyFont="1" applyBorder="1" applyAlignment="1">
      <alignment horizontal="center" vertical="center"/>
    </xf>
    <xf numFmtId="0" fontId="30" fillId="0" borderId="144" xfId="0" applyFont="1" applyBorder="1" applyAlignment="1">
      <alignment horizontal="center" vertical="center"/>
    </xf>
    <xf numFmtId="0" fontId="30" fillId="0" borderId="93" xfId="0" applyFont="1" applyBorder="1" applyAlignment="1">
      <alignment horizontal="center" vertical="center"/>
    </xf>
    <xf numFmtId="0" fontId="23" fillId="0" borderId="97" xfId="0" applyFont="1" applyBorder="1" applyAlignment="1">
      <alignment horizontal="center" vertical="center"/>
    </xf>
    <xf numFmtId="0" fontId="23" fillId="0" borderId="146" xfId="0" applyFont="1" applyBorder="1" applyAlignment="1">
      <alignment horizontal="center" vertical="center"/>
    </xf>
    <xf numFmtId="1" fontId="6" fillId="27" borderId="29" xfId="5" applyNumberFormat="1" applyFont="1" applyFill="1" applyBorder="1" applyAlignment="1" applyProtection="1">
      <alignment horizontal="center" vertical="center"/>
      <protection hidden="1"/>
    </xf>
    <xf numFmtId="1" fontId="6" fillId="27" borderId="48" xfId="5" applyNumberFormat="1" applyFont="1" applyFill="1" applyBorder="1" applyAlignment="1" applyProtection="1">
      <alignment horizontal="center" vertical="center"/>
      <protection hidden="1"/>
    </xf>
    <xf numFmtId="0" fontId="34" fillId="0" borderId="96" xfId="0" applyFont="1" applyBorder="1" applyAlignment="1">
      <alignment horizontal="center"/>
    </xf>
    <xf numFmtId="0" fontId="34" fillId="0" borderId="93" xfId="0" applyFont="1" applyBorder="1" applyAlignment="1">
      <alignment horizontal="center"/>
    </xf>
    <xf numFmtId="0" fontId="30" fillId="0" borderId="96" xfId="0" applyFont="1" applyBorder="1" applyAlignment="1">
      <alignment horizontal="center"/>
    </xf>
    <xf numFmtId="0" fontId="30" fillId="0" borderId="93" xfId="0" applyFont="1" applyBorder="1" applyAlignment="1">
      <alignment horizontal="center"/>
    </xf>
    <xf numFmtId="0" fontId="23" fillId="0" borderId="147" xfId="0" applyFont="1" applyBorder="1" applyAlignment="1">
      <alignment horizontal="center" vertical="center"/>
    </xf>
    <xf numFmtId="169" fontId="5" fillId="25" borderId="167" xfId="0" applyNumberFormat="1" applyFont="1" applyFill="1" applyBorder="1" applyAlignment="1">
      <alignment horizontal="center" vertical="center"/>
    </xf>
    <xf numFmtId="1" fontId="6" fillId="2" borderId="29" xfId="5" applyNumberFormat="1" applyFont="1" applyFill="1" applyBorder="1" applyAlignment="1" applyProtection="1">
      <alignment horizontal="center" vertical="center"/>
      <protection hidden="1"/>
    </xf>
    <xf numFmtId="1" fontId="6" fillId="2" borderId="48" xfId="5" applyNumberFormat="1" applyFont="1" applyFill="1" applyBorder="1" applyAlignment="1" applyProtection="1">
      <alignment horizontal="center" vertical="center"/>
      <protection hidden="1"/>
    </xf>
    <xf numFmtId="0" fontId="8" fillId="0" borderId="98" xfId="0" applyFont="1" applyBorder="1" applyAlignment="1">
      <alignment horizontal="center"/>
    </xf>
    <xf numFmtId="0" fontId="8" fillId="0" borderId="95" xfId="0" applyFont="1" applyBorder="1" applyAlignment="1">
      <alignment horizontal="center"/>
    </xf>
    <xf numFmtId="0" fontId="8" fillId="0" borderId="148" xfId="0" applyFont="1" applyBorder="1" applyAlignment="1">
      <alignment horizontal="center"/>
    </xf>
    <xf numFmtId="0" fontId="8" fillId="0" borderId="149" xfId="0" applyFont="1" applyBorder="1" applyAlignment="1">
      <alignment horizontal="center"/>
    </xf>
    <xf numFmtId="0" fontId="43" fillId="0" borderId="96" xfId="0" applyFont="1" applyBorder="1" applyAlignment="1">
      <alignment horizontal="center"/>
    </xf>
    <xf numFmtId="0" fontId="43" fillId="0" borderId="93" xfId="0" applyFont="1" applyBorder="1" applyAlignment="1">
      <alignment horizontal="center"/>
    </xf>
    <xf numFmtId="169" fontId="5" fillId="25" borderId="177" xfId="0" applyNumberFormat="1" applyFont="1" applyFill="1" applyBorder="1" applyAlignment="1">
      <alignment horizontal="center" vertical="center"/>
    </xf>
    <xf numFmtId="169" fontId="5" fillId="25" borderId="102" xfId="0" applyNumberFormat="1" applyFont="1" applyFill="1" applyBorder="1" applyAlignment="1">
      <alignment horizontal="center" vertical="center"/>
    </xf>
    <xf numFmtId="0" fontId="5" fillId="0" borderId="101" xfId="0" applyFont="1" applyBorder="1" applyAlignment="1">
      <alignment horizontal="center" vertical="center"/>
    </xf>
    <xf numFmtId="0" fontId="5" fillId="0" borderId="148" xfId="0" applyFont="1" applyBorder="1" applyAlignment="1">
      <alignment horizontal="center"/>
    </xf>
    <xf numFmtId="0" fontId="5" fillId="0" borderId="150" xfId="0" applyFont="1" applyBorder="1" applyAlignment="1">
      <alignment horizontal="center"/>
    </xf>
    <xf numFmtId="0" fontId="5" fillId="0" borderId="149" xfId="0" applyFont="1" applyBorder="1" applyAlignment="1">
      <alignment horizontal="center"/>
    </xf>
    <xf numFmtId="0" fontId="43" fillId="0" borderId="96" xfId="0" applyFont="1" applyBorder="1" applyAlignment="1">
      <alignment horizontal="center" vertical="center"/>
    </xf>
    <xf numFmtId="0" fontId="43" fillId="0" borderId="100" xfId="0" applyFont="1" applyBorder="1" applyAlignment="1">
      <alignment horizontal="center" vertical="center"/>
    </xf>
    <xf numFmtId="0" fontId="43" fillId="0" borderId="93" xfId="0" applyFont="1" applyBorder="1" applyAlignment="1">
      <alignment horizontal="center" vertical="center"/>
    </xf>
    <xf numFmtId="0" fontId="8" fillId="0" borderId="147" xfId="0" applyFont="1" applyBorder="1" applyAlignment="1">
      <alignment horizontal="center" vertical="center"/>
    </xf>
    <xf numFmtId="0" fontId="8" fillId="0" borderId="92" xfId="0" applyFont="1" applyBorder="1" applyAlignment="1">
      <alignment horizontal="center" vertical="center"/>
    </xf>
    <xf numFmtId="0" fontId="8" fillId="0" borderId="146" xfId="0" applyFont="1" applyBorder="1" applyAlignment="1">
      <alignment horizontal="center" vertical="center"/>
    </xf>
    <xf numFmtId="169" fontId="5" fillId="25" borderId="174" xfId="0" applyNumberFormat="1" applyFont="1" applyFill="1" applyBorder="1" applyAlignment="1">
      <alignment horizontal="center" vertical="center"/>
    </xf>
    <xf numFmtId="169" fontId="5" fillId="25" borderId="78" xfId="0" applyNumberFormat="1" applyFont="1" applyFill="1" applyBorder="1" applyAlignment="1">
      <alignment horizontal="center" vertical="center"/>
    </xf>
    <xf numFmtId="0" fontId="5" fillId="0" borderId="98" xfId="0" applyFont="1" applyBorder="1" applyAlignment="1">
      <alignment horizontal="center"/>
    </xf>
    <xf numFmtId="0" fontId="5" fillId="0" borderId="101" xfId="0" applyFont="1" applyBorder="1" applyAlignment="1">
      <alignment horizontal="center"/>
    </xf>
    <xf numFmtId="0" fontId="5" fillId="0" borderId="95" xfId="0" applyFont="1" applyBorder="1" applyAlignment="1">
      <alignment horizontal="center"/>
    </xf>
    <xf numFmtId="0" fontId="8" fillId="0" borderId="101" xfId="0" applyFont="1" applyBorder="1" applyAlignment="1">
      <alignment horizontal="center"/>
    </xf>
    <xf numFmtId="0" fontId="6" fillId="2" borderId="42" xfId="5" applyFont="1" applyFill="1" applyBorder="1" applyAlignment="1" applyProtection="1">
      <alignment horizontal="center" vertical="center"/>
      <protection hidden="1"/>
    </xf>
    <xf numFmtId="0" fontId="30" fillId="0" borderId="144" xfId="0" applyFont="1" applyBorder="1" applyAlignment="1">
      <alignment horizontal="center"/>
    </xf>
    <xf numFmtId="0" fontId="8" fillId="0" borderId="97" xfId="0" applyFont="1" applyBorder="1" applyAlignment="1">
      <alignment horizontal="center" vertical="center"/>
    </xf>
    <xf numFmtId="0" fontId="24" fillId="0" borderId="96" xfId="0" applyFont="1" applyBorder="1" applyAlignment="1">
      <alignment horizontal="center"/>
    </xf>
    <xf numFmtId="0" fontId="24" fillId="0" borderId="93" xfId="0" applyFont="1" applyBorder="1" applyAlignment="1">
      <alignment horizontal="center"/>
    </xf>
    <xf numFmtId="9" fontId="6" fillId="27" borderId="29" xfId="0" applyNumberFormat="1" applyFont="1" applyFill="1" applyBorder="1" applyAlignment="1">
      <alignment horizontal="center" vertical="center"/>
    </xf>
    <xf numFmtId="9" fontId="6" fillId="27" borderId="42" xfId="0" applyNumberFormat="1" applyFont="1" applyFill="1" applyBorder="1" applyAlignment="1">
      <alignment horizontal="center" vertical="center"/>
    </xf>
    <xf numFmtId="9" fontId="6" fillId="27" borderId="48" xfId="0" applyNumberFormat="1" applyFont="1" applyFill="1" applyBorder="1" applyAlignment="1">
      <alignment horizontal="center" vertical="center"/>
    </xf>
    <xf numFmtId="1" fontId="6" fillId="27" borderId="29" xfId="7" applyNumberFormat="1" applyFont="1" applyFill="1" applyBorder="1" applyAlignment="1" applyProtection="1">
      <alignment horizontal="center" vertical="center"/>
      <protection locked="0"/>
    </xf>
    <xf numFmtId="1" fontId="6" fillId="27" borderId="48" xfId="7" applyNumberFormat="1" applyFont="1" applyFill="1" applyBorder="1" applyAlignment="1" applyProtection="1">
      <alignment horizontal="center" vertical="center"/>
      <protection locked="0"/>
    </xf>
    <xf numFmtId="9" fontId="6" fillId="2" borderId="29" xfId="0" applyNumberFormat="1" applyFont="1" applyFill="1" applyBorder="1" applyAlignment="1">
      <alignment horizontal="center" vertical="center"/>
    </xf>
    <xf numFmtId="9" fontId="6" fillId="2" borderId="42" xfId="0" applyNumberFormat="1" applyFont="1" applyFill="1" applyBorder="1" applyAlignment="1">
      <alignment horizontal="center" vertical="center"/>
    </xf>
    <xf numFmtId="9" fontId="6" fillId="2" borderId="48" xfId="0" applyNumberFormat="1" applyFont="1" applyFill="1" applyBorder="1" applyAlignment="1">
      <alignment horizontal="center" vertical="center"/>
    </xf>
    <xf numFmtId="1" fontId="6" fillId="2" borderId="29" xfId="7" applyNumberFormat="1" applyFont="1" applyFill="1" applyBorder="1" applyAlignment="1" applyProtection="1">
      <alignment horizontal="center" vertical="center"/>
      <protection locked="0"/>
    </xf>
    <xf numFmtId="1" fontId="6" fillId="2" borderId="48" xfId="7" applyNumberFormat="1" applyFont="1" applyFill="1" applyBorder="1" applyAlignment="1" applyProtection="1">
      <alignment horizontal="center" vertical="center"/>
      <protection locked="0"/>
    </xf>
    <xf numFmtId="9" fontId="6" fillId="27" borderId="29" xfId="7" applyFont="1" applyFill="1" applyBorder="1" applyAlignment="1" applyProtection="1">
      <alignment horizontal="center" vertical="center"/>
      <protection locked="0"/>
    </xf>
    <xf numFmtId="9" fontId="6" fillId="27" borderId="48" xfId="7" applyFont="1" applyFill="1" applyBorder="1" applyAlignment="1" applyProtection="1">
      <alignment horizontal="center" vertical="center"/>
      <protection locked="0"/>
    </xf>
    <xf numFmtId="0" fontId="3" fillId="0" borderId="87" xfId="0" applyFont="1" applyBorder="1" applyAlignment="1">
      <alignment horizontal="center" vertical="top"/>
    </xf>
    <xf numFmtId="0" fontId="3" fillId="0" borderId="95" xfId="0" applyFont="1" applyBorder="1" applyAlignment="1">
      <alignment horizontal="center" vertical="top"/>
    </xf>
    <xf numFmtId="0" fontId="40" fillId="0" borderId="87" xfId="0" applyFont="1" applyBorder="1" applyAlignment="1">
      <alignment horizontal="center" vertical="center"/>
    </xf>
    <xf numFmtId="0" fontId="40" fillId="0" borderId="95" xfId="0" applyFont="1" applyBorder="1" applyAlignment="1">
      <alignment horizontal="center" vertical="center"/>
    </xf>
    <xf numFmtId="9" fontId="6" fillId="2" borderId="29" xfId="7" applyFont="1" applyFill="1" applyBorder="1" applyAlignment="1" applyProtection="1">
      <alignment horizontal="center" vertical="center"/>
      <protection locked="0"/>
    </xf>
    <xf numFmtId="9" fontId="6" fillId="2" borderId="48" xfId="7" applyFont="1" applyFill="1" applyBorder="1" applyAlignment="1" applyProtection="1">
      <alignment horizontal="center" vertical="center"/>
      <protection locked="0"/>
    </xf>
    <xf numFmtId="9" fontId="6" fillId="2" borderId="42" xfId="7" applyFont="1" applyFill="1" applyBorder="1" applyAlignment="1" applyProtection="1">
      <alignment horizontal="center" vertical="center"/>
      <protection locked="0"/>
    </xf>
    <xf numFmtId="9" fontId="6" fillId="27" borderId="42" xfId="7" applyFont="1" applyFill="1" applyBorder="1" applyAlignment="1" applyProtection="1">
      <alignment horizontal="center" vertical="center"/>
      <protection locked="0"/>
    </xf>
    <xf numFmtId="9" fontId="6" fillId="27" borderId="112" xfId="7" applyFont="1" applyFill="1" applyBorder="1" applyAlignment="1" applyProtection="1">
      <alignment horizontal="center" vertical="center"/>
      <protection locked="0"/>
    </xf>
    <xf numFmtId="9" fontId="6" fillId="27" borderId="117" xfId="7" applyFont="1" applyFill="1" applyBorder="1" applyAlignment="1" applyProtection="1">
      <alignment horizontal="center" vertical="center"/>
      <protection locked="0"/>
    </xf>
    <xf numFmtId="9" fontId="6" fillId="27" borderId="122" xfId="7" applyFont="1" applyFill="1" applyBorder="1" applyAlignment="1" applyProtection="1">
      <alignment horizontal="center" vertical="center"/>
      <protection locked="0"/>
    </xf>
    <xf numFmtId="0" fontId="8" fillId="0" borderId="109" xfId="0" applyFont="1" applyBorder="1" applyAlignment="1">
      <alignment horizontal="center" vertical="center"/>
    </xf>
    <xf numFmtId="0" fontId="8" fillId="0" borderId="152" xfId="0" applyFont="1" applyBorder="1" applyAlignment="1">
      <alignment horizontal="center" vertical="center"/>
    </xf>
    <xf numFmtId="0" fontId="22" fillId="31" borderId="107" xfId="0" applyFont="1" applyFill="1" applyBorder="1" applyAlignment="1">
      <alignment horizontal="center" vertical="center"/>
    </xf>
    <xf numFmtId="0" fontId="22" fillId="31" borderId="120" xfId="0" applyFont="1" applyFill="1" applyBorder="1" applyAlignment="1">
      <alignment horizontal="center" vertical="center"/>
    </xf>
    <xf numFmtId="0" fontId="22" fillId="31" borderId="110" xfId="0" applyFont="1" applyFill="1" applyBorder="1" applyAlignment="1">
      <alignment horizontal="center" vertical="center"/>
    </xf>
    <xf numFmtId="9" fontId="6" fillId="27" borderId="29" xfId="3" applyFont="1" applyFill="1" applyBorder="1" applyAlignment="1" applyProtection="1">
      <alignment horizontal="center" vertical="center"/>
      <protection locked="0"/>
    </xf>
    <xf numFmtId="9" fontId="6" fillId="27" borderId="42" xfId="3" applyFont="1" applyFill="1" applyBorder="1" applyAlignment="1" applyProtection="1">
      <alignment horizontal="center" vertical="center"/>
      <protection locked="0"/>
    </xf>
    <xf numFmtId="9" fontId="6" fillId="27" borderId="48" xfId="3" applyFont="1" applyFill="1" applyBorder="1" applyAlignment="1" applyProtection="1">
      <alignment horizontal="center" vertical="center"/>
      <protection locked="0"/>
    </xf>
    <xf numFmtId="9" fontId="30" fillId="0" borderId="142" xfId="0" applyNumberFormat="1" applyFont="1" applyBorder="1" applyAlignment="1">
      <alignment horizontal="center" vertical="center"/>
    </xf>
    <xf numFmtId="9" fontId="30" fillId="0" borderId="91" xfId="0" applyNumberFormat="1" applyFont="1" applyBorder="1" applyAlignment="1">
      <alignment horizontal="center" vertical="center"/>
    </xf>
    <xf numFmtId="9" fontId="30" fillId="0" borderId="152" xfId="0" applyNumberFormat="1" applyFont="1" applyBorder="1" applyAlignment="1">
      <alignment horizontal="center" vertical="center"/>
    </xf>
    <xf numFmtId="9" fontId="6" fillId="2" borderId="29" xfId="3" applyFont="1" applyFill="1" applyBorder="1" applyAlignment="1" applyProtection="1">
      <alignment horizontal="center" vertical="center"/>
      <protection locked="0"/>
    </xf>
    <xf numFmtId="9" fontId="6" fillId="2" borderId="42" xfId="3" applyFont="1" applyFill="1" applyBorder="1" applyAlignment="1" applyProtection="1">
      <alignment horizontal="center" vertical="center"/>
      <protection locked="0"/>
    </xf>
    <xf numFmtId="9" fontId="6" fillId="2" borderId="48" xfId="3" applyFont="1" applyFill="1" applyBorder="1" applyAlignment="1" applyProtection="1">
      <alignment horizontal="center" vertical="center"/>
      <protection locked="0"/>
    </xf>
    <xf numFmtId="167" fontId="5" fillId="25" borderId="153" xfId="0" applyNumberFormat="1" applyFont="1" applyFill="1" applyBorder="1" applyAlignment="1">
      <alignment horizontal="center" vertical="center"/>
    </xf>
    <xf numFmtId="167" fontId="5" fillId="25" borderId="155" xfId="0" applyNumberFormat="1" applyFont="1" applyFill="1" applyBorder="1" applyAlignment="1">
      <alignment horizontal="center" vertical="center"/>
    </xf>
    <xf numFmtId="0" fontId="6" fillId="34" borderId="29" xfId="0" applyFont="1" applyFill="1" applyBorder="1" applyAlignment="1">
      <alignment horizontal="center" vertical="center"/>
    </xf>
    <xf numFmtId="0" fontId="6" fillId="34" borderId="42" xfId="0" applyFont="1" applyFill="1" applyBorder="1" applyAlignment="1">
      <alignment horizontal="center" vertical="center"/>
    </xf>
    <xf numFmtId="0" fontId="6" fillId="34" borderId="48" xfId="0" applyFont="1" applyFill="1" applyBorder="1" applyAlignment="1">
      <alignment horizontal="center" vertical="center"/>
    </xf>
    <xf numFmtId="0" fontId="8" fillId="0" borderId="83" xfId="0" applyFont="1" applyBorder="1" applyAlignment="1">
      <alignment horizontal="center" vertical="center"/>
    </xf>
    <xf numFmtId="1" fontId="26" fillId="0" borderId="138" xfId="0" applyNumberFormat="1" applyFont="1" applyBorder="1" applyAlignment="1">
      <alignment horizontal="center" vertical="center"/>
    </xf>
    <xf numFmtId="1" fontId="26" fillId="0" borderId="154" xfId="0" applyNumberFormat="1" applyFont="1" applyBorder="1" applyAlignment="1">
      <alignment horizontal="center" vertical="center"/>
    </xf>
    <xf numFmtId="1" fontId="6" fillId="27" borderId="112" xfId="7" applyNumberFormat="1" applyFont="1" applyFill="1" applyBorder="1" applyAlignment="1" applyProtection="1">
      <alignment horizontal="center" vertical="center"/>
      <protection locked="0"/>
    </xf>
    <xf numFmtId="1" fontId="6" fillId="27" borderId="122" xfId="7" applyNumberFormat="1" applyFont="1" applyFill="1" applyBorder="1" applyAlignment="1" applyProtection="1">
      <alignment horizontal="center" vertical="center"/>
      <protection locked="0"/>
    </xf>
    <xf numFmtId="0" fontId="6" fillId="33" borderId="115" xfId="0" applyFont="1" applyFill="1" applyBorder="1" applyAlignment="1">
      <alignment horizontal="center" vertical="center"/>
    </xf>
    <xf numFmtId="1" fontId="6" fillId="27" borderId="42" xfId="7" applyNumberFormat="1" applyFont="1" applyFill="1" applyBorder="1" applyAlignment="1" applyProtection="1">
      <alignment horizontal="center" vertical="center"/>
      <protection locked="0"/>
    </xf>
    <xf numFmtId="1" fontId="6" fillId="27" borderId="117" xfId="7" applyNumberFormat="1" applyFont="1" applyFill="1" applyBorder="1" applyAlignment="1" applyProtection="1">
      <alignment horizontal="center" vertical="center"/>
      <protection locked="0"/>
    </xf>
    <xf numFmtId="0" fontId="8" fillId="0" borderId="33" xfId="0" applyFont="1" applyBorder="1" applyAlignment="1">
      <alignment horizontal="center" vertical="center"/>
    </xf>
    <xf numFmtId="9" fontId="6" fillId="32" borderId="112" xfId="5" applyNumberFormat="1" applyFont="1" applyFill="1" applyBorder="1" applyAlignment="1" applyProtection="1">
      <alignment horizontal="center" vertical="center"/>
      <protection hidden="1"/>
    </xf>
    <xf numFmtId="9" fontId="6" fillId="32" borderId="122" xfId="5" applyNumberFormat="1" applyFont="1" applyFill="1" applyBorder="1" applyAlignment="1" applyProtection="1">
      <alignment horizontal="center" vertical="center"/>
      <protection hidden="1"/>
    </xf>
    <xf numFmtId="167" fontId="5" fillId="25" borderId="75" xfId="0" applyNumberFormat="1" applyFont="1" applyFill="1" applyBorder="1" applyAlignment="1">
      <alignment horizontal="center" vertical="center"/>
    </xf>
    <xf numFmtId="167" fontId="5" fillId="25" borderId="77" xfId="0" applyNumberFormat="1" applyFont="1" applyFill="1" applyBorder="1" applyAlignment="1">
      <alignment horizontal="center" vertical="center"/>
    </xf>
    <xf numFmtId="0" fontId="8" fillId="0" borderId="69" xfId="0" applyFont="1" applyBorder="1" applyAlignment="1">
      <alignment horizontal="center" vertical="top"/>
    </xf>
    <xf numFmtId="9" fontId="6" fillId="32" borderId="42" xfId="5" applyNumberFormat="1" applyFont="1" applyFill="1" applyBorder="1" applyAlignment="1" applyProtection="1">
      <alignment horizontal="center" vertical="center"/>
      <protection hidden="1"/>
    </xf>
    <xf numFmtId="9" fontId="6" fillId="33" borderId="42" xfId="5" applyNumberFormat="1" applyFont="1" applyFill="1" applyBorder="1" applyAlignment="1" applyProtection="1">
      <alignment horizontal="center" vertical="center"/>
      <protection hidden="1"/>
    </xf>
    <xf numFmtId="0" fontId="5" fillId="0" borderId="87" xfId="0" applyFont="1" applyBorder="1" applyAlignment="1">
      <alignment horizontal="center" vertical="top"/>
    </xf>
    <xf numFmtId="0" fontId="5" fillId="0" borderId="101" xfId="0" applyFont="1" applyBorder="1" applyAlignment="1">
      <alignment horizontal="center" vertical="top"/>
    </xf>
    <xf numFmtId="0" fontId="8" fillId="0" borderId="87" xfId="0" applyFont="1" applyBorder="1" applyAlignment="1">
      <alignment horizontal="center" vertical="top"/>
    </xf>
    <xf numFmtId="167" fontId="5" fillId="25" borderId="19" xfId="0" applyNumberFormat="1" applyFont="1" applyFill="1" applyBorder="1" applyAlignment="1">
      <alignment horizontal="center" vertical="center"/>
    </xf>
    <xf numFmtId="167" fontId="5" fillId="25" borderId="99" xfId="0" applyNumberFormat="1" applyFont="1" applyFill="1" applyBorder="1" applyAlignment="1">
      <alignment horizontal="center" vertical="center"/>
    </xf>
    <xf numFmtId="0" fontId="6" fillId="32" borderId="29" xfId="5" applyFont="1" applyFill="1" applyBorder="1" applyAlignment="1" applyProtection="1">
      <alignment horizontal="center" vertical="center"/>
      <protection hidden="1"/>
    </xf>
    <xf numFmtId="0" fontId="6" fillId="32" borderId="48" xfId="5" applyFont="1" applyFill="1" applyBorder="1" applyAlignment="1" applyProtection="1">
      <alignment horizontal="center" vertical="center"/>
      <protection hidden="1"/>
    </xf>
    <xf numFmtId="0" fontId="5" fillId="0" borderId="109" xfId="0" applyFont="1" applyBorder="1" applyAlignment="1">
      <alignment horizontal="center" vertical="center"/>
    </xf>
    <xf numFmtId="0" fontId="28" fillId="0" borderId="85" xfId="4" applyFont="1" applyBorder="1" applyAlignment="1">
      <alignment horizontal="center" vertical="center"/>
    </xf>
    <xf numFmtId="0" fontId="28" fillId="0" borderId="109" xfId="4" applyFont="1" applyBorder="1" applyAlignment="1">
      <alignment horizontal="center" vertical="center"/>
    </xf>
    <xf numFmtId="0" fontId="6" fillId="33" borderId="29" xfId="5" applyFont="1" applyFill="1" applyBorder="1" applyAlignment="1" applyProtection="1">
      <alignment horizontal="center" vertical="center"/>
      <protection hidden="1"/>
    </xf>
    <xf numFmtId="0" fontId="6" fillId="33" borderId="48" xfId="5" applyFont="1" applyFill="1" applyBorder="1" applyAlignment="1" applyProtection="1">
      <alignment horizontal="center" vertical="center"/>
      <protection hidden="1"/>
    </xf>
    <xf numFmtId="0" fontId="28" fillId="0" borderId="98" xfId="4" applyFont="1" applyBorder="1" applyAlignment="1">
      <alignment horizontal="center" vertical="center"/>
    </xf>
    <xf numFmtId="0" fontId="28" fillId="0" borderId="95" xfId="4" applyFont="1" applyBorder="1" applyAlignment="1">
      <alignment horizontal="center" vertical="center"/>
    </xf>
    <xf numFmtId="167" fontId="17" fillId="25" borderId="73" xfId="0" applyNumberFormat="1" applyFont="1" applyFill="1" applyBorder="1" applyAlignment="1">
      <alignment horizontal="center" vertical="center"/>
    </xf>
    <xf numFmtId="167" fontId="17" fillId="25" borderId="74" xfId="0" applyNumberFormat="1" applyFont="1" applyFill="1" applyBorder="1" applyAlignment="1">
      <alignment horizontal="center" vertical="center"/>
    </xf>
    <xf numFmtId="167" fontId="5" fillId="25" borderId="176" xfId="0" applyNumberFormat="1" applyFont="1" applyFill="1" applyBorder="1" applyAlignment="1">
      <alignment horizontal="center" vertical="center"/>
    </xf>
    <xf numFmtId="167" fontId="5" fillId="25" borderId="175" xfId="0" applyNumberFormat="1" applyFont="1" applyFill="1" applyBorder="1" applyAlignment="1">
      <alignment horizontal="center" vertical="center"/>
    </xf>
    <xf numFmtId="167" fontId="5" fillId="25" borderId="57" xfId="0" applyNumberFormat="1" applyFont="1" applyFill="1" applyBorder="1" applyAlignment="1">
      <alignment horizontal="center" vertical="center"/>
    </xf>
    <xf numFmtId="167" fontId="5" fillId="25" borderId="118" xfId="0" applyNumberFormat="1" applyFont="1" applyFill="1" applyBorder="1" applyAlignment="1">
      <alignment horizontal="center" vertical="center"/>
    </xf>
    <xf numFmtId="167" fontId="5" fillId="25" borderId="30" xfId="0" applyNumberFormat="1" applyFont="1" applyFill="1" applyBorder="1" applyAlignment="1">
      <alignment horizontal="center" vertical="center"/>
    </xf>
    <xf numFmtId="0" fontId="28" fillId="0" borderId="101" xfId="4" applyFont="1" applyBorder="1" applyAlignment="1">
      <alignment horizontal="center" vertical="center"/>
    </xf>
    <xf numFmtId="0" fontId="6" fillId="32" borderId="29" xfId="3" applyNumberFormat="1" applyFont="1" applyFill="1" applyBorder="1" applyAlignment="1" applyProtection="1">
      <alignment horizontal="center" vertical="center"/>
      <protection hidden="1"/>
    </xf>
    <xf numFmtId="0" fontId="6" fillId="32" borderId="42" xfId="3" applyNumberFormat="1" applyFont="1" applyFill="1" applyBorder="1" applyAlignment="1" applyProtection="1">
      <alignment horizontal="center" vertical="center"/>
      <protection hidden="1"/>
    </xf>
    <xf numFmtId="0" fontId="6" fillId="32" borderId="48" xfId="3" applyNumberFormat="1" applyFont="1" applyFill="1" applyBorder="1" applyAlignment="1" applyProtection="1">
      <alignment horizontal="center" vertical="center"/>
      <protection hidden="1"/>
    </xf>
    <xf numFmtId="6" fontId="24" fillId="25" borderId="156" xfId="0" applyNumberFormat="1" applyFont="1" applyFill="1" applyBorder="1" applyAlignment="1">
      <alignment horizontal="right" vertical="center"/>
    </xf>
    <xf numFmtId="6" fontId="24" fillId="25" borderId="157" xfId="0" applyNumberFormat="1" applyFont="1" applyFill="1" applyBorder="1" applyAlignment="1">
      <alignment horizontal="right" vertical="center"/>
    </xf>
    <xf numFmtId="6" fontId="24" fillId="25" borderId="158" xfId="0" applyNumberFormat="1" applyFont="1" applyFill="1" applyBorder="1" applyAlignment="1">
      <alignment horizontal="right" vertical="center"/>
    </xf>
    <xf numFmtId="14" fontId="5" fillId="35" borderId="29" xfId="0" applyNumberFormat="1" applyFont="1" applyFill="1" applyBorder="1" applyAlignment="1">
      <alignment horizontal="center"/>
    </xf>
    <xf numFmtId="0" fontId="5" fillId="35" borderId="162" xfId="0" applyFont="1" applyFill="1" applyBorder="1" applyAlignment="1">
      <alignment horizontal="center"/>
    </xf>
    <xf numFmtId="167" fontId="24" fillId="28" borderId="171" xfId="0" applyNumberFormat="1" applyFont="1" applyFill="1" applyBorder="1" applyAlignment="1">
      <alignment horizontal="center" vertical="center"/>
    </xf>
    <xf numFmtId="167" fontId="24" fillId="28" borderId="172" xfId="0" applyNumberFormat="1" applyFont="1" applyFill="1" applyBorder="1" applyAlignment="1">
      <alignment horizontal="center" vertical="center"/>
    </xf>
    <xf numFmtId="167" fontId="24" fillId="28" borderId="173" xfId="0" applyNumberFormat="1" applyFont="1" applyFill="1" applyBorder="1" applyAlignment="1">
      <alignment horizontal="center" vertical="center"/>
    </xf>
    <xf numFmtId="0" fontId="6" fillId="27" borderId="29" xfId="0" applyFont="1" applyFill="1" applyBorder="1" applyAlignment="1" applyProtection="1">
      <alignment horizontal="center" vertical="center"/>
      <protection hidden="1"/>
    </xf>
    <xf numFmtId="0" fontId="6" fillId="27" borderId="48" xfId="0" applyFont="1" applyFill="1" applyBorder="1" applyAlignment="1" applyProtection="1">
      <alignment horizontal="center" vertical="center"/>
      <protection hidden="1"/>
    </xf>
    <xf numFmtId="0" fontId="44" fillId="0" borderId="87" xfId="0" applyFont="1" applyBorder="1" applyAlignment="1">
      <alignment horizontal="center"/>
    </xf>
    <xf numFmtId="0" fontId="44" fillId="0" borderId="101" xfId="0" applyFont="1" applyBorder="1" applyAlignment="1">
      <alignment horizontal="center"/>
    </xf>
    <xf numFmtId="0" fontId="44" fillId="0" borderId="95" xfId="0" applyFont="1" applyBorder="1" applyAlignment="1">
      <alignment horizontal="center"/>
    </xf>
    <xf numFmtId="6" fontId="24" fillId="25" borderId="128" xfId="0" applyNumberFormat="1" applyFont="1" applyFill="1" applyBorder="1" applyAlignment="1">
      <alignment horizontal="right" vertical="center"/>
    </xf>
    <xf numFmtId="6" fontId="24" fillId="25" borderId="121" xfId="0" applyNumberFormat="1" applyFont="1" applyFill="1" applyBorder="1" applyAlignment="1">
      <alignment horizontal="right" vertical="center"/>
    </xf>
    <xf numFmtId="6" fontId="24" fillId="25" borderId="31" xfId="0" applyNumberFormat="1" applyFont="1" applyFill="1" applyBorder="1" applyAlignment="1">
      <alignment horizontal="right" vertical="center"/>
    </xf>
    <xf numFmtId="0" fontId="6" fillId="33" borderId="29" xfId="3" applyNumberFormat="1" applyFont="1" applyFill="1" applyBorder="1" applyAlignment="1" applyProtection="1">
      <alignment horizontal="center" vertical="center"/>
      <protection hidden="1"/>
    </xf>
    <xf numFmtId="0" fontId="6" fillId="33" borderId="42" xfId="3" applyNumberFormat="1" applyFont="1" applyFill="1" applyBorder="1" applyAlignment="1" applyProtection="1">
      <alignment horizontal="center" vertical="center"/>
      <protection hidden="1"/>
    </xf>
    <xf numFmtId="0" fontId="6" fillId="33" borderId="48" xfId="3" applyNumberFormat="1" applyFont="1" applyFill="1" applyBorder="1" applyAlignment="1" applyProtection="1">
      <alignment horizontal="center" vertical="center"/>
      <protection hidden="1"/>
    </xf>
    <xf numFmtId="0" fontId="34" fillId="0" borderId="87" xfId="0" applyFont="1" applyBorder="1" applyAlignment="1">
      <alignment horizontal="center" vertical="center"/>
    </xf>
    <xf numFmtId="0" fontId="34" fillId="0" borderId="69" xfId="0" applyFont="1" applyBorder="1" applyAlignment="1">
      <alignment horizontal="center" vertical="center"/>
    </xf>
    <xf numFmtId="167" fontId="5" fillId="25" borderId="168" xfId="0" applyNumberFormat="1" applyFont="1" applyFill="1" applyBorder="1" applyAlignment="1">
      <alignment horizontal="center" vertical="center"/>
    </xf>
    <xf numFmtId="167" fontId="5" fillId="25" borderId="169" xfId="0" applyNumberFormat="1" applyFont="1" applyFill="1" applyBorder="1" applyAlignment="1">
      <alignment horizontal="center" vertical="center"/>
    </xf>
    <xf numFmtId="0" fontId="6" fillId="2" borderId="29" xfId="0" applyFont="1" applyFill="1" applyBorder="1" applyAlignment="1" applyProtection="1">
      <alignment horizontal="center" vertical="center"/>
      <protection hidden="1"/>
    </xf>
    <xf numFmtId="0" fontId="6" fillId="2" borderId="48" xfId="0" applyFont="1" applyFill="1" applyBorder="1" applyAlignment="1" applyProtection="1">
      <alignment horizontal="center" vertical="center"/>
      <protection hidden="1"/>
    </xf>
    <xf numFmtId="167" fontId="24" fillId="0" borderId="161" xfId="0" applyNumberFormat="1" applyFont="1" applyBorder="1" applyAlignment="1">
      <alignment horizontal="center" vertical="center"/>
    </xf>
    <xf numFmtId="167" fontId="24" fillId="0" borderId="163" xfId="0" applyNumberFormat="1" applyFont="1" applyBorder="1" applyAlignment="1">
      <alignment horizontal="center" vertical="center"/>
    </xf>
    <xf numFmtId="0" fontId="9" fillId="0" borderId="115" xfId="0" applyFont="1" applyBorder="1" applyAlignment="1" applyProtection="1">
      <alignment horizontal="center" vertical="center"/>
      <protection hidden="1"/>
    </xf>
    <xf numFmtId="0" fontId="9" fillId="0" borderId="48" xfId="0" applyFont="1" applyBorder="1" applyAlignment="1" applyProtection="1">
      <alignment horizontal="center" vertical="center"/>
      <protection hidden="1"/>
    </xf>
    <xf numFmtId="167" fontId="5" fillId="25" borderId="170" xfId="0" applyNumberFormat="1" applyFont="1" applyFill="1" applyBorder="1" applyAlignment="1">
      <alignment horizontal="center" vertical="center"/>
    </xf>
    <xf numFmtId="167" fontId="24" fillId="0" borderId="164" xfId="0" applyNumberFormat="1" applyFont="1" applyBorder="1" applyAlignment="1">
      <alignment horizontal="center" vertical="center"/>
    </xf>
    <xf numFmtId="0" fontId="34" fillId="0" borderId="95" xfId="0" applyFont="1" applyBorder="1" applyAlignment="1">
      <alignment horizontal="center" vertical="center"/>
    </xf>
    <xf numFmtId="0" fontId="9" fillId="0" borderId="29" xfId="0" applyFont="1" applyBorder="1" applyAlignment="1" applyProtection="1">
      <alignment horizontal="center" vertical="center"/>
      <protection hidden="1"/>
    </xf>
    <xf numFmtId="0" fontId="26" fillId="0" borderId="89" xfId="0" applyFont="1" applyBorder="1" applyAlignment="1">
      <alignment horizontal="center" vertical="center"/>
    </xf>
    <xf numFmtId="0" fontId="26" fillId="0" borderId="96" xfId="0" applyFont="1" applyBorder="1" applyAlignment="1">
      <alignment horizontal="center" vertical="center"/>
    </xf>
    <xf numFmtId="9" fontId="6" fillId="27" borderId="29" xfId="0" applyNumberFormat="1" applyFont="1" applyFill="1" applyBorder="1" applyAlignment="1" applyProtection="1">
      <alignment horizontal="center" vertical="center"/>
      <protection hidden="1"/>
    </xf>
    <xf numFmtId="9" fontId="6" fillId="27" borderId="48" xfId="0" applyNumberFormat="1" applyFont="1" applyFill="1" applyBorder="1" applyAlignment="1" applyProtection="1">
      <alignment horizontal="center" vertical="center"/>
      <protection hidden="1"/>
    </xf>
    <xf numFmtId="9" fontId="6" fillId="2" borderId="29" xfId="0" applyNumberFormat="1" applyFont="1" applyFill="1" applyBorder="1" applyAlignment="1" applyProtection="1">
      <alignment horizontal="center" vertical="center"/>
      <protection hidden="1"/>
    </xf>
    <xf numFmtId="9" fontId="6" fillId="2" borderId="48" xfId="0" applyNumberFormat="1" applyFont="1" applyFill="1" applyBorder="1" applyAlignment="1" applyProtection="1">
      <alignment horizontal="center" vertical="center"/>
      <protection hidden="1"/>
    </xf>
    <xf numFmtId="0" fontId="5" fillId="2" borderId="98" xfId="0" applyFont="1" applyFill="1" applyBorder="1" applyAlignment="1">
      <alignment horizontal="center" vertical="center"/>
    </xf>
    <xf numFmtId="0" fontId="5" fillId="0" borderId="119" xfId="5" applyFont="1" applyBorder="1" applyAlignment="1" applyProtection="1">
      <alignment horizontal="center" vertical="center"/>
      <protection hidden="1"/>
    </xf>
    <xf numFmtId="0" fontId="23" fillId="0" borderId="29" xfId="5" applyFont="1" applyBorder="1" applyAlignment="1" applyProtection="1">
      <alignment horizontal="left" vertical="center"/>
      <protection hidden="1"/>
    </xf>
    <xf numFmtId="0" fontId="23" fillId="0" borderId="48" xfId="5" applyFont="1" applyBorder="1" applyAlignment="1" applyProtection="1">
      <alignment horizontal="left" vertical="center"/>
      <protection hidden="1"/>
    </xf>
  </cellXfs>
  <cellStyles count="10">
    <cellStyle name="Hipervínculo" xfId="4" builtinId="8"/>
    <cellStyle name="Hyperlink" xfId="8" xr:uid="{BA967A18-902C-463E-B238-D91121DAA416}"/>
    <cellStyle name="Millares" xfId="1" builtinId="3"/>
    <cellStyle name="Millares 3" xfId="9" xr:uid="{D079AF26-E457-4938-80DF-D4C4F7C5F372}"/>
    <cellStyle name="Moneda" xfId="2" builtinId="4"/>
    <cellStyle name="Normal" xfId="0" builtinId="0"/>
    <cellStyle name="Normal 3" xfId="5" xr:uid="{2118B8DC-9030-4F4C-BB9A-34ACFFAA846C}"/>
    <cellStyle name="Normal 3 2 3 2 5 2" xfId="6" xr:uid="{7D243C3D-53F3-4CF7-AC6B-D387DCF507F1}"/>
    <cellStyle name="Porcentaje" xfId="3" builtinId="5"/>
    <cellStyle name="Porcentaje 2" xfId="7" xr:uid="{B97A078D-7A6D-4CB7-8ADA-16C8D87302D6}"/>
  </cellStyles>
  <dxfs count="452">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theme="9"/>
        </patternFill>
      </fill>
    </dxf>
    <dxf>
      <font>
        <b/>
        <i val="0"/>
      </font>
      <fill>
        <patternFill>
          <bgColor theme="3" tint="9.9948118533890809E-2"/>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theme="3" tint="9.9948118533890809E-2"/>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0000"/>
        </patternFill>
      </fill>
    </dxf>
    <dxf>
      <font>
        <b/>
        <i val="0"/>
      </font>
      <fill>
        <patternFill>
          <bgColor theme="3" tint="9.9948118533890809E-2"/>
        </patternFill>
      </fill>
    </dxf>
    <dxf>
      <font>
        <b/>
        <i val="0"/>
      </font>
      <fill>
        <patternFill>
          <bgColor rgb="FFFFC000"/>
        </patternFill>
      </fill>
    </dxf>
    <dxf>
      <font>
        <b/>
        <i val="0"/>
      </font>
      <fill>
        <patternFill>
          <bgColor theme="9"/>
        </patternFill>
      </fill>
    </dxf>
    <dxf>
      <font>
        <b/>
        <i val="0"/>
      </font>
      <fill>
        <patternFill>
          <bgColor theme="9"/>
        </patternFill>
      </fill>
    </dxf>
    <dxf>
      <font>
        <b/>
        <i val="0"/>
      </font>
      <fill>
        <patternFill>
          <bgColor theme="3" tint="9.9948118533890809E-2"/>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theme="3" tint="9.9948118533890809E-2"/>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3" tint="9.9948118533890809E-2"/>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3" tint="9.9948118533890809E-2"/>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rgb="FFFFC000"/>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theme="9"/>
        </patternFill>
      </fill>
    </dxf>
    <dxf>
      <font>
        <b/>
        <i val="0"/>
      </font>
      <fill>
        <patternFill>
          <bgColor theme="3" tint="9.9948118533890809E-2"/>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theme="9"/>
        </patternFill>
      </fill>
    </dxf>
    <dxf>
      <font>
        <b/>
        <i val="0"/>
      </font>
      <fill>
        <patternFill>
          <bgColor theme="3" tint="9.9948118533890809E-2"/>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C000"/>
        </patternFill>
      </fill>
    </dxf>
    <dxf>
      <font>
        <b/>
        <i val="0"/>
      </font>
      <fill>
        <patternFill>
          <bgColor theme="3" tint="9.9948118533890809E-2"/>
        </patternFill>
      </fill>
    </dxf>
    <dxf>
      <font>
        <b/>
        <i val="0"/>
      </font>
      <fill>
        <patternFill>
          <bgColor rgb="FFFF0000"/>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theme="3" tint="9.9948118533890809E-2"/>
        </patternFill>
      </fill>
    </dxf>
    <dxf>
      <font>
        <b/>
        <i val="0"/>
      </font>
      <fill>
        <patternFill>
          <bgColor rgb="FFFFC000"/>
        </patternFill>
      </fill>
    </dxf>
    <dxf>
      <font>
        <b/>
        <i val="0"/>
      </font>
      <fill>
        <patternFill>
          <bgColor rgb="FFFF0000"/>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rgb="FFFF0000"/>
        </patternFill>
      </fill>
    </dxf>
    <dxf>
      <font>
        <b/>
        <i val="0"/>
      </font>
      <fill>
        <patternFill>
          <bgColor rgb="FFFFC000"/>
        </patternFill>
      </fill>
    </dxf>
    <dxf>
      <font>
        <b/>
        <i val="0"/>
      </font>
      <fill>
        <patternFill>
          <bgColor theme="9"/>
        </patternFill>
      </fill>
    </dxf>
    <dxf>
      <font>
        <b/>
        <i val="0"/>
      </font>
      <fill>
        <patternFill>
          <bgColor theme="3" tint="9.9948118533890809E-2"/>
        </patternFill>
      </fill>
    </dxf>
    <dxf>
      <font>
        <b/>
        <i val="0"/>
      </font>
      <fill>
        <patternFill>
          <bgColor theme="9"/>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theme="3" tint="9.9948118533890809E-2"/>
        </patternFill>
      </fill>
    </dxf>
    <dxf>
      <font>
        <b/>
        <i val="0"/>
      </font>
      <fill>
        <patternFill>
          <bgColor rgb="FFFF0000"/>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theme="3" tint="9.9948118533890809E-2"/>
        </patternFill>
      </fill>
    </dxf>
    <dxf>
      <font>
        <b/>
        <i val="0"/>
      </font>
      <fill>
        <patternFill>
          <bgColor theme="9"/>
        </patternFill>
      </fill>
    </dxf>
    <dxf>
      <font>
        <b/>
        <i val="0"/>
      </font>
      <fill>
        <patternFill>
          <bgColor rgb="FFFF0000"/>
        </patternFill>
      </fill>
    </dxf>
    <dxf>
      <font>
        <b/>
        <i val="0"/>
      </font>
      <fill>
        <patternFill>
          <bgColor theme="3" tint="9.9948118533890809E-2"/>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rgb="FFFF0000"/>
        </patternFill>
      </fill>
    </dxf>
    <dxf>
      <font>
        <b/>
        <i val="0"/>
      </font>
      <fill>
        <patternFill>
          <bgColor theme="9"/>
        </patternFill>
      </fill>
    </dxf>
    <dxf>
      <font>
        <b/>
        <i val="0"/>
      </font>
      <fill>
        <patternFill>
          <bgColor rgb="FFFFC000"/>
        </patternFill>
      </fill>
    </dxf>
    <dxf>
      <font>
        <b/>
        <i val="0"/>
      </font>
      <fill>
        <patternFill>
          <bgColor theme="3"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119060</xdr:colOff>
      <xdr:row>1</xdr:row>
      <xdr:rowOff>35718</xdr:rowOff>
    </xdr:from>
    <xdr:to>
      <xdr:col>2</xdr:col>
      <xdr:colOff>1464466</xdr:colOff>
      <xdr:row>2</xdr:row>
      <xdr:rowOff>500062</xdr:rowOff>
    </xdr:to>
    <xdr:pic>
      <xdr:nvPicPr>
        <xdr:cNvPr id="2" name="Imagen 1">
          <a:extLst>
            <a:ext uri="{FF2B5EF4-FFF2-40B4-BE49-F238E27FC236}">
              <a16:creationId xmlns:a16="http://schemas.microsoft.com/office/drawing/2014/main" id="{F34659C8-C204-4895-9E5C-1C27D2E0DE6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860" y="245268"/>
          <a:ext cx="2494756" cy="101044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negovco.sharepoint.com/Users/jahigueras/Downloads/FORMATO_DE_REPROGRAMACION_2025_FONDANE_DANE_METAS_20250219_CONSOLIDADO_17ma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anegovco.sharepoint.com/D/2018/PLAN%20DE%20ACCION/MATRIZ%20PLAN%20DE%20ACCION%202018%20DIRPEN%20FINAL%202501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anegovco.sharepoint.com/Users/vvarelaa/AppData/Local/Microsoft/Windows/Temporary%20Internet%20Files/Content.Outlook/907WTPW2/FORMATO%20DE%20REPROGRAMAC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anegovco.sharepoint.com/Users/jecorredorp/AppData/Local/Microsoft/Windows/Temporary%20Internet%20Files/Content.Outlook/1CXGKZDG/FORMULARIO%20REPROGRA%20FUNC%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5"/>
      <sheetName val="Hoja4"/>
      <sheetName val="dynamic"/>
      <sheetName val="Hoja3"/>
      <sheetName val="Dist"/>
      <sheetName val="PLAN DE ACCIÓN_2025"/>
      <sheetName val="PPTO_INV"/>
      <sheetName val="Distribución"/>
      <sheetName val="Recursos"/>
      <sheetName val="BASE"/>
      <sheetName val="OSIS"/>
      <sheetName val="Hoja7"/>
      <sheetName val="Hoja6"/>
      <sheetName val="INVERSION"/>
      <sheetName val="DIRECCIÓN"/>
      <sheetName val="AAI"/>
      <sheetName val="OPLAN"/>
      <sheetName val="DIRPEN"/>
      <sheetName val="OCI"/>
      <sheetName val="DICE"/>
      <sheetName val="CE"/>
      <sheetName val="DCD"/>
      <sheetName val="DIG"/>
      <sheetName val="DIMPE"/>
      <sheetName val="DSCN"/>
      <sheetName val="GH"/>
      <sheetName val="GD"/>
      <sheetName val="FN"/>
      <sheetName val="INFRA"/>
      <sheetName val="RRAA"/>
      <sheetName val="JUR"/>
      <sheetName val="SUB"/>
      <sheetName val="AD"/>
      <sheetName val="CP"/>
      <sheetName val="CID"/>
      <sheetName val="DT"/>
      <sheetName val="FONDANE"/>
      <sheetName val="SG"/>
      <sheetName val="PQRSD"/>
      <sheetName val="TECHOS "/>
      <sheetName val="METAS"/>
      <sheetName val="Hoja de Trabajo_REDUCCIÓN"/>
      <sheetName val="Hoja de Trabajo_ADIC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LISTAS ID"/>
      <sheetName val="PLAN DE ACCION 2018 CONSOLIDADO"/>
      <sheetName val="1. DIRECCIÓN GENERAL"/>
      <sheetName val="2. SUBDIRECCIÓN GENERAL"/>
      <sheetName val="LISTAS"/>
      <sheetName val="LISTAS MIPG"/>
      <sheetName val="LISTAS PE"/>
      <sheetName val="LISTAS INTERNAS"/>
      <sheetName val="LISTAS ATRIBUTOS"/>
      <sheetName val="3. SECRETARIA GENERAL"/>
      <sheetName val="4. TERRITORIALES"/>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CTIVIDADES"/>
      <sheetName val="INVERSION"/>
      <sheetName val="DATOS"/>
      <sheetName val="FUNCIONAMIENTO"/>
      <sheetName val="INFO_FUNCIONAMIENTO"/>
      <sheetName val="BASE FUNC"/>
      <sheetName val="BASE"/>
      <sheetName val="INV_RESUMEN"/>
      <sheetName val="Hoja1"/>
      <sheetName val="Hoja2"/>
      <sheetName val="LISTAS"/>
      <sheetName val="LISTAS PE"/>
      <sheetName val="FORMATO DE REPROGRAMACION"/>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ECP V3"/>
      <sheetName val="INFORMACIÓN"/>
      <sheetName val="BASE FUNC"/>
      <sheetName val="BD"/>
      <sheetName val="FUNC"/>
      <sheetName val="recomendaciones"/>
      <sheetName val="BASE"/>
      <sheetName val="DATOS"/>
      <sheetName val="LISTAS"/>
      <sheetName val="LISTAS P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C:\..\Forms\AllItems.aspx?id=\sites\PlanesInstitucionales-MetasHisttricasporrea2018-2022\Documentos%20compartidos\SECRETAR&#195;&#141;A%20GENERAL\Evidencias%20Planes%20Institucionales%202026\PTEP\II%20TRIMESTRE\PQR_03&amp;viewid=4898ae3e-639a-41ac-b718-8f47bbb2b81e&amp;csf=1&amp;CID=1f9925a2-6055-d000-f620-c505a362ccf9&amp;cidOR=SPO&amp;FolderCTID=0x01200068B652A970EA5247877AFDBA525B8505" TargetMode="External"/><Relationship Id="rId18" Type="http://schemas.openxmlformats.org/officeDocument/2006/relationships/hyperlink" Target="file:///C:\:f:\r\sites\PlanesInstitucionales-MetasHisttricasporrea2018-2022\Documentos%20compartidos\SECRETAR%25C3%258DA%20GENERAL\Evidencias%20Planes%20Institucionales%202026\PAI\II%20SEMESTRE\GCT_01%3fcsf=1&amp;web=1&amp;e=xB7ew3" TargetMode="External"/><Relationship Id="rId26" Type="http://schemas.openxmlformats.org/officeDocument/2006/relationships/hyperlink" Target="file:///C:\Forms\AllItems.aspx%3fid=\sites\PlanesInstitucionales-MetasHisttricasporrea2018-2022\Documentos%20compartidos\DIRECCIONES%20TERRITORIALES\Evidencias%20Planes%20Institucionales%202026\PAI\DTR_01\II%20TRIM&amp;viewid=4898ae3e-639a-41ac-b718-8f47bbb2b81e" TargetMode="External"/><Relationship Id="rId39" Type="http://schemas.openxmlformats.org/officeDocument/2006/relationships/hyperlink" Target="file:///C:\Las%20Molina\AppData\:f:\r\sites\PlanesInstitucionales-MetasHisttricasporrea2018-2022\Documentos%20compartidos\OPLAN\Evidencias%20Planes%20Institucionales%202026\OAP%2010" TargetMode="External"/><Relationship Id="rId21" Type="http://schemas.openxmlformats.org/officeDocument/2006/relationships/hyperlink" Target="file:///C:\Forms\AllItems.aspx%3fid=\sites\PlanesInstitucionales-MetasHisttricasporrea2018-2022\Documentos%20compartidos\DIRECCIONES%20TERRITORIALES\Evidencias%20Planes%20Institucionales%202026\PAI\DTR_04&amp;viewid=4898ae3e-639a-41ac-b718-8f47bbb2b81e" TargetMode="External"/><Relationship Id="rId34" Type="http://schemas.openxmlformats.org/officeDocument/2006/relationships/hyperlink" Target="file:///C:\Users\Las%20Molina\AppData\:w:\r\sites\DANE_RepositoriodeEvidenciasProcesoGTE_0365\Documentos%20compartidos\PLAN%20DE%20ACCI&#211;N%202026\OSI_16\I%20TRIMESTRE\INT-02_DOCUMENTO_TECNICO_AUTOMATIZACION-PARA-MIGRACI&#211;N_2026_Vr01_%5bFormacion_Trabajo%5d_P01_%5bLDAGONZALEZG%5d.docx" TargetMode="External"/><Relationship Id="rId42" Type="http://schemas.openxmlformats.org/officeDocument/2006/relationships/hyperlink" Target="file:///C:\Las%20Molina\AppData\:f:\r\sites\PlanesInstitucionales-MetasHisttricasporrea2018-2022\Documentos%20compartidos\SECRETAR&#195;&#141;A%20GENERAL\Evidencias%20Planes%20Institucionales%202026\PAI\I%20TRIMESTRE\GCT_03" TargetMode="External"/><Relationship Id="rId47" Type="http://schemas.openxmlformats.org/officeDocument/2006/relationships/hyperlink" Target="file:///C:\Las%20Molina\AppData\:f:\r\sites\PlanesInstitucionales-MetasHisttricasporrea2018-2022\Documentos%20compartidos\SECRETAR&#195;&#141;A%20GENERAL\Evidencias%20Planes%20Institucionales%202026\PTEP\I%20TRIMESTRE\PQR_02" TargetMode="External"/><Relationship Id="rId50" Type="http://schemas.openxmlformats.org/officeDocument/2006/relationships/hyperlink" Target="file:///C:\Las%20Molina\AppData\Local\Microsoft\Windows\Forms\AllItems.aspx" TargetMode="External"/><Relationship Id="rId55" Type="http://schemas.openxmlformats.org/officeDocument/2006/relationships/hyperlink" Target="file:///C:\Las%20Molina\AppData\Local\Microsoft\Windows\Forms\AllItems.aspx" TargetMode="External"/><Relationship Id="rId7" Type="http://schemas.openxmlformats.org/officeDocument/2006/relationships/hyperlink" Target="file:///C:\:w:\r\sites\Gestindeinformacin\Shared%20Documents\General\2026\2.%20INFORME%20DE%20GESTION\METAS%202026\10.%20Proyecto_SIAD_2.0\PA\Informe_seguimiento_SIAD_Abril-Junio_2026.docx%3fd=w3f62176ea76b4deca6acd7207fac8421&amp;csf=1&amp;web=1&amp;e=a0F0nQ" TargetMode="External"/><Relationship Id="rId2" Type="http://schemas.openxmlformats.org/officeDocument/2006/relationships/hyperlink" Target="file://C:\..\..\..\..\:x:\r\sites\PlanesInstitucionales-MetasHisttricasporrea2018-2022\Documentos%20compartidos\OPLAN\Evidencias%20Planes%20Institucionales%202026\PAI\OAP%2009\II%20TRIM\Instancias%20de%20participaci&#195;&#179;n%20internas.xlsx?d=w47f15710e1da4f568966f4991bb99716&amp;csf=1&amp;web=1&amp;e=lJO8xB" TargetMode="External"/><Relationship Id="rId16" Type="http://schemas.openxmlformats.org/officeDocument/2006/relationships/hyperlink" Target="file:///C:\:f:\r\sites\PlanesInstitucionales-MetasHisttricasporrea2018-2022\Documentos%20compartidos\SECRETAR%25C3%258DA%20GENERAL\Evidencias%20Planes%20Institucionales%202026\PAI\II%20SEMESTRE\GCT_04%3fcsf=1&amp;web=1&amp;e=BS31fq" TargetMode="External"/><Relationship Id="rId29" Type="http://schemas.openxmlformats.org/officeDocument/2006/relationships/hyperlink" Target="file://C:\..\Forms\AllItems.aspx?id=\sites\PlanesInstitucionales-MetasHisttricasporrea2018-2022\Documentos%20compartidos\DIRECCIONES%20TERRITORIALES\Evidencias%20Planes%20Institucionales%202026\PTEP\DTR_11&amp;viewid=4898ae3e-639a-41ac-b718-8f47bbb2b81e&amp;csf=1&amp;CID=c2b7efdf-3a3e-4bf4-980b-595877a9455c&amp;FolderCTID=0x01200068B652A970EA5247877AFDBA525B8505" TargetMode="External"/><Relationship Id="rId11" Type="http://schemas.openxmlformats.org/officeDocument/2006/relationships/hyperlink" Target="file://C:\..\..\..\..\:w:\r\sites\DANE_RepositoriodeEvidenciasProcesoGTE_0365\Documentos%20compartidos\PLAN%20DE%20ACCI&#195;&#147;N%202026\OSI_5\II%20TRIMESTRE\Informe%20plan%20de%20accio&#204;&#129;n%20Meta05%20Nuevas%20Interoperabilidades.docx?d=w551d7b8289d84b31ad99eb7a4dce2f5f&amp;csf=1&amp;web=1&amp;e=pIqby6" TargetMode="External"/><Relationship Id="rId24" Type="http://schemas.openxmlformats.org/officeDocument/2006/relationships/hyperlink" Target="file:///C:\:f:\r\sites\PlanesInstitucionales-MetasHisttricasporrea2018-2022\Documentos%20compartidos\DIRECCIONES%20TERRITORIALES\Evidencias%20Planes%20Institucionales%202026\PAI\DTR_05\TRIMESTRE%20II%3fcsf=1&amp;web=1&amp;e=OZGtxg" TargetMode="External"/><Relationship Id="rId32" Type="http://schemas.openxmlformats.org/officeDocument/2006/relationships/hyperlink" Target="file://C:\..\Las%20Molina\AppData\:w:\r\sites\DANE_RepositoriodeEvidenciasProcesoGTE_0365\Documentos%20compartidos\PLAN%20DE%20ACCI&#195;&#147;N%202026\OSI_17\I%20TRIMESTRE\Informe%20trimestral%20_%20de%20Inteligencia%20Artificial%20&#226;&#128;&#147;%20Fase%20de%20Planeacio&#204;&#129;n%20y%20Diagno&#204;&#129;stico%20(Enero&#226;&#128;&#147;Marzo%202026).docx?d=w879d780719284d28a43128bb40975e5d&amp;csf=1&amp;web=1&amp;e=XBamDl" TargetMode="External"/><Relationship Id="rId37" Type="http://schemas.openxmlformats.org/officeDocument/2006/relationships/hyperlink" Target="file:///C:\Las%20Molina\AppData\:b:\r\sites\DANE_RepositoriodeEvidenciasProcesoGTE_0365\Documentos%20compartidos\PLAN%20DE%20ACCI&#195;&#8220;N%202026\OSI_4\I%20TRIMESTRE\INFORME%20PRIMER%20TRIMESTRE%20DE%20SOLICITUDES%202026.pdf" TargetMode="External"/><Relationship Id="rId40" Type="http://schemas.openxmlformats.org/officeDocument/2006/relationships/hyperlink" Target="file:///C:\Las%20Molina\AppData\:f:\r\sites\PlanesInstitucionales-MetasHisttricasporrea2018-2022\Documentos%20compartidos\OPLAN\Evidencias%20Planes%20Institucionales%202026\OAP%2009" TargetMode="External"/><Relationship Id="rId45" Type="http://schemas.openxmlformats.org/officeDocument/2006/relationships/hyperlink" Target="file:///C:\Las%20Molina\AppData\:f:\r\sites\PlanesInstitucionales-MetasHisttricasporrea2018-2022\Documentos%20compartidos\SECRETAR&#195;&#141;A%20GENERAL\Evidencias%20Planes%20Institucionales%202026\PTEP\I%20TRIMESTRE\PQR_01" TargetMode="External"/><Relationship Id="rId53" Type="http://schemas.openxmlformats.org/officeDocument/2006/relationships/hyperlink" Target="file:///C:\Las%20Molina\AppData\Local\Microsoft\Windows\Forms\AllItems.aspx" TargetMode="External"/><Relationship Id="rId58" Type="http://schemas.openxmlformats.org/officeDocument/2006/relationships/hyperlink" Target="file:///C:\Las%20Molina\AppData\Local\Microsoft\Windows\Forms\AllItems.aspx" TargetMode="External"/><Relationship Id="rId5" Type="http://schemas.openxmlformats.org/officeDocument/2006/relationships/hyperlink" Target="file:///C:\:w:\r\sites\DANE_RepositoriodeEvidenciasProcesoGTE_0365\Documentos%20compartidos\PLAN%20DE%20ACCI%25C3%2593N%202026\OSI_16\II%20TRIMESTRE\Informe_gestion_Segundo_trimestre_QA.docx%3fd=w8b6e1f2b4dd647eda2dbd4b873f96f9c&amp;csf=1&amp;web=1&amp;e=vfgthw" TargetMode="External"/><Relationship Id="rId19" Type="http://schemas.openxmlformats.org/officeDocument/2006/relationships/hyperlink" Target="file:///C:\:f:\r\sites\PlanesInstitucionales-MetasHisttricasporrea2018-2022\Documentos%20compartidos\SECRETAR%25C3%258DA%20GENERAL\Evidencias%20Planes%20Institucionales%202026\PAI\II%20SEMESTRE\FIN_02%3fcsf=1&amp;web=1&amp;e=t6RXJJ" TargetMode="External"/><Relationship Id="rId4" Type="http://schemas.openxmlformats.org/officeDocument/2006/relationships/hyperlink" Target="file:///C:\:b:\r\sites\DANE_RepositoriodeEvidenciasProcesoGTE_0365\Documentos%20compartidos\PLAN%20DE%20ACCI%25C3%2593N%202026\OSI_15\II%20TRIMESTRE\INT-02_INFORME%20DE%20GESTION%20TRIMESTRAL%20SAS.pdf%3fcsf=1&amp;web=1&amp;e=iogrvE" TargetMode="External"/><Relationship Id="rId9" Type="http://schemas.openxmlformats.org/officeDocument/2006/relationships/hyperlink" Target="file:///C:\:b:\r\sites\DANE_RepositoriodeEvidenciasProcesoGTE_0365\Documentos%20compartidos\PLAN%20DE%20ACCI%25C3%2593N%202026\OSI_3\II%20TRIMESTRE\Informe_Gestion_CAB_CambioAnoBaseTrimestral.pdf%3fcsf=1&amp;web=1&amp;e=ufMydc" TargetMode="External"/><Relationship Id="rId14" Type="http://schemas.openxmlformats.org/officeDocument/2006/relationships/hyperlink" Target="file://C:\..\Forms\AllItems.aspx?id=\sites\PlanesInstitucionales-MetasHisttricasporrea2018-2022\Documentos%20compartidos\SECRETAR&#195;&#141;A%20GENERAL\Evidencias%20Planes%20Institucionales%202026\PTEP\II%20TRIMESTRE\PQR_02&amp;viewid=4898ae3e-639a-41ac-b718-8f47bbb2b81e&amp;csf=1&amp;CID=1f9925a2-6055-d000-f620-c505a362ccf9&amp;cidOR=SPO&amp;FolderCTID=0x01200068B652A970EA5247877AFDBA525B8505" TargetMode="External"/><Relationship Id="rId22" Type="http://schemas.openxmlformats.org/officeDocument/2006/relationships/hyperlink" Target="file:///C:\:f:\r\sites\PlanesInstitucionales-MetasHisttricasporrea2018-2022\Documentos%20compartidos\DIRECCIONES%20TERRITORIALES\Evidencias%20Planes%20Institucionales%202026\PAI\DTR_07\TRIMESTRE%20II%3fcsf=1&amp;web=1&amp;e=aIc8aT" TargetMode="External"/><Relationship Id="rId27" Type="http://schemas.openxmlformats.org/officeDocument/2006/relationships/hyperlink" Target="file:///C:\:f:\r\sites\PlanesInstitucionales-MetasHisttricasporrea2018-2022\Documentos%20compartidos\DIRECCIONES%20TERRITORIALES\Evidencias%20Planes%20Institucionales%202026\PAI\DTR_08\DT%20NORTE\TRIMESTRE%20II%3fcsf=1&amp;web=1&amp;e=dW2vrN" TargetMode="External"/><Relationship Id="rId30" Type="http://schemas.openxmlformats.org/officeDocument/2006/relationships/hyperlink" Target="file:///C:\:f:\r\sites\PlanesInstitucionales-MetasHisttricasporrea2018-2022\Documentos%20compartidos\DICE\Evidencias%20Planes%20Institucionales%202026\PAI\DCE_11%3fcsf=1&amp;web=1&amp;e=Ql4u3w" TargetMode="External"/><Relationship Id="rId35" Type="http://schemas.openxmlformats.org/officeDocument/2006/relationships/hyperlink" Target="file:///C:\Las%20Molina\AppData\:w:\r\sites\DANE_RepositoriodeEvidenciasProcesoGTE_0365\Documentos%20compartidos\PLAN%20DE%20ACCI&#195;&#8220;N%202026\OSI_14\I%20TRIMESTRE\Informe%20plan%20de%20accio&#204;&#129;n%20Meta01%20Interoperabilidad%20Webservice%20_v1.docx" TargetMode="External"/><Relationship Id="rId43" Type="http://schemas.openxmlformats.org/officeDocument/2006/relationships/hyperlink" Target="file:///C:\Las%20Molina\AppData\:f:\r\sites\PlanesInstitucionales-MetasHisttricasporrea2018-2022\Documentos%20compartidos\SECRETAR&#195;&#141;A%20GENERAL\Evidencias%20Planes%20Institucionales%202026\PAI\I%20TRIMESTRE\GCT_02" TargetMode="External"/><Relationship Id="rId48" Type="http://schemas.openxmlformats.org/officeDocument/2006/relationships/hyperlink" Target="file:///C:\Las%20Molina\AppData\:f:\r\sites\PlanesInstitucionales-MetasHisttricasporrea2018-2022\Documentos%20compartidos\SECRETAR&#195;&#141;A%20GENERAL\Evidencias%20Planes%20Institucionales%202026\PTEP\I%20TRIMESTRE\PQR_03" TargetMode="External"/><Relationship Id="rId56" Type="http://schemas.openxmlformats.org/officeDocument/2006/relationships/hyperlink" Target="file:///C:\Las%20Molina\AppData\:f:\r\sites\PlanesInstitucionales-MetasHisttricasporrea2018-2022\Documentos%20compartidos\DIRECCIONES%20TERRITORIALES\Evidencias%20Planes%20Institucionales%202026\PAI\DTR_05\TRIMESTE%20I" TargetMode="External"/><Relationship Id="rId8" Type="http://schemas.openxmlformats.org/officeDocument/2006/relationships/hyperlink" Target="file://C:\..\..\..\..\:w:\r\sites\DANE_RepositoriodeEvidenciasProcesoGTE_0365\Documentos%20compartidos\PLAN%20DE%20ACCI&#195;&#147;N%202026\OSI_14\II%20TRIMESTRE\Informe%20plan%20de%20accio&#204;&#129;n%20Meta14%20Interoperabilidad%20Webservice%20_v4%20_v4.docx?d=w8d0ca2c97a51466f8c8c19dc44466b69&amp;csf=1&amp;web=1&amp;e=db0zb5" TargetMode="External"/><Relationship Id="rId51" Type="http://schemas.openxmlformats.org/officeDocument/2006/relationships/hyperlink" Target="file:///C:\Las%20Molina\AppData\Local\Microsoft\Windows\Forms\AllItems.aspx" TargetMode="External"/><Relationship Id="rId3" Type="http://schemas.openxmlformats.org/officeDocument/2006/relationships/hyperlink" Target="https://www.dane.gov.co/index.php/estadisticas-por-tema/pobreza-y-condiciones-de-vida/pobreza-monetaria" TargetMode="External"/><Relationship Id="rId12" Type="http://schemas.openxmlformats.org/officeDocument/2006/relationships/hyperlink" Target="https://dane.isolucion.co/Administracion/frmFrameSet.aspx?Ruta=Li4vRnJhbWVTZXRBcnRpY3Vsby5hc3A/UGFnaW5hPUJhbmNvQ29ub2NpbWllbnRvRGFuZS8xLzE0N2NkMmNiNjUwODQyNWQ5MDE3YjU3OTlhNmJlNTkwLzE0N2NkMmNiNjUwODQyNWQ5MDE3YjU3OTlhNmJlNTkwLmFzcCZJREFSVElDVUxPPTIzMzA5" TargetMode="External"/><Relationship Id="rId17" Type="http://schemas.openxmlformats.org/officeDocument/2006/relationships/hyperlink" Target="file:///C:\:f:\r\sites\PlanesInstitucionales-MetasHisttricasporrea2018-2022\Documentos%20compartidos\SECRETAR%25C3%258DA%20GENERAL\Evidencias%20Planes%20Institucionales%202026\PAI\II%20SEMESTRE\GCT_03%3fcsf=1&amp;web=1&amp;e=47Gzzw" TargetMode="External"/><Relationship Id="rId25" Type="http://schemas.openxmlformats.org/officeDocument/2006/relationships/hyperlink" Target="file:///C:\Forms\AllItems.aspx%3fid=\sites\PlanesInstitucionales-MetasHisttricasporrea2018-2022\Documentos%20compartidos\DIRECCIONES%20TERRITORIALES\Evidencias%20Planes%20Institucionales%202026\PAI\DTR_02\TRIMESTRE%20II&amp;viewid=4898ae3e-639a-41ac-b718-8f47bbb2b81e" TargetMode="External"/><Relationship Id="rId33" Type="http://schemas.openxmlformats.org/officeDocument/2006/relationships/hyperlink" Target="file:///C:\Las%20Molina\AppData\:w:\r\sites\DANE_RepositoriodeEvidenciasProcesoGTE_0365\Documentos%20compartidos\PLAN%20DE%20ACCI&#195;&#8220;N%202026\OSI_17\I%20TRIMESTRE\Informe_gestion_Primer_trimestre_calidad.docx" TargetMode="External"/><Relationship Id="rId38" Type="http://schemas.openxmlformats.org/officeDocument/2006/relationships/hyperlink" Target="file:///C:\Las%20Molina\AppData\:w:\r\sites\DANE_RepositoriodeEvidenciasProcesoGTE_0365\Documentos%20compartidos\PLAN%20DE%20ACCI&#195;&#8220;N%202026\OSI_3\OSI_03%20_%20INT-02_DOCUMENTO_TECNICO_AUTOMATIZACION-PROYECTO_CAMBIO_AN&#204;&#402;O_BASE%20TRI12026.docx" TargetMode="External"/><Relationship Id="rId46" Type="http://schemas.openxmlformats.org/officeDocument/2006/relationships/hyperlink" Target="file:///C:\Las%20Molina\AppData\:f:\r\sites\PlanesInstitucionales-MetasHisttricasporrea2018-2022\Documentos%20compartidos\SECRETAR&#195;&#141;A%20GENERAL\Evidencias%20Planes%20Institucionales%202026\PTEP\I%20TRIMESTRE\PQR_02" TargetMode="External"/><Relationship Id="rId59" Type="http://schemas.openxmlformats.org/officeDocument/2006/relationships/printerSettings" Target="../printerSettings/printerSettings1.bin"/><Relationship Id="rId20" Type="http://schemas.openxmlformats.org/officeDocument/2006/relationships/hyperlink" Target="file:///C:\:f:\r\sites\PlanesInstitucionales-MetasHisttricasporrea2018-2022\Documentos%20compartidos\SECRETAR%25C3%258DA%20GENERAL\Evidencias%20Planes%20Institucionales%202026\PAI\II%20SEMESTRE\FIN_01%3fcsf=1&amp;web=1&amp;e=MUqBNc" TargetMode="External"/><Relationship Id="rId41" Type="http://schemas.openxmlformats.org/officeDocument/2006/relationships/hyperlink" Target="file:///C:\Las%20Molina\AppData\:f:\r\sites\PlanesInstitucionales-MetasHisttricasporrea2018-2022\Documentos%20compartidos\SECRETAR&#195;&#141;A%20GENERAL\Evidencias%20Planes%20Institucionales%202026\PAI\I%20TRIMESTRE\GCT_04" TargetMode="External"/><Relationship Id="rId54" Type="http://schemas.openxmlformats.org/officeDocument/2006/relationships/hyperlink" Target="file:///C:\Las%20Molina\AppData\:f:\r\sites\PlanesInstitucionales-MetasHisttricasporrea2018-2022\Documentos%20compartidos\DIRECCIONES%20TERRITORIALES\Evidencias%20Planes%20Institucionales%202026\PAI\DTR_07\TRIMESTE%20I" TargetMode="External"/><Relationship Id="rId1" Type="http://schemas.openxmlformats.org/officeDocument/2006/relationships/hyperlink" Target="file://C:\..\..\..\..\:x:\r\sites\PlanesInstitucionales-MetasHisttricasporrea2018-2022\Documentos%20compartidos\OPLAN\Evidencias%20Planes%20Institucionales%202026\PAI\OAP%2010\II_TRIM\Matriz%20de%20instancias%20de%20participaci&#195;&#179;n%20externa.xlsx?d=we5e76fc573c74ae986fdc665705bdfc8&amp;csf=1&amp;web=1&amp;e=AmE52u" TargetMode="External"/><Relationship Id="rId6" Type="http://schemas.openxmlformats.org/officeDocument/2006/relationships/hyperlink" Target="file://C:\..\..\..\..\:w:\r\sites\DANE_RepositoriodeEvidenciasProcesoGTE_0365\Documentos%20compartidos\PLAN%20DE%20ACCI&#195;&#147;N%202026\OSI_17\II%20TRIMESTRE\Informe%20trimestral%20_%20de%20Inteligencia%20Artificial%20%20(Abril&#226;&#128;&#147;Junio%202026).docx?d=wafc366c0aa5943dc8a1428b77da63c96&amp;csf=1&amp;web=1&amp;e=6fbh39" TargetMode="External"/><Relationship Id="rId15" Type="http://schemas.openxmlformats.org/officeDocument/2006/relationships/hyperlink" Target="file://C:\..\Forms\AllItems.aspx?id=\sites\PlanesInstitucionales-MetasHisttricasporrea2018-2022\Documentos%20compartidos\SECRETAR&#195;&#141;A%20GENERAL\Evidencias%20Planes%20Institucionales%202026\PTEP\II%20TRIMESTRE\PQR_01&amp;viewid=4898ae3e-639a-41ac-b718-8f47bbb2b81e&amp;csf=1&amp;CID=1f9925a2-6055-d000-f620-c505a362ccf9&amp;cidOR=SPO&amp;FolderCTID=0x01200068B652A970EA5247877AFDBA525B8505" TargetMode="External"/><Relationship Id="rId23" Type="http://schemas.openxmlformats.org/officeDocument/2006/relationships/hyperlink" Target="file:///C:\:f:\r\sites\PlanesInstitucionales-MetasHisttricasporrea2018-2022\Documentos%20compartidos\DIRECCIONES%20TERRITORIALES\Evidencias%20Planes%20Institucionales%202026\PAI\DTR_06\TRIMESTRE%20II%3fcsf=1&amp;web=1&amp;e=du3SfH" TargetMode="External"/><Relationship Id="rId28" Type="http://schemas.openxmlformats.org/officeDocument/2006/relationships/hyperlink" Target="file://C:\..\Forms\AllItems.aspx?id=\sites\PlanesInstitucionales-MetasHisttricasporrea2018-2022\Documentos%20compartidos\DIRECCIONES%20TERRITORIALES\Evidencias%20Planes%20Institucionales%202026\PTEP\DTR_10&amp;viewid=4898ae3e-639a-41ac-b718-8f47bbb2b81e&amp;csf=1&amp;CID=c2b7efdf-3a3e-4bf4-980b-595877a9455c&amp;FolderCTID=0x01200068B652A970EA5247877AFDBA525B8505" TargetMode="External"/><Relationship Id="rId36" Type="http://schemas.openxmlformats.org/officeDocument/2006/relationships/hyperlink" Target="file:///C:\Las%20Molina\AppData\:w:\r\sites\DANE_RepositoriodeEvidenciasProcesoGTE_0365\Documentos%20compartidos\PLAN%20DE%20ACCI&#195;&#8220;N%202026\OSI_5\I%20TRIMESTRE\Informe%20plan%20de%20accio&#204;&#129;n%20Meta03%20Nuevas%20Interoperabilidades.docx" TargetMode="External"/><Relationship Id="rId49" Type="http://schemas.openxmlformats.org/officeDocument/2006/relationships/hyperlink" Target="file:///C:\Las%20Molina\AppData\:f:\r\sites\PlanesInstitucionales-MetasHisttricasporrea2018-2022\Documentos%20compartidos\SECRETAR&#195;&#141;A%20GENERAL\Evidencias%20Planes%20Institucionales%202026\PAI\I%20TRIMESTRE\FIN_02" TargetMode="External"/><Relationship Id="rId57" Type="http://schemas.openxmlformats.org/officeDocument/2006/relationships/hyperlink" Target="file:///C:\Las%20Molina\AppData\:f:\r\sites\PlanesInstitucionales-MetasHisttricasporrea2018-2022\Documentos%20compartidos\DIRECCIONES%20TERRITORIALES\Evidencias%20Planes%20Institucionales%202026\PAI\DTR_06\TRIMESTRE%20I" TargetMode="External"/><Relationship Id="rId10" Type="http://schemas.openxmlformats.org/officeDocument/2006/relationships/hyperlink" Target="file:///C:\:b:\r\sites\DANE_RepositoriodeEvidenciasProcesoGTE_0365\Documentos%20compartidos\PLAN%20DE%20ACCI%25C3%2593N%202026\OSI_4\II%20TRIMESTRE\INFORME%20SEGUNDO%20TRIMESTRE%20DE%20SOLICITUDES%202026.pdf%3fcsf=1&amp;web=1&amp;e=UvzpSk" TargetMode="External"/><Relationship Id="rId31" Type="http://schemas.openxmlformats.org/officeDocument/2006/relationships/hyperlink" Target="file:///C:\Las%20Molina\AppData\:w:\r\sites\DANE_RepositoriodeEvidenciasProcesoGTE_0365\Documentos%20compartidos\PLAN%20DE%20ACCI&#195;&#8220;N%202026\OSI_18\I%20TRIMESTRE\Informe%20de%20seguimiento%20y%20avance%20del%20SIAD.docx" TargetMode="External"/><Relationship Id="rId44" Type="http://schemas.openxmlformats.org/officeDocument/2006/relationships/hyperlink" Target="file:///C:\Las%20Molina\AppData\:f:\r\sites\PlanesInstitucionales-MetasHisttricasporrea2018-2022\Documentos%20compartidos\SECRETAR&#195;&#141;A%20GENERAL\Evidencias%20Planes%20Institucionales%202026\PAI\I%20TRIMESTRE\GCT_01" TargetMode="External"/><Relationship Id="rId52" Type="http://schemas.openxmlformats.org/officeDocument/2006/relationships/hyperlink" Target="file:///C:\Las%20Molina\AppData\Local\Microsoft\Windows\Forms\AllItems.aspx" TargetMode="External"/><Relationship Id="rId6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32DF-44AE-4625-9297-50CBDB0BE748}">
  <sheetPr>
    <tabColor theme="9" tint="0.39997558519241921"/>
  </sheetPr>
  <dimension ref="B1:BG939"/>
  <sheetViews>
    <sheetView showGridLines="0" tabSelected="1" zoomScale="55" zoomScaleNormal="55" workbookViewId="0">
      <selection activeCell="AV5" sqref="AV5:BG5"/>
    </sheetView>
  </sheetViews>
  <sheetFormatPr baseColWidth="10" defaultColWidth="11" defaultRowHeight="16.5" customHeight="1" x14ac:dyDescent="0.3"/>
  <cols>
    <col min="1" max="1" width="6.140625" style="1" customWidth="1"/>
    <col min="2" max="2" width="16.42578125" style="1" customWidth="1"/>
    <col min="3" max="3" width="22" style="2" customWidth="1"/>
    <col min="4" max="4" width="60.42578125" style="1" customWidth="1"/>
    <col min="5" max="5" width="14.7109375" style="1" customWidth="1"/>
    <col min="6" max="6" width="56.7109375" style="9" customWidth="1"/>
    <col min="7" max="7" width="41.85546875" style="9" customWidth="1"/>
    <col min="8" max="8" width="32.140625" style="9" customWidth="1"/>
    <col min="9" max="9" width="12.7109375" style="275" customWidth="1"/>
    <col min="10" max="10" width="33.85546875" style="1" customWidth="1"/>
    <col min="11" max="11" width="15.42578125" style="275" customWidth="1"/>
    <col min="12" max="12" width="18.7109375" style="275" customWidth="1"/>
    <col min="13" max="13" width="28.85546875" style="1" customWidth="1"/>
    <col min="14" max="14" width="40" style="1" customWidth="1"/>
    <col min="15" max="15" width="15" style="2" customWidth="1"/>
    <col min="16" max="16" width="16.42578125" style="2" customWidth="1"/>
    <col min="17" max="20" width="15.42578125" style="12" customWidth="1"/>
    <col min="21" max="21" width="24.7109375" style="12" customWidth="1"/>
    <col min="22" max="22" width="22.42578125" style="12" customWidth="1"/>
    <col min="23" max="23" width="17.42578125" style="12" customWidth="1"/>
    <col min="24" max="24" width="11.7109375" style="12" customWidth="1"/>
    <col min="25" max="27" width="31.28515625" style="294" customWidth="1"/>
    <col min="28" max="28" width="31.28515625" style="12" customWidth="1"/>
    <col min="29" max="33" width="30.85546875" style="9" customWidth="1"/>
    <col min="34" max="34" width="11" style="1" customWidth="1"/>
    <col min="35" max="35" width="21.7109375" style="1" customWidth="1"/>
    <col min="36" max="36" width="23" style="1" customWidth="1"/>
    <col min="37" max="37" width="22.28515625" style="9" customWidth="1"/>
    <col min="38" max="38" width="29.7109375" style="1" customWidth="1"/>
    <col min="39" max="39" width="23.28515625" style="1" customWidth="1"/>
    <col min="40" max="40" width="24.85546875" style="1" customWidth="1"/>
    <col min="41" max="41" width="25.42578125" style="1" customWidth="1"/>
    <col min="42" max="42" width="24" style="1" customWidth="1"/>
    <col min="43" max="43" width="25.28515625" style="1" customWidth="1"/>
    <col min="44" max="44" width="29.85546875" style="1" customWidth="1"/>
    <col min="45" max="45" width="29.140625" style="1" customWidth="1"/>
    <col min="46" max="46" width="30.85546875" style="1" customWidth="1"/>
    <col min="47" max="48" width="11" style="1" customWidth="1"/>
    <col min="49" max="49" width="17.140625" style="1" customWidth="1"/>
    <col min="50" max="50" width="17.42578125" style="1" customWidth="1"/>
    <col min="51" max="51" width="62.28515625" style="1" customWidth="1"/>
    <col min="52" max="52" width="60.42578125" style="2" customWidth="1"/>
    <col min="53" max="53" width="29.85546875" style="2" customWidth="1"/>
    <col min="54" max="54" width="15.140625" style="1" customWidth="1"/>
    <col min="55" max="56" width="21.42578125" style="1" customWidth="1"/>
    <col min="57" max="57" width="26.7109375" style="1" customWidth="1"/>
    <col min="58" max="58" width="27.5703125" style="1" customWidth="1"/>
    <col min="59" max="59" width="30.140625" style="1" customWidth="1"/>
    <col min="60" max="16384" width="11" style="1"/>
  </cols>
  <sheetData>
    <row r="1" spans="2:59" x14ac:dyDescent="0.3">
      <c r="D1" s="3"/>
      <c r="E1" s="4"/>
      <c r="F1" s="5"/>
      <c r="G1" s="5"/>
      <c r="H1" s="5"/>
      <c r="I1" s="6"/>
      <c r="J1" s="3"/>
      <c r="K1" s="6"/>
      <c r="L1" s="6"/>
      <c r="M1" s="3"/>
      <c r="N1" s="3"/>
      <c r="O1" s="7"/>
      <c r="P1" s="7"/>
      <c r="Q1" s="8"/>
      <c r="R1" s="8"/>
      <c r="S1" s="8"/>
      <c r="T1" s="8"/>
      <c r="U1" s="8"/>
      <c r="V1" s="8"/>
      <c r="W1" s="8"/>
      <c r="X1" s="8"/>
      <c r="Y1" s="15"/>
      <c r="Z1" s="15"/>
      <c r="AA1" s="15"/>
      <c r="AB1" s="8"/>
      <c r="AC1" s="5"/>
      <c r="AD1" s="5"/>
      <c r="AE1" s="5"/>
      <c r="AF1" s="5"/>
    </row>
    <row r="2" spans="2:59" ht="42.95" customHeight="1" x14ac:dyDescent="0.3">
      <c r="B2" s="318"/>
      <c r="C2" s="319"/>
      <c r="D2" s="322" t="s">
        <v>0</v>
      </c>
      <c r="E2" s="323"/>
      <c r="F2" s="323"/>
      <c r="G2" s="323"/>
      <c r="H2" s="10" t="s">
        <v>1</v>
      </c>
      <c r="I2" s="11"/>
      <c r="J2" s="11"/>
      <c r="K2" s="11"/>
      <c r="L2" s="11"/>
      <c r="M2" s="11"/>
      <c r="N2" s="326"/>
      <c r="O2" s="326"/>
      <c r="P2" s="326"/>
      <c r="R2" s="13"/>
      <c r="S2" s="13"/>
      <c r="T2" s="13"/>
      <c r="U2" s="13"/>
      <c r="V2" s="13"/>
      <c r="W2" s="13"/>
      <c r="X2" s="13"/>
      <c r="Y2" s="284"/>
      <c r="Z2" s="284"/>
      <c r="AA2" s="284"/>
      <c r="AB2" s="13"/>
      <c r="AC2" s="14"/>
      <c r="AD2" s="14"/>
      <c r="AE2" s="14"/>
    </row>
    <row r="3" spans="2:59" ht="42.95" customHeight="1" x14ac:dyDescent="0.3">
      <c r="B3" s="320"/>
      <c r="C3" s="321"/>
      <c r="D3" s="324"/>
      <c r="E3" s="325"/>
      <c r="F3" s="325"/>
      <c r="G3" s="325"/>
      <c r="H3" s="10" t="s">
        <v>2</v>
      </c>
      <c r="I3" s="11"/>
      <c r="J3" s="11"/>
      <c r="K3" s="11"/>
      <c r="L3" s="11"/>
      <c r="M3" s="11"/>
      <c r="N3" s="326"/>
      <c r="O3" s="326"/>
      <c r="P3" s="326"/>
      <c r="R3" s="13"/>
      <c r="S3" s="13"/>
      <c r="T3" s="13"/>
      <c r="U3" s="13"/>
      <c r="V3" s="13"/>
      <c r="W3" s="13"/>
      <c r="X3" s="13"/>
      <c r="Y3" s="284"/>
      <c r="Z3" s="284"/>
      <c r="AA3" s="284"/>
      <c r="AB3" s="13"/>
      <c r="AC3" s="14"/>
      <c r="AD3" s="14"/>
      <c r="AE3" s="14"/>
    </row>
    <row r="4" spans="2:59" ht="17.25" thickBot="1" x14ac:dyDescent="0.35">
      <c r="D4" s="15"/>
      <c r="E4" s="4"/>
      <c r="F4" s="5"/>
      <c r="G4" s="5"/>
      <c r="H4" s="5"/>
      <c r="I4" s="6"/>
      <c r="J4" s="3"/>
      <c r="K4" s="6"/>
      <c r="L4" s="6"/>
      <c r="M4" s="3"/>
      <c r="N4" s="3"/>
      <c r="O4" s="7"/>
      <c r="P4" s="7"/>
      <c r="Q4" s="8"/>
      <c r="R4" s="8"/>
      <c r="S4" s="8"/>
      <c r="T4" s="8"/>
      <c r="U4" s="8"/>
      <c r="V4" s="8"/>
      <c r="W4" s="8"/>
      <c r="X4" s="8"/>
      <c r="Y4" s="15"/>
      <c r="Z4" s="15"/>
      <c r="AA4" s="15"/>
      <c r="AB4" s="8"/>
      <c r="AC4" s="5"/>
      <c r="AD4" s="5"/>
      <c r="AE4" s="5"/>
      <c r="AF4" s="5"/>
    </row>
    <row r="5" spans="2:59" s="16" customFormat="1" ht="27" customHeight="1" thickBot="1" x14ac:dyDescent="0.35">
      <c r="B5" s="327" t="s">
        <v>3</v>
      </c>
      <c r="C5" s="327"/>
      <c r="D5" s="327"/>
      <c r="E5" s="328"/>
      <c r="F5" s="329" t="s">
        <v>4</v>
      </c>
      <c r="G5" s="330"/>
      <c r="H5" s="331"/>
      <c r="I5" s="332" t="s">
        <v>5</v>
      </c>
      <c r="J5" s="333"/>
      <c r="K5" s="333"/>
      <c r="L5" s="333"/>
      <c r="M5" s="333"/>
      <c r="N5" s="333"/>
      <c r="O5" s="333"/>
      <c r="P5" s="333"/>
      <c r="Q5" s="333"/>
      <c r="R5" s="333"/>
      <c r="S5" s="333"/>
      <c r="T5" s="334"/>
      <c r="U5" s="303" t="s">
        <v>6</v>
      </c>
      <c r="V5" s="304"/>
      <c r="W5" s="304"/>
      <c r="X5" s="304"/>
      <c r="Y5" s="304"/>
      <c r="Z5" s="304"/>
      <c r="AA5" s="304"/>
      <c r="AB5" s="305"/>
      <c r="AC5" s="306" t="s">
        <v>7</v>
      </c>
      <c r="AD5" s="307"/>
      <c r="AE5" s="307"/>
      <c r="AF5" s="307"/>
      <c r="AG5" s="308"/>
      <c r="AI5" s="309" t="s">
        <v>8</v>
      </c>
      <c r="AJ5" s="310"/>
      <c r="AK5" s="310"/>
      <c r="AL5" s="310"/>
      <c r="AM5" s="310"/>
      <c r="AN5" s="310"/>
      <c r="AO5" s="310"/>
      <c r="AP5" s="310"/>
      <c r="AQ5" s="310"/>
      <c r="AR5" s="310"/>
      <c r="AS5" s="310"/>
      <c r="AT5" s="310"/>
      <c r="AV5" s="309" t="s">
        <v>9</v>
      </c>
      <c r="AW5" s="310"/>
      <c r="AX5" s="310"/>
      <c r="AY5" s="310"/>
      <c r="AZ5" s="310"/>
      <c r="BA5" s="310"/>
      <c r="BB5" s="310"/>
      <c r="BC5" s="310"/>
      <c r="BD5" s="310"/>
      <c r="BE5" s="310"/>
      <c r="BF5" s="310"/>
      <c r="BG5" s="310"/>
    </row>
    <row r="6" spans="2:59" s="2" customFormat="1" ht="99.75" customHeight="1" thickBot="1" x14ac:dyDescent="0.35">
      <c r="B6" s="17" t="s">
        <v>10</v>
      </c>
      <c r="C6" s="311" t="s">
        <v>11</v>
      </c>
      <c r="D6" s="311"/>
      <c r="E6" s="18" t="s">
        <v>12</v>
      </c>
      <c r="F6" s="312" t="s">
        <v>13</v>
      </c>
      <c r="G6" s="312"/>
      <c r="H6" s="19" t="s">
        <v>14</v>
      </c>
      <c r="I6" s="20" t="s">
        <v>15</v>
      </c>
      <c r="J6" s="20" t="s">
        <v>16</v>
      </c>
      <c r="K6" s="20" t="s">
        <v>17</v>
      </c>
      <c r="L6" s="20" t="s">
        <v>18</v>
      </c>
      <c r="M6" s="20" t="s">
        <v>19</v>
      </c>
      <c r="N6" s="20" t="s">
        <v>20</v>
      </c>
      <c r="O6" s="21" t="s">
        <v>21</v>
      </c>
      <c r="P6" s="21" t="s">
        <v>22</v>
      </c>
      <c r="Q6" s="313" t="s">
        <v>23</v>
      </c>
      <c r="R6" s="314"/>
      <c r="S6" s="314"/>
      <c r="T6" s="315"/>
      <c r="U6" s="22" t="s">
        <v>24</v>
      </c>
      <c r="V6" s="22" t="s">
        <v>25</v>
      </c>
      <c r="W6" s="23" t="s">
        <v>26</v>
      </c>
      <c r="X6" s="24" t="s">
        <v>27</v>
      </c>
      <c r="Y6" s="285" t="s">
        <v>28</v>
      </c>
      <c r="Z6" s="286" t="s">
        <v>29</v>
      </c>
      <c r="AA6" s="285" t="s">
        <v>30</v>
      </c>
      <c r="AB6" s="23" t="s">
        <v>31</v>
      </c>
      <c r="AC6" s="25" t="s">
        <v>32</v>
      </c>
      <c r="AD6" s="25" t="s">
        <v>33</v>
      </c>
      <c r="AE6" s="25" t="s">
        <v>34</v>
      </c>
      <c r="AF6" s="25" t="s">
        <v>35</v>
      </c>
      <c r="AG6" s="25" t="s">
        <v>36</v>
      </c>
      <c r="AI6" s="26" t="s">
        <v>37</v>
      </c>
      <c r="AJ6" s="316" t="s">
        <v>38</v>
      </c>
      <c r="AK6" s="317"/>
      <c r="AL6" s="27" t="s">
        <v>39</v>
      </c>
      <c r="AM6" s="28" t="s">
        <v>40</v>
      </c>
      <c r="AN6" s="29" t="s">
        <v>41</v>
      </c>
      <c r="AO6" s="30" t="s">
        <v>42</v>
      </c>
      <c r="AP6" s="31" t="s">
        <v>43</v>
      </c>
      <c r="AQ6" s="31" t="s">
        <v>44</v>
      </c>
      <c r="AR6" s="32" t="s">
        <v>45</v>
      </c>
      <c r="AS6" s="32" t="s">
        <v>46</v>
      </c>
      <c r="AT6" s="33" t="s">
        <v>47</v>
      </c>
      <c r="AV6" s="26" t="s">
        <v>37</v>
      </c>
      <c r="AW6" s="316" t="s">
        <v>38</v>
      </c>
      <c r="AX6" s="317"/>
      <c r="AY6" s="27" t="s">
        <v>39</v>
      </c>
      <c r="AZ6" s="28" t="s">
        <v>40</v>
      </c>
      <c r="BA6" s="29" t="s">
        <v>41</v>
      </c>
      <c r="BB6" s="30" t="s">
        <v>42</v>
      </c>
      <c r="BC6" s="31" t="s">
        <v>43</v>
      </c>
      <c r="BD6" s="31" t="s">
        <v>44</v>
      </c>
      <c r="BE6" s="32" t="s">
        <v>45</v>
      </c>
      <c r="BF6" s="32" t="s">
        <v>46</v>
      </c>
      <c r="BG6" s="33" t="s">
        <v>47</v>
      </c>
    </row>
    <row r="7" spans="2:59" s="50" customFormat="1" ht="50.25" customHeight="1" thickBot="1" x14ac:dyDescent="0.3">
      <c r="B7" s="34" t="s">
        <v>48</v>
      </c>
      <c r="C7" s="34" t="s">
        <v>49</v>
      </c>
      <c r="D7" s="34" t="s">
        <v>50</v>
      </c>
      <c r="E7" s="35" t="s">
        <v>51</v>
      </c>
      <c r="F7" s="36" t="s">
        <v>52</v>
      </c>
      <c r="G7" s="37" t="s">
        <v>53</v>
      </c>
      <c r="H7" s="38" t="s">
        <v>54</v>
      </c>
      <c r="I7" s="39" t="s">
        <v>55</v>
      </c>
      <c r="J7" s="40" t="s">
        <v>56</v>
      </c>
      <c r="K7" s="40" t="s">
        <v>57</v>
      </c>
      <c r="L7" s="40" t="s">
        <v>58</v>
      </c>
      <c r="M7" s="40" t="s">
        <v>59</v>
      </c>
      <c r="N7" s="40" t="s">
        <v>60</v>
      </c>
      <c r="O7" s="41" t="s">
        <v>61</v>
      </c>
      <c r="P7" s="41" t="s">
        <v>61</v>
      </c>
      <c r="Q7" s="42" t="s">
        <v>62</v>
      </c>
      <c r="R7" s="42" t="s">
        <v>63</v>
      </c>
      <c r="S7" s="42" t="s">
        <v>64</v>
      </c>
      <c r="T7" s="43" t="s">
        <v>65</v>
      </c>
      <c r="U7" s="44" t="s">
        <v>66</v>
      </c>
      <c r="V7" s="44" t="s">
        <v>67</v>
      </c>
      <c r="W7" s="45" t="s">
        <v>66</v>
      </c>
      <c r="X7" s="45" t="s">
        <v>68</v>
      </c>
      <c r="Y7" s="287" t="s">
        <v>69</v>
      </c>
      <c r="Z7" s="288" t="s">
        <v>70</v>
      </c>
      <c r="AA7" s="289" t="s">
        <v>71</v>
      </c>
      <c r="AB7" s="46" t="s">
        <v>72</v>
      </c>
      <c r="AC7" s="47" t="s">
        <v>73</v>
      </c>
      <c r="AD7" s="48" t="s">
        <v>74</v>
      </c>
      <c r="AE7" s="48" t="s">
        <v>75</v>
      </c>
      <c r="AF7" s="48" t="s">
        <v>76</v>
      </c>
      <c r="AG7" s="49" t="s">
        <v>77</v>
      </c>
      <c r="AI7" s="51" t="s">
        <v>78</v>
      </c>
      <c r="AJ7" s="52" t="s">
        <v>79</v>
      </c>
      <c r="AK7" s="53" t="s">
        <v>80</v>
      </c>
      <c r="AL7" s="54" t="s">
        <v>81</v>
      </c>
      <c r="AM7" s="55" t="s">
        <v>82</v>
      </c>
      <c r="AN7" s="56" t="s">
        <v>83</v>
      </c>
      <c r="AO7" s="57" t="s">
        <v>84</v>
      </c>
      <c r="AP7" s="58" t="s">
        <v>85</v>
      </c>
      <c r="AQ7" s="58" t="s">
        <v>86</v>
      </c>
      <c r="AR7" s="59" t="s">
        <v>87</v>
      </c>
      <c r="AS7" s="59" t="s">
        <v>87</v>
      </c>
      <c r="AT7" s="60" t="s">
        <v>87</v>
      </c>
      <c r="AV7" s="51" t="s">
        <v>78</v>
      </c>
      <c r="AW7" s="52" t="s">
        <v>79</v>
      </c>
      <c r="AX7" s="53" t="s">
        <v>80</v>
      </c>
      <c r="AY7" s="54" t="s">
        <v>81</v>
      </c>
      <c r="AZ7" s="55" t="s">
        <v>82</v>
      </c>
      <c r="BA7" s="56" t="s">
        <v>83</v>
      </c>
      <c r="BB7" s="57" t="s">
        <v>84</v>
      </c>
      <c r="BC7" s="58" t="s">
        <v>85</v>
      </c>
      <c r="BD7" s="58" t="s">
        <v>86</v>
      </c>
      <c r="BE7" s="59" t="s">
        <v>87</v>
      </c>
      <c r="BF7" s="59" t="s">
        <v>87</v>
      </c>
      <c r="BG7" s="60" t="s">
        <v>87</v>
      </c>
    </row>
    <row r="8" spans="2:59" s="68" customFormat="1" ht="17.25" thickBot="1" x14ac:dyDescent="0.3">
      <c r="B8" s="343" t="s">
        <v>88</v>
      </c>
      <c r="C8" s="343" t="s">
        <v>89</v>
      </c>
      <c r="D8" s="343" t="s">
        <v>90</v>
      </c>
      <c r="E8" s="346" t="s">
        <v>91</v>
      </c>
      <c r="F8" s="343" t="s">
        <v>92</v>
      </c>
      <c r="G8" s="343" t="s">
        <v>93</v>
      </c>
      <c r="H8" s="343" t="s">
        <v>94</v>
      </c>
      <c r="I8" s="340">
        <v>1</v>
      </c>
      <c r="J8" s="343" t="s">
        <v>95</v>
      </c>
      <c r="K8" s="343" t="s">
        <v>96</v>
      </c>
      <c r="L8" s="343" t="s">
        <v>97</v>
      </c>
      <c r="M8" s="343" t="s">
        <v>98</v>
      </c>
      <c r="N8" s="343" t="s">
        <v>99</v>
      </c>
      <c r="O8" s="337">
        <v>46028</v>
      </c>
      <c r="P8" s="337">
        <v>46386</v>
      </c>
      <c r="Q8" s="340">
        <v>0.25</v>
      </c>
      <c r="R8" s="340">
        <v>0.5</v>
      </c>
      <c r="S8" s="340">
        <v>0.75</v>
      </c>
      <c r="T8" s="340">
        <v>1</v>
      </c>
      <c r="U8" s="381" t="s">
        <v>100</v>
      </c>
      <c r="V8" s="370">
        <v>86167051</v>
      </c>
      <c r="W8" s="65" t="s">
        <v>1806</v>
      </c>
      <c r="X8" s="65" t="s">
        <v>91</v>
      </c>
      <c r="Y8" s="66" t="s">
        <v>101</v>
      </c>
      <c r="Z8" s="66" t="s">
        <v>102</v>
      </c>
      <c r="AA8" s="66" t="s">
        <v>89</v>
      </c>
      <c r="AB8" s="67">
        <v>29282999.893800002</v>
      </c>
      <c r="AC8" s="432" t="s">
        <v>103</v>
      </c>
      <c r="AD8" s="343" t="s">
        <v>104</v>
      </c>
      <c r="AE8" s="343" t="s">
        <v>105</v>
      </c>
      <c r="AF8" s="343" t="s">
        <v>106</v>
      </c>
      <c r="AG8" s="343" t="s">
        <v>104</v>
      </c>
      <c r="AI8" s="374">
        <v>0.25</v>
      </c>
      <c r="AJ8" s="377">
        <f>+IF(Q8=0,"No Aplica",IF(AI8/Q8&gt;=100%,100%,AI8/Q8))</f>
        <v>1</v>
      </c>
      <c r="AK8" s="379" t="str">
        <f>IF(ISTEXT(AJ8),"No reporta avance en el periodo",IF(AJ8&lt;=69%,"Avance insuficiente",IF(AJ8&gt;95%,"Avance satisfactorio",IF(AJ8&gt;70%,"Avance suficiente",IF(AJ8&lt;94%,"Avance suficiente",0)))))</f>
        <v>Avance satisfactorio</v>
      </c>
      <c r="AL8" s="367" t="s">
        <v>107</v>
      </c>
      <c r="AM8" s="367" t="s">
        <v>108</v>
      </c>
      <c r="AN8" s="367" t="s">
        <v>109</v>
      </c>
      <c r="AO8" s="298" t="str">
        <f>IF(AI8&lt;1%,"Sin iniciar",IF(AI8&gt;=G8,"Terminada","En gestión"))</f>
        <v>En gestión</v>
      </c>
      <c r="AP8" s="368">
        <v>86167051</v>
      </c>
      <c r="AQ8" s="368">
        <f>+AP8/4</f>
        <v>21541762.75</v>
      </c>
      <c r="AR8" s="73">
        <v>27719373.333800003</v>
      </c>
      <c r="AS8" s="73">
        <v>17541333.400000002</v>
      </c>
      <c r="AT8" s="73">
        <v>306666.60000000003</v>
      </c>
      <c r="AV8" s="371">
        <v>0.5</v>
      </c>
      <c r="AW8" s="355">
        <f>+IF(R8=0,"No Aplica",IF(AV8/R8&gt;=100%,100%,AV8/R8))</f>
        <v>1</v>
      </c>
      <c r="AX8" s="358" t="str">
        <f>IF(ISTEXT(AW8),"No reporta avance en el periodo",IF(AW8&lt;=69%,"Avance insuficiente",IF(AW8&gt;95%,"Avance satisfactorio",IF(AW8&gt;70%,"Avance suficiente",IF(AW8&lt;94%,"Avance suficiente",0)))))</f>
        <v>Avance satisfactorio</v>
      </c>
      <c r="AY8" s="361" t="s">
        <v>110</v>
      </c>
      <c r="AZ8" s="361" t="s">
        <v>111</v>
      </c>
      <c r="BA8" s="361" t="s">
        <v>104</v>
      </c>
      <c r="BB8" s="364" t="str">
        <f>IF(AV8&lt;1%,"Sin iniciar",IF(AV8&gt;=T8,"Terminada","En gestión"))</f>
        <v>En gestión</v>
      </c>
      <c r="BC8" s="349">
        <v>86167051</v>
      </c>
      <c r="BD8" s="352">
        <v>43083526</v>
      </c>
      <c r="BE8" s="67">
        <v>29282999.893800002</v>
      </c>
      <c r="BF8" s="67">
        <v>21391333.400000002</v>
      </c>
      <c r="BG8" s="67">
        <v>5826666.6000000006</v>
      </c>
    </row>
    <row r="9" spans="2:59" s="68" customFormat="1" ht="17.25" thickBot="1" x14ac:dyDescent="0.3">
      <c r="B9" s="344"/>
      <c r="C9" s="344"/>
      <c r="D9" s="344"/>
      <c r="E9" s="347"/>
      <c r="F9" s="344"/>
      <c r="G9" s="344"/>
      <c r="H9" s="344"/>
      <c r="I9" s="341"/>
      <c r="J9" s="344"/>
      <c r="K9" s="344"/>
      <c r="L9" s="344"/>
      <c r="M9" s="344"/>
      <c r="N9" s="344"/>
      <c r="O9" s="338"/>
      <c r="P9" s="338"/>
      <c r="Q9" s="341"/>
      <c r="R9" s="341"/>
      <c r="S9" s="341"/>
      <c r="T9" s="341"/>
      <c r="U9" s="382"/>
      <c r="V9" s="383"/>
      <c r="W9" s="65" t="s">
        <v>1806</v>
      </c>
      <c r="X9" s="65" t="str">
        <f t="shared" ref="X9:Z11" si="0">+X8</f>
        <v>DIR_01</v>
      </c>
      <c r="Y9" s="66" t="str">
        <f t="shared" si="0"/>
        <v>Producción de información Estadística analizada</v>
      </c>
      <c r="Z9" s="66" t="str">
        <f t="shared" si="0"/>
        <v>Cuadros de resultados</v>
      </c>
      <c r="AA9" s="66" t="s">
        <v>112</v>
      </c>
      <c r="AB9" s="67">
        <v>61600000</v>
      </c>
      <c r="AC9" s="627"/>
      <c r="AD9" s="344"/>
      <c r="AE9" s="344"/>
      <c r="AF9" s="344"/>
      <c r="AG9" s="344"/>
      <c r="AI9" s="375"/>
      <c r="AJ9" s="377"/>
      <c r="AK9" s="379"/>
      <c r="AL9" s="344"/>
      <c r="AM9" s="344"/>
      <c r="AN9" s="344"/>
      <c r="AO9" s="299"/>
      <c r="AP9" s="369"/>
      <c r="AQ9" s="369"/>
      <c r="AR9" s="73">
        <v>8550466162.3422022</v>
      </c>
      <c r="AS9" s="73">
        <v>551011000.5</v>
      </c>
      <c r="AT9" s="73">
        <v>66876332.5</v>
      </c>
      <c r="AV9" s="372"/>
      <c r="AW9" s="356"/>
      <c r="AX9" s="359"/>
      <c r="AY9" s="362"/>
      <c r="AZ9" s="362"/>
      <c r="BA9" s="362"/>
      <c r="BB9" s="365"/>
      <c r="BC9" s="350"/>
      <c r="BD9" s="353"/>
      <c r="BE9" s="67">
        <v>61600000</v>
      </c>
      <c r="BF9" s="67">
        <v>54320000</v>
      </c>
      <c r="BG9" s="67">
        <v>24453333.329999998</v>
      </c>
    </row>
    <row r="10" spans="2:59" s="68" customFormat="1" ht="17.25" thickBot="1" x14ac:dyDescent="0.3">
      <c r="B10" s="344"/>
      <c r="C10" s="344"/>
      <c r="D10" s="344"/>
      <c r="E10" s="347"/>
      <c r="F10" s="344"/>
      <c r="G10" s="344"/>
      <c r="H10" s="344"/>
      <c r="I10" s="341"/>
      <c r="J10" s="344"/>
      <c r="K10" s="344"/>
      <c r="L10" s="344"/>
      <c r="M10" s="344"/>
      <c r="N10" s="344"/>
      <c r="O10" s="338"/>
      <c r="P10" s="338"/>
      <c r="Q10" s="341"/>
      <c r="R10" s="341"/>
      <c r="S10" s="341"/>
      <c r="T10" s="341"/>
      <c r="U10" s="382"/>
      <c r="V10" s="383"/>
      <c r="W10" s="65" t="s">
        <v>1806</v>
      </c>
      <c r="X10" s="65" t="str">
        <f t="shared" si="0"/>
        <v>DIR_01</v>
      </c>
      <c r="Y10" s="66" t="str">
        <f t="shared" si="0"/>
        <v>Producción de información Estadística analizada</v>
      </c>
      <c r="Z10" s="66" t="str">
        <f t="shared" si="0"/>
        <v>Cuadros de resultados</v>
      </c>
      <c r="AA10" s="66" t="s">
        <v>113</v>
      </c>
      <c r="AB10" s="67">
        <v>515800000</v>
      </c>
      <c r="AC10" s="627"/>
      <c r="AD10" s="344"/>
      <c r="AE10" s="344"/>
      <c r="AF10" s="344"/>
      <c r="AG10" s="344"/>
      <c r="AI10" s="375"/>
      <c r="AJ10" s="377"/>
      <c r="AK10" s="379"/>
      <c r="AL10" s="344"/>
      <c r="AM10" s="344"/>
      <c r="AN10" s="344"/>
      <c r="AO10" s="299"/>
      <c r="AP10" s="369"/>
      <c r="AQ10" s="369"/>
      <c r="AR10" s="73">
        <v>61600000</v>
      </c>
      <c r="AS10" s="73">
        <v>54320000</v>
      </c>
      <c r="AT10" s="73">
        <v>7653333.3300000001</v>
      </c>
      <c r="AV10" s="372"/>
      <c r="AW10" s="356"/>
      <c r="AX10" s="359"/>
      <c r="AY10" s="362"/>
      <c r="AZ10" s="362"/>
      <c r="BA10" s="362"/>
      <c r="BB10" s="365"/>
      <c r="BC10" s="350"/>
      <c r="BD10" s="353"/>
      <c r="BE10" s="67">
        <v>515800000</v>
      </c>
      <c r="BF10" s="67">
        <v>461850031</v>
      </c>
      <c r="BG10" s="67">
        <v>181517514.32999998</v>
      </c>
    </row>
    <row r="11" spans="2:59" s="68" customFormat="1" ht="17.25" thickBot="1" x14ac:dyDescent="0.3">
      <c r="B11" s="345"/>
      <c r="C11" s="345"/>
      <c r="D11" s="345"/>
      <c r="E11" s="348"/>
      <c r="F11" s="345"/>
      <c r="G11" s="345"/>
      <c r="H11" s="345"/>
      <c r="I11" s="342"/>
      <c r="J11" s="345"/>
      <c r="K11" s="345"/>
      <c r="L11" s="345"/>
      <c r="M11" s="345"/>
      <c r="N11" s="345"/>
      <c r="O11" s="339"/>
      <c r="P11" s="339"/>
      <c r="Q11" s="342"/>
      <c r="R11" s="342"/>
      <c r="S11" s="342"/>
      <c r="T11" s="342"/>
      <c r="U11" s="382"/>
      <c r="V11" s="383"/>
      <c r="W11" s="65" t="s">
        <v>1806</v>
      </c>
      <c r="X11" s="65" t="str">
        <f t="shared" si="0"/>
        <v>DIR_01</v>
      </c>
      <c r="Y11" s="66" t="str">
        <f t="shared" si="0"/>
        <v>Producción de información Estadística analizada</v>
      </c>
      <c r="Z11" s="66" t="s">
        <v>114</v>
      </c>
      <c r="AA11" s="66" t="s">
        <v>89</v>
      </c>
      <c r="AB11" s="67">
        <v>8398966162.3422022</v>
      </c>
      <c r="AC11" s="433"/>
      <c r="AD11" s="345"/>
      <c r="AE11" s="345"/>
      <c r="AF11" s="345"/>
      <c r="AG11" s="345"/>
      <c r="AI11" s="376"/>
      <c r="AJ11" s="378"/>
      <c r="AK11" s="380"/>
      <c r="AL11" s="345"/>
      <c r="AM11" s="345"/>
      <c r="AN11" s="345"/>
      <c r="AO11" s="300"/>
      <c r="AP11" s="370"/>
      <c r="AQ11" s="370"/>
      <c r="AR11" s="73">
        <v>515800000</v>
      </c>
      <c r="AS11" s="73">
        <v>441163874</v>
      </c>
      <c r="AT11" s="73">
        <v>64397207.329999998</v>
      </c>
      <c r="AV11" s="373"/>
      <c r="AW11" s="357"/>
      <c r="AX11" s="360"/>
      <c r="AY11" s="363"/>
      <c r="AZ11" s="363"/>
      <c r="BA11" s="363"/>
      <c r="BB11" s="366"/>
      <c r="BC11" s="351"/>
      <c r="BD11" s="354"/>
      <c r="BE11" s="67">
        <v>8398966162.3422022</v>
      </c>
      <c r="BF11" s="67">
        <v>1040624140</v>
      </c>
      <c r="BG11" s="67">
        <v>224306332.5</v>
      </c>
    </row>
    <row r="12" spans="2:59" s="68" customFormat="1" ht="17.25" thickBot="1" x14ac:dyDescent="0.3">
      <c r="B12" s="343" t="s">
        <v>88</v>
      </c>
      <c r="C12" s="343" t="s">
        <v>89</v>
      </c>
      <c r="D12" s="343" t="s">
        <v>90</v>
      </c>
      <c r="E12" s="346" t="s">
        <v>115</v>
      </c>
      <c r="F12" s="343" t="s">
        <v>116</v>
      </c>
      <c r="G12" s="343" t="s">
        <v>117</v>
      </c>
      <c r="H12" s="343" t="s">
        <v>118</v>
      </c>
      <c r="I12" s="340">
        <v>1</v>
      </c>
      <c r="J12" s="343" t="s">
        <v>119</v>
      </c>
      <c r="K12" s="343" t="s">
        <v>96</v>
      </c>
      <c r="L12" s="343" t="s">
        <v>97</v>
      </c>
      <c r="M12" s="343" t="s">
        <v>120</v>
      </c>
      <c r="N12" s="343" t="s">
        <v>121</v>
      </c>
      <c r="O12" s="337">
        <v>46028</v>
      </c>
      <c r="P12" s="337">
        <v>46386</v>
      </c>
      <c r="Q12" s="340">
        <v>0.25</v>
      </c>
      <c r="R12" s="340">
        <v>0.5</v>
      </c>
      <c r="S12" s="340">
        <v>0.75</v>
      </c>
      <c r="T12" s="340">
        <v>1</v>
      </c>
      <c r="U12" s="390" t="s">
        <v>100</v>
      </c>
      <c r="V12" s="383">
        <v>11815205</v>
      </c>
      <c r="W12" s="65" t="s">
        <v>1806</v>
      </c>
      <c r="X12" s="65" t="s">
        <v>115</v>
      </c>
      <c r="Y12" s="66" t="s">
        <v>101</v>
      </c>
      <c r="Z12" s="66" t="s">
        <v>102</v>
      </c>
      <c r="AA12" s="66" t="s">
        <v>89</v>
      </c>
      <c r="AB12" s="67">
        <v>94860600.221100003</v>
      </c>
      <c r="AC12" s="432" t="s">
        <v>103</v>
      </c>
      <c r="AD12" s="343" t="s">
        <v>104</v>
      </c>
      <c r="AE12" s="343" t="s">
        <v>105</v>
      </c>
      <c r="AF12" s="343" t="s">
        <v>106</v>
      </c>
      <c r="AG12" s="822" t="s">
        <v>104</v>
      </c>
      <c r="AI12" s="374">
        <v>0.25</v>
      </c>
      <c r="AJ12" s="388">
        <f>+IF(Q12=0,"No Aplica",IF(AI12/Q12&gt;=100%,100%,AI12/Q12))</f>
        <v>1</v>
      </c>
      <c r="AK12" s="389" t="str">
        <f t="shared" ref="AK12:AK27" si="1">IF(ISTEXT(AJ12),"No reporta avance en el periodo",IF(AJ12&lt;=69%,"Avance insuficiente",IF(AJ12&gt;95%,"Avance satisfactorio",IF(AJ12&gt;70%,"Avance suficiente",IF(AJ12&lt;94%,"Avance suficiente",0)))))</f>
        <v>Avance satisfactorio</v>
      </c>
      <c r="AL12" s="343" t="s">
        <v>122</v>
      </c>
      <c r="AM12" s="343" t="s">
        <v>123</v>
      </c>
      <c r="AN12" s="343" t="s">
        <v>104</v>
      </c>
      <c r="AO12" s="298" t="str">
        <f>IF(AI12&lt;1%,"Sin iniciar",IF(AI12&gt;=G12,"Terminada","En gestión"))</f>
        <v>En gestión</v>
      </c>
      <c r="AP12" s="368">
        <v>11815205</v>
      </c>
      <c r="AQ12" s="368">
        <f>+AP12/4</f>
        <v>2953801.25</v>
      </c>
      <c r="AR12" s="73">
        <v>98085580.001100004</v>
      </c>
      <c r="AS12" s="73">
        <v>83465933</v>
      </c>
      <c r="AT12" s="73">
        <v>9400600</v>
      </c>
      <c r="AV12" s="371">
        <v>0.5</v>
      </c>
      <c r="AW12" s="386">
        <f>+IF(R12=0,"No Aplica",IF(AV12/R12&gt;=100%,100%,AV12/R12))</f>
        <v>1</v>
      </c>
      <c r="AX12" s="358" t="str">
        <f>IF(ISTEXT(AW12),"No reporta avance en el periodo",IF(AW12&lt;=69%,"Avance insuficiente",IF(AW12&gt;95%,"Avance satisfactorio",IF(AW12&gt;70%,"Avance suficiente",IF(AW12&lt;94%,"Avance suficiente",0)))))</f>
        <v>Avance satisfactorio</v>
      </c>
      <c r="AY12" s="391" t="s">
        <v>124</v>
      </c>
      <c r="AZ12" s="391" t="s">
        <v>125</v>
      </c>
      <c r="BA12" s="393" t="s">
        <v>104</v>
      </c>
      <c r="BB12" s="364" t="str">
        <f>IF(AV12&lt;1%,"Sin iniciar",IF(AV12&gt;=T12,"Terminada","En gestión"))</f>
        <v>En gestión</v>
      </c>
      <c r="BC12" s="394">
        <v>11815205</v>
      </c>
      <c r="BD12" s="384">
        <v>5907602</v>
      </c>
      <c r="BE12" s="67">
        <v>94860600.221100003</v>
      </c>
      <c r="BF12" s="67">
        <v>83465933</v>
      </c>
      <c r="BG12" s="67">
        <v>35038600</v>
      </c>
    </row>
    <row r="13" spans="2:59" s="68" customFormat="1" ht="17.25" thickBot="1" x14ac:dyDescent="0.3">
      <c r="B13" s="345"/>
      <c r="C13" s="345"/>
      <c r="D13" s="345"/>
      <c r="E13" s="348"/>
      <c r="F13" s="345"/>
      <c r="G13" s="345"/>
      <c r="H13" s="345"/>
      <c r="I13" s="342"/>
      <c r="J13" s="345"/>
      <c r="K13" s="345"/>
      <c r="L13" s="345"/>
      <c r="M13" s="345"/>
      <c r="N13" s="345"/>
      <c r="O13" s="339"/>
      <c r="P13" s="339"/>
      <c r="Q13" s="342"/>
      <c r="R13" s="342"/>
      <c r="S13" s="342"/>
      <c r="T13" s="342"/>
      <c r="U13" s="381"/>
      <c r="V13" s="383"/>
      <c r="W13" s="65" t="s">
        <v>1806</v>
      </c>
      <c r="X13" s="65" t="str">
        <f t="shared" ref="X13:Y13" si="2">+X12</f>
        <v>DIR_02</v>
      </c>
      <c r="Y13" s="66" t="str">
        <f t="shared" si="2"/>
        <v>Producción de información Estadística analizada</v>
      </c>
      <c r="Z13" s="66" t="s">
        <v>114</v>
      </c>
      <c r="AA13" s="66" t="s">
        <v>89</v>
      </c>
      <c r="AB13" s="67">
        <v>42639666.660900004</v>
      </c>
      <c r="AC13" s="433"/>
      <c r="AD13" s="345"/>
      <c r="AE13" s="345"/>
      <c r="AF13" s="345"/>
      <c r="AG13" s="823"/>
      <c r="AI13" s="376"/>
      <c r="AJ13" s="378"/>
      <c r="AK13" s="380"/>
      <c r="AL13" s="345"/>
      <c r="AM13" s="345"/>
      <c r="AN13" s="345"/>
      <c r="AO13" s="300"/>
      <c r="AP13" s="370"/>
      <c r="AQ13" s="370"/>
      <c r="AR13" s="73">
        <v>42639666.660900004</v>
      </c>
      <c r="AS13" s="73">
        <v>29879500.049999997</v>
      </c>
      <c r="AT13" s="73">
        <v>3556166.75</v>
      </c>
      <c r="AV13" s="373"/>
      <c r="AW13" s="387"/>
      <c r="AX13" s="360"/>
      <c r="AY13" s="392"/>
      <c r="AZ13" s="392"/>
      <c r="BA13" s="363"/>
      <c r="BB13" s="366"/>
      <c r="BC13" s="395"/>
      <c r="BD13" s="385"/>
      <c r="BE13" s="67">
        <v>42639666.660900004</v>
      </c>
      <c r="BF13" s="67">
        <v>29879500.049999997</v>
      </c>
      <c r="BG13" s="67">
        <v>11871166.75</v>
      </c>
    </row>
    <row r="14" spans="2:59" s="68" customFormat="1" ht="17.25" thickBot="1" x14ac:dyDescent="0.3">
      <c r="B14" s="343" t="s">
        <v>88</v>
      </c>
      <c r="C14" s="343" t="s">
        <v>89</v>
      </c>
      <c r="D14" s="343" t="s">
        <v>90</v>
      </c>
      <c r="E14" s="346" t="s">
        <v>126</v>
      </c>
      <c r="F14" s="343" t="s">
        <v>92</v>
      </c>
      <c r="G14" s="343" t="s">
        <v>93</v>
      </c>
      <c r="H14" s="343" t="s">
        <v>127</v>
      </c>
      <c r="I14" s="340">
        <v>1</v>
      </c>
      <c r="J14" s="343" t="s">
        <v>128</v>
      </c>
      <c r="K14" s="343" t="s">
        <v>96</v>
      </c>
      <c r="L14" s="343" t="s">
        <v>97</v>
      </c>
      <c r="M14" s="343" t="s">
        <v>129</v>
      </c>
      <c r="N14" s="343" t="s">
        <v>130</v>
      </c>
      <c r="O14" s="337">
        <v>46028</v>
      </c>
      <c r="P14" s="337">
        <v>46386</v>
      </c>
      <c r="Q14" s="340">
        <v>0.25</v>
      </c>
      <c r="R14" s="340">
        <v>0.5</v>
      </c>
      <c r="S14" s="340">
        <v>0.75</v>
      </c>
      <c r="T14" s="340">
        <v>1</v>
      </c>
      <c r="U14" s="390" t="s">
        <v>100</v>
      </c>
      <c r="V14" s="383">
        <v>47513845</v>
      </c>
      <c r="W14" s="65" t="s">
        <v>1806</v>
      </c>
      <c r="X14" s="65" t="s">
        <v>126</v>
      </c>
      <c r="Y14" s="66" t="s">
        <v>101</v>
      </c>
      <c r="Z14" s="66" t="s">
        <v>102</v>
      </c>
      <c r="AA14" s="66" t="s">
        <v>89</v>
      </c>
      <c r="AB14" s="67">
        <v>141305899.88510001</v>
      </c>
      <c r="AC14" s="432" t="s">
        <v>103</v>
      </c>
      <c r="AD14" s="343" t="s">
        <v>104</v>
      </c>
      <c r="AE14" s="343" t="s">
        <v>105</v>
      </c>
      <c r="AF14" s="343" t="s">
        <v>104</v>
      </c>
      <c r="AG14" s="343" t="s">
        <v>104</v>
      </c>
      <c r="AI14" s="374">
        <v>0.25</v>
      </c>
      <c r="AJ14" s="388">
        <f>+IF(Q14=0,"No Aplica",IF(AI14/Q14&gt;=100%,100%,AI14/Q14))</f>
        <v>1</v>
      </c>
      <c r="AK14" s="389" t="str">
        <f t="shared" si="1"/>
        <v>Avance satisfactorio</v>
      </c>
      <c r="AL14" s="343" t="s">
        <v>131</v>
      </c>
      <c r="AM14" s="343" t="s">
        <v>132</v>
      </c>
      <c r="AN14" s="343" t="s">
        <v>109</v>
      </c>
      <c r="AO14" s="298" t="str">
        <f>IF(AI14&lt;1%,"Sin iniciar",IF(AI14&gt;=G14,"Terminada","En gestión"))</f>
        <v>En gestión</v>
      </c>
      <c r="AP14" s="368">
        <v>47513845</v>
      </c>
      <c r="AQ14" s="368">
        <f>+AP14/4</f>
        <v>11878461.25</v>
      </c>
      <c r="AR14" s="73">
        <v>139644546.66510001</v>
      </c>
      <c r="AS14" s="73">
        <v>114496233.40000001</v>
      </c>
      <c r="AT14" s="73">
        <v>6219566.4000000004</v>
      </c>
      <c r="AV14" s="396">
        <v>0.5</v>
      </c>
      <c r="AW14" s="402">
        <f>+IF(R14=0,"No Aplica",IF(AV14/R14&gt;=100%,100%,AV14/R14))</f>
        <v>1</v>
      </c>
      <c r="AX14" s="358" t="str">
        <f>IF(ISTEXT(AW14),"No reporta avance en el periodo",IF(AW14&lt;=69%,"Avance insuficiente",IF(AW14&gt;95%,"Avance satisfactorio",IF(AW14&gt;70%,"Avance suficiente",IF(AW14&lt;94%,"Avance suficiente",0)))))</f>
        <v>Avance satisfactorio</v>
      </c>
      <c r="AY14" s="393" t="s">
        <v>133</v>
      </c>
      <c r="AZ14" s="393" t="s">
        <v>134</v>
      </c>
      <c r="BA14" s="393" t="s">
        <v>104</v>
      </c>
      <c r="BB14" s="364" t="str">
        <f>IF(AV14&lt;1%,"Sin iniciar",IF(AV14&gt;=T14,"Terminada","En gestión"))</f>
        <v>En gestión</v>
      </c>
      <c r="BC14" s="400">
        <v>47513845</v>
      </c>
      <c r="BD14" s="352">
        <v>23756922</v>
      </c>
      <c r="BE14" s="67">
        <v>141305899.88510001</v>
      </c>
      <c r="BF14" s="67">
        <v>118346233.40000001</v>
      </c>
      <c r="BG14" s="67">
        <v>41916566.400000006</v>
      </c>
    </row>
    <row r="15" spans="2:59" s="68" customFormat="1" ht="17.25" thickBot="1" x14ac:dyDescent="0.3">
      <c r="B15" s="345"/>
      <c r="C15" s="345"/>
      <c r="D15" s="345"/>
      <c r="E15" s="348"/>
      <c r="F15" s="345"/>
      <c r="G15" s="345"/>
      <c r="H15" s="345"/>
      <c r="I15" s="342"/>
      <c r="J15" s="345"/>
      <c r="K15" s="345"/>
      <c r="L15" s="345"/>
      <c r="M15" s="345"/>
      <c r="N15" s="345"/>
      <c r="O15" s="339"/>
      <c r="P15" s="339"/>
      <c r="Q15" s="342"/>
      <c r="R15" s="342"/>
      <c r="S15" s="342"/>
      <c r="T15" s="342"/>
      <c r="U15" s="381"/>
      <c r="V15" s="383"/>
      <c r="W15" s="65" t="s">
        <v>1806</v>
      </c>
      <c r="X15" s="65" t="str">
        <f t="shared" ref="X15:Y15" si="3">+X14</f>
        <v>DIR_03</v>
      </c>
      <c r="Y15" s="66" t="str">
        <f t="shared" si="3"/>
        <v>Producción de información Estadística analizada</v>
      </c>
      <c r="Z15" s="66" t="s">
        <v>114</v>
      </c>
      <c r="AA15" s="66" t="s">
        <v>89</v>
      </c>
      <c r="AB15" s="67">
        <v>571250999.99690008</v>
      </c>
      <c r="AC15" s="433"/>
      <c r="AD15" s="345"/>
      <c r="AE15" s="345"/>
      <c r="AF15" s="345"/>
      <c r="AG15" s="345"/>
      <c r="AI15" s="376"/>
      <c r="AJ15" s="378"/>
      <c r="AK15" s="380"/>
      <c r="AL15" s="345"/>
      <c r="AM15" s="345"/>
      <c r="AN15" s="345"/>
      <c r="AO15" s="300"/>
      <c r="AP15" s="370"/>
      <c r="AQ15" s="370"/>
      <c r="AR15" s="73">
        <v>571250999.99689996</v>
      </c>
      <c r="AS15" s="73">
        <v>133632833.45</v>
      </c>
      <c r="AT15" s="73">
        <v>16367499.75</v>
      </c>
      <c r="AV15" s="397"/>
      <c r="AW15" s="403"/>
      <c r="AX15" s="360"/>
      <c r="AY15" s="363"/>
      <c r="AZ15" s="363"/>
      <c r="BA15" s="363"/>
      <c r="BB15" s="366"/>
      <c r="BC15" s="401"/>
      <c r="BD15" s="354"/>
      <c r="BE15" s="67">
        <v>571250999.99690008</v>
      </c>
      <c r="BF15" s="67">
        <v>476245972.94999999</v>
      </c>
      <c r="BG15" s="67">
        <v>55322499.75</v>
      </c>
    </row>
    <row r="16" spans="2:59" s="68" customFormat="1" ht="17.25" thickBot="1" x14ac:dyDescent="0.3">
      <c r="B16" s="81" t="s">
        <v>88</v>
      </c>
      <c r="C16" s="81" t="s">
        <v>89</v>
      </c>
      <c r="D16" s="81" t="s">
        <v>90</v>
      </c>
      <c r="E16" s="82" t="s">
        <v>135</v>
      </c>
      <c r="F16" s="81" t="s">
        <v>136</v>
      </c>
      <c r="G16" s="81" t="s">
        <v>137</v>
      </c>
      <c r="H16" s="81" t="s">
        <v>94</v>
      </c>
      <c r="I16" s="83">
        <v>1</v>
      </c>
      <c r="J16" s="81" t="s">
        <v>138</v>
      </c>
      <c r="K16" s="81" t="s">
        <v>96</v>
      </c>
      <c r="L16" s="81" t="s">
        <v>97</v>
      </c>
      <c r="M16" s="81" t="s">
        <v>139</v>
      </c>
      <c r="N16" s="81" t="s">
        <v>140</v>
      </c>
      <c r="O16" s="84">
        <v>46028</v>
      </c>
      <c r="P16" s="84">
        <v>46386</v>
      </c>
      <c r="Q16" s="83">
        <v>0.25</v>
      </c>
      <c r="R16" s="83">
        <v>0.5</v>
      </c>
      <c r="S16" s="83">
        <v>0.75</v>
      </c>
      <c r="T16" s="83">
        <v>1</v>
      </c>
      <c r="U16" s="76" t="s">
        <v>100</v>
      </c>
      <c r="V16" s="72">
        <v>28603135</v>
      </c>
      <c r="W16" s="65" t="s">
        <v>1806</v>
      </c>
      <c r="X16" s="65" t="s">
        <v>135</v>
      </c>
      <c r="Y16" s="66" t="s">
        <v>101</v>
      </c>
      <c r="Z16" s="66" t="s">
        <v>102</v>
      </c>
      <c r="AA16" s="66" t="s">
        <v>89</v>
      </c>
      <c r="AB16" s="67">
        <v>40848000</v>
      </c>
      <c r="AC16" s="85" t="s">
        <v>141</v>
      </c>
      <c r="AD16" s="81" t="s">
        <v>104</v>
      </c>
      <c r="AE16" s="81" t="s">
        <v>142</v>
      </c>
      <c r="AF16" s="81" t="s">
        <v>104</v>
      </c>
      <c r="AG16" s="81" t="s">
        <v>104</v>
      </c>
      <c r="AI16" s="86">
        <v>0.25</v>
      </c>
      <c r="AJ16" s="87">
        <f>+IF(Q16=0,"No Aplica",IF(AI16/Q16&gt;=100%,100%,AI16/Q16))</f>
        <v>1</v>
      </c>
      <c r="AK16" s="88" t="str">
        <f t="shared" si="1"/>
        <v>Avance satisfactorio</v>
      </c>
      <c r="AL16" s="81" t="s">
        <v>143</v>
      </c>
      <c r="AM16" s="81" t="s">
        <v>144</v>
      </c>
      <c r="AN16" s="81" t="s">
        <v>109</v>
      </c>
      <c r="AO16" s="89" t="str">
        <f>IF(AI16&lt;1%,"Sin iniciar",IF(AI16&gt;=G16,"Terminada","En gestión"))</f>
        <v>En gestión</v>
      </c>
      <c r="AP16" s="72">
        <v>28603135</v>
      </c>
      <c r="AQ16" s="72">
        <f>+AP16/4</f>
        <v>7150783.75</v>
      </c>
      <c r="AR16" s="90">
        <v>40848000</v>
      </c>
      <c r="AS16" s="90">
        <v>35941333.200000003</v>
      </c>
      <c r="AT16" s="90">
        <v>4048000</v>
      </c>
      <c r="AV16" s="91">
        <v>0.5</v>
      </c>
      <c r="AW16" s="87">
        <f>+IF(R16=0,"No Aplica",IF(AV16/R16&gt;=100%,100%,AV16/R16))</f>
        <v>1</v>
      </c>
      <c r="AX16" s="92" t="str">
        <f>IF(ISTEXT(AW16),"No reporta avance en el periodo",IF(AW16&lt;=69%,"Avance insuficiente",IF(AW16&gt;95%,"Avance satisfactorio",IF(AW16&gt;70%,"Avance suficiente",IF(AW16&lt;94%,"Avance suficiente",0)))))</f>
        <v>Avance satisfactorio</v>
      </c>
      <c r="AY16" s="93" t="s">
        <v>145</v>
      </c>
      <c r="AZ16" s="94" t="s">
        <v>146</v>
      </c>
      <c r="BA16" s="94" t="s">
        <v>104</v>
      </c>
      <c r="BB16" s="95" t="str">
        <f>IF(AV16&lt;1%,"Sin iniciar",IF(AV16&gt;=T16,"Terminada","En gestión"))</f>
        <v>En gestión</v>
      </c>
      <c r="BC16" s="96">
        <v>28603135</v>
      </c>
      <c r="BD16" s="96">
        <v>14301568</v>
      </c>
      <c r="BE16" s="67">
        <v>40848000</v>
      </c>
      <c r="BF16" s="67">
        <v>35941333.200000003</v>
      </c>
      <c r="BG16" s="67">
        <v>15088000</v>
      </c>
    </row>
    <row r="17" spans="2:59" s="98" customFormat="1" ht="17.25" thickBot="1" x14ac:dyDescent="0.35">
      <c r="B17" s="81" t="s">
        <v>88</v>
      </c>
      <c r="C17" s="81" t="s">
        <v>89</v>
      </c>
      <c r="D17" s="81" t="s">
        <v>147</v>
      </c>
      <c r="E17" s="82" t="s">
        <v>148</v>
      </c>
      <c r="F17" s="81" t="s">
        <v>116</v>
      </c>
      <c r="G17" s="81" t="s">
        <v>149</v>
      </c>
      <c r="H17" s="81" t="s">
        <v>150</v>
      </c>
      <c r="I17" s="97">
        <v>20</v>
      </c>
      <c r="J17" s="81" t="s">
        <v>151</v>
      </c>
      <c r="K17" s="81" t="s">
        <v>96</v>
      </c>
      <c r="L17" s="81" t="s">
        <v>152</v>
      </c>
      <c r="M17" s="81" t="s">
        <v>153</v>
      </c>
      <c r="N17" s="81" t="s">
        <v>154</v>
      </c>
      <c r="O17" s="84">
        <v>46037</v>
      </c>
      <c r="P17" s="84">
        <v>46386</v>
      </c>
      <c r="Q17" s="97">
        <v>5</v>
      </c>
      <c r="R17" s="97">
        <v>10</v>
      </c>
      <c r="S17" s="97">
        <v>15</v>
      </c>
      <c r="T17" s="97">
        <v>20</v>
      </c>
      <c r="U17" s="76" t="s">
        <v>100</v>
      </c>
      <c r="V17" s="72">
        <v>10952883333</v>
      </c>
      <c r="W17" s="77" t="s">
        <v>1805</v>
      </c>
      <c r="X17" s="283" t="str">
        <f>+E17</f>
        <v>DIR_05</v>
      </c>
      <c r="Y17" s="290" t="s">
        <v>1805</v>
      </c>
      <c r="Z17" s="290" t="s">
        <v>1805</v>
      </c>
      <c r="AA17" s="290" t="s">
        <v>1805</v>
      </c>
      <c r="AB17" s="67">
        <v>0</v>
      </c>
      <c r="AC17" s="85" t="s">
        <v>141</v>
      </c>
      <c r="AD17" s="81" t="s">
        <v>104</v>
      </c>
      <c r="AE17" s="81" t="s">
        <v>142</v>
      </c>
      <c r="AF17" s="81" t="s">
        <v>104</v>
      </c>
      <c r="AG17" s="81" t="s">
        <v>104</v>
      </c>
      <c r="AI17" s="99">
        <v>5</v>
      </c>
      <c r="AJ17" s="87">
        <f>+IF(Q17=0,"No Aplica",IF(AI17/Q17&gt;=100%,100%,AI17/Q17))</f>
        <v>1</v>
      </c>
      <c r="AK17" s="88" t="str">
        <f t="shared" si="1"/>
        <v>Avance satisfactorio</v>
      </c>
      <c r="AL17" s="81" t="s">
        <v>156</v>
      </c>
      <c r="AM17" s="81" t="s">
        <v>157</v>
      </c>
      <c r="AN17" s="81" t="s">
        <v>104</v>
      </c>
      <c r="AO17" s="89" t="str">
        <f>IF(AI17&lt;1%,"Sin iniciar",IF(AI17&gt;=G17,"Terminada","En gestión"))</f>
        <v>En gestión</v>
      </c>
      <c r="AP17" s="72">
        <v>10952883333</v>
      </c>
      <c r="AQ17" s="72">
        <v>2738220833</v>
      </c>
      <c r="AR17" s="73">
        <v>0</v>
      </c>
      <c r="AS17" s="73">
        <v>0</v>
      </c>
      <c r="AT17" s="73">
        <v>0</v>
      </c>
      <c r="AV17" s="94">
        <v>10</v>
      </c>
      <c r="AW17" s="100">
        <f>+IF(R17=0,"No Aplica",IF(AV17/R17&gt;=100%,100%,AV17/R17))</f>
        <v>1</v>
      </c>
      <c r="AX17" s="92" t="str">
        <f t="shared" ref="AX17:AX20" si="4">IF(ISTEXT(AW17),"No reporta avance en el periodo",IF(AW17&lt;=69%,"Avance insuficiente",IF(AW17&gt;95%,"Avance satisfactorio",IF(AW17&gt;70%,"Avance suficiente",IF(AW17&lt;94%,"Avance suficiente",0)))))</f>
        <v>Avance satisfactorio</v>
      </c>
      <c r="AY17" s="101" t="s">
        <v>158</v>
      </c>
      <c r="AZ17" s="94" t="s">
        <v>159</v>
      </c>
      <c r="BA17" s="94" t="s">
        <v>104</v>
      </c>
      <c r="BB17" s="95" t="str">
        <f>IF(AV17&lt;1%,"Sin iniciar",IF(AV17&gt;=T17,"Terminada","En gestión"))</f>
        <v>En gestión</v>
      </c>
      <c r="BC17" s="102">
        <v>109528833.33</v>
      </c>
      <c r="BD17" s="102">
        <v>54764416.659999996</v>
      </c>
      <c r="BE17" s="67">
        <v>0</v>
      </c>
      <c r="BF17" s="67">
        <v>0</v>
      </c>
      <c r="BG17" s="67">
        <v>0</v>
      </c>
    </row>
    <row r="18" spans="2:59" s="98" customFormat="1" ht="17.25" thickBot="1" x14ac:dyDescent="0.35">
      <c r="B18" s="81" t="s">
        <v>88</v>
      </c>
      <c r="C18" s="81" t="s">
        <v>89</v>
      </c>
      <c r="D18" s="81" t="s">
        <v>147</v>
      </c>
      <c r="E18" s="82" t="s">
        <v>160</v>
      </c>
      <c r="F18" s="81" t="s">
        <v>116</v>
      </c>
      <c r="G18" s="81" t="s">
        <v>149</v>
      </c>
      <c r="H18" s="81" t="s">
        <v>150</v>
      </c>
      <c r="I18" s="83">
        <v>1</v>
      </c>
      <c r="J18" s="81" t="s">
        <v>161</v>
      </c>
      <c r="K18" s="81" t="s">
        <v>162</v>
      </c>
      <c r="L18" s="81" t="s">
        <v>97</v>
      </c>
      <c r="M18" s="81" t="s">
        <v>163</v>
      </c>
      <c r="N18" s="81" t="s">
        <v>164</v>
      </c>
      <c r="O18" s="84">
        <v>46037</v>
      </c>
      <c r="P18" s="84">
        <v>46203</v>
      </c>
      <c r="Q18" s="83">
        <v>0.3</v>
      </c>
      <c r="R18" s="83">
        <v>1</v>
      </c>
      <c r="S18" s="83"/>
      <c r="T18" s="83"/>
      <c r="U18" s="76" t="s">
        <v>100</v>
      </c>
      <c r="V18" s="72">
        <v>10952883333</v>
      </c>
      <c r="W18" s="77" t="s">
        <v>1805</v>
      </c>
      <c r="X18" s="283" t="str">
        <f t="shared" ref="X18:X19" si="5">+E18</f>
        <v>DIR_06</v>
      </c>
      <c r="Y18" s="290" t="s">
        <v>1805</v>
      </c>
      <c r="Z18" s="290" t="s">
        <v>1805</v>
      </c>
      <c r="AA18" s="290" t="s">
        <v>1805</v>
      </c>
      <c r="AB18" s="67">
        <v>0</v>
      </c>
      <c r="AC18" s="85" t="s">
        <v>141</v>
      </c>
      <c r="AD18" s="81" t="s">
        <v>104</v>
      </c>
      <c r="AE18" s="81" t="s">
        <v>165</v>
      </c>
      <c r="AF18" s="81" t="s">
        <v>166</v>
      </c>
      <c r="AG18" s="81" t="s">
        <v>104</v>
      </c>
      <c r="AI18" s="86">
        <v>0.3</v>
      </c>
      <c r="AJ18" s="87">
        <f>+IF(Q18=0,"No Aplica",IF(AI18/Q18&gt;=100%,100%,AI18/Q18))</f>
        <v>1</v>
      </c>
      <c r="AK18" s="88" t="str">
        <f t="shared" si="1"/>
        <v>Avance satisfactorio</v>
      </c>
      <c r="AL18" s="81" t="s">
        <v>167</v>
      </c>
      <c r="AM18" s="81" t="s">
        <v>168</v>
      </c>
      <c r="AN18" s="81" t="s">
        <v>104</v>
      </c>
      <c r="AO18" s="89" t="str">
        <f>IF(AI18&lt;1%,"Sin iniciar",IF(AI18&gt;=G18,"Terminada","En gestión"))</f>
        <v>En gestión</v>
      </c>
      <c r="AP18" s="72">
        <v>10952883333</v>
      </c>
      <c r="AQ18" s="72">
        <v>2738220833</v>
      </c>
      <c r="AR18" s="73">
        <v>0</v>
      </c>
      <c r="AS18" s="73">
        <v>0</v>
      </c>
      <c r="AT18" s="73">
        <v>0</v>
      </c>
      <c r="AV18" s="91">
        <v>1</v>
      </c>
      <c r="AW18" s="100">
        <f>+IF(R17=0,"No Aplica",IF(AV17/R17&gt;=100%,100%,AV17/R17))</f>
        <v>1</v>
      </c>
      <c r="AX18" s="92" t="str">
        <f t="shared" si="4"/>
        <v>Avance satisfactorio</v>
      </c>
      <c r="AY18" s="101" t="s">
        <v>169</v>
      </c>
      <c r="AZ18" s="94" t="s">
        <v>170</v>
      </c>
      <c r="BA18" s="94" t="s">
        <v>104</v>
      </c>
      <c r="BB18" s="95" t="str">
        <f>IF(AV18&lt;1%,"Sin iniciar",IF(AV18&gt;=T18,"Terminada","En gestión"))</f>
        <v>Terminada</v>
      </c>
      <c r="BC18" s="102">
        <v>109528833.33</v>
      </c>
      <c r="BD18" s="102">
        <v>109528833.33</v>
      </c>
      <c r="BE18" s="67">
        <v>0</v>
      </c>
      <c r="BF18" s="67">
        <v>0</v>
      </c>
      <c r="BG18" s="67">
        <v>0</v>
      </c>
    </row>
    <row r="19" spans="2:59" s="98" customFormat="1" ht="17.25" thickBot="1" x14ac:dyDescent="0.35">
      <c r="B19" s="81" t="s">
        <v>88</v>
      </c>
      <c r="C19" s="81" t="s">
        <v>89</v>
      </c>
      <c r="D19" s="81" t="s">
        <v>147</v>
      </c>
      <c r="E19" s="82" t="s">
        <v>171</v>
      </c>
      <c r="F19" s="81" t="s">
        <v>116</v>
      </c>
      <c r="G19" s="81" t="s">
        <v>149</v>
      </c>
      <c r="H19" s="81" t="s">
        <v>150</v>
      </c>
      <c r="I19" s="83">
        <v>1</v>
      </c>
      <c r="J19" s="81" t="s">
        <v>172</v>
      </c>
      <c r="K19" s="81" t="s">
        <v>162</v>
      </c>
      <c r="L19" s="81" t="s">
        <v>97</v>
      </c>
      <c r="M19" s="81" t="s">
        <v>173</v>
      </c>
      <c r="N19" s="81" t="s">
        <v>174</v>
      </c>
      <c r="O19" s="84">
        <v>46037</v>
      </c>
      <c r="P19" s="84">
        <v>46386</v>
      </c>
      <c r="Q19" s="83">
        <v>0.1</v>
      </c>
      <c r="R19" s="83">
        <v>0.3</v>
      </c>
      <c r="S19" s="83">
        <v>0.7</v>
      </c>
      <c r="T19" s="83">
        <v>1</v>
      </c>
      <c r="U19" s="76" t="s">
        <v>100</v>
      </c>
      <c r="V19" s="72">
        <v>10952883333</v>
      </c>
      <c r="W19" s="77" t="s">
        <v>1805</v>
      </c>
      <c r="X19" s="283" t="str">
        <f t="shared" si="5"/>
        <v>DIR_07</v>
      </c>
      <c r="Y19" s="290" t="s">
        <v>1805</v>
      </c>
      <c r="Z19" s="290" t="s">
        <v>1805</v>
      </c>
      <c r="AA19" s="290" t="s">
        <v>1805</v>
      </c>
      <c r="AB19" s="67">
        <v>0</v>
      </c>
      <c r="AC19" s="85" t="s">
        <v>175</v>
      </c>
      <c r="AD19" s="81" t="s">
        <v>104</v>
      </c>
      <c r="AE19" s="81" t="s">
        <v>165</v>
      </c>
      <c r="AF19" s="81" t="s">
        <v>166</v>
      </c>
      <c r="AG19" s="81" t="s">
        <v>104</v>
      </c>
      <c r="AI19" s="86">
        <v>0.15</v>
      </c>
      <c r="AJ19" s="87">
        <f>+IF(Q19=0,"No Aplica",IF(AI19/Q19&gt;=100%,100%,AI19/Q19))</f>
        <v>1</v>
      </c>
      <c r="AK19" s="88" t="str">
        <f t="shared" si="1"/>
        <v>Avance satisfactorio</v>
      </c>
      <c r="AL19" s="81" t="s">
        <v>176</v>
      </c>
      <c r="AM19" s="81" t="s">
        <v>177</v>
      </c>
      <c r="AN19" s="81" t="s">
        <v>104</v>
      </c>
      <c r="AO19" s="89" t="str">
        <f>IF(AI19&lt;1%,"Sin iniciar",IF(AI19&gt;=G19,"Terminada","En gestión"))</f>
        <v>En gestión</v>
      </c>
      <c r="AP19" s="72">
        <v>10952883333</v>
      </c>
      <c r="AQ19" s="72">
        <v>2738220833</v>
      </c>
      <c r="AR19" s="73">
        <v>0</v>
      </c>
      <c r="AS19" s="73">
        <v>0</v>
      </c>
      <c r="AT19" s="73">
        <v>0</v>
      </c>
      <c r="AV19" s="91">
        <v>0.4</v>
      </c>
      <c r="AW19" s="100">
        <f>+IF(R17=0,"No Aplica",IF(AV17/R17&gt;=100%,100%,AV17/R17))</f>
        <v>1</v>
      </c>
      <c r="AX19" s="92" t="str">
        <f t="shared" si="4"/>
        <v>Avance satisfactorio</v>
      </c>
      <c r="AY19" s="101" t="s">
        <v>178</v>
      </c>
      <c r="AZ19" s="94" t="s">
        <v>179</v>
      </c>
      <c r="BA19" s="94" t="s">
        <v>104</v>
      </c>
      <c r="BB19" s="95" t="str">
        <f>IF(AV19&lt;1%,"Sin iniciar",IF(AV19&gt;=T19,"Terminada","En gestión"))</f>
        <v>En gestión</v>
      </c>
      <c r="BC19" s="102">
        <v>109528833.33</v>
      </c>
      <c r="BD19" s="102">
        <v>54764416.659999996</v>
      </c>
      <c r="BE19" s="67">
        <v>0</v>
      </c>
      <c r="BF19" s="67">
        <v>0</v>
      </c>
      <c r="BG19" s="67">
        <v>0</v>
      </c>
    </row>
    <row r="20" spans="2:59" s="98" customFormat="1" ht="17.25" thickBot="1" x14ac:dyDescent="0.35">
      <c r="B20" s="343" t="s">
        <v>88</v>
      </c>
      <c r="C20" s="343" t="s">
        <v>89</v>
      </c>
      <c r="D20" s="343" t="s">
        <v>180</v>
      </c>
      <c r="E20" s="346" t="s">
        <v>181</v>
      </c>
      <c r="F20" s="343" t="s">
        <v>182</v>
      </c>
      <c r="G20" s="343" t="s">
        <v>183</v>
      </c>
      <c r="H20" s="343" t="s">
        <v>184</v>
      </c>
      <c r="I20" s="398">
        <v>5</v>
      </c>
      <c r="J20" s="343" t="s">
        <v>185</v>
      </c>
      <c r="K20" s="343" t="s">
        <v>162</v>
      </c>
      <c r="L20" s="343" t="s">
        <v>152</v>
      </c>
      <c r="M20" s="343" t="s">
        <v>186</v>
      </c>
      <c r="N20" s="343" t="s">
        <v>187</v>
      </c>
      <c r="O20" s="337">
        <v>46096</v>
      </c>
      <c r="P20" s="337">
        <v>46386</v>
      </c>
      <c r="Q20" s="398"/>
      <c r="R20" s="398">
        <v>2</v>
      </c>
      <c r="S20" s="398">
        <v>4</v>
      </c>
      <c r="T20" s="398">
        <v>5</v>
      </c>
      <c r="U20" s="382" t="s">
        <v>100</v>
      </c>
      <c r="V20" s="383">
        <v>146113644</v>
      </c>
      <c r="W20" s="65" t="s">
        <v>1806</v>
      </c>
      <c r="X20" s="65" t="s">
        <v>181</v>
      </c>
      <c r="Y20" s="66" t="s">
        <v>188</v>
      </c>
      <c r="Z20" s="66" t="s">
        <v>189</v>
      </c>
      <c r="AA20" s="66" t="s">
        <v>180</v>
      </c>
      <c r="AB20" s="67">
        <v>104742000</v>
      </c>
      <c r="AC20" s="432" t="s">
        <v>190</v>
      </c>
      <c r="AD20" s="343" t="s">
        <v>104</v>
      </c>
      <c r="AE20" s="343" t="s">
        <v>105</v>
      </c>
      <c r="AF20" s="343" t="s">
        <v>166</v>
      </c>
      <c r="AG20" s="343" t="s">
        <v>104</v>
      </c>
      <c r="AI20" s="410"/>
      <c r="AJ20" s="388" t="str">
        <f>+IF(Q20=0,"No Aplica",IF(AI20/Q20&gt;=100%,100%,AI20/Q20))</f>
        <v>No Aplica</v>
      </c>
      <c r="AK20" s="389" t="str">
        <f t="shared" si="1"/>
        <v>No reporta avance en el periodo</v>
      </c>
      <c r="AL20" s="343" t="s">
        <v>191</v>
      </c>
      <c r="AM20" s="343" t="s">
        <v>104</v>
      </c>
      <c r="AN20" s="343" t="s">
        <v>104</v>
      </c>
      <c r="AO20" s="298" t="str">
        <f>IF(AI20&lt;1%,"Sin iniciar",IF(AI20&gt;=G20,"Terminada","En gestión"))</f>
        <v>Sin iniciar</v>
      </c>
      <c r="AP20" s="368">
        <v>146113644</v>
      </c>
      <c r="AQ20" s="368">
        <v>0</v>
      </c>
      <c r="AR20" s="73">
        <v>104742000</v>
      </c>
      <c r="AS20" s="73">
        <v>91080000</v>
      </c>
      <c r="AT20" s="73">
        <v>15056800.110000001</v>
      </c>
      <c r="AV20" s="408">
        <v>2</v>
      </c>
      <c r="AW20" s="386">
        <f>+IF(R20=0,"No Aplica",IF(AV20/R20&gt;=100%,100%,AV20/R20))</f>
        <v>1</v>
      </c>
      <c r="AX20" s="358" t="str">
        <f t="shared" si="4"/>
        <v>Avance satisfactorio</v>
      </c>
      <c r="AY20" s="393" t="s">
        <v>192</v>
      </c>
      <c r="AZ20" s="393" t="s">
        <v>193</v>
      </c>
      <c r="BA20" s="393" t="s">
        <v>104</v>
      </c>
      <c r="BB20" s="364" t="str">
        <f>IF(AV20&lt;1%,"Sin iniciar",IF(AV20&gt;=T20,"Terminada","En gestión"))</f>
        <v>En gestión</v>
      </c>
      <c r="BC20" s="404">
        <v>146113644</v>
      </c>
      <c r="BD20" s="406">
        <f>+BC20/3</f>
        <v>48704548</v>
      </c>
      <c r="BE20" s="67">
        <v>104742000</v>
      </c>
      <c r="BF20" s="67">
        <v>91080000</v>
      </c>
      <c r="BG20" s="67">
        <v>42380800.109999999</v>
      </c>
    </row>
    <row r="21" spans="2:59" s="98" customFormat="1" ht="17.25" thickBot="1" x14ac:dyDescent="0.35">
      <c r="B21" s="345"/>
      <c r="C21" s="345"/>
      <c r="D21" s="345"/>
      <c r="E21" s="348"/>
      <c r="F21" s="345"/>
      <c r="G21" s="345"/>
      <c r="H21" s="345"/>
      <c r="I21" s="399"/>
      <c r="J21" s="345"/>
      <c r="K21" s="345"/>
      <c r="L21" s="345"/>
      <c r="M21" s="345"/>
      <c r="N21" s="345"/>
      <c r="O21" s="339"/>
      <c r="P21" s="339"/>
      <c r="Q21" s="399"/>
      <c r="R21" s="399"/>
      <c r="S21" s="399"/>
      <c r="T21" s="399"/>
      <c r="U21" s="382"/>
      <c r="V21" s="383"/>
      <c r="W21" s="65" t="s">
        <v>1806</v>
      </c>
      <c r="X21" s="65" t="str">
        <f>+X20</f>
        <v>AAI_01</v>
      </c>
      <c r="Y21" s="66" t="s">
        <v>101</v>
      </c>
      <c r="Z21" s="66" t="s">
        <v>102</v>
      </c>
      <c r="AA21" s="66" t="s">
        <v>180</v>
      </c>
      <c r="AB21" s="67">
        <v>133607000</v>
      </c>
      <c r="AC21" s="433"/>
      <c r="AD21" s="345"/>
      <c r="AE21" s="345"/>
      <c r="AF21" s="345"/>
      <c r="AG21" s="345"/>
      <c r="AI21" s="411"/>
      <c r="AJ21" s="378"/>
      <c r="AK21" s="380"/>
      <c r="AL21" s="345"/>
      <c r="AM21" s="345"/>
      <c r="AN21" s="345"/>
      <c r="AO21" s="300"/>
      <c r="AP21" s="370"/>
      <c r="AQ21" s="370"/>
      <c r="AR21" s="73">
        <v>133607000</v>
      </c>
      <c r="AS21" s="73">
        <v>116180000</v>
      </c>
      <c r="AT21" s="73">
        <v>16856466.5</v>
      </c>
      <c r="AV21" s="409"/>
      <c r="AW21" s="357"/>
      <c r="AX21" s="360"/>
      <c r="AY21" s="363"/>
      <c r="AZ21" s="363"/>
      <c r="BA21" s="363"/>
      <c r="BB21" s="366"/>
      <c r="BC21" s="405"/>
      <c r="BD21" s="407"/>
      <c r="BE21" s="67">
        <v>133607000</v>
      </c>
      <c r="BF21" s="67">
        <v>116180000</v>
      </c>
      <c r="BG21" s="67">
        <v>51710466.5</v>
      </c>
    </row>
    <row r="22" spans="2:59" s="98" customFormat="1" ht="17.25" thickBot="1" x14ac:dyDescent="0.35">
      <c r="B22" s="81" t="s">
        <v>88</v>
      </c>
      <c r="C22" s="81" t="s">
        <v>89</v>
      </c>
      <c r="D22" s="81" t="s">
        <v>180</v>
      </c>
      <c r="E22" s="82" t="s">
        <v>194</v>
      </c>
      <c r="F22" s="81" t="s">
        <v>182</v>
      </c>
      <c r="G22" s="81" t="s">
        <v>183</v>
      </c>
      <c r="H22" s="81" t="s">
        <v>184</v>
      </c>
      <c r="I22" s="97">
        <v>50</v>
      </c>
      <c r="J22" s="81" t="s">
        <v>195</v>
      </c>
      <c r="K22" s="81" t="s">
        <v>96</v>
      </c>
      <c r="L22" s="81" t="s">
        <v>152</v>
      </c>
      <c r="M22" s="81" t="s">
        <v>196</v>
      </c>
      <c r="N22" s="81" t="s">
        <v>197</v>
      </c>
      <c r="O22" s="84">
        <v>46068</v>
      </c>
      <c r="P22" s="84">
        <v>46386</v>
      </c>
      <c r="Q22" s="97">
        <v>20</v>
      </c>
      <c r="R22" s="97">
        <v>30</v>
      </c>
      <c r="S22" s="97">
        <v>40</v>
      </c>
      <c r="T22" s="97">
        <v>50</v>
      </c>
      <c r="U22" s="76" t="s">
        <v>100</v>
      </c>
      <c r="V22" s="72">
        <v>146113644</v>
      </c>
      <c r="W22" s="65" t="s">
        <v>1806</v>
      </c>
      <c r="X22" s="65" t="s">
        <v>194</v>
      </c>
      <c r="Y22" s="66" t="s">
        <v>188</v>
      </c>
      <c r="Z22" s="66" t="s">
        <v>189</v>
      </c>
      <c r="AA22" s="66" t="s">
        <v>180</v>
      </c>
      <c r="AB22" s="67">
        <v>104742000</v>
      </c>
      <c r="AC22" s="85" t="s">
        <v>190</v>
      </c>
      <c r="AD22" s="81" t="s">
        <v>104</v>
      </c>
      <c r="AE22" s="81" t="s">
        <v>105</v>
      </c>
      <c r="AF22" s="81" t="s">
        <v>166</v>
      </c>
      <c r="AG22" s="81" t="s">
        <v>104</v>
      </c>
      <c r="AI22" s="99">
        <v>20</v>
      </c>
      <c r="AJ22" s="87">
        <f>+IF(Q22=0,"No Aplica",IF(AI22/Q22&gt;=100%,100%,AI22/Q22))</f>
        <v>1</v>
      </c>
      <c r="AK22" s="88" t="str">
        <f t="shared" si="1"/>
        <v>Avance satisfactorio</v>
      </c>
      <c r="AL22" s="81" t="s">
        <v>198</v>
      </c>
      <c r="AM22" s="81" t="s">
        <v>199</v>
      </c>
      <c r="AN22" s="81"/>
      <c r="AO22" s="89" t="str">
        <f>IF(AI22&lt;1%,"Sin iniciar",IF(AI22&gt;=G22,"Terminada","En gestión"))</f>
        <v>En gestión</v>
      </c>
      <c r="AP22" s="72">
        <v>146113644</v>
      </c>
      <c r="AQ22" s="72">
        <v>36528144</v>
      </c>
      <c r="AR22" s="73">
        <v>104742000</v>
      </c>
      <c r="AS22" s="73">
        <v>91080000</v>
      </c>
      <c r="AT22" s="73">
        <v>15056800.110000001</v>
      </c>
      <c r="AV22" s="94">
        <v>30</v>
      </c>
      <c r="AW22" s="100">
        <f>+IF(R20=0,"No Aplica",IF(AV20/R20&gt;=100%,100%,AV20/R20))</f>
        <v>1</v>
      </c>
      <c r="AX22" s="92" t="str">
        <f t="shared" ref="AX22:AX23" si="6">IF(ISTEXT(AW22),"No reporta avance en el periodo",IF(AW22&lt;=69%,"Avance insuficiente",IF(AW22&gt;95%,"Avance satisfactorio",IF(AW22&gt;70%,"Avance suficiente",IF(AW22&lt;94%,"Avance suficiente",0)))))</f>
        <v>Avance satisfactorio</v>
      </c>
      <c r="AY22" s="103" t="s">
        <v>200</v>
      </c>
      <c r="AZ22" s="94" t="s">
        <v>201</v>
      </c>
      <c r="BA22" s="94" t="s">
        <v>104</v>
      </c>
      <c r="BB22" s="95" t="str">
        <f>IF(AV22&lt;1%,"Sin iniciar",IF(AV22&gt;=T22,"Terminada","En gestión"))</f>
        <v>En gestión</v>
      </c>
      <c r="BC22" s="102">
        <v>146113644</v>
      </c>
      <c r="BD22" s="102">
        <v>36528144</v>
      </c>
      <c r="BE22" s="67">
        <v>104742000</v>
      </c>
      <c r="BF22" s="67">
        <v>91080000</v>
      </c>
      <c r="BG22" s="67">
        <v>42380800.109999999</v>
      </c>
    </row>
    <row r="23" spans="2:59" s="98" customFormat="1" ht="17.25" thickBot="1" x14ac:dyDescent="0.35">
      <c r="B23" s="343" t="s">
        <v>88</v>
      </c>
      <c r="C23" s="343" t="s">
        <v>89</v>
      </c>
      <c r="D23" s="343" t="s">
        <v>180</v>
      </c>
      <c r="E23" s="346" t="s">
        <v>202</v>
      </c>
      <c r="F23" s="343" t="s">
        <v>182</v>
      </c>
      <c r="G23" s="343" t="s">
        <v>183</v>
      </c>
      <c r="H23" s="343" t="s">
        <v>184</v>
      </c>
      <c r="I23" s="340">
        <v>1</v>
      </c>
      <c r="J23" s="343" t="s">
        <v>203</v>
      </c>
      <c r="K23" s="343" t="s">
        <v>162</v>
      </c>
      <c r="L23" s="343" t="s">
        <v>97</v>
      </c>
      <c r="M23" s="343" t="s">
        <v>204</v>
      </c>
      <c r="N23" s="343" t="s">
        <v>205</v>
      </c>
      <c r="O23" s="337">
        <v>46068</v>
      </c>
      <c r="P23" s="337">
        <v>46386</v>
      </c>
      <c r="Q23" s="340"/>
      <c r="R23" s="340"/>
      <c r="S23" s="340">
        <v>0.5</v>
      </c>
      <c r="T23" s="340">
        <v>1</v>
      </c>
      <c r="U23" s="382" t="s">
        <v>100</v>
      </c>
      <c r="V23" s="383">
        <v>146113644</v>
      </c>
      <c r="W23" s="65" t="s">
        <v>1806</v>
      </c>
      <c r="X23" s="65" t="s">
        <v>202</v>
      </c>
      <c r="Y23" s="66" t="s">
        <v>188</v>
      </c>
      <c r="Z23" s="66" t="s">
        <v>189</v>
      </c>
      <c r="AA23" s="66" t="s">
        <v>180</v>
      </c>
      <c r="AB23" s="67">
        <v>36754000</v>
      </c>
      <c r="AC23" s="432" t="s">
        <v>190</v>
      </c>
      <c r="AD23" s="343" t="s">
        <v>104</v>
      </c>
      <c r="AE23" s="343" t="s">
        <v>105</v>
      </c>
      <c r="AF23" s="343" t="s">
        <v>166</v>
      </c>
      <c r="AG23" s="343" t="s">
        <v>104</v>
      </c>
      <c r="AI23" s="374"/>
      <c r="AJ23" s="388" t="str">
        <f>+IF(Q23=0,"No Aplica",IF(AI23/Q23&gt;=100%,100%,AI23/Q23))</f>
        <v>No Aplica</v>
      </c>
      <c r="AK23" s="389" t="str">
        <f t="shared" si="1"/>
        <v>No reporta avance en el periodo</v>
      </c>
      <c r="AL23" s="343" t="s">
        <v>191</v>
      </c>
      <c r="AM23" s="343" t="s">
        <v>104</v>
      </c>
      <c r="AN23" s="343" t="s">
        <v>104</v>
      </c>
      <c r="AO23" s="298" t="str">
        <f>IF(AI23&lt;1%,"Sin iniciar",IF(AI23&gt;=G23,"Terminada","En gestión"))</f>
        <v>Sin iniciar</v>
      </c>
      <c r="AP23" s="368">
        <v>146113644</v>
      </c>
      <c r="AQ23" s="368">
        <v>0</v>
      </c>
      <c r="AR23" s="73">
        <v>36754000</v>
      </c>
      <c r="AS23" s="73">
        <v>31960000.000000004</v>
      </c>
      <c r="AT23" s="73">
        <v>5326666.78</v>
      </c>
      <c r="AV23" s="408"/>
      <c r="AW23" s="386" t="str">
        <f>+IF(R23=0,"No Aplica",IF(AV23/R23&gt;=100%,100%,AV23/R23))</f>
        <v>No Aplica</v>
      </c>
      <c r="AX23" s="358" t="str">
        <f t="shared" si="6"/>
        <v>No reporta avance en el periodo</v>
      </c>
      <c r="AY23" s="393" t="s">
        <v>191</v>
      </c>
      <c r="AZ23" s="393" t="s">
        <v>104</v>
      </c>
      <c r="BA23" s="393" t="s">
        <v>104</v>
      </c>
      <c r="BB23" s="364" t="str">
        <f>IF(AV23&lt;1%,"Sin iniciar",IF(AV23&gt;=T23,"Terminada","En gestión"))</f>
        <v>Sin iniciar</v>
      </c>
      <c r="BC23" s="404">
        <v>146113644</v>
      </c>
      <c r="BD23" s="406">
        <v>0</v>
      </c>
      <c r="BE23" s="67">
        <v>36754000</v>
      </c>
      <c r="BF23" s="67">
        <v>31960000.000000004</v>
      </c>
      <c r="BG23" s="67">
        <v>14914666.780000001</v>
      </c>
    </row>
    <row r="24" spans="2:59" s="98" customFormat="1" ht="17.25" thickBot="1" x14ac:dyDescent="0.35">
      <c r="B24" s="345"/>
      <c r="C24" s="345"/>
      <c r="D24" s="345"/>
      <c r="E24" s="348"/>
      <c r="F24" s="345"/>
      <c r="G24" s="345"/>
      <c r="H24" s="345"/>
      <c r="I24" s="342"/>
      <c r="J24" s="345"/>
      <c r="K24" s="345"/>
      <c r="L24" s="345"/>
      <c r="M24" s="345"/>
      <c r="N24" s="345"/>
      <c r="O24" s="339"/>
      <c r="P24" s="339"/>
      <c r="Q24" s="342"/>
      <c r="R24" s="342"/>
      <c r="S24" s="342"/>
      <c r="T24" s="342"/>
      <c r="U24" s="382"/>
      <c r="V24" s="383"/>
      <c r="W24" s="65" t="s">
        <v>1806</v>
      </c>
      <c r="X24" s="65" t="str">
        <f>+X23</f>
        <v>AAI_03</v>
      </c>
      <c r="Y24" s="66" t="s">
        <v>101</v>
      </c>
      <c r="Z24" s="66" t="s">
        <v>102</v>
      </c>
      <c r="AA24" s="66" t="s">
        <v>180</v>
      </c>
      <c r="AB24" s="67">
        <v>13886250</v>
      </c>
      <c r="AC24" s="433"/>
      <c r="AD24" s="345"/>
      <c r="AE24" s="345"/>
      <c r="AF24" s="345"/>
      <c r="AG24" s="345"/>
      <c r="AI24" s="376"/>
      <c r="AJ24" s="378"/>
      <c r="AK24" s="380"/>
      <c r="AL24" s="345"/>
      <c r="AM24" s="345"/>
      <c r="AN24" s="345"/>
      <c r="AO24" s="300"/>
      <c r="AP24" s="370"/>
      <c r="AQ24" s="370"/>
      <c r="AR24" s="73">
        <v>13886250</v>
      </c>
      <c r="AS24" s="73">
        <v>12075000</v>
      </c>
      <c r="AT24" s="73">
        <v>2415000</v>
      </c>
      <c r="AV24" s="409"/>
      <c r="AW24" s="387"/>
      <c r="AX24" s="360"/>
      <c r="AY24" s="363"/>
      <c r="AZ24" s="363"/>
      <c r="BA24" s="363"/>
      <c r="BB24" s="366"/>
      <c r="BC24" s="405"/>
      <c r="BD24" s="407"/>
      <c r="BE24" s="67">
        <v>13886250</v>
      </c>
      <c r="BF24" s="67">
        <v>12075000</v>
      </c>
      <c r="BG24" s="67">
        <v>6037500</v>
      </c>
    </row>
    <row r="25" spans="2:59" s="98" customFormat="1" ht="17.25" thickBot="1" x14ac:dyDescent="0.35">
      <c r="B25" s="343" t="s">
        <v>88</v>
      </c>
      <c r="C25" s="343" t="s">
        <v>89</v>
      </c>
      <c r="D25" s="343" t="s">
        <v>180</v>
      </c>
      <c r="E25" s="346" t="s">
        <v>206</v>
      </c>
      <c r="F25" s="343" t="s">
        <v>182</v>
      </c>
      <c r="G25" s="343" t="s">
        <v>183</v>
      </c>
      <c r="H25" s="343" t="s">
        <v>184</v>
      </c>
      <c r="I25" s="398">
        <v>200</v>
      </c>
      <c r="J25" s="343" t="s">
        <v>207</v>
      </c>
      <c r="K25" s="343" t="s">
        <v>162</v>
      </c>
      <c r="L25" s="343" t="s">
        <v>152</v>
      </c>
      <c r="M25" s="343" t="s">
        <v>208</v>
      </c>
      <c r="N25" s="343" t="s">
        <v>209</v>
      </c>
      <c r="O25" s="337">
        <v>46068</v>
      </c>
      <c r="P25" s="337">
        <v>46386</v>
      </c>
      <c r="Q25" s="398">
        <v>50</v>
      </c>
      <c r="R25" s="398">
        <v>100</v>
      </c>
      <c r="S25" s="398">
        <v>150</v>
      </c>
      <c r="T25" s="398">
        <v>200</v>
      </c>
      <c r="U25" s="382" t="s">
        <v>100</v>
      </c>
      <c r="V25" s="383">
        <v>146113644</v>
      </c>
      <c r="W25" s="65" t="s">
        <v>1806</v>
      </c>
      <c r="X25" s="65" t="s">
        <v>206</v>
      </c>
      <c r="Y25" s="66" t="s">
        <v>188</v>
      </c>
      <c r="Z25" s="66" t="s">
        <v>189</v>
      </c>
      <c r="AA25" s="66" t="s">
        <v>180</v>
      </c>
      <c r="AB25" s="67">
        <v>71162000</v>
      </c>
      <c r="AC25" s="432" t="s">
        <v>190</v>
      </c>
      <c r="AD25" s="343" t="s">
        <v>104</v>
      </c>
      <c r="AE25" s="343" t="s">
        <v>105</v>
      </c>
      <c r="AF25" s="343" t="s">
        <v>166</v>
      </c>
      <c r="AG25" s="343" t="s">
        <v>104</v>
      </c>
      <c r="AI25" s="410">
        <v>330</v>
      </c>
      <c r="AJ25" s="388">
        <f>+IF(Q25=0,"No Aplica",IF(AI25/Q25&gt;=100%,100%,AI25/Q25))</f>
        <v>1</v>
      </c>
      <c r="AK25" s="389" t="str">
        <f t="shared" si="1"/>
        <v>Avance satisfactorio</v>
      </c>
      <c r="AL25" s="343" t="s">
        <v>210</v>
      </c>
      <c r="AM25" s="343" t="s">
        <v>211</v>
      </c>
      <c r="AN25" s="343" t="s">
        <v>109</v>
      </c>
      <c r="AO25" s="298" t="str">
        <f>IF(AI25&lt;1%,"Sin iniciar",IF(AI25&gt;=G25,"Terminada","En gestión"))</f>
        <v>En gestión</v>
      </c>
      <c r="AP25" s="368">
        <v>146113644</v>
      </c>
      <c r="AQ25" s="368">
        <v>36528144</v>
      </c>
      <c r="AR25" s="73">
        <v>71162000</v>
      </c>
      <c r="AS25" s="73">
        <v>61880000</v>
      </c>
      <c r="AT25" s="73">
        <v>10186400</v>
      </c>
      <c r="AV25" s="424">
        <v>250</v>
      </c>
      <c r="AW25" s="402">
        <f>+IF(R25=0,"No Aplica",IF(AV25/R25&gt;=100%,100%,AV25/R25))</f>
        <v>1</v>
      </c>
      <c r="AX25" s="358" t="str">
        <f t="shared" ref="AX25" si="7">IF(ISTEXT(AW25),"No reporta avance en el periodo",IF(AW25&lt;=69%,"Avance insuficiente",IF(AW25&gt;95%,"Avance satisfactorio",IF(AW25&gt;70%,"Avance suficiente",IF(AW25&lt;94%,"Avance suficiente",0)))))</f>
        <v>Avance satisfactorio</v>
      </c>
      <c r="AY25" s="393" t="s">
        <v>212</v>
      </c>
      <c r="AZ25" s="412" t="s">
        <v>211</v>
      </c>
      <c r="BA25" s="393" t="s">
        <v>104</v>
      </c>
      <c r="BB25" s="364" t="s">
        <v>213</v>
      </c>
      <c r="BC25" s="414">
        <v>146113644</v>
      </c>
      <c r="BD25" s="422">
        <v>36528144</v>
      </c>
      <c r="BE25" s="67">
        <v>71162000</v>
      </c>
      <c r="BF25" s="67">
        <v>61880000</v>
      </c>
      <c r="BG25" s="67">
        <v>28750400</v>
      </c>
    </row>
    <row r="26" spans="2:59" s="98" customFormat="1" ht="17.25" thickBot="1" x14ac:dyDescent="0.35">
      <c r="B26" s="345"/>
      <c r="C26" s="345"/>
      <c r="D26" s="345"/>
      <c r="E26" s="348"/>
      <c r="F26" s="345"/>
      <c r="G26" s="345"/>
      <c r="H26" s="345"/>
      <c r="I26" s="399"/>
      <c r="J26" s="345"/>
      <c r="K26" s="345"/>
      <c r="L26" s="345"/>
      <c r="M26" s="345"/>
      <c r="N26" s="345"/>
      <c r="O26" s="339"/>
      <c r="P26" s="339"/>
      <c r="Q26" s="399"/>
      <c r="R26" s="399"/>
      <c r="S26" s="399"/>
      <c r="T26" s="399"/>
      <c r="U26" s="382"/>
      <c r="V26" s="383"/>
      <c r="W26" s="65" t="s">
        <v>1806</v>
      </c>
      <c r="X26" s="65" t="str">
        <f>+X25</f>
        <v>AAI_04</v>
      </c>
      <c r="Y26" s="66" t="s">
        <v>101</v>
      </c>
      <c r="Z26" s="66" t="s">
        <v>102</v>
      </c>
      <c r="AA26" s="66" t="s">
        <v>180</v>
      </c>
      <c r="AB26" s="67">
        <v>197893250</v>
      </c>
      <c r="AC26" s="433"/>
      <c r="AD26" s="345"/>
      <c r="AE26" s="345"/>
      <c r="AF26" s="345"/>
      <c r="AG26" s="345"/>
      <c r="AI26" s="411"/>
      <c r="AJ26" s="378"/>
      <c r="AK26" s="380"/>
      <c r="AL26" s="345"/>
      <c r="AM26" s="345"/>
      <c r="AN26" s="345"/>
      <c r="AO26" s="300"/>
      <c r="AP26" s="370"/>
      <c r="AQ26" s="370"/>
      <c r="AR26" s="73">
        <v>181093250</v>
      </c>
      <c r="AS26" s="73">
        <v>161855000</v>
      </c>
      <c r="AT26" s="73">
        <v>28044799.5</v>
      </c>
      <c r="AV26" s="425"/>
      <c r="AW26" s="403"/>
      <c r="AX26" s="360"/>
      <c r="AY26" s="363"/>
      <c r="AZ26" s="413"/>
      <c r="BA26" s="363"/>
      <c r="BB26" s="366"/>
      <c r="BC26" s="415"/>
      <c r="BD26" s="423"/>
      <c r="BE26" s="67">
        <v>197893250</v>
      </c>
      <c r="BF26" s="67">
        <v>176228333</v>
      </c>
      <c r="BG26" s="67">
        <v>83321299.5</v>
      </c>
    </row>
    <row r="27" spans="2:59" s="98" customFormat="1" ht="17.25" thickBot="1" x14ac:dyDescent="0.35">
      <c r="B27" s="343" t="s">
        <v>88</v>
      </c>
      <c r="C27" s="343" t="s">
        <v>89</v>
      </c>
      <c r="D27" s="343" t="s">
        <v>180</v>
      </c>
      <c r="E27" s="346" t="s">
        <v>214</v>
      </c>
      <c r="F27" s="343" t="s">
        <v>182</v>
      </c>
      <c r="G27" s="343" t="s">
        <v>183</v>
      </c>
      <c r="H27" s="343" t="s">
        <v>184</v>
      </c>
      <c r="I27" s="418">
        <v>1</v>
      </c>
      <c r="J27" s="343" t="s">
        <v>215</v>
      </c>
      <c r="K27" s="343" t="s">
        <v>162</v>
      </c>
      <c r="L27" s="343" t="s">
        <v>97</v>
      </c>
      <c r="M27" s="343" t="s">
        <v>216</v>
      </c>
      <c r="N27" s="343" t="s">
        <v>217</v>
      </c>
      <c r="O27" s="337">
        <v>46280</v>
      </c>
      <c r="P27" s="337">
        <v>46386</v>
      </c>
      <c r="Q27" s="418"/>
      <c r="R27" s="418"/>
      <c r="S27" s="418">
        <v>0.5</v>
      </c>
      <c r="T27" s="418">
        <v>1</v>
      </c>
      <c r="U27" s="382" t="s">
        <v>100</v>
      </c>
      <c r="V27" s="383">
        <v>146113644</v>
      </c>
      <c r="W27" s="65" t="s">
        <v>1806</v>
      </c>
      <c r="X27" s="65" t="s">
        <v>214</v>
      </c>
      <c r="Y27" s="66" t="s">
        <v>188</v>
      </c>
      <c r="Z27" s="66" t="s">
        <v>189</v>
      </c>
      <c r="AA27" s="66" t="s">
        <v>180</v>
      </c>
      <c r="AB27" s="67">
        <v>152600000</v>
      </c>
      <c r="AC27" s="432" t="s">
        <v>190</v>
      </c>
      <c r="AD27" s="343" t="s">
        <v>104</v>
      </c>
      <c r="AE27" s="343" t="s">
        <v>105</v>
      </c>
      <c r="AF27" s="343" t="s">
        <v>166</v>
      </c>
      <c r="AG27" s="343" t="s">
        <v>104</v>
      </c>
      <c r="AI27" s="416"/>
      <c r="AJ27" s="388" t="str">
        <f>+IF(Q27=0,"No Aplica",IF(AI27/Q27&gt;=100%,100%,AI27/Q27))</f>
        <v>No Aplica</v>
      </c>
      <c r="AK27" s="389" t="str">
        <f t="shared" si="1"/>
        <v>No reporta avance en el periodo</v>
      </c>
      <c r="AL27" s="343" t="s">
        <v>191</v>
      </c>
      <c r="AM27" s="343" t="s">
        <v>104</v>
      </c>
      <c r="AN27" s="343" t="s">
        <v>104</v>
      </c>
      <c r="AO27" s="298" t="str">
        <f>IF(AI27&lt;1%,"Sin iniciar",IF(AI27&gt;=G27,"Terminada","En gestión"))</f>
        <v>Sin iniciar</v>
      </c>
      <c r="AP27" s="368">
        <v>146113644</v>
      </c>
      <c r="AQ27" s="368">
        <v>0</v>
      </c>
      <c r="AR27" s="73">
        <v>152600000</v>
      </c>
      <c r="AS27" s="73">
        <v>93901326</v>
      </c>
      <c r="AT27" s="73">
        <v>13646667</v>
      </c>
      <c r="AV27" s="430"/>
      <c r="AW27" s="426" t="str">
        <f>+IF(R27=0,"No Aplica",IF(AV27/R27&gt;=100%,100%,AV27/R27))</f>
        <v>No Aplica</v>
      </c>
      <c r="AX27" s="427" t="str">
        <f t="shared" ref="AX27" si="8">IF(ISTEXT(AW27),"No reporta avance en el periodo",IF(AW27&lt;=69%,"Avance insuficiente",IF(AW27&gt;95%,"Avance satisfactorio",IF(AW27&gt;70%,"Avance suficiente",IF(AW27&lt;94%,"Avance suficiente",0)))))</f>
        <v>No reporta avance en el periodo</v>
      </c>
      <c r="AY27" s="393" t="s">
        <v>191</v>
      </c>
      <c r="AZ27" s="393" t="s">
        <v>104</v>
      </c>
      <c r="BA27" s="393" t="s">
        <v>104</v>
      </c>
      <c r="BB27" s="364" t="str">
        <f>IF(AV27&lt;1%,"Sin iniciar",IF(AV27&gt;=T27,"Terminada","En gestión"))</f>
        <v>Sin iniciar</v>
      </c>
      <c r="BC27" s="404">
        <v>146113644</v>
      </c>
      <c r="BD27" s="406">
        <v>0</v>
      </c>
      <c r="BE27" s="67">
        <v>152600000</v>
      </c>
      <c r="BF27" s="67">
        <v>124845993</v>
      </c>
      <c r="BG27" s="67">
        <v>51992660</v>
      </c>
    </row>
    <row r="28" spans="2:59" s="98" customFormat="1" ht="17.25" thickBot="1" x14ac:dyDescent="0.35">
      <c r="B28" s="345"/>
      <c r="C28" s="345"/>
      <c r="D28" s="345"/>
      <c r="E28" s="348"/>
      <c r="F28" s="345"/>
      <c r="G28" s="345"/>
      <c r="H28" s="345"/>
      <c r="I28" s="419"/>
      <c r="J28" s="345"/>
      <c r="K28" s="345"/>
      <c r="L28" s="345"/>
      <c r="M28" s="345"/>
      <c r="N28" s="345"/>
      <c r="O28" s="339"/>
      <c r="P28" s="339"/>
      <c r="Q28" s="419"/>
      <c r="R28" s="419"/>
      <c r="S28" s="419"/>
      <c r="T28" s="419"/>
      <c r="U28" s="382"/>
      <c r="V28" s="383"/>
      <c r="W28" s="65" t="s">
        <v>1806</v>
      </c>
      <c r="X28" s="65" t="str">
        <f>+X27</f>
        <v>AAI_05</v>
      </c>
      <c r="Y28" s="66" t="s">
        <v>101</v>
      </c>
      <c r="Z28" s="66" t="s">
        <v>102</v>
      </c>
      <c r="AA28" s="66" t="s">
        <v>180</v>
      </c>
      <c r="AB28" s="67">
        <v>21413500</v>
      </c>
      <c r="AC28" s="433"/>
      <c r="AD28" s="345"/>
      <c r="AE28" s="345"/>
      <c r="AF28" s="345"/>
      <c r="AG28" s="345"/>
      <c r="AI28" s="417"/>
      <c r="AJ28" s="378"/>
      <c r="AK28" s="380"/>
      <c r="AL28" s="345"/>
      <c r="AM28" s="345"/>
      <c r="AN28" s="345"/>
      <c r="AO28" s="300"/>
      <c r="AP28" s="370"/>
      <c r="AQ28" s="370"/>
      <c r="AR28" s="73">
        <v>21413500</v>
      </c>
      <c r="AS28" s="73">
        <v>0</v>
      </c>
      <c r="AT28" s="73">
        <v>0</v>
      </c>
      <c r="AV28" s="431"/>
      <c r="AW28" s="378"/>
      <c r="AX28" s="428"/>
      <c r="AY28" s="363"/>
      <c r="AZ28" s="363"/>
      <c r="BA28" s="363"/>
      <c r="BB28" s="429"/>
      <c r="BC28" s="405"/>
      <c r="BD28" s="407"/>
      <c r="BE28" s="67">
        <v>21413500</v>
      </c>
      <c r="BF28" s="67">
        <v>6600000</v>
      </c>
      <c r="BG28" s="67">
        <v>0</v>
      </c>
    </row>
    <row r="29" spans="2:59" s="98" customFormat="1" ht="17.25" thickBot="1" x14ac:dyDescent="0.35">
      <c r="B29" s="81" t="s">
        <v>88</v>
      </c>
      <c r="C29" s="81" t="s">
        <v>218</v>
      </c>
      <c r="D29" s="81" t="s">
        <v>218</v>
      </c>
      <c r="E29" s="82" t="s">
        <v>219</v>
      </c>
      <c r="F29" s="81" t="s">
        <v>220</v>
      </c>
      <c r="G29" s="81" t="s">
        <v>137</v>
      </c>
      <c r="H29" s="81" t="s">
        <v>221</v>
      </c>
      <c r="I29" s="106">
        <v>1</v>
      </c>
      <c r="J29" s="81" t="s">
        <v>222</v>
      </c>
      <c r="K29" s="81" t="s">
        <v>96</v>
      </c>
      <c r="L29" s="81" t="s">
        <v>97</v>
      </c>
      <c r="M29" s="81" t="s">
        <v>223</v>
      </c>
      <c r="N29" s="81" t="s">
        <v>224</v>
      </c>
      <c r="O29" s="84">
        <v>46038</v>
      </c>
      <c r="P29" s="84">
        <v>46386</v>
      </c>
      <c r="Q29" s="106">
        <v>0.25</v>
      </c>
      <c r="R29" s="106">
        <v>0.5</v>
      </c>
      <c r="S29" s="106">
        <v>0.75</v>
      </c>
      <c r="T29" s="106">
        <v>1</v>
      </c>
      <c r="U29" s="76" t="s">
        <v>100</v>
      </c>
      <c r="V29" s="72">
        <v>60000000</v>
      </c>
      <c r="W29" s="65" t="s">
        <v>1806</v>
      </c>
      <c r="X29" s="65" t="s">
        <v>219</v>
      </c>
      <c r="Y29" s="66" t="s">
        <v>101</v>
      </c>
      <c r="Z29" s="66" t="s">
        <v>102</v>
      </c>
      <c r="AA29" s="66" t="s">
        <v>218</v>
      </c>
      <c r="AB29" s="67">
        <v>565000000</v>
      </c>
      <c r="AC29" s="85" t="s">
        <v>141</v>
      </c>
      <c r="AD29" s="81" t="s">
        <v>104</v>
      </c>
      <c r="AE29" s="81" t="s">
        <v>142</v>
      </c>
      <c r="AF29" s="81" t="s">
        <v>104</v>
      </c>
      <c r="AG29" s="81" t="s">
        <v>104</v>
      </c>
      <c r="AI29" s="107">
        <v>0.25</v>
      </c>
      <c r="AJ29" s="87">
        <f>+IF(Q29=0,"No Aplica",IF(AI29/Q29&gt;=100%,100%,AI29/Q29))</f>
        <v>1</v>
      </c>
      <c r="AK29" s="88" t="str">
        <f>IF(ISTEXT(AJ29),"No reporta avance en el periodo",IF(AJ29&lt;=69%,"Avance insuficiente",IF(AJ29&gt;95%,"Avance satisfactorio",IF(AJ29&gt;70%,"Avance suficiente",IF(AJ29&lt;94%,"Avance suficiente",0)))))</f>
        <v>Avance satisfactorio</v>
      </c>
      <c r="AL29" s="81" t="s">
        <v>225</v>
      </c>
      <c r="AM29" s="81" t="s">
        <v>226</v>
      </c>
      <c r="AN29" s="81" t="s">
        <v>104</v>
      </c>
      <c r="AO29" s="89" t="str">
        <f>IF(AI29&lt;1%,"Sin iniciar",IF(AI29&gt;=G29,"Terminada","En gestión"))</f>
        <v>En gestión</v>
      </c>
      <c r="AP29" s="72">
        <v>60000000</v>
      </c>
      <c r="AQ29" s="72">
        <v>15000000</v>
      </c>
      <c r="AR29" s="73">
        <v>565000000</v>
      </c>
      <c r="AS29" s="73">
        <v>402610115</v>
      </c>
      <c r="AT29" s="73">
        <v>67977848</v>
      </c>
      <c r="AV29" s="108">
        <v>0.5</v>
      </c>
      <c r="AW29" s="78">
        <f>+IF(R29=0,"No Aplica",IF(AV29/R29&gt;=100%,100%,AV29/R29))</f>
        <v>1</v>
      </c>
      <c r="AX29" s="88" t="str">
        <f>IF(ISTEXT(AW29),"No reporta avance en el periodo",IF(AW29&lt;=69%,"Avance insuficiente",IF(AW29&gt;95%,"Avance satisfactorio",IF(AW29&gt;70%,"Avance suficiente",IF(AW29&lt;94%,"Avance suficiente",0)))))</f>
        <v>Avance satisfactorio</v>
      </c>
      <c r="AY29" s="81" t="s">
        <v>227</v>
      </c>
      <c r="AZ29" s="109" t="s">
        <v>226</v>
      </c>
      <c r="BA29" s="80" t="s">
        <v>104</v>
      </c>
      <c r="BB29" s="89" t="str">
        <f>IF(AV29&lt;1%,"Sin iniciar",IF(AV29&gt;=T29,"Terminada","En gestión"))</f>
        <v>En gestión</v>
      </c>
      <c r="BC29" s="102">
        <v>60000000</v>
      </c>
      <c r="BD29" s="102">
        <v>30000000</v>
      </c>
      <c r="BE29" s="67">
        <v>565000000</v>
      </c>
      <c r="BF29" s="67">
        <v>433515360</v>
      </c>
      <c r="BG29" s="67">
        <v>183191093</v>
      </c>
    </row>
    <row r="30" spans="2:59" s="98" customFormat="1" ht="17.25" thickBot="1" x14ac:dyDescent="0.35">
      <c r="B30" s="81" t="s">
        <v>88</v>
      </c>
      <c r="C30" s="81" t="s">
        <v>228</v>
      </c>
      <c r="D30" s="81" t="s">
        <v>229</v>
      </c>
      <c r="E30" s="82" t="s">
        <v>230</v>
      </c>
      <c r="F30" s="81" t="s">
        <v>182</v>
      </c>
      <c r="G30" s="81" t="s">
        <v>231</v>
      </c>
      <c r="H30" s="81" t="s">
        <v>184</v>
      </c>
      <c r="I30" s="110">
        <v>1</v>
      </c>
      <c r="J30" s="81" t="s">
        <v>232</v>
      </c>
      <c r="K30" s="81" t="s">
        <v>96</v>
      </c>
      <c r="L30" s="81" t="s">
        <v>97</v>
      </c>
      <c r="M30" s="81" t="s">
        <v>233</v>
      </c>
      <c r="N30" s="81" t="s">
        <v>234</v>
      </c>
      <c r="O30" s="84">
        <v>46035</v>
      </c>
      <c r="P30" s="84">
        <v>46386</v>
      </c>
      <c r="Q30" s="110">
        <v>0.25</v>
      </c>
      <c r="R30" s="110">
        <v>0.5</v>
      </c>
      <c r="S30" s="110">
        <v>0.75</v>
      </c>
      <c r="T30" s="110">
        <v>1</v>
      </c>
      <c r="U30" s="76" t="s">
        <v>100</v>
      </c>
      <c r="V30" s="72">
        <v>46936190</v>
      </c>
      <c r="W30" s="65" t="s">
        <v>1806</v>
      </c>
      <c r="X30" s="65" t="s">
        <v>230</v>
      </c>
      <c r="Y30" s="66" t="s">
        <v>235</v>
      </c>
      <c r="Z30" s="66" t="s">
        <v>236</v>
      </c>
      <c r="AA30" s="66" t="s">
        <v>229</v>
      </c>
      <c r="AB30" s="67">
        <v>128256666.67</v>
      </c>
      <c r="AC30" s="85" t="s">
        <v>237</v>
      </c>
      <c r="AD30" s="81" t="s">
        <v>104</v>
      </c>
      <c r="AE30" s="81" t="s">
        <v>238</v>
      </c>
      <c r="AF30" s="81" t="s">
        <v>104</v>
      </c>
      <c r="AG30" s="81" t="s">
        <v>104</v>
      </c>
      <c r="AI30" s="111">
        <f t="shared" ref="AI30:AI37" si="9">3/12</f>
        <v>0.25</v>
      </c>
      <c r="AJ30" s="87">
        <f>+IF(Q30=0,"No Aplica",IF(AI30/Q30&gt;=100%,100%,AI30/Q30))</f>
        <v>1</v>
      </c>
      <c r="AK30" s="88" t="str">
        <f>IF(ISTEXT(AJ30),"No reporta avance en el periodo",IF(AJ30&lt;=69%,"Avance insuficiente",IF(AJ30&gt;95%,"Avance satisfactorio",IF(AJ30&gt;70%,"Avance suficiente",IF(AJ30&lt;94%,"Avance suficiente",0)))))</f>
        <v>Avance satisfactorio</v>
      </c>
      <c r="AL30" s="81" t="s">
        <v>239</v>
      </c>
      <c r="AM30" s="81" t="s">
        <v>240</v>
      </c>
      <c r="AN30" s="81" t="s">
        <v>104</v>
      </c>
      <c r="AO30" s="89" t="str">
        <f>IF(AI30&lt;1%,"Sin iniciar",IF(AI30&gt;=G31,"Terminada","En gestión"))</f>
        <v>En gestión</v>
      </c>
      <c r="AP30" s="72">
        <v>46936190</v>
      </c>
      <c r="AQ30" s="72">
        <v>11734047</v>
      </c>
      <c r="AR30" s="73">
        <v>128256666.67</v>
      </c>
      <c r="AS30" s="73">
        <v>106400000</v>
      </c>
      <c r="AT30" s="73">
        <v>16256667</v>
      </c>
      <c r="AV30" s="108">
        <f>6/12</f>
        <v>0.5</v>
      </c>
      <c r="AW30" s="78">
        <f>+IF(R30=0,"No Aplica",IF(AV30/R30&gt;=100%,100%,AV30/R30))</f>
        <v>1</v>
      </c>
      <c r="AX30" s="112" t="str">
        <f>IF(ISTEXT(AW30),"No reporta avance en el periodo",IF(AW30&lt;=69%,"Avance insuficiente",IF(AW30&gt;95%,"Avance satisfactorio",IF(AW30&gt;70%,"Avance suficiente",IF(AW30&lt;94%,"Avance suficiente",0)))))</f>
        <v>Avance satisfactorio</v>
      </c>
      <c r="AY30" s="113" t="s">
        <v>241</v>
      </c>
      <c r="AZ30" s="114" t="s">
        <v>242</v>
      </c>
      <c r="BA30" s="115" t="s">
        <v>104</v>
      </c>
      <c r="BB30" s="89" t="str">
        <f t="shared" ref="BB30:BB32" si="10">IF(AV30&lt;1%,"Sin iniciar",IF(AV30&gt;=T30,"Terminada","En gestión"))</f>
        <v>En gestión</v>
      </c>
      <c r="BC30" s="117">
        <v>50221724</v>
      </c>
      <c r="BD30" s="118">
        <v>25110862</v>
      </c>
      <c r="BE30" s="67">
        <v>128256666.67</v>
      </c>
      <c r="BF30" s="67">
        <v>106400000</v>
      </c>
      <c r="BG30" s="67">
        <v>49856667</v>
      </c>
    </row>
    <row r="31" spans="2:59" s="98" customFormat="1" ht="17.25" thickBot="1" x14ac:dyDescent="0.35">
      <c r="B31" s="81" t="s">
        <v>88</v>
      </c>
      <c r="C31" s="81" t="s">
        <v>228</v>
      </c>
      <c r="D31" s="81" t="s">
        <v>229</v>
      </c>
      <c r="E31" s="82" t="s">
        <v>243</v>
      </c>
      <c r="F31" s="81" t="s">
        <v>182</v>
      </c>
      <c r="G31" s="81" t="s">
        <v>231</v>
      </c>
      <c r="H31" s="81" t="s">
        <v>184</v>
      </c>
      <c r="I31" s="110">
        <v>1</v>
      </c>
      <c r="J31" s="81" t="s">
        <v>244</v>
      </c>
      <c r="K31" s="81" t="s">
        <v>96</v>
      </c>
      <c r="L31" s="81" t="s">
        <v>97</v>
      </c>
      <c r="M31" s="81" t="s">
        <v>245</v>
      </c>
      <c r="N31" s="81" t="s">
        <v>246</v>
      </c>
      <c r="O31" s="84">
        <v>46035</v>
      </c>
      <c r="P31" s="84">
        <v>46386</v>
      </c>
      <c r="Q31" s="110">
        <v>0.25</v>
      </c>
      <c r="R31" s="110">
        <v>0.5</v>
      </c>
      <c r="S31" s="110">
        <v>0.75</v>
      </c>
      <c r="T31" s="110">
        <v>1</v>
      </c>
      <c r="U31" s="76" t="s">
        <v>100</v>
      </c>
      <c r="V31" s="72">
        <v>91516021</v>
      </c>
      <c r="W31" s="65" t="s">
        <v>1806</v>
      </c>
      <c r="X31" s="65" t="s">
        <v>243</v>
      </c>
      <c r="Y31" s="66" t="s">
        <v>235</v>
      </c>
      <c r="Z31" s="66" t="s">
        <v>236</v>
      </c>
      <c r="AA31" s="66" t="s">
        <v>229</v>
      </c>
      <c r="AB31" s="67">
        <v>209965000</v>
      </c>
      <c r="AC31" s="85" t="s">
        <v>237</v>
      </c>
      <c r="AD31" s="81" t="s">
        <v>104</v>
      </c>
      <c r="AE31" s="81" t="s">
        <v>238</v>
      </c>
      <c r="AF31" s="81" t="s">
        <v>104</v>
      </c>
      <c r="AG31" s="81" t="s">
        <v>104</v>
      </c>
      <c r="AI31" s="111">
        <f t="shared" si="9"/>
        <v>0.25</v>
      </c>
      <c r="AJ31" s="87">
        <f>+IF(Q31=0,"No Aplica",IF(AI31/Q31&gt;=100%,100%,AI31/Q31))</f>
        <v>1</v>
      </c>
      <c r="AK31" s="88" t="str">
        <f t="shared" ref="AK31:AK48" si="11">IF(ISTEXT(AJ31),"No reporta avance en el periodo",IF(AJ31&lt;=69%,"Avance insuficiente",IF(AJ31&gt;95%,"Avance satisfactorio",IF(AJ31&gt;70%,"Avance suficiente",IF(AJ31&lt;94%,"Avance suficiente",0)))))</f>
        <v>Avance satisfactorio</v>
      </c>
      <c r="AL31" s="81" t="s">
        <v>247</v>
      </c>
      <c r="AM31" s="81" t="s">
        <v>248</v>
      </c>
      <c r="AN31" s="81" t="s">
        <v>104</v>
      </c>
      <c r="AO31" s="89" t="str">
        <f>IF(AI31&lt;1%,"Sin iniciar",IF(AI31&gt;=G32,"Terminada","En gestión"))</f>
        <v>En gestión</v>
      </c>
      <c r="AP31" s="72">
        <v>91516021</v>
      </c>
      <c r="AQ31" s="72">
        <v>22879005</v>
      </c>
      <c r="AR31" s="73">
        <v>209965000</v>
      </c>
      <c r="AS31" s="73">
        <v>182875000</v>
      </c>
      <c r="AT31" s="73">
        <v>27859999.670000002</v>
      </c>
      <c r="AV31" s="108">
        <f>6/12</f>
        <v>0.5</v>
      </c>
      <c r="AW31" s="78">
        <f>+IF(R31=0,"No Aplica",IF(AV31/R31&gt;=100%,100%,AV31/R31))</f>
        <v>1</v>
      </c>
      <c r="AX31" s="112" t="str">
        <f t="shared" ref="AX31:AX37" si="12">IF(ISTEXT(AW31),"No reporta avance en el periodo",IF(AW31&lt;=69%,"Avance insuficiente",IF(AW31&gt;95%,"Avance satisfactorio",IF(AW31&gt;70%,"Avance suficiente",IF(AW31&lt;94%,"Avance suficiente",0)))))</f>
        <v>Avance satisfactorio</v>
      </c>
      <c r="AY31" s="119" t="s">
        <v>249</v>
      </c>
      <c r="AZ31" s="120" t="s">
        <v>250</v>
      </c>
      <c r="BA31" s="115" t="s">
        <v>104</v>
      </c>
      <c r="BB31" s="89" t="str">
        <f t="shared" si="10"/>
        <v>En gestión</v>
      </c>
      <c r="BC31" s="121">
        <v>97922149</v>
      </c>
      <c r="BD31" s="122">
        <v>48961074</v>
      </c>
      <c r="BE31" s="67">
        <v>209965000</v>
      </c>
      <c r="BF31" s="67">
        <v>182875000</v>
      </c>
      <c r="BG31" s="67">
        <v>85609999.670000002</v>
      </c>
    </row>
    <row r="32" spans="2:59" s="98" customFormat="1" ht="17.25" thickBot="1" x14ac:dyDescent="0.35">
      <c r="B32" s="81" t="s">
        <v>88</v>
      </c>
      <c r="C32" s="81" t="s">
        <v>228</v>
      </c>
      <c r="D32" s="81" t="s">
        <v>229</v>
      </c>
      <c r="E32" s="82" t="s">
        <v>251</v>
      </c>
      <c r="F32" s="81" t="s">
        <v>182</v>
      </c>
      <c r="G32" s="81" t="s">
        <v>252</v>
      </c>
      <c r="H32" s="81" t="s">
        <v>184</v>
      </c>
      <c r="I32" s="110">
        <v>1</v>
      </c>
      <c r="J32" s="81" t="s">
        <v>253</v>
      </c>
      <c r="K32" s="81" t="s">
        <v>96</v>
      </c>
      <c r="L32" s="81" t="s">
        <v>97</v>
      </c>
      <c r="M32" s="81" t="s">
        <v>245</v>
      </c>
      <c r="N32" s="81" t="s">
        <v>254</v>
      </c>
      <c r="O32" s="84">
        <v>46035</v>
      </c>
      <c r="P32" s="84">
        <v>46386</v>
      </c>
      <c r="Q32" s="110">
        <v>0.25</v>
      </c>
      <c r="R32" s="110">
        <v>0.5</v>
      </c>
      <c r="S32" s="110">
        <v>0.75</v>
      </c>
      <c r="T32" s="110">
        <v>1</v>
      </c>
      <c r="U32" s="76" t="s">
        <v>100</v>
      </c>
      <c r="V32" s="72">
        <v>215729283</v>
      </c>
      <c r="W32" s="65" t="s">
        <v>1806</v>
      </c>
      <c r="X32" s="65" t="s">
        <v>251</v>
      </c>
      <c r="Y32" s="66" t="s">
        <v>235</v>
      </c>
      <c r="Z32" s="66" t="s">
        <v>236</v>
      </c>
      <c r="AA32" s="66" t="s">
        <v>229</v>
      </c>
      <c r="AB32" s="67">
        <v>234159500</v>
      </c>
      <c r="AC32" s="85" t="s">
        <v>237</v>
      </c>
      <c r="AD32" s="81" t="s">
        <v>104</v>
      </c>
      <c r="AE32" s="81" t="s">
        <v>238</v>
      </c>
      <c r="AF32" s="81" t="s">
        <v>104</v>
      </c>
      <c r="AG32" s="81" t="s">
        <v>104</v>
      </c>
      <c r="AI32" s="111">
        <f t="shared" si="9"/>
        <v>0.25</v>
      </c>
      <c r="AJ32" s="87">
        <f>+IF(Q32=0,"No Aplica",IF(AI32/Q32&gt;=100%,100%,AI32/Q32))</f>
        <v>1</v>
      </c>
      <c r="AK32" s="88" t="str">
        <f t="shared" si="11"/>
        <v>Avance satisfactorio</v>
      </c>
      <c r="AL32" s="81" t="s">
        <v>255</v>
      </c>
      <c r="AM32" s="81" t="s">
        <v>256</v>
      </c>
      <c r="AN32" s="81"/>
      <c r="AO32" s="89" t="str">
        <f>IF(AI32&lt;1%,"Sin iniciar",IF(AI32&gt;=G33,"Terminada","En gestión"))</f>
        <v>En gestión</v>
      </c>
      <c r="AP32" s="72">
        <v>215729283</v>
      </c>
      <c r="AQ32" s="72">
        <v>44059358</v>
      </c>
      <c r="AR32" s="73">
        <v>234159500</v>
      </c>
      <c r="AS32" s="73">
        <v>143516500</v>
      </c>
      <c r="AT32" s="73">
        <v>23025633.329999998</v>
      </c>
      <c r="AV32" s="108">
        <f>6/12</f>
        <v>0.5</v>
      </c>
      <c r="AW32" s="78">
        <f>+IF(R32=0,"No Aplica",IF(AV32/R32&gt;=100%,100%,AV32/R32))</f>
        <v>1</v>
      </c>
      <c r="AX32" s="112" t="str">
        <f t="shared" si="12"/>
        <v>Avance satisfactorio</v>
      </c>
      <c r="AY32" s="119" t="s">
        <v>257</v>
      </c>
      <c r="AZ32" s="120" t="s">
        <v>258</v>
      </c>
      <c r="BA32" s="115" t="s">
        <v>104</v>
      </c>
      <c r="BB32" s="89" t="str">
        <f t="shared" si="10"/>
        <v>En gestión</v>
      </c>
      <c r="BC32" s="121">
        <v>233065453</v>
      </c>
      <c r="BD32" s="122">
        <v>116532726</v>
      </c>
      <c r="BE32" s="67">
        <v>234159500</v>
      </c>
      <c r="BF32" s="67">
        <v>156716500</v>
      </c>
      <c r="BG32" s="67">
        <v>68346633.329999998</v>
      </c>
    </row>
    <row r="33" spans="2:59" s="98" customFormat="1" ht="17.25" thickBot="1" x14ac:dyDescent="0.35">
      <c r="B33" s="343" t="s">
        <v>88</v>
      </c>
      <c r="C33" s="343" t="s">
        <v>228</v>
      </c>
      <c r="D33" s="343" t="s">
        <v>229</v>
      </c>
      <c r="E33" s="346" t="s">
        <v>259</v>
      </c>
      <c r="F33" s="343" t="s">
        <v>182</v>
      </c>
      <c r="G33" s="343" t="s">
        <v>252</v>
      </c>
      <c r="H33" s="343" t="s">
        <v>184</v>
      </c>
      <c r="I33" s="420">
        <v>1</v>
      </c>
      <c r="J33" s="343" t="s">
        <v>260</v>
      </c>
      <c r="K33" s="343" t="s">
        <v>96</v>
      </c>
      <c r="L33" s="343" t="s">
        <v>97</v>
      </c>
      <c r="M33" s="343" t="s">
        <v>245</v>
      </c>
      <c r="N33" s="343" t="s">
        <v>261</v>
      </c>
      <c r="O33" s="337">
        <v>46035</v>
      </c>
      <c r="P33" s="337">
        <v>46386</v>
      </c>
      <c r="Q33" s="420">
        <v>0.25</v>
      </c>
      <c r="R33" s="420">
        <v>0.5</v>
      </c>
      <c r="S33" s="420">
        <v>0.75</v>
      </c>
      <c r="T33" s="420">
        <v>1</v>
      </c>
      <c r="U33" s="382" t="s">
        <v>100</v>
      </c>
      <c r="V33" s="383">
        <v>101973890</v>
      </c>
      <c r="W33" s="65" t="s">
        <v>1806</v>
      </c>
      <c r="X33" s="65" t="s">
        <v>259</v>
      </c>
      <c r="Y33" s="66" t="s">
        <v>235</v>
      </c>
      <c r="Z33" s="66" t="s">
        <v>262</v>
      </c>
      <c r="AA33" s="66" t="s">
        <v>229</v>
      </c>
      <c r="AB33" s="67">
        <v>1347415300</v>
      </c>
      <c r="AC33" s="432" t="s">
        <v>237</v>
      </c>
      <c r="AD33" s="343" t="s">
        <v>104</v>
      </c>
      <c r="AE33" s="343" t="s">
        <v>238</v>
      </c>
      <c r="AF33" s="343" t="s">
        <v>104</v>
      </c>
      <c r="AG33" s="343" t="s">
        <v>104</v>
      </c>
      <c r="AI33" s="448">
        <f t="shared" si="9"/>
        <v>0.25</v>
      </c>
      <c r="AJ33" s="388">
        <f>+IF(Q33=0,"No Aplica",IF(AI33/Q33&gt;=100%,100%,AI33/Q33))</f>
        <v>1</v>
      </c>
      <c r="AK33" s="389" t="str">
        <f t="shared" si="11"/>
        <v>Avance satisfactorio</v>
      </c>
      <c r="AL33" s="343" t="s">
        <v>263</v>
      </c>
      <c r="AM33" s="343" t="s">
        <v>264</v>
      </c>
      <c r="AN33" s="343"/>
      <c r="AO33" s="298" t="str">
        <f>IF(AI33&lt;1%,"Sin iniciar",IF(AI33&gt;=G35,"Terminada","En gestión"))</f>
        <v>En gestión</v>
      </c>
      <c r="AP33" s="368">
        <v>101973890</v>
      </c>
      <c r="AQ33" s="368">
        <v>25493472</v>
      </c>
      <c r="AR33" s="73">
        <v>1347415300</v>
      </c>
      <c r="AS33" s="73">
        <v>899770500</v>
      </c>
      <c r="AT33" s="73">
        <v>139165867.68000001</v>
      </c>
      <c r="AV33" s="442">
        <f>6/12</f>
        <v>0.5</v>
      </c>
      <c r="AW33" s="444">
        <f>+IF(R33=0,"No Aplica",IF(AV33/R33&gt;=100%,100%,AV33/R33))</f>
        <v>1</v>
      </c>
      <c r="AX33" s="446" t="str">
        <f t="shared" si="12"/>
        <v>Avance satisfactorio</v>
      </c>
      <c r="AY33" s="436" t="s">
        <v>265</v>
      </c>
      <c r="AZ33" s="438" t="s">
        <v>266</v>
      </c>
      <c r="BA33" s="440" t="s">
        <v>104</v>
      </c>
      <c r="BB33" s="301" t="s">
        <v>213</v>
      </c>
      <c r="BC33" s="404">
        <v>97723774</v>
      </c>
      <c r="BD33" s="406">
        <v>48861887</v>
      </c>
      <c r="BE33" s="67">
        <v>1347415300</v>
      </c>
      <c r="BF33" s="67">
        <v>1023218421</v>
      </c>
      <c r="BG33" s="67">
        <v>430470779.68000007</v>
      </c>
    </row>
    <row r="34" spans="2:59" s="98" customFormat="1" ht="17.25" thickBot="1" x14ac:dyDescent="0.35">
      <c r="B34" s="345"/>
      <c r="C34" s="345"/>
      <c r="D34" s="345"/>
      <c r="E34" s="348"/>
      <c r="F34" s="345"/>
      <c r="G34" s="345"/>
      <c r="H34" s="345"/>
      <c r="I34" s="421"/>
      <c r="J34" s="345"/>
      <c r="K34" s="345"/>
      <c r="L34" s="345"/>
      <c r="M34" s="345"/>
      <c r="N34" s="345"/>
      <c r="O34" s="339"/>
      <c r="P34" s="339"/>
      <c r="Q34" s="421"/>
      <c r="R34" s="421"/>
      <c r="S34" s="421"/>
      <c r="T34" s="421"/>
      <c r="U34" s="382"/>
      <c r="V34" s="383"/>
      <c r="W34" s="65" t="s">
        <v>1806</v>
      </c>
      <c r="X34" s="65" t="str">
        <f t="shared" ref="X34:Y34" si="13">+X33</f>
        <v>DCE_04</v>
      </c>
      <c r="Y34" s="66" t="str">
        <f t="shared" si="13"/>
        <v>Cultura estadística</v>
      </c>
      <c r="Z34" s="66" t="s">
        <v>236</v>
      </c>
      <c r="AA34" s="66" t="s">
        <v>229</v>
      </c>
      <c r="AB34" s="67">
        <v>1733333.33</v>
      </c>
      <c r="AC34" s="433"/>
      <c r="AD34" s="345"/>
      <c r="AE34" s="345"/>
      <c r="AF34" s="345"/>
      <c r="AG34" s="345"/>
      <c r="AI34" s="449"/>
      <c r="AJ34" s="378"/>
      <c r="AK34" s="380"/>
      <c r="AL34" s="345"/>
      <c r="AM34" s="345"/>
      <c r="AN34" s="345"/>
      <c r="AO34" s="300"/>
      <c r="AP34" s="370"/>
      <c r="AQ34" s="370"/>
      <c r="AR34" s="73">
        <v>1733333.33</v>
      </c>
      <c r="AS34" s="73">
        <v>0</v>
      </c>
      <c r="AT34" s="73">
        <v>0</v>
      </c>
      <c r="AV34" s="443"/>
      <c r="AW34" s="445"/>
      <c r="AX34" s="447"/>
      <c r="AY34" s="437"/>
      <c r="AZ34" s="439"/>
      <c r="BA34" s="441"/>
      <c r="BB34" s="302"/>
      <c r="BC34" s="415"/>
      <c r="BD34" s="423"/>
      <c r="BE34" s="67">
        <v>1733333.33</v>
      </c>
      <c r="BF34" s="67">
        <v>0</v>
      </c>
      <c r="BG34" s="67">
        <v>0</v>
      </c>
    </row>
    <row r="35" spans="2:59" s="98" customFormat="1" ht="17.25" thickBot="1" x14ac:dyDescent="0.35">
      <c r="B35" s="81" t="s">
        <v>88</v>
      </c>
      <c r="C35" s="81" t="s">
        <v>228</v>
      </c>
      <c r="D35" s="81" t="s">
        <v>229</v>
      </c>
      <c r="E35" s="82" t="s">
        <v>267</v>
      </c>
      <c r="F35" s="81" t="s">
        <v>182</v>
      </c>
      <c r="G35" s="81" t="s">
        <v>252</v>
      </c>
      <c r="H35" s="81" t="s">
        <v>184</v>
      </c>
      <c r="I35" s="110">
        <v>1</v>
      </c>
      <c r="J35" s="81" t="s">
        <v>268</v>
      </c>
      <c r="K35" s="81" t="s">
        <v>96</v>
      </c>
      <c r="L35" s="81" t="s">
        <v>97</v>
      </c>
      <c r="M35" s="81" t="s">
        <v>269</v>
      </c>
      <c r="N35" s="81" t="s">
        <v>270</v>
      </c>
      <c r="O35" s="84">
        <v>46035</v>
      </c>
      <c r="P35" s="84">
        <v>46386</v>
      </c>
      <c r="Q35" s="110">
        <v>0.25</v>
      </c>
      <c r="R35" s="110">
        <v>0.5</v>
      </c>
      <c r="S35" s="110">
        <v>0.75</v>
      </c>
      <c r="T35" s="110">
        <v>1</v>
      </c>
      <c r="U35" s="76" t="s">
        <v>100</v>
      </c>
      <c r="V35" s="72">
        <v>134317426</v>
      </c>
      <c r="W35" s="65" t="s">
        <v>1806</v>
      </c>
      <c r="X35" s="65" t="s">
        <v>267</v>
      </c>
      <c r="Y35" s="66" t="s">
        <v>235</v>
      </c>
      <c r="Z35" s="66" t="s">
        <v>262</v>
      </c>
      <c r="AA35" s="66" t="s">
        <v>229</v>
      </c>
      <c r="AB35" s="67">
        <v>489115200</v>
      </c>
      <c r="AC35" s="85" t="s">
        <v>237</v>
      </c>
      <c r="AD35" s="81" t="s">
        <v>104</v>
      </c>
      <c r="AE35" s="81" t="s">
        <v>238</v>
      </c>
      <c r="AF35" s="81" t="s">
        <v>104</v>
      </c>
      <c r="AG35" s="81" t="s">
        <v>104</v>
      </c>
      <c r="AI35" s="111">
        <f t="shared" si="9"/>
        <v>0.25</v>
      </c>
      <c r="AJ35" s="87">
        <f>+IF(Q35=0,"No Aplica",IF(AI35/Q35&gt;=100%,100%,AI35/Q35))</f>
        <v>1</v>
      </c>
      <c r="AK35" s="88" t="str">
        <f t="shared" si="11"/>
        <v>Avance satisfactorio</v>
      </c>
      <c r="AL35" s="81" t="s">
        <v>271</v>
      </c>
      <c r="AM35" s="81" t="s">
        <v>272</v>
      </c>
      <c r="AN35" s="81"/>
      <c r="AO35" s="89" t="str">
        <f>IF(AI35&lt;1%,"Sin iniciar",IF(AI35&gt;=G36,"Terminada","En gestión"))</f>
        <v>En gestión</v>
      </c>
      <c r="AP35" s="72">
        <v>134317426</v>
      </c>
      <c r="AQ35" s="72">
        <v>33579357</v>
      </c>
      <c r="AR35" s="73">
        <v>489115200</v>
      </c>
      <c r="AS35" s="73">
        <v>412927700</v>
      </c>
      <c r="AT35" s="73">
        <v>59865832.659999996</v>
      </c>
      <c r="AV35" s="108">
        <f>6/12</f>
        <v>0.5</v>
      </c>
      <c r="AW35" s="124">
        <f>+IF(R35=0,"No Aplica",IF(AV35/R35&gt;=100%,100%,AV35/R35))</f>
        <v>1</v>
      </c>
      <c r="AX35" s="112" t="str">
        <f t="shared" ref="AX35" si="14">IF(ISTEXT(AW35),"No reporta avance en el periodo",IF(AW35&lt;=69%,"Avance insuficiente",IF(AW35&gt;95%,"Avance satisfactorio",IF(AW35&gt;70%,"Avance suficiente",IF(AW35&lt;94%,"Avance suficiente",0)))))</f>
        <v>Avance satisfactorio</v>
      </c>
      <c r="AY35" s="119" t="s">
        <v>273</v>
      </c>
      <c r="AZ35" s="120" t="s">
        <v>274</v>
      </c>
      <c r="BA35" s="115" t="s">
        <v>104</v>
      </c>
      <c r="BB35" s="89" t="str">
        <f t="shared" ref="BB35:BB37" si="15">IF(AV35&lt;1%,"Sin iniciar",IF(AV35&gt;=T35,"Terminada","En gestión"))</f>
        <v>En gestión</v>
      </c>
      <c r="BC35" s="121">
        <v>141469891</v>
      </c>
      <c r="BD35" s="122">
        <v>70734945</v>
      </c>
      <c r="BE35" s="67">
        <v>489115200</v>
      </c>
      <c r="BF35" s="67">
        <v>412927700</v>
      </c>
      <c r="BG35" s="67">
        <v>193472832.65999997</v>
      </c>
    </row>
    <row r="36" spans="2:59" s="98" customFormat="1" ht="17.25" thickBot="1" x14ac:dyDescent="0.35">
      <c r="B36" s="81" t="s">
        <v>88</v>
      </c>
      <c r="C36" s="81" t="s">
        <v>228</v>
      </c>
      <c r="D36" s="81" t="s">
        <v>229</v>
      </c>
      <c r="E36" s="82" t="s">
        <v>275</v>
      </c>
      <c r="F36" s="81" t="s">
        <v>220</v>
      </c>
      <c r="G36" s="81" t="s">
        <v>276</v>
      </c>
      <c r="H36" s="81" t="s">
        <v>221</v>
      </c>
      <c r="I36" s="110" t="s">
        <v>277</v>
      </c>
      <c r="J36" s="81" t="s">
        <v>278</v>
      </c>
      <c r="K36" s="81" t="s">
        <v>96</v>
      </c>
      <c r="L36" s="81" t="s">
        <v>97</v>
      </c>
      <c r="M36" s="81" t="s">
        <v>245</v>
      </c>
      <c r="N36" s="81" t="s">
        <v>279</v>
      </c>
      <c r="O36" s="84">
        <v>46035</v>
      </c>
      <c r="P36" s="84">
        <v>46386</v>
      </c>
      <c r="Q36" s="110">
        <v>0.25</v>
      </c>
      <c r="R36" s="110">
        <v>0.5</v>
      </c>
      <c r="S36" s="110">
        <v>0.75</v>
      </c>
      <c r="T36" s="110">
        <v>1</v>
      </c>
      <c r="U36" s="76" t="s">
        <v>100</v>
      </c>
      <c r="V36" s="72">
        <v>74317190</v>
      </c>
      <c r="W36" s="65" t="s">
        <v>1806</v>
      </c>
      <c r="X36" s="65" t="s">
        <v>275</v>
      </c>
      <c r="Y36" s="66" t="s">
        <v>235</v>
      </c>
      <c r="Z36" s="66" t="s">
        <v>236</v>
      </c>
      <c r="AA36" s="66" t="s">
        <v>229</v>
      </c>
      <c r="AB36" s="67">
        <v>89355000</v>
      </c>
      <c r="AC36" s="85" t="s">
        <v>237</v>
      </c>
      <c r="AD36" s="81" t="s">
        <v>104</v>
      </c>
      <c r="AE36" s="81" t="s">
        <v>238</v>
      </c>
      <c r="AF36" s="81" t="s">
        <v>104</v>
      </c>
      <c r="AG36" s="81" t="s">
        <v>104</v>
      </c>
      <c r="AI36" s="111">
        <f t="shared" si="9"/>
        <v>0.25</v>
      </c>
      <c r="AJ36" s="87">
        <f>+IF(Q36=0,"No Aplica",IF(AI36/Q36&gt;=100%,100%,AI36/Q36))</f>
        <v>1</v>
      </c>
      <c r="AK36" s="88" t="str">
        <f t="shared" si="11"/>
        <v>Avance satisfactorio</v>
      </c>
      <c r="AL36" s="81" t="s">
        <v>280</v>
      </c>
      <c r="AM36" s="81" t="s">
        <v>281</v>
      </c>
      <c r="AN36" s="81"/>
      <c r="AO36" s="89" t="str">
        <f>IF(AI36&lt;1%,"Sin iniciar",IF(AI36&gt;=G37,"Terminada","En gestión"))</f>
        <v>En gestión</v>
      </c>
      <c r="AP36" s="72">
        <v>74317190</v>
      </c>
      <c r="AQ36" s="72">
        <v>18579298</v>
      </c>
      <c r="AR36" s="73">
        <v>89355000</v>
      </c>
      <c r="AS36" s="73">
        <v>77280000</v>
      </c>
      <c r="AT36" s="73">
        <v>11806666.67</v>
      </c>
      <c r="AV36" s="108">
        <f>6/12</f>
        <v>0.5</v>
      </c>
      <c r="AW36" s="124">
        <f>+IF(R36=0,"No Aplica",IF(AV36/R36&gt;=100%,100%,AV36/R36))</f>
        <v>1</v>
      </c>
      <c r="AX36" s="112" t="str">
        <f t="shared" si="12"/>
        <v>Avance satisfactorio</v>
      </c>
      <c r="AY36" s="119" t="s">
        <v>282</v>
      </c>
      <c r="AZ36" s="120" t="s">
        <v>283</v>
      </c>
      <c r="BA36" s="115" t="s">
        <v>104</v>
      </c>
      <c r="BB36" s="89" t="str">
        <f t="shared" si="15"/>
        <v>En gestión</v>
      </c>
      <c r="BC36" s="121">
        <v>91932003</v>
      </c>
      <c r="BD36" s="122">
        <v>45966001</v>
      </c>
      <c r="BE36" s="67">
        <v>89355000</v>
      </c>
      <c r="BF36" s="67">
        <v>77280000</v>
      </c>
      <c r="BG36" s="67">
        <v>35956666.670000002</v>
      </c>
    </row>
    <row r="37" spans="2:59" s="98" customFormat="1" ht="17.25" thickBot="1" x14ac:dyDescent="0.35">
      <c r="B37" s="343" t="s">
        <v>88</v>
      </c>
      <c r="C37" s="343" t="s">
        <v>228</v>
      </c>
      <c r="D37" s="343" t="s">
        <v>229</v>
      </c>
      <c r="E37" s="346" t="s">
        <v>284</v>
      </c>
      <c r="F37" s="343" t="s">
        <v>136</v>
      </c>
      <c r="G37" s="343" t="s">
        <v>285</v>
      </c>
      <c r="H37" s="343" t="s">
        <v>118</v>
      </c>
      <c r="I37" s="434">
        <v>1</v>
      </c>
      <c r="J37" s="343" t="s">
        <v>286</v>
      </c>
      <c r="K37" s="343" t="s">
        <v>96</v>
      </c>
      <c r="L37" s="343" t="s">
        <v>97</v>
      </c>
      <c r="M37" s="343" t="s">
        <v>287</v>
      </c>
      <c r="N37" s="343" t="s">
        <v>288</v>
      </c>
      <c r="O37" s="337">
        <v>46035</v>
      </c>
      <c r="P37" s="337">
        <v>46386</v>
      </c>
      <c r="Q37" s="434">
        <v>0.25</v>
      </c>
      <c r="R37" s="434">
        <v>0.5</v>
      </c>
      <c r="S37" s="434">
        <v>0.75</v>
      </c>
      <c r="T37" s="434">
        <v>1</v>
      </c>
      <c r="U37" s="382" t="s">
        <v>100</v>
      </c>
      <c r="V37" s="383">
        <v>57696823</v>
      </c>
      <c r="W37" s="65" t="s">
        <v>1806</v>
      </c>
      <c r="X37" s="65" t="s">
        <v>284</v>
      </c>
      <c r="Y37" s="66" t="s">
        <v>101</v>
      </c>
      <c r="Z37" s="66" t="s">
        <v>114</v>
      </c>
      <c r="AA37" s="66" t="s">
        <v>229</v>
      </c>
      <c r="AB37" s="67">
        <v>63042000</v>
      </c>
      <c r="AC37" s="432" t="s">
        <v>237</v>
      </c>
      <c r="AD37" s="343" t="s">
        <v>104</v>
      </c>
      <c r="AE37" s="343" t="s">
        <v>142</v>
      </c>
      <c r="AF37" s="343" t="s">
        <v>106</v>
      </c>
      <c r="AG37" s="343" t="s">
        <v>104</v>
      </c>
      <c r="AI37" s="458">
        <f t="shared" si="9"/>
        <v>0.25</v>
      </c>
      <c r="AJ37" s="388">
        <f>+IF(Q37=0,"No Aplica",IF(AI37/Q37&gt;=100%,100%,AI37/Q37))</f>
        <v>1</v>
      </c>
      <c r="AK37" s="389" t="str">
        <f t="shared" si="11"/>
        <v>Avance satisfactorio</v>
      </c>
      <c r="AL37" s="343" t="s">
        <v>289</v>
      </c>
      <c r="AM37" s="343" t="s">
        <v>290</v>
      </c>
      <c r="AN37" s="343" t="s">
        <v>104</v>
      </c>
      <c r="AO37" s="298" t="str">
        <f>IF(AI37&lt;1%,"Sin iniciar",IF(AI37&gt;=G39,"Terminada","En gestión"))</f>
        <v>En gestión</v>
      </c>
      <c r="AP37" s="368">
        <v>57696823</v>
      </c>
      <c r="AQ37" s="368">
        <v>14424206</v>
      </c>
      <c r="AR37" s="73">
        <v>63042000</v>
      </c>
      <c r="AS37" s="73">
        <v>63042000</v>
      </c>
      <c r="AT37" s="73">
        <v>9290400</v>
      </c>
      <c r="AV37" s="442">
        <f>4/8</f>
        <v>0.5</v>
      </c>
      <c r="AW37" s="450">
        <f>+IF(R36=0,"No Aplica",IF(AV36/R36&gt;=100%,100%,AV36/R36))</f>
        <v>1</v>
      </c>
      <c r="AX37" s="452" t="str">
        <f t="shared" si="12"/>
        <v>Avance satisfactorio</v>
      </c>
      <c r="AY37" s="454" t="s">
        <v>291</v>
      </c>
      <c r="AZ37" s="440" t="s">
        <v>292</v>
      </c>
      <c r="BA37" s="440" t="s">
        <v>104</v>
      </c>
      <c r="BB37" s="335" t="str">
        <f t="shared" si="15"/>
        <v>En gestión</v>
      </c>
      <c r="BC37" s="121">
        <v>51735606</v>
      </c>
      <c r="BD37" s="122">
        <v>30867803</v>
      </c>
      <c r="BE37" s="67">
        <v>63042000</v>
      </c>
      <c r="BF37" s="67">
        <v>63042000</v>
      </c>
      <c r="BG37" s="67">
        <v>29198400</v>
      </c>
    </row>
    <row r="38" spans="2:59" s="98" customFormat="1" ht="17.25" thickBot="1" x14ac:dyDescent="0.35">
      <c r="B38" s="345"/>
      <c r="C38" s="345"/>
      <c r="D38" s="345"/>
      <c r="E38" s="348"/>
      <c r="F38" s="345"/>
      <c r="G38" s="345"/>
      <c r="H38" s="345"/>
      <c r="I38" s="435"/>
      <c r="J38" s="345"/>
      <c r="K38" s="345"/>
      <c r="L38" s="345"/>
      <c r="M38" s="345"/>
      <c r="N38" s="345"/>
      <c r="O38" s="339"/>
      <c r="P38" s="339"/>
      <c r="Q38" s="435"/>
      <c r="R38" s="435"/>
      <c r="S38" s="435"/>
      <c r="T38" s="435"/>
      <c r="U38" s="382"/>
      <c r="V38" s="383"/>
      <c r="W38" s="65" t="s">
        <v>1806</v>
      </c>
      <c r="X38" s="65" t="str">
        <f>+X37</f>
        <v>DCE_07</v>
      </c>
      <c r="Y38" s="66" t="s">
        <v>293</v>
      </c>
      <c r="Z38" s="66" t="s">
        <v>294</v>
      </c>
      <c r="AA38" s="66" t="s">
        <v>229</v>
      </c>
      <c r="AB38" s="67">
        <v>809916808.00000012</v>
      </c>
      <c r="AC38" s="433"/>
      <c r="AD38" s="345"/>
      <c r="AE38" s="345"/>
      <c r="AF38" s="345"/>
      <c r="AG38" s="345"/>
      <c r="AI38" s="459"/>
      <c r="AJ38" s="378"/>
      <c r="AK38" s="380"/>
      <c r="AL38" s="345"/>
      <c r="AM38" s="345"/>
      <c r="AN38" s="345"/>
      <c r="AO38" s="300"/>
      <c r="AP38" s="370"/>
      <c r="AQ38" s="370"/>
      <c r="AR38" s="73">
        <v>723856261</v>
      </c>
      <c r="AS38" s="73">
        <v>414697617</v>
      </c>
      <c r="AT38" s="73">
        <v>72971438.340000004</v>
      </c>
      <c r="AV38" s="457"/>
      <c r="AW38" s="451"/>
      <c r="AX38" s="453"/>
      <c r="AY38" s="455"/>
      <c r="AZ38" s="456"/>
      <c r="BA38" s="456"/>
      <c r="BB38" s="336"/>
      <c r="BC38" s="126"/>
      <c r="BD38" s="127"/>
      <c r="BE38" s="67">
        <v>809916808.00000012</v>
      </c>
      <c r="BF38" s="67">
        <v>525968262</v>
      </c>
      <c r="BG38" s="67">
        <v>237975008.34</v>
      </c>
    </row>
    <row r="39" spans="2:59" s="98" customFormat="1" ht="17.25" thickBot="1" x14ac:dyDescent="0.35">
      <c r="B39" s="81" t="s">
        <v>295</v>
      </c>
      <c r="C39" s="81" t="s">
        <v>228</v>
      </c>
      <c r="D39" s="81" t="s">
        <v>229</v>
      </c>
      <c r="E39" s="82" t="s">
        <v>296</v>
      </c>
      <c r="F39" s="81" t="s">
        <v>220</v>
      </c>
      <c r="G39" s="81" t="s">
        <v>137</v>
      </c>
      <c r="H39" s="81" t="s">
        <v>297</v>
      </c>
      <c r="I39" s="128">
        <v>1</v>
      </c>
      <c r="J39" s="81" t="s">
        <v>298</v>
      </c>
      <c r="K39" s="81" t="s">
        <v>162</v>
      </c>
      <c r="L39" s="81" t="s">
        <v>152</v>
      </c>
      <c r="M39" s="81" t="s">
        <v>299</v>
      </c>
      <c r="N39" s="81" t="s">
        <v>300</v>
      </c>
      <c r="O39" s="84">
        <v>46083</v>
      </c>
      <c r="P39" s="84">
        <v>46386</v>
      </c>
      <c r="Q39" s="128"/>
      <c r="R39" s="128"/>
      <c r="S39" s="128"/>
      <c r="T39" s="128">
        <v>1</v>
      </c>
      <c r="U39" s="76" t="s">
        <v>100</v>
      </c>
      <c r="V39" s="72">
        <v>37656952</v>
      </c>
      <c r="W39" s="77" t="s">
        <v>1805</v>
      </c>
      <c r="X39" s="283" t="str">
        <f t="shared" ref="X39:X48" si="16">+E39</f>
        <v>DCE_08</v>
      </c>
      <c r="Y39" s="290" t="s">
        <v>1805</v>
      </c>
      <c r="Z39" s="290" t="s">
        <v>1805</v>
      </c>
      <c r="AA39" s="290" t="s">
        <v>1805</v>
      </c>
      <c r="AB39" s="67">
        <v>0</v>
      </c>
      <c r="AC39" s="85" t="s">
        <v>237</v>
      </c>
      <c r="AD39" s="81" t="s">
        <v>104</v>
      </c>
      <c r="AE39" s="81" t="s">
        <v>238</v>
      </c>
      <c r="AF39" s="81" t="s">
        <v>104</v>
      </c>
      <c r="AG39" s="81" t="s">
        <v>301</v>
      </c>
      <c r="AI39" s="129"/>
      <c r="AJ39" s="87" t="str">
        <f t="shared" ref="AJ39:AJ51" si="17">+IF(Q39=0,"No Aplica",IF(AI39/Q39&gt;=100%,100%,AI39/Q39))</f>
        <v>No Aplica</v>
      </c>
      <c r="AK39" s="88" t="str">
        <f t="shared" si="11"/>
        <v>No reporta avance en el periodo</v>
      </c>
      <c r="AL39" s="81"/>
      <c r="AM39" s="81"/>
      <c r="AN39" s="81"/>
      <c r="AO39" s="89" t="str">
        <f t="shared" ref="AO39:AO48" si="18">IF(AI39&lt;1%,"Sin iniciar",IF(AI39&gt;=G40,"Terminada","En gestión"))</f>
        <v>Sin iniciar</v>
      </c>
      <c r="AP39" s="72">
        <v>37656952</v>
      </c>
      <c r="AQ39" s="72"/>
      <c r="AR39" s="73">
        <v>0</v>
      </c>
      <c r="AS39" s="73">
        <v>0</v>
      </c>
      <c r="AT39" s="73">
        <v>0</v>
      </c>
      <c r="AV39" s="129"/>
      <c r="AW39" s="78" t="str">
        <f t="shared" ref="AW39:AW51" si="19">+IF(R39=0,"No Aplica",IF(AV39/R39&gt;=100%,100%,AV39/R39))</f>
        <v>No Aplica</v>
      </c>
      <c r="AX39" s="88" t="str">
        <f t="shared" ref="AX39:AX48" si="20">IF(ISTEXT(AW39),"No reporta avance en el periodo",IF(AW39&lt;=69%,"Avance insuficiente",IF(AW39&gt;95%,"Avance satisfactorio",IF(AW39&gt;70%,"Avance suficiente",IF(AW39&lt;94%,"Avance suficiente",0)))))</f>
        <v>No reporta avance en el periodo</v>
      </c>
      <c r="AY39" s="130" t="s">
        <v>191</v>
      </c>
      <c r="AZ39" s="130" t="s">
        <v>104</v>
      </c>
      <c r="BA39" s="130" t="s">
        <v>104</v>
      </c>
      <c r="BB39" s="89" t="str">
        <f>IF(AV39&lt;1%,"Sin iniciar",IF(AV39&gt;=T40,"Terminada","En gestión"))</f>
        <v>Sin iniciar</v>
      </c>
      <c r="BC39" s="72"/>
      <c r="BD39" s="72"/>
      <c r="BE39" s="67">
        <v>0</v>
      </c>
      <c r="BF39" s="67">
        <v>0</v>
      </c>
      <c r="BG39" s="67">
        <v>0</v>
      </c>
    </row>
    <row r="40" spans="2:59" s="98" customFormat="1" ht="17.25" thickBot="1" x14ac:dyDescent="0.35">
      <c r="B40" s="81" t="s">
        <v>295</v>
      </c>
      <c r="C40" s="81" t="s">
        <v>228</v>
      </c>
      <c r="D40" s="81" t="s">
        <v>229</v>
      </c>
      <c r="E40" s="82" t="s">
        <v>302</v>
      </c>
      <c r="F40" s="81" t="s">
        <v>220</v>
      </c>
      <c r="G40" s="81" t="s">
        <v>137</v>
      </c>
      <c r="H40" s="81" t="s">
        <v>297</v>
      </c>
      <c r="I40" s="131">
        <v>1</v>
      </c>
      <c r="J40" s="81" t="s">
        <v>303</v>
      </c>
      <c r="K40" s="81" t="s">
        <v>96</v>
      </c>
      <c r="L40" s="81" t="s">
        <v>97</v>
      </c>
      <c r="M40" s="81" t="s">
        <v>304</v>
      </c>
      <c r="N40" s="81" t="s">
        <v>305</v>
      </c>
      <c r="O40" s="84">
        <v>46055</v>
      </c>
      <c r="P40" s="84">
        <v>46386</v>
      </c>
      <c r="Q40" s="131">
        <v>0.25</v>
      </c>
      <c r="R40" s="131">
        <v>0.75</v>
      </c>
      <c r="S40" s="131">
        <v>0.85</v>
      </c>
      <c r="T40" s="131">
        <v>1</v>
      </c>
      <c r="U40" s="76" t="s">
        <v>100</v>
      </c>
      <c r="V40" s="72">
        <v>23018604</v>
      </c>
      <c r="W40" s="77" t="s">
        <v>1805</v>
      </c>
      <c r="X40" s="283" t="str">
        <f t="shared" si="16"/>
        <v>DCE_09</v>
      </c>
      <c r="Y40" s="290" t="s">
        <v>1805</v>
      </c>
      <c r="Z40" s="290" t="s">
        <v>1805</v>
      </c>
      <c r="AA40" s="290" t="s">
        <v>1805</v>
      </c>
      <c r="AB40" s="67">
        <v>0</v>
      </c>
      <c r="AC40" s="85" t="s">
        <v>237</v>
      </c>
      <c r="AD40" s="81" t="s">
        <v>104</v>
      </c>
      <c r="AE40" s="81" t="s">
        <v>238</v>
      </c>
      <c r="AF40" s="81" t="s">
        <v>104</v>
      </c>
      <c r="AG40" s="81" t="s">
        <v>301</v>
      </c>
      <c r="AI40" s="132">
        <f>7/30</f>
        <v>0.23333333333333334</v>
      </c>
      <c r="AJ40" s="87">
        <f t="shared" si="17"/>
        <v>0.93333333333333335</v>
      </c>
      <c r="AK40" s="88" t="str">
        <f t="shared" si="11"/>
        <v>Avance suficiente</v>
      </c>
      <c r="AL40" s="81" t="s">
        <v>306</v>
      </c>
      <c r="AM40" s="81" t="s">
        <v>307</v>
      </c>
      <c r="AN40" s="81" t="s">
        <v>308</v>
      </c>
      <c r="AO40" s="89" t="str">
        <f t="shared" si="18"/>
        <v>En gestión</v>
      </c>
      <c r="AP40" s="72">
        <v>23018604</v>
      </c>
      <c r="AQ40" s="72">
        <v>5754651</v>
      </c>
      <c r="AR40" s="73">
        <v>0</v>
      </c>
      <c r="AS40" s="73">
        <v>0</v>
      </c>
      <c r="AT40" s="73">
        <v>0</v>
      </c>
      <c r="AV40" s="133">
        <v>0.75</v>
      </c>
      <c r="AW40" s="78">
        <f t="shared" si="19"/>
        <v>1</v>
      </c>
      <c r="AX40" s="112" t="str">
        <f t="shared" si="20"/>
        <v>Avance satisfactorio</v>
      </c>
      <c r="AY40" s="134" t="s">
        <v>309</v>
      </c>
      <c r="AZ40" s="115" t="s">
        <v>310</v>
      </c>
      <c r="BA40" s="115" t="s">
        <v>104</v>
      </c>
      <c r="BB40" s="116" t="s">
        <v>213</v>
      </c>
      <c r="BC40" s="121">
        <v>24629907</v>
      </c>
      <c r="BD40" s="122">
        <v>12314953</v>
      </c>
      <c r="BE40" s="67">
        <v>0</v>
      </c>
      <c r="BF40" s="67">
        <v>0</v>
      </c>
      <c r="BG40" s="67">
        <v>0</v>
      </c>
    </row>
    <row r="41" spans="2:59" s="98" customFormat="1" ht="17.25" thickBot="1" x14ac:dyDescent="0.35">
      <c r="B41" s="81" t="s">
        <v>295</v>
      </c>
      <c r="C41" s="81" t="s">
        <v>228</v>
      </c>
      <c r="D41" s="81" t="s">
        <v>229</v>
      </c>
      <c r="E41" s="82" t="s">
        <v>311</v>
      </c>
      <c r="F41" s="81" t="s">
        <v>220</v>
      </c>
      <c r="G41" s="81" t="s">
        <v>137</v>
      </c>
      <c r="H41" s="81" t="s">
        <v>297</v>
      </c>
      <c r="I41" s="131">
        <v>1</v>
      </c>
      <c r="J41" s="81" t="s">
        <v>312</v>
      </c>
      <c r="K41" s="81" t="s">
        <v>162</v>
      </c>
      <c r="L41" s="81" t="s">
        <v>97</v>
      </c>
      <c r="M41" s="81" t="s">
        <v>313</v>
      </c>
      <c r="N41" s="81" t="s">
        <v>314</v>
      </c>
      <c r="O41" s="84">
        <v>46083</v>
      </c>
      <c r="P41" s="84">
        <v>46203</v>
      </c>
      <c r="Q41" s="131">
        <v>0.5</v>
      </c>
      <c r="R41" s="131">
        <v>1</v>
      </c>
      <c r="S41" s="131"/>
      <c r="T41" s="131"/>
      <c r="U41" s="76" t="s">
        <v>100</v>
      </c>
      <c r="V41" s="72">
        <v>29812124</v>
      </c>
      <c r="W41" s="77" t="s">
        <v>1805</v>
      </c>
      <c r="X41" s="283" t="str">
        <f t="shared" si="16"/>
        <v>DCE_10</v>
      </c>
      <c r="Y41" s="290" t="s">
        <v>1805</v>
      </c>
      <c r="Z41" s="290" t="s">
        <v>1805</v>
      </c>
      <c r="AA41" s="290" t="s">
        <v>1805</v>
      </c>
      <c r="AB41" s="67">
        <v>0</v>
      </c>
      <c r="AC41" s="85" t="s">
        <v>237</v>
      </c>
      <c r="AD41" s="81" t="s">
        <v>104</v>
      </c>
      <c r="AE41" s="81" t="s">
        <v>238</v>
      </c>
      <c r="AF41" s="81" t="s">
        <v>104</v>
      </c>
      <c r="AG41" s="81" t="s">
        <v>301</v>
      </c>
      <c r="AI41" s="132">
        <v>0.5</v>
      </c>
      <c r="AJ41" s="87">
        <f t="shared" si="17"/>
        <v>1</v>
      </c>
      <c r="AK41" s="88" t="str">
        <f t="shared" si="11"/>
        <v>Avance satisfactorio</v>
      </c>
      <c r="AL41" s="81" t="s">
        <v>315</v>
      </c>
      <c r="AM41" s="81" t="s">
        <v>316</v>
      </c>
      <c r="AN41" s="81" t="s">
        <v>104</v>
      </c>
      <c r="AO41" s="89" t="str">
        <f t="shared" si="18"/>
        <v>En gestión</v>
      </c>
      <c r="AP41" s="72">
        <v>29812124</v>
      </c>
      <c r="AQ41" s="72">
        <v>14906062</v>
      </c>
      <c r="AR41" s="73">
        <v>0</v>
      </c>
      <c r="AS41" s="73">
        <v>0</v>
      </c>
      <c r="AT41" s="73">
        <v>0</v>
      </c>
      <c r="AV41" s="108">
        <v>1</v>
      </c>
      <c r="AW41" s="78">
        <f t="shared" si="19"/>
        <v>1</v>
      </c>
      <c r="AX41" s="112" t="str">
        <f t="shared" si="20"/>
        <v>Avance satisfactorio</v>
      </c>
      <c r="AY41" s="134" t="s">
        <v>317</v>
      </c>
      <c r="AZ41" s="115" t="s">
        <v>318</v>
      </c>
      <c r="BA41" s="115" t="s">
        <v>104</v>
      </c>
      <c r="BB41" s="116" t="s">
        <v>483</v>
      </c>
      <c r="BC41" s="121">
        <v>31898973</v>
      </c>
      <c r="BD41" s="121">
        <v>31898973</v>
      </c>
      <c r="BE41" s="67">
        <v>0</v>
      </c>
      <c r="BF41" s="67">
        <v>0</v>
      </c>
      <c r="BG41" s="67">
        <v>0</v>
      </c>
    </row>
    <row r="42" spans="2:59" s="98" customFormat="1" ht="17.25" thickBot="1" x14ac:dyDescent="0.35">
      <c r="B42" s="81" t="s">
        <v>295</v>
      </c>
      <c r="C42" s="81" t="s">
        <v>228</v>
      </c>
      <c r="D42" s="81" t="s">
        <v>229</v>
      </c>
      <c r="E42" s="82" t="s">
        <v>319</v>
      </c>
      <c r="F42" s="81" t="s">
        <v>220</v>
      </c>
      <c r="G42" s="81" t="s">
        <v>137</v>
      </c>
      <c r="H42" s="81" t="s">
        <v>297</v>
      </c>
      <c r="I42" s="128">
        <v>2</v>
      </c>
      <c r="J42" s="81" t="s">
        <v>320</v>
      </c>
      <c r="K42" s="81" t="s">
        <v>162</v>
      </c>
      <c r="L42" s="81" t="s">
        <v>152</v>
      </c>
      <c r="M42" s="81" t="s">
        <v>321</v>
      </c>
      <c r="N42" s="81" t="s">
        <v>322</v>
      </c>
      <c r="O42" s="84">
        <v>46114</v>
      </c>
      <c r="P42" s="84">
        <v>46295</v>
      </c>
      <c r="Q42" s="128"/>
      <c r="R42" s="128">
        <v>1</v>
      </c>
      <c r="S42" s="128">
        <v>2</v>
      </c>
      <c r="T42" s="128"/>
      <c r="U42" s="76" t="s">
        <v>100</v>
      </c>
      <c r="V42" s="72">
        <v>29812124</v>
      </c>
      <c r="W42" s="77" t="s">
        <v>1805</v>
      </c>
      <c r="X42" s="283" t="str">
        <f t="shared" si="16"/>
        <v>DCE_11</v>
      </c>
      <c r="Y42" s="290" t="s">
        <v>1805</v>
      </c>
      <c r="Z42" s="290" t="s">
        <v>1805</v>
      </c>
      <c r="AA42" s="290" t="s">
        <v>1805</v>
      </c>
      <c r="AB42" s="67">
        <v>0</v>
      </c>
      <c r="AC42" s="85" t="s">
        <v>237</v>
      </c>
      <c r="AD42" s="81" t="s">
        <v>104</v>
      </c>
      <c r="AE42" s="81" t="s">
        <v>238</v>
      </c>
      <c r="AF42" s="81" t="s">
        <v>104</v>
      </c>
      <c r="AG42" s="81" t="s">
        <v>301</v>
      </c>
      <c r="AI42" s="129"/>
      <c r="AJ42" s="87" t="str">
        <f t="shared" si="17"/>
        <v>No Aplica</v>
      </c>
      <c r="AK42" s="88" t="str">
        <f t="shared" si="11"/>
        <v>No reporta avance en el periodo</v>
      </c>
      <c r="AL42" s="81"/>
      <c r="AM42" s="81"/>
      <c r="AN42" s="81"/>
      <c r="AO42" s="89" t="str">
        <f t="shared" si="18"/>
        <v>Sin iniciar</v>
      </c>
      <c r="AP42" s="72">
        <v>29812124</v>
      </c>
      <c r="AQ42" s="72"/>
      <c r="AR42" s="73">
        <v>0</v>
      </c>
      <c r="AS42" s="73">
        <v>0</v>
      </c>
      <c r="AT42" s="73">
        <v>0</v>
      </c>
      <c r="AV42" s="135">
        <v>1</v>
      </c>
      <c r="AW42" s="78">
        <f t="shared" si="19"/>
        <v>1</v>
      </c>
      <c r="AX42" s="112" t="str">
        <f t="shared" si="20"/>
        <v>Avance satisfactorio</v>
      </c>
      <c r="AY42" s="134" t="s">
        <v>323</v>
      </c>
      <c r="AZ42" s="136" t="s">
        <v>324</v>
      </c>
      <c r="BA42" s="115" t="s">
        <v>104</v>
      </c>
      <c r="BB42" s="116" t="s">
        <v>213</v>
      </c>
      <c r="BC42" s="121">
        <v>31898973</v>
      </c>
      <c r="BD42" s="122">
        <v>10632991</v>
      </c>
      <c r="BE42" s="67">
        <v>0</v>
      </c>
      <c r="BF42" s="67">
        <v>0</v>
      </c>
      <c r="BG42" s="67">
        <v>0</v>
      </c>
    </row>
    <row r="43" spans="2:59" s="98" customFormat="1" ht="17.25" thickBot="1" x14ac:dyDescent="0.35">
      <c r="B43" s="81" t="s">
        <v>295</v>
      </c>
      <c r="C43" s="81" t="s">
        <v>228</v>
      </c>
      <c r="D43" s="81" t="s">
        <v>229</v>
      </c>
      <c r="E43" s="82" t="s">
        <v>325</v>
      </c>
      <c r="F43" s="81" t="s">
        <v>220</v>
      </c>
      <c r="G43" s="81" t="s">
        <v>137</v>
      </c>
      <c r="H43" s="81" t="s">
        <v>297</v>
      </c>
      <c r="I43" s="131">
        <v>1</v>
      </c>
      <c r="J43" s="81" t="s">
        <v>326</v>
      </c>
      <c r="K43" s="81" t="s">
        <v>162</v>
      </c>
      <c r="L43" s="81" t="s">
        <v>97</v>
      </c>
      <c r="M43" s="81" t="s">
        <v>327</v>
      </c>
      <c r="N43" s="81" t="s">
        <v>328</v>
      </c>
      <c r="O43" s="84">
        <v>46055</v>
      </c>
      <c r="P43" s="84">
        <v>46386</v>
      </c>
      <c r="Q43" s="131">
        <v>0.25</v>
      </c>
      <c r="R43" s="131">
        <v>0.5</v>
      </c>
      <c r="S43" s="131">
        <v>0.75</v>
      </c>
      <c r="T43" s="131">
        <v>1</v>
      </c>
      <c r="U43" s="76" t="s">
        <v>100</v>
      </c>
      <c r="V43" s="72">
        <v>29812124</v>
      </c>
      <c r="W43" s="77" t="s">
        <v>1805</v>
      </c>
      <c r="X43" s="283" t="str">
        <f t="shared" si="16"/>
        <v>DCE_12</v>
      </c>
      <c r="Y43" s="290" t="s">
        <v>1805</v>
      </c>
      <c r="Z43" s="290" t="s">
        <v>1805</v>
      </c>
      <c r="AA43" s="290" t="s">
        <v>1805</v>
      </c>
      <c r="AB43" s="67">
        <v>0</v>
      </c>
      <c r="AC43" s="85" t="s">
        <v>237</v>
      </c>
      <c r="AD43" s="81" t="s">
        <v>104</v>
      </c>
      <c r="AE43" s="81" t="s">
        <v>238</v>
      </c>
      <c r="AF43" s="81" t="s">
        <v>104</v>
      </c>
      <c r="AG43" s="81" t="s">
        <v>301</v>
      </c>
      <c r="AI43" s="132">
        <f>27/110</f>
        <v>0.24545454545454545</v>
      </c>
      <c r="AJ43" s="87">
        <f t="shared" si="17"/>
        <v>0.98181818181818181</v>
      </c>
      <c r="AK43" s="88" t="str">
        <f t="shared" si="11"/>
        <v>Avance satisfactorio</v>
      </c>
      <c r="AL43" s="81" t="s">
        <v>329</v>
      </c>
      <c r="AM43" s="81" t="s">
        <v>330</v>
      </c>
      <c r="AN43" s="81"/>
      <c r="AO43" s="89" t="str">
        <f t="shared" si="18"/>
        <v>En gestión</v>
      </c>
      <c r="AP43" s="72">
        <v>29812124</v>
      </c>
      <c r="AQ43" s="72">
        <v>7453031</v>
      </c>
      <c r="AR43" s="73">
        <v>0</v>
      </c>
      <c r="AS43" s="73">
        <v>0</v>
      </c>
      <c r="AT43" s="73">
        <v>0</v>
      </c>
      <c r="AV43" s="108">
        <f>72/110</f>
        <v>0.65454545454545454</v>
      </c>
      <c r="AW43" s="78">
        <f t="shared" si="19"/>
        <v>1</v>
      </c>
      <c r="AX43" s="112" t="str">
        <f t="shared" si="20"/>
        <v>Avance satisfactorio</v>
      </c>
      <c r="AY43" s="113" t="s">
        <v>331</v>
      </c>
      <c r="AZ43" s="115" t="s">
        <v>332</v>
      </c>
      <c r="BA43" s="115" t="s">
        <v>104</v>
      </c>
      <c r="BB43" s="116" t="s">
        <v>213</v>
      </c>
      <c r="BC43" s="121">
        <v>31898973</v>
      </c>
      <c r="BD43" s="122">
        <v>15949486</v>
      </c>
      <c r="BE43" s="67">
        <v>0</v>
      </c>
      <c r="BF43" s="67">
        <v>0</v>
      </c>
      <c r="BG43" s="67">
        <v>0</v>
      </c>
    </row>
    <row r="44" spans="2:59" s="98" customFormat="1" ht="17.25" thickBot="1" x14ac:dyDescent="0.35">
      <c r="B44" s="81" t="s">
        <v>295</v>
      </c>
      <c r="C44" s="81" t="s">
        <v>228</v>
      </c>
      <c r="D44" s="81" t="s">
        <v>229</v>
      </c>
      <c r="E44" s="82" t="s">
        <v>333</v>
      </c>
      <c r="F44" s="81" t="s">
        <v>220</v>
      </c>
      <c r="G44" s="81" t="s">
        <v>137</v>
      </c>
      <c r="H44" s="81" t="s">
        <v>297</v>
      </c>
      <c r="I44" s="131">
        <v>1</v>
      </c>
      <c r="J44" s="81" t="s">
        <v>334</v>
      </c>
      <c r="K44" s="81" t="s">
        <v>162</v>
      </c>
      <c r="L44" s="81" t="s">
        <v>97</v>
      </c>
      <c r="M44" s="81" t="s">
        <v>335</v>
      </c>
      <c r="N44" s="81" t="s">
        <v>336</v>
      </c>
      <c r="O44" s="84">
        <v>46055</v>
      </c>
      <c r="P44" s="84">
        <v>46386</v>
      </c>
      <c r="Q44" s="131">
        <v>0.1</v>
      </c>
      <c r="R44" s="131">
        <v>0.5</v>
      </c>
      <c r="S44" s="131">
        <v>0.85</v>
      </c>
      <c r="T44" s="131">
        <v>1</v>
      </c>
      <c r="U44" s="76" t="s">
        <v>100</v>
      </c>
      <c r="V44" s="72">
        <v>29812124</v>
      </c>
      <c r="W44" s="77" t="s">
        <v>1805</v>
      </c>
      <c r="X44" s="283" t="str">
        <f t="shared" si="16"/>
        <v>DCE_13</v>
      </c>
      <c r="Y44" s="290" t="s">
        <v>1805</v>
      </c>
      <c r="Z44" s="290" t="s">
        <v>1805</v>
      </c>
      <c r="AA44" s="290" t="s">
        <v>1805</v>
      </c>
      <c r="AB44" s="67">
        <v>0</v>
      </c>
      <c r="AC44" s="85" t="s">
        <v>237</v>
      </c>
      <c r="AD44" s="81" t="s">
        <v>104</v>
      </c>
      <c r="AE44" s="81" t="s">
        <v>238</v>
      </c>
      <c r="AF44" s="81" t="s">
        <v>104</v>
      </c>
      <c r="AG44" s="81" t="s">
        <v>301</v>
      </c>
      <c r="AI44" s="132">
        <f>1/1</f>
        <v>1</v>
      </c>
      <c r="AJ44" s="87">
        <f t="shared" si="17"/>
        <v>1</v>
      </c>
      <c r="AK44" s="88" t="str">
        <f t="shared" si="11"/>
        <v>Avance satisfactorio</v>
      </c>
      <c r="AL44" s="81" t="s">
        <v>337</v>
      </c>
      <c r="AM44" s="81" t="s">
        <v>338</v>
      </c>
      <c r="AN44" s="81"/>
      <c r="AO44" s="89" t="str">
        <f t="shared" si="18"/>
        <v>En gestión</v>
      </c>
      <c r="AP44" s="72">
        <v>29812124</v>
      </c>
      <c r="AQ44" s="72">
        <v>7453031</v>
      </c>
      <c r="AR44" s="73">
        <v>0</v>
      </c>
      <c r="AS44" s="73">
        <v>0</v>
      </c>
      <c r="AT44" s="73">
        <v>0</v>
      </c>
      <c r="AV44" s="108">
        <f>0.5/1</f>
        <v>0.5</v>
      </c>
      <c r="AW44" s="78">
        <f t="shared" si="19"/>
        <v>1</v>
      </c>
      <c r="AX44" s="112" t="str">
        <f t="shared" si="20"/>
        <v>Avance satisfactorio</v>
      </c>
      <c r="AY44" s="113" t="s">
        <v>339</v>
      </c>
      <c r="AZ44" s="115" t="s">
        <v>340</v>
      </c>
      <c r="BA44" s="115" t="s">
        <v>104</v>
      </c>
      <c r="BB44" s="116" t="s">
        <v>213</v>
      </c>
      <c r="BC44" s="121">
        <v>31898973</v>
      </c>
      <c r="BD44" s="122">
        <v>15949486</v>
      </c>
      <c r="BE44" s="67">
        <v>0</v>
      </c>
      <c r="BF44" s="67">
        <v>0</v>
      </c>
      <c r="BG44" s="67">
        <v>0</v>
      </c>
    </row>
    <row r="45" spans="2:59" s="98" customFormat="1" ht="17.25" thickBot="1" x14ac:dyDescent="0.35">
      <c r="B45" s="81" t="s">
        <v>295</v>
      </c>
      <c r="C45" s="81" t="s">
        <v>228</v>
      </c>
      <c r="D45" s="81" t="s">
        <v>229</v>
      </c>
      <c r="E45" s="82" t="s">
        <v>341</v>
      </c>
      <c r="F45" s="81" t="s">
        <v>220</v>
      </c>
      <c r="G45" s="81" t="s">
        <v>137</v>
      </c>
      <c r="H45" s="81" t="s">
        <v>297</v>
      </c>
      <c r="I45" s="131">
        <v>1</v>
      </c>
      <c r="J45" s="81" t="s">
        <v>342</v>
      </c>
      <c r="K45" s="81" t="s">
        <v>162</v>
      </c>
      <c r="L45" s="81" t="s">
        <v>97</v>
      </c>
      <c r="M45" s="81" t="s">
        <v>343</v>
      </c>
      <c r="N45" s="81" t="s">
        <v>344</v>
      </c>
      <c r="O45" s="84">
        <v>46055</v>
      </c>
      <c r="P45" s="84">
        <v>46386</v>
      </c>
      <c r="Q45" s="131">
        <v>0.15</v>
      </c>
      <c r="R45" s="131">
        <v>0.45</v>
      </c>
      <c r="S45" s="131">
        <v>0.8</v>
      </c>
      <c r="T45" s="131">
        <v>1</v>
      </c>
      <c r="U45" s="76" t="s">
        <v>100</v>
      </c>
      <c r="V45" s="72">
        <v>45501779</v>
      </c>
      <c r="W45" s="77" t="s">
        <v>1805</v>
      </c>
      <c r="X45" s="283" t="str">
        <f t="shared" si="16"/>
        <v>DCE_14</v>
      </c>
      <c r="Y45" s="290" t="s">
        <v>1805</v>
      </c>
      <c r="Z45" s="290" t="s">
        <v>1805</v>
      </c>
      <c r="AA45" s="290" t="s">
        <v>1805</v>
      </c>
      <c r="AB45" s="67">
        <v>0</v>
      </c>
      <c r="AC45" s="85" t="s">
        <v>237</v>
      </c>
      <c r="AD45" s="81" t="s">
        <v>104</v>
      </c>
      <c r="AE45" s="81" t="s">
        <v>238</v>
      </c>
      <c r="AF45" s="81" t="s">
        <v>104</v>
      </c>
      <c r="AG45" s="81" t="s">
        <v>301</v>
      </c>
      <c r="AI45" s="132">
        <v>0.15</v>
      </c>
      <c r="AJ45" s="87">
        <f t="shared" si="17"/>
        <v>1</v>
      </c>
      <c r="AK45" s="88" t="str">
        <f t="shared" si="11"/>
        <v>Avance satisfactorio</v>
      </c>
      <c r="AL45" s="81" t="s">
        <v>345</v>
      </c>
      <c r="AM45" s="81" t="s">
        <v>346</v>
      </c>
      <c r="AN45" s="81"/>
      <c r="AO45" s="89" t="str">
        <f t="shared" si="18"/>
        <v>En gestión</v>
      </c>
      <c r="AP45" s="72">
        <v>45501779</v>
      </c>
      <c r="AQ45" s="72">
        <v>11375445</v>
      </c>
      <c r="AR45" s="73">
        <v>0</v>
      </c>
      <c r="AS45" s="73">
        <v>0</v>
      </c>
      <c r="AT45" s="73">
        <v>0</v>
      </c>
      <c r="AV45" s="108">
        <v>0.45</v>
      </c>
      <c r="AW45" s="78">
        <f t="shared" si="19"/>
        <v>1</v>
      </c>
      <c r="AX45" s="112" t="str">
        <f t="shared" si="20"/>
        <v>Avance satisfactorio</v>
      </c>
      <c r="AY45" s="137" t="s">
        <v>347</v>
      </c>
      <c r="AZ45" s="115" t="s">
        <v>348</v>
      </c>
      <c r="BA45" s="115" t="s">
        <v>104</v>
      </c>
      <c r="BB45" s="116" t="s">
        <v>213</v>
      </c>
      <c r="BC45" s="121">
        <v>31898973</v>
      </c>
      <c r="BD45" s="122">
        <v>15949486</v>
      </c>
      <c r="BE45" s="67">
        <v>0</v>
      </c>
      <c r="BF45" s="67">
        <v>0</v>
      </c>
      <c r="BG45" s="67">
        <v>0</v>
      </c>
    </row>
    <row r="46" spans="2:59" s="98" customFormat="1" ht="17.25" thickBot="1" x14ac:dyDescent="0.35">
      <c r="B46" s="81" t="s">
        <v>295</v>
      </c>
      <c r="C46" s="81" t="s">
        <v>228</v>
      </c>
      <c r="D46" s="81" t="s">
        <v>229</v>
      </c>
      <c r="E46" s="82" t="s">
        <v>349</v>
      </c>
      <c r="F46" s="81" t="s">
        <v>220</v>
      </c>
      <c r="G46" s="81" t="s">
        <v>137</v>
      </c>
      <c r="H46" s="81" t="s">
        <v>297</v>
      </c>
      <c r="I46" s="128">
        <v>1</v>
      </c>
      <c r="J46" s="81" t="s">
        <v>350</v>
      </c>
      <c r="K46" s="81" t="s">
        <v>162</v>
      </c>
      <c r="L46" s="81" t="s">
        <v>152</v>
      </c>
      <c r="M46" s="81" t="s">
        <v>351</v>
      </c>
      <c r="N46" s="81" t="s">
        <v>352</v>
      </c>
      <c r="O46" s="84">
        <v>46056</v>
      </c>
      <c r="P46" s="84">
        <v>46386</v>
      </c>
      <c r="Q46" s="128"/>
      <c r="R46" s="128"/>
      <c r="S46" s="128"/>
      <c r="T46" s="128">
        <v>1</v>
      </c>
      <c r="U46" s="76" t="s">
        <v>100</v>
      </c>
      <c r="V46" s="72">
        <v>29812124</v>
      </c>
      <c r="W46" s="77" t="s">
        <v>1805</v>
      </c>
      <c r="X46" s="283" t="str">
        <f t="shared" si="16"/>
        <v>DCE_15</v>
      </c>
      <c r="Y46" s="290" t="s">
        <v>1805</v>
      </c>
      <c r="Z46" s="290" t="s">
        <v>1805</v>
      </c>
      <c r="AA46" s="290" t="s">
        <v>1805</v>
      </c>
      <c r="AB46" s="67">
        <v>0</v>
      </c>
      <c r="AC46" s="85" t="s">
        <v>237</v>
      </c>
      <c r="AD46" s="81" t="s">
        <v>104</v>
      </c>
      <c r="AE46" s="81" t="s">
        <v>238</v>
      </c>
      <c r="AF46" s="81" t="s">
        <v>104</v>
      </c>
      <c r="AG46" s="81" t="s">
        <v>301</v>
      </c>
      <c r="AI46" s="129"/>
      <c r="AJ46" s="87" t="str">
        <f t="shared" si="17"/>
        <v>No Aplica</v>
      </c>
      <c r="AK46" s="88" t="str">
        <f t="shared" si="11"/>
        <v>No reporta avance en el periodo</v>
      </c>
      <c r="AL46" s="81" t="s">
        <v>191</v>
      </c>
      <c r="AM46" s="81" t="s">
        <v>104</v>
      </c>
      <c r="AN46" s="81"/>
      <c r="AO46" s="89" t="str">
        <f t="shared" si="18"/>
        <v>Sin iniciar</v>
      </c>
      <c r="AP46" s="72">
        <v>29812124</v>
      </c>
      <c r="AQ46" s="72">
        <v>0</v>
      </c>
      <c r="AR46" s="73">
        <v>0</v>
      </c>
      <c r="AS46" s="73">
        <v>0</v>
      </c>
      <c r="AT46" s="73">
        <v>0</v>
      </c>
      <c r="AV46" s="129"/>
      <c r="AW46" s="78" t="str">
        <f t="shared" si="19"/>
        <v>No Aplica</v>
      </c>
      <c r="AX46" s="88" t="str">
        <f t="shared" si="20"/>
        <v>No reporta avance en el periodo</v>
      </c>
      <c r="AY46" s="130" t="s">
        <v>191</v>
      </c>
      <c r="AZ46" s="130" t="s">
        <v>104</v>
      </c>
      <c r="BA46" s="130" t="s">
        <v>104</v>
      </c>
      <c r="BB46" s="89" t="str">
        <f>IF(AV46&lt;1%,"Sin iniciar",IF(AV46&gt;=T47,"Terminada","En gestión"))</f>
        <v>Sin iniciar</v>
      </c>
      <c r="BC46" s="72"/>
      <c r="BD46" s="72"/>
      <c r="BE46" s="67">
        <v>0</v>
      </c>
      <c r="BF46" s="67">
        <v>0</v>
      </c>
      <c r="BG46" s="67">
        <v>0</v>
      </c>
    </row>
    <row r="47" spans="2:59" s="98" customFormat="1" ht="17.25" thickBot="1" x14ac:dyDescent="0.35">
      <c r="B47" s="81" t="s">
        <v>295</v>
      </c>
      <c r="C47" s="81" t="s">
        <v>228</v>
      </c>
      <c r="D47" s="81" t="s">
        <v>229</v>
      </c>
      <c r="E47" s="82" t="s">
        <v>353</v>
      </c>
      <c r="F47" s="81" t="s">
        <v>220</v>
      </c>
      <c r="G47" s="81" t="s">
        <v>137</v>
      </c>
      <c r="H47" s="81" t="s">
        <v>297</v>
      </c>
      <c r="I47" s="131">
        <v>1</v>
      </c>
      <c r="J47" s="81" t="s">
        <v>354</v>
      </c>
      <c r="K47" s="81" t="s">
        <v>355</v>
      </c>
      <c r="L47" s="81" t="s">
        <v>97</v>
      </c>
      <c r="M47" s="81" t="s">
        <v>356</v>
      </c>
      <c r="N47" s="81" t="s">
        <v>357</v>
      </c>
      <c r="O47" s="84">
        <v>46023</v>
      </c>
      <c r="P47" s="84">
        <v>46386</v>
      </c>
      <c r="Q47" s="131">
        <v>0.1</v>
      </c>
      <c r="R47" s="131">
        <v>0.5</v>
      </c>
      <c r="S47" s="131">
        <v>0.6</v>
      </c>
      <c r="T47" s="131">
        <v>1</v>
      </c>
      <c r="U47" s="76" t="s">
        <v>100</v>
      </c>
      <c r="V47" s="72">
        <v>22548178</v>
      </c>
      <c r="W47" s="77" t="s">
        <v>1805</v>
      </c>
      <c r="X47" s="283" t="str">
        <f t="shared" si="16"/>
        <v>DCE_16</v>
      </c>
      <c r="Y47" s="290" t="s">
        <v>1805</v>
      </c>
      <c r="Z47" s="290" t="s">
        <v>1805</v>
      </c>
      <c r="AA47" s="290" t="s">
        <v>1805</v>
      </c>
      <c r="AB47" s="67">
        <v>0</v>
      </c>
      <c r="AC47" s="85" t="s">
        <v>237</v>
      </c>
      <c r="AD47" s="81" t="s">
        <v>104</v>
      </c>
      <c r="AE47" s="81" t="s">
        <v>238</v>
      </c>
      <c r="AF47" s="81" t="s">
        <v>104</v>
      </c>
      <c r="AG47" s="81" t="s">
        <v>358</v>
      </c>
      <c r="AI47" s="132">
        <f>22/116</f>
        <v>0.18965517241379309</v>
      </c>
      <c r="AJ47" s="87">
        <f t="shared" si="17"/>
        <v>1</v>
      </c>
      <c r="AK47" s="88" t="str">
        <f t="shared" si="11"/>
        <v>Avance satisfactorio</v>
      </c>
      <c r="AL47" s="81" t="s">
        <v>359</v>
      </c>
      <c r="AM47" s="81" t="s">
        <v>360</v>
      </c>
      <c r="AN47" s="81" t="s">
        <v>104</v>
      </c>
      <c r="AO47" s="89" t="str">
        <f t="shared" si="18"/>
        <v>En gestión</v>
      </c>
      <c r="AP47" s="72">
        <v>22548178</v>
      </c>
      <c r="AQ47" s="72">
        <v>5637044</v>
      </c>
      <c r="AR47" s="73">
        <v>0</v>
      </c>
      <c r="AS47" s="73">
        <v>0</v>
      </c>
      <c r="AT47" s="73">
        <v>0</v>
      </c>
      <c r="AV47" s="138">
        <v>0.5</v>
      </c>
      <c r="AW47" s="78">
        <f t="shared" si="19"/>
        <v>1</v>
      </c>
      <c r="AX47" s="112" t="str">
        <f t="shared" si="20"/>
        <v>Avance satisfactorio</v>
      </c>
      <c r="AY47" s="113" t="s">
        <v>361</v>
      </c>
      <c r="AZ47" s="115" t="s">
        <v>362</v>
      </c>
      <c r="BA47" s="115" t="s">
        <v>363</v>
      </c>
      <c r="BB47" s="116" t="s">
        <v>213</v>
      </c>
      <c r="BC47" s="121">
        <v>26345237</v>
      </c>
      <c r="BD47" s="122">
        <v>13172618</v>
      </c>
      <c r="BE47" s="67">
        <v>0</v>
      </c>
      <c r="BF47" s="67">
        <v>0</v>
      </c>
      <c r="BG47" s="67">
        <v>0</v>
      </c>
    </row>
    <row r="48" spans="2:59" s="98" customFormat="1" ht="17.25" thickBot="1" x14ac:dyDescent="0.35">
      <c r="B48" s="81" t="s">
        <v>295</v>
      </c>
      <c r="C48" s="81" t="s">
        <v>228</v>
      </c>
      <c r="D48" s="81" t="s">
        <v>229</v>
      </c>
      <c r="E48" s="82" t="s">
        <v>364</v>
      </c>
      <c r="F48" s="81" t="s">
        <v>220</v>
      </c>
      <c r="G48" s="81" t="s">
        <v>137</v>
      </c>
      <c r="H48" s="81" t="s">
        <v>297</v>
      </c>
      <c r="I48" s="139">
        <v>1</v>
      </c>
      <c r="J48" s="81" t="s">
        <v>365</v>
      </c>
      <c r="K48" s="81" t="s">
        <v>162</v>
      </c>
      <c r="L48" s="81" t="s">
        <v>97</v>
      </c>
      <c r="M48" s="81" t="s">
        <v>366</v>
      </c>
      <c r="N48" s="81" t="s">
        <v>367</v>
      </c>
      <c r="O48" s="84">
        <v>46083</v>
      </c>
      <c r="P48" s="84">
        <v>46386</v>
      </c>
      <c r="Q48" s="139"/>
      <c r="R48" s="139">
        <v>0.25</v>
      </c>
      <c r="S48" s="139">
        <v>0.55000000000000004</v>
      </c>
      <c r="T48" s="139">
        <v>1</v>
      </c>
      <c r="U48" s="76" t="s">
        <v>100</v>
      </c>
      <c r="V48" s="72">
        <v>14906062</v>
      </c>
      <c r="W48" s="77" t="s">
        <v>1805</v>
      </c>
      <c r="X48" s="283" t="str">
        <f t="shared" si="16"/>
        <v>DCE_17</v>
      </c>
      <c r="Y48" s="290" t="s">
        <v>1805</v>
      </c>
      <c r="Z48" s="290" t="s">
        <v>1805</v>
      </c>
      <c r="AA48" s="290" t="s">
        <v>1805</v>
      </c>
      <c r="AB48" s="67">
        <v>0</v>
      </c>
      <c r="AC48" s="85" t="s">
        <v>237</v>
      </c>
      <c r="AD48" s="81" t="s">
        <v>104</v>
      </c>
      <c r="AE48" s="81" t="s">
        <v>238</v>
      </c>
      <c r="AF48" s="81" t="s">
        <v>104</v>
      </c>
      <c r="AG48" s="81" t="s">
        <v>358</v>
      </c>
      <c r="AI48" s="140"/>
      <c r="AJ48" s="87" t="str">
        <f t="shared" si="17"/>
        <v>No Aplica</v>
      </c>
      <c r="AK48" s="88" t="str">
        <f t="shared" si="11"/>
        <v>No reporta avance en el periodo</v>
      </c>
      <c r="AL48" s="81" t="s">
        <v>368</v>
      </c>
      <c r="AM48" s="81" t="s">
        <v>104</v>
      </c>
      <c r="AN48" s="81" t="s">
        <v>104</v>
      </c>
      <c r="AO48" s="89" t="str">
        <f t="shared" si="18"/>
        <v>Sin iniciar</v>
      </c>
      <c r="AP48" s="72">
        <v>14906062</v>
      </c>
      <c r="AQ48" s="72">
        <v>3726516</v>
      </c>
      <c r="AR48" s="73">
        <v>0</v>
      </c>
      <c r="AS48" s="73">
        <v>0</v>
      </c>
      <c r="AT48" s="73">
        <v>0</v>
      </c>
      <c r="AV48" s="138">
        <v>0.25</v>
      </c>
      <c r="AW48" s="78">
        <f t="shared" si="19"/>
        <v>1</v>
      </c>
      <c r="AX48" s="112" t="str">
        <f t="shared" si="20"/>
        <v>Avance satisfactorio</v>
      </c>
      <c r="AY48" s="134" t="s">
        <v>369</v>
      </c>
      <c r="AZ48" s="115" t="s">
        <v>370</v>
      </c>
      <c r="BA48" s="115"/>
      <c r="BB48" s="116" t="s">
        <v>213</v>
      </c>
      <c r="BC48" s="121">
        <v>15949486</v>
      </c>
      <c r="BD48" s="122">
        <v>5316495</v>
      </c>
      <c r="BE48" s="67">
        <v>0</v>
      </c>
      <c r="BF48" s="67">
        <v>0</v>
      </c>
      <c r="BG48" s="67">
        <v>0</v>
      </c>
    </row>
    <row r="49" spans="2:59" s="98" customFormat="1" ht="17.25" thickBot="1" x14ac:dyDescent="0.35">
      <c r="B49" s="81" t="s">
        <v>88</v>
      </c>
      <c r="C49" s="81" t="s">
        <v>228</v>
      </c>
      <c r="D49" s="81" t="s">
        <v>371</v>
      </c>
      <c r="E49" s="82" t="s">
        <v>372</v>
      </c>
      <c r="F49" s="81" t="s">
        <v>116</v>
      </c>
      <c r="G49" s="81" t="s">
        <v>373</v>
      </c>
      <c r="H49" s="81" t="s">
        <v>118</v>
      </c>
      <c r="I49" s="141">
        <v>1</v>
      </c>
      <c r="J49" s="81" t="s">
        <v>374</v>
      </c>
      <c r="K49" s="81" t="s">
        <v>355</v>
      </c>
      <c r="L49" s="81" t="s">
        <v>152</v>
      </c>
      <c r="M49" s="81" t="s">
        <v>375</v>
      </c>
      <c r="N49" s="81" t="s">
        <v>376</v>
      </c>
      <c r="O49" s="84">
        <v>46037</v>
      </c>
      <c r="P49" s="84">
        <v>46386</v>
      </c>
      <c r="Q49" s="141"/>
      <c r="R49" s="141"/>
      <c r="S49" s="141"/>
      <c r="T49" s="141">
        <v>1</v>
      </c>
      <c r="U49" s="76" t="s">
        <v>100</v>
      </c>
      <c r="V49" s="72">
        <v>92277110</v>
      </c>
      <c r="W49" s="65" t="s">
        <v>1806</v>
      </c>
      <c r="X49" s="65" t="s">
        <v>372</v>
      </c>
      <c r="Y49" s="66" t="s">
        <v>377</v>
      </c>
      <c r="Z49" s="66" t="s">
        <v>378</v>
      </c>
      <c r="AA49" s="66" t="s">
        <v>371</v>
      </c>
      <c r="AB49" s="67">
        <v>84600000</v>
      </c>
      <c r="AC49" s="85" t="s">
        <v>379</v>
      </c>
      <c r="AD49" s="81" t="s">
        <v>380</v>
      </c>
      <c r="AE49" s="81" t="s">
        <v>142</v>
      </c>
      <c r="AF49" s="81" t="s">
        <v>381</v>
      </c>
      <c r="AG49" s="81" t="s">
        <v>104</v>
      </c>
      <c r="AI49" s="142"/>
      <c r="AJ49" s="87" t="str">
        <f t="shared" si="17"/>
        <v>No Aplica</v>
      </c>
      <c r="AK49" s="88" t="str">
        <f>IF(ISTEXT(AJ49),"No reporta avance en el periodo",IF(AJ49&lt;=69%,"Avance insuficiente",IF(AJ49&gt;95%,"Avance satisfactorio",IF(AJ49&gt;70%,"Avance suficiente",IF(AJ49&lt;94%,"Avance suficiente",0)))))</f>
        <v>No reporta avance en el periodo</v>
      </c>
      <c r="AL49" s="81" t="s">
        <v>368</v>
      </c>
      <c r="AM49" s="81" t="s">
        <v>104</v>
      </c>
      <c r="AN49" s="81" t="s">
        <v>104</v>
      </c>
      <c r="AO49" s="89" t="str">
        <f>IF(AI49&lt;1%,"Sin iniciar",IF(AI49&gt;=G49,"Terminada","En gestión"))</f>
        <v>Sin iniciar</v>
      </c>
      <c r="AP49" s="72">
        <v>92277110</v>
      </c>
      <c r="AQ49" s="72">
        <v>0</v>
      </c>
      <c r="AR49" s="73">
        <v>84600000</v>
      </c>
      <c r="AS49" s="73">
        <v>84600000</v>
      </c>
      <c r="AT49" s="73">
        <v>14100000</v>
      </c>
      <c r="AV49" s="142"/>
      <c r="AW49" s="78" t="str">
        <f t="shared" si="19"/>
        <v>No Aplica</v>
      </c>
      <c r="AX49" s="88" t="str">
        <f>IF(ISTEXT(AW49),"No reporta avance en el periodo",IF(AW49&lt;=69%,"Avance insuficiente",IF(AW49&gt;95%,"Avance satisfactorio",IF(AW49&gt;70%,"Avance suficiente",IF(AW49&lt;94%,"Avance suficiente",0)))))</f>
        <v>No reporta avance en el periodo</v>
      </c>
      <c r="AY49" s="130" t="s">
        <v>191</v>
      </c>
      <c r="AZ49" s="130" t="s">
        <v>104</v>
      </c>
      <c r="BA49" s="130" t="s">
        <v>104</v>
      </c>
      <c r="BB49" s="89" t="str">
        <f>IF(AV49&lt;1%,"Sin iniciar",IF(AV49&gt;=T49,"Terminada","En gestión"))</f>
        <v>Sin iniciar</v>
      </c>
      <c r="BC49" s="72"/>
      <c r="BD49" s="72"/>
      <c r="BE49" s="67">
        <v>84600000</v>
      </c>
      <c r="BF49" s="67">
        <v>84600000</v>
      </c>
      <c r="BG49" s="67">
        <v>42300000</v>
      </c>
    </row>
    <row r="50" spans="2:59" s="98" customFormat="1" ht="17.25" thickBot="1" x14ac:dyDescent="0.35">
      <c r="B50" s="81" t="s">
        <v>88</v>
      </c>
      <c r="C50" s="81" t="s">
        <v>228</v>
      </c>
      <c r="D50" s="81" t="s">
        <v>371</v>
      </c>
      <c r="E50" s="82" t="s">
        <v>382</v>
      </c>
      <c r="F50" s="81" t="s">
        <v>116</v>
      </c>
      <c r="G50" s="81" t="s">
        <v>373</v>
      </c>
      <c r="H50" s="81" t="s">
        <v>118</v>
      </c>
      <c r="I50" s="141">
        <v>1</v>
      </c>
      <c r="J50" s="81" t="s">
        <v>383</v>
      </c>
      <c r="K50" s="81" t="s">
        <v>355</v>
      </c>
      <c r="L50" s="81" t="s">
        <v>152</v>
      </c>
      <c r="M50" s="81" t="s">
        <v>384</v>
      </c>
      <c r="N50" s="81" t="s">
        <v>385</v>
      </c>
      <c r="O50" s="84">
        <v>46037</v>
      </c>
      <c r="P50" s="84">
        <v>46386</v>
      </c>
      <c r="Q50" s="141"/>
      <c r="R50" s="141"/>
      <c r="S50" s="141"/>
      <c r="T50" s="141">
        <v>1</v>
      </c>
      <c r="U50" s="76" t="s">
        <v>100</v>
      </c>
      <c r="V50" s="72">
        <v>251727377</v>
      </c>
      <c r="W50" s="65" t="s">
        <v>1806</v>
      </c>
      <c r="X50" s="65" t="s">
        <v>382</v>
      </c>
      <c r="Y50" s="66" t="s">
        <v>377</v>
      </c>
      <c r="Z50" s="66" t="s">
        <v>386</v>
      </c>
      <c r="AA50" s="66" t="s">
        <v>371</v>
      </c>
      <c r="AB50" s="67">
        <v>349535000</v>
      </c>
      <c r="AC50" s="85" t="s">
        <v>379</v>
      </c>
      <c r="AD50" s="81" t="s">
        <v>104</v>
      </c>
      <c r="AE50" s="81" t="s">
        <v>142</v>
      </c>
      <c r="AF50" s="81" t="s">
        <v>381</v>
      </c>
      <c r="AG50" s="81" t="s">
        <v>104</v>
      </c>
      <c r="AI50" s="142"/>
      <c r="AJ50" s="87" t="str">
        <f t="shared" si="17"/>
        <v>No Aplica</v>
      </c>
      <c r="AK50" s="88" t="str">
        <f t="shared" ref="AK50:AK62" si="21">IF(ISTEXT(AJ50),"No reporta avance en el periodo",IF(AJ50&lt;=69%,"Avance insuficiente",IF(AJ50&gt;95%,"Avance satisfactorio",IF(AJ50&gt;70%,"Avance suficiente",IF(AJ50&lt;94%,"Avance suficiente",0)))))</f>
        <v>No reporta avance en el periodo</v>
      </c>
      <c r="AL50" s="81" t="s">
        <v>368</v>
      </c>
      <c r="AM50" s="81" t="s">
        <v>104</v>
      </c>
      <c r="AN50" s="81" t="s">
        <v>104</v>
      </c>
      <c r="AO50" s="89" t="str">
        <f>IF(AI50&lt;1%,"Sin iniciar",IF(AI50&gt;=G50,"Terminada","En gestión"))</f>
        <v>Sin iniciar</v>
      </c>
      <c r="AP50" s="72">
        <v>251727377</v>
      </c>
      <c r="AQ50" s="72">
        <v>0</v>
      </c>
      <c r="AR50" s="73">
        <v>349535000</v>
      </c>
      <c r="AS50" s="73">
        <v>318188741</v>
      </c>
      <c r="AT50" s="73">
        <v>57474674</v>
      </c>
      <c r="AV50" s="142"/>
      <c r="AW50" s="78" t="str">
        <f t="shared" si="19"/>
        <v>No Aplica</v>
      </c>
      <c r="AX50" s="88" t="str">
        <f t="shared" ref="AX50:AX51" si="22">IF(ISTEXT(AW50),"No reporta avance en el periodo",IF(AW50&lt;=69%,"Avance insuficiente",IF(AW50&gt;95%,"Avance satisfactorio",IF(AW50&gt;70%,"Avance suficiente",IF(AW50&lt;94%,"Avance suficiente",0)))))</f>
        <v>No reporta avance en el periodo</v>
      </c>
      <c r="AY50" s="130" t="s">
        <v>191</v>
      </c>
      <c r="AZ50" s="130" t="s">
        <v>104</v>
      </c>
      <c r="BA50" s="130" t="s">
        <v>104</v>
      </c>
      <c r="BB50" s="89" t="str">
        <f>IF(AV50&lt;1%,"Sin iniciar",IF(AV50&gt;=T50,"Terminada","En gestión"))</f>
        <v>Sin iniciar</v>
      </c>
      <c r="BC50" s="72"/>
      <c r="BD50" s="72"/>
      <c r="BE50" s="67">
        <v>349535000</v>
      </c>
      <c r="BF50" s="67">
        <v>328884327</v>
      </c>
      <c r="BG50" s="67">
        <v>168958260</v>
      </c>
    </row>
    <row r="51" spans="2:59" s="98" customFormat="1" ht="17.25" thickBot="1" x14ac:dyDescent="0.35">
      <c r="B51" s="343" t="s">
        <v>88</v>
      </c>
      <c r="C51" s="343" t="s">
        <v>228</v>
      </c>
      <c r="D51" s="343" t="s">
        <v>371</v>
      </c>
      <c r="E51" s="346" t="s">
        <v>387</v>
      </c>
      <c r="F51" s="343" t="s">
        <v>388</v>
      </c>
      <c r="G51" s="343" t="s">
        <v>137</v>
      </c>
      <c r="H51" s="343" t="s">
        <v>389</v>
      </c>
      <c r="I51" s="460">
        <v>2</v>
      </c>
      <c r="J51" s="343" t="s">
        <v>390</v>
      </c>
      <c r="K51" s="343" t="s">
        <v>355</v>
      </c>
      <c r="L51" s="343" t="s">
        <v>152</v>
      </c>
      <c r="M51" s="343" t="s">
        <v>391</v>
      </c>
      <c r="N51" s="343" t="s">
        <v>392</v>
      </c>
      <c r="O51" s="337">
        <v>46037</v>
      </c>
      <c r="P51" s="337">
        <v>46386</v>
      </c>
      <c r="Q51" s="460"/>
      <c r="R51" s="460"/>
      <c r="S51" s="460"/>
      <c r="T51" s="460">
        <v>2</v>
      </c>
      <c r="U51" s="382" t="s">
        <v>100</v>
      </c>
      <c r="V51" s="383">
        <v>2274924888</v>
      </c>
      <c r="W51" s="65" t="s">
        <v>1806</v>
      </c>
      <c r="X51" s="65" t="s">
        <v>387</v>
      </c>
      <c r="Y51" s="66" t="s">
        <v>377</v>
      </c>
      <c r="Z51" s="66" t="s">
        <v>393</v>
      </c>
      <c r="AA51" s="66" t="s">
        <v>371</v>
      </c>
      <c r="AB51" s="67">
        <v>1439551500</v>
      </c>
      <c r="AC51" s="432" t="s">
        <v>141</v>
      </c>
      <c r="AD51" s="343" t="s">
        <v>104</v>
      </c>
      <c r="AE51" s="343" t="s">
        <v>142</v>
      </c>
      <c r="AF51" s="343" t="s">
        <v>104</v>
      </c>
      <c r="AG51" s="343" t="s">
        <v>104</v>
      </c>
      <c r="AI51" s="465"/>
      <c r="AJ51" s="388" t="str">
        <f t="shared" si="17"/>
        <v>No Aplica</v>
      </c>
      <c r="AK51" s="389" t="str">
        <f t="shared" si="21"/>
        <v>No reporta avance en el periodo</v>
      </c>
      <c r="AL51" s="343" t="s">
        <v>368</v>
      </c>
      <c r="AM51" s="343" t="s">
        <v>104</v>
      </c>
      <c r="AN51" s="343" t="s">
        <v>104</v>
      </c>
      <c r="AO51" s="298" t="str">
        <f>IF(AI51&lt;1%,"Sin iniciar",IF(AI51&gt;=G51,"Terminada","En gestión"))</f>
        <v>Sin iniciar</v>
      </c>
      <c r="AP51" s="368">
        <v>2274924888</v>
      </c>
      <c r="AQ51" s="368">
        <v>0</v>
      </c>
      <c r="AR51" s="73">
        <v>1439551500</v>
      </c>
      <c r="AS51" s="73">
        <v>1315212740</v>
      </c>
      <c r="AT51" s="73">
        <v>224858808.33000001</v>
      </c>
      <c r="AV51" s="465"/>
      <c r="AW51" s="388" t="str">
        <f t="shared" si="19"/>
        <v>No Aplica</v>
      </c>
      <c r="AX51" s="389" t="str">
        <f t="shared" si="22"/>
        <v>No reporta avance en el periodo</v>
      </c>
      <c r="AY51" s="468" t="s">
        <v>191</v>
      </c>
      <c r="AZ51" s="471" t="s">
        <v>104</v>
      </c>
      <c r="BA51" s="471" t="s">
        <v>104</v>
      </c>
      <c r="BB51" s="298" t="str">
        <f>IF(AV51&lt;1%,"Sin iniciar",IF(AV51&gt;=T51,"Terminada","En gestión"))</f>
        <v>Sin iniciar</v>
      </c>
      <c r="BC51" s="368"/>
      <c r="BD51" s="368"/>
      <c r="BE51" s="67">
        <v>1439551500</v>
      </c>
      <c r="BF51" s="67">
        <v>1327506845</v>
      </c>
      <c r="BG51" s="67">
        <v>676532243.33000004</v>
      </c>
    </row>
    <row r="52" spans="2:59" s="98" customFormat="1" ht="17.25" thickBot="1" x14ac:dyDescent="0.35">
      <c r="B52" s="344"/>
      <c r="C52" s="344"/>
      <c r="D52" s="344"/>
      <c r="E52" s="347"/>
      <c r="F52" s="344"/>
      <c r="G52" s="344"/>
      <c r="H52" s="344"/>
      <c r="I52" s="461"/>
      <c r="J52" s="344"/>
      <c r="K52" s="344"/>
      <c r="L52" s="344"/>
      <c r="M52" s="344"/>
      <c r="N52" s="344"/>
      <c r="O52" s="338"/>
      <c r="P52" s="338"/>
      <c r="Q52" s="461"/>
      <c r="R52" s="461"/>
      <c r="S52" s="461"/>
      <c r="T52" s="461"/>
      <c r="U52" s="382"/>
      <c r="V52" s="383"/>
      <c r="W52" s="65" t="s">
        <v>1806</v>
      </c>
      <c r="X52" s="65" t="str">
        <f>+X51</f>
        <v>DIG_03</v>
      </c>
      <c r="Y52" s="66" t="s">
        <v>293</v>
      </c>
      <c r="Z52" s="66" t="s">
        <v>393</v>
      </c>
      <c r="AA52" s="66" t="s">
        <v>371</v>
      </c>
      <c r="AB52" s="67">
        <v>499375000</v>
      </c>
      <c r="AC52" s="627"/>
      <c r="AD52" s="344"/>
      <c r="AE52" s="344"/>
      <c r="AF52" s="344"/>
      <c r="AG52" s="344"/>
      <c r="AI52" s="466"/>
      <c r="AJ52" s="377"/>
      <c r="AK52" s="379"/>
      <c r="AL52" s="344"/>
      <c r="AM52" s="344"/>
      <c r="AN52" s="344"/>
      <c r="AO52" s="299"/>
      <c r="AP52" s="369"/>
      <c r="AQ52" s="369"/>
      <c r="AR52" s="73">
        <v>499375000</v>
      </c>
      <c r="AS52" s="73">
        <v>483720000</v>
      </c>
      <c r="AT52" s="73">
        <v>72747932.670000002</v>
      </c>
      <c r="AV52" s="466"/>
      <c r="AW52" s="377"/>
      <c r="AX52" s="379"/>
      <c r="AY52" s="469"/>
      <c r="AZ52" s="472"/>
      <c r="BA52" s="472"/>
      <c r="BB52" s="299"/>
      <c r="BC52" s="369"/>
      <c r="BD52" s="369"/>
      <c r="BE52" s="67">
        <v>499375000</v>
      </c>
      <c r="BF52" s="67">
        <v>483720000</v>
      </c>
      <c r="BG52" s="67">
        <v>227427932.66999999</v>
      </c>
    </row>
    <row r="53" spans="2:59" s="98" customFormat="1" ht="17.25" thickBot="1" x14ac:dyDescent="0.35">
      <c r="B53" s="345"/>
      <c r="C53" s="345"/>
      <c r="D53" s="345"/>
      <c r="E53" s="348"/>
      <c r="F53" s="345"/>
      <c r="G53" s="345"/>
      <c r="H53" s="345"/>
      <c r="I53" s="462"/>
      <c r="J53" s="345"/>
      <c r="K53" s="345"/>
      <c r="L53" s="345"/>
      <c r="M53" s="345"/>
      <c r="N53" s="345"/>
      <c r="O53" s="339"/>
      <c r="P53" s="339"/>
      <c r="Q53" s="462"/>
      <c r="R53" s="462"/>
      <c r="S53" s="462"/>
      <c r="T53" s="462"/>
      <c r="U53" s="382"/>
      <c r="V53" s="383"/>
      <c r="W53" s="65" t="s">
        <v>1806</v>
      </c>
      <c r="X53" s="65" t="str">
        <f t="shared" ref="X53:Y53" si="23">+X52</f>
        <v>DIG_03</v>
      </c>
      <c r="Y53" s="66" t="str">
        <f t="shared" si="23"/>
        <v>Producción de información estructural</v>
      </c>
      <c r="Z53" s="66" t="s">
        <v>294</v>
      </c>
      <c r="AA53" s="66" t="s">
        <v>371</v>
      </c>
      <c r="AB53" s="67">
        <v>101200000</v>
      </c>
      <c r="AC53" s="433"/>
      <c r="AD53" s="345"/>
      <c r="AE53" s="345"/>
      <c r="AF53" s="345"/>
      <c r="AG53" s="345"/>
      <c r="AI53" s="467"/>
      <c r="AJ53" s="378"/>
      <c r="AK53" s="380"/>
      <c r="AL53" s="345"/>
      <c r="AM53" s="345"/>
      <c r="AN53" s="345"/>
      <c r="AO53" s="300"/>
      <c r="AP53" s="370"/>
      <c r="AQ53" s="370"/>
      <c r="AR53" s="73">
        <v>101200000</v>
      </c>
      <c r="AS53" s="73">
        <v>87400000</v>
      </c>
      <c r="AT53" s="73">
        <v>12573333.33</v>
      </c>
      <c r="AV53" s="467"/>
      <c r="AW53" s="378"/>
      <c r="AX53" s="380"/>
      <c r="AY53" s="470"/>
      <c r="AZ53" s="473"/>
      <c r="BA53" s="473"/>
      <c r="BB53" s="300"/>
      <c r="BC53" s="370"/>
      <c r="BD53" s="370"/>
      <c r="BE53" s="67">
        <v>101200000</v>
      </c>
      <c r="BF53" s="67">
        <v>87400000</v>
      </c>
      <c r="BG53" s="67">
        <v>40173333.329999998</v>
      </c>
    </row>
    <row r="54" spans="2:59" s="98" customFormat="1" ht="17.25" thickBot="1" x14ac:dyDescent="0.35">
      <c r="B54" s="343" t="s">
        <v>88</v>
      </c>
      <c r="C54" s="343" t="s">
        <v>228</v>
      </c>
      <c r="D54" s="343" t="s">
        <v>371</v>
      </c>
      <c r="E54" s="346" t="s">
        <v>394</v>
      </c>
      <c r="F54" s="343" t="s">
        <v>388</v>
      </c>
      <c r="G54" s="343" t="s">
        <v>137</v>
      </c>
      <c r="H54" s="343" t="s">
        <v>389</v>
      </c>
      <c r="I54" s="463">
        <v>1</v>
      </c>
      <c r="J54" s="343" t="s">
        <v>395</v>
      </c>
      <c r="K54" s="343" t="s">
        <v>355</v>
      </c>
      <c r="L54" s="343" t="s">
        <v>97</v>
      </c>
      <c r="M54" s="343" t="s">
        <v>396</v>
      </c>
      <c r="N54" s="343" t="s">
        <v>397</v>
      </c>
      <c r="O54" s="337">
        <v>46037</v>
      </c>
      <c r="P54" s="337">
        <v>46386</v>
      </c>
      <c r="Q54" s="463">
        <v>0.1</v>
      </c>
      <c r="R54" s="463">
        <v>0.4</v>
      </c>
      <c r="S54" s="463">
        <v>0.7</v>
      </c>
      <c r="T54" s="463">
        <v>1</v>
      </c>
      <c r="U54" s="382" t="s">
        <v>100</v>
      </c>
      <c r="V54" s="383">
        <v>966068940</v>
      </c>
      <c r="W54" s="65" t="s">
        <v>1806</v>
      </c>
      <c r="X54" s="65" t="s">
        <v>394</v>
      </c>
      <c r="Y54" s="66" t="s">
        <v>377</v>
      </c>
      <c r="Z54" s="66" t="s">
        <v>398</v>
      </c>
      <c r="AA54" s="66" t="s">
        <v>371</v>
      </c>
      <c r="AB54" s="67">
        <v>2385749000</v>
      </c>
      <c r="AC54" s="432" t="s">
        <v>141</v>
      </c>
      <c r="AD54" s="343" t="s">
        <v>104</v>
      </c>
      <c r="AE54" s="343" t="s">
        <v>142</v>
      </c>
      <c r="AF54" s="343" t="s">
        <v>104</v>
      </c>
      <c r="AG54" s="343" t="s">
        <v>104</v>
      </c>
      <c r="AI54" s="458">
        <v>0.1</v>
      </c>
      <c r="AJ54" s="388">
        <f>+IF(Q54=0,"No Aplica",IF(AI54/Q54&gt;=100%,100%,AI54/Q54))</f>
        <v>1</v>
      </c>
      <c r="AK54" s="389" t="str">
        <f t="shared" si="21"/>
        <v>Avance satisfactorio</v>
      </c>
      <c r="AL54" s="343" t="s">
        <v>399</v>
      </c>
      <c r="AM54" s="343" t="s">
        <v>400</v>
      </c>
      <c r="AN54" s="343" t="s">
        <v>104</v>
      </c>
      <c r="AO54" s="298" t="str">
        <f>IF(AI54&lt;1%,"Sin iniciar",IF(AI54&gt;=G54,"Terminada","En gestión"))</f>
        <v>En gestión</v>
      </c>
      <c r="AP54" s="368">
        <v>966068940</v>
      </c>
      <c r="AQ54" s="368">
        <v>241517235</v>
      </c>
      <c r="AR54" s="73">
        <v>2385749000</v>
      </c>
      <c r="AS54" s="73">
        <v>2261579934</v>
      </c>
      <c r="AT54" s="73">
        <v>1351324334</v>
      </c>
      <c r="AV54" s="474">
        <v>0.4</v>
      </c>
      <c r="AW54" s="476">
        <f>+IF(R54=0,"No Aplica",IF(AV54/R54&gt;=100%,100%,AV54/R54))</f>
        <v>1</v>
      </c>
      <c r="AX54" s="452" t="str">
        <f t="shared" ref="AX54" si="24">IF(ISTEXT(AW54),"No reporta avance en el periodo",IF(AW54&lt;=69%,"Avance insuficiente",IF(AW54&gt;95%,"Avance satisfactorio",IF(AW54&gt;70%,"Avance suficiente",IF(AW54&lt;94%,"Avance suficiente",0)))))</f>
        <v>Avance satisfactorio</v>
      </c>
      <c r="AY54" s="479" t="s">
        <v>401</v>
      </c>
      <c r="AZ54" s="480" t="s">
        <v>402</v>
      </c>
      <c r="BA54" s="480"/>
      <c r="BB54" s="301" t="s">
        <v>213</v>
      </c>
      <c r="BC54" s="481">
        <v>966068940</v>
      </c>
      <c r="BD54" s="477">
        <v>483034470</v>
      </c>
      <c r="BE54" s="67">
        <v>2385749000</v>
      </c>
      <c r="BF54" s="67">
        <v>2261579934</v>
      </c>
      <c r="BG54" s="67">
        <v>1792370934</v>
      </c>
    </row>
    <row r="55" spans="2:59" s="98" customFormat="1" ht="17.25" thickBot="1" x14ac:dyDescent="0.35">
      <c r="B55" s="345"/>
      <c r="C55" s="345"/>
      <c r="D55" s="345"/>
      <c r="E55" s="348"/>
      <c r="F55" s="345"/>
      <c r="G55" s="345"/>
      <c r="H55" s="345"/>
      <c r="I55" s="464"/>
      <c r="J55" s="345"/>
      <c r="K55" s="345"/>
      <c r="L55" s="345"/>
      <c r="M55" s="345"/>
      <c r="N55" s="345"/>
      <c r="O55" s="339"/>
      <c r="P55" s="339"/>
      <c r="Q55" s="464"/>
      <c r="R55" s="464"/>
      <c r="S55" s="464"/>
      <c r="T55" s="464"/>
      <c r="U55" s="382"/>
      <c r="V55" s="383"/>
      <c r="W55" s="65" t="s">
        <v>1806</v>
      </c>
      <c r="X55" s="65" t="str">
        <f>+X54</f>
        <v>DIG_04</v>
      </c>
      <c r="Y55" s="66" t="s">
        <v>293</v>
      </c>
      <c r="Z55" s="66" t="s">
        <v>393</v>
      </c>
      <c r="AA55" s="66" t="s">
        <v>371</v>
      </c>
      <c r="AB55" s="67">
        <v>129360000</v>
      </c>
      <c r="AC55" s="433"/>
      <c r="AD55" s="345"/>
      <c r="AE55" s="345"/>
      <c r="AF55" s="345"/>
      <c r="AG55" s="345"/>
      <c r="AI55" s="459"/>
      <c r="AJ55" s="378"/>
      <c r="AK55" s="380"/>
      <c r="AL55" s="345"/>
      <c r="AM55" s="345"/>
      <c r="AN55" s="345"/>
      <c r="AO55" s="300"/>
      <c r="AP55" s="370"/>
      <c r="AQ55" s="370"/>
      <c r="AR55" s="73">
        <v>129360000</v>
      </c>
      <c r="AS55" s="73">
        <v>126042000</v>
      </c>
      <c r="AT55" s="73">
        <v>18193467</v>
      </c>
      <c r="AV55" s="475"/>
      <c r="AW55" s="451"/>
      <c r="AX55" s="453"/>
      <c r="AY55" s="455"/>
      <c r="AZ55" s="456"/>
      <c r="BA55" s="456"/>
      <c r="BB55" s="302"/>
      <c r="BC55" s="482"/>
      <c r="BD55" s="478"/>
      <c r="BE55" s="67">
        <v>129360000</v>
      </c>
      <c r="BF55" s="67">
        <v>126042000</v>
      </c>
      <c r="BG55" s="67">
        <v>59101467</v>
      </c>
    </row>
    <row r="56" spans="2:59" s="98" customFormat="1" ht="17.25" thickBot="1" x14ac:dyDescent="0.35">
      <c r="B56" s="343" t="s">
        <v>88</v>
      </c>
      <c r="C56" s="343" t="s">
        <v>228</v>
      </c>
      <c r="D56" s="343" t="s">
        <v>371</v>
      </c>
      <c r="E56" s="346" t="s">
        <v>403</v>
      </c>
      <c r="F56" s="343" t="s">
        <v>388</v>
      </c>
      <c r="G56" s="343" t="s">
        <v>137</v>
      </c>
      <c r="H56" s="343" t="s">
        <v>389</v>
      </c>
      <c r="I56" s="460">
        <v>2</v>
      </c>
      <c r="J56" s="343" t="s">
        <v>404</v>
      </c>
      <c r="K56" s="343" t="s">
        <v>355</v>
      </c>
      <c r="L56" s="343" t="s">
        <v>152</v>
      </c>
      <c r="M56" s="343" t="s">
        <v>405</v>
      </c>
      <c r="N56" s="343" t="s">
        <v>406</v>
      </c>
      <c r="O56" s="337">
        <v>46037</v>
      </c>
      <c r="P56" s="337">
        <v>46386</v>
      </c>
      <c r="Q56" s="460"/>
      <c r="R56" s="460"/>
      <c r="S56" s="460"/>
      <c r="T56" s="460">
        <v>2</v>
      </c>
      <c r="U56" s="382" t="s">
        <v>100</v>
      </c>
      <c r="V56" s="383">
        <v>512798700</v>
      </c>
      <c r="W56" s="65" t="s">
        <v>1806</v>
      </c>
      <c r="X56" s="65" t="s">
        <v>403</v>
      </c>
      <c r="Y56" s="66" t="s">
        <v>377</v>
      </c>
      <c r="Z56" s="66" t="s">
        <v>114</v>
      </c>
      <c r="AA56" s="66" t="s">
        <v>371</v>
      </c>
      <c r="AB56" s="67">
        <v>318535000</v>
      </c>
      <c r="AC56" s="432" t="s">
        <v>141</v>
      </c>
      <c r="AD56" s="343" t="s">
        <v>104</v>
      </c>
      <c r="AE56" s="343" t="s">
        <v>142</v>
      </c>
      <c r="AF56" s="343" t="s">
        <v>104</v>
      </c>
      <c r="AG56" s="343" t="s">
        <v>104</v>
      </c>
      <c r="AI56" s="465"/>
      <c r="AJ56" s="388" t="str">
        <f>+IF(Q56=0,"No Aplica",IF(AI56/Q56&gt;=100%,100%,AI56/Q56))</f>
        <v>No Aplica</v>
      </c>
      <c r="AK56" s="389" t="str">
        <f t="shared" si="21"/>
        <v>No reporta avance en el periodo</v>
      </c>
      <c r="AL56" s="343" t="s">
        <v>368</v>
      </c>
      <c r="AM56" s="343" t="s">
        <v>104</v>
      </c>
      <c r="AN56" s="343" t="s">
        <v>104</v>
      </c>
      <c r="AO56" s="298" t="str">
        <f>IF(AI56&lt;1%,"Sin iniciar",IF(AI56&gt;=G56,"Terminada","En gestión"))</f>
        <v>Sin iniciar</v>
      </c>
      <c r="AP56" s="368">
        <v>512798700</v>
      </c>
      <c r="AQ56" s="368">
        <v>0</v>
      </c>
      <c r="AR56" s="73">
        <v>318535000</v>
      </c>
      <c r="AS56" s="73">
        <v>310152500</v>
      </c>
      <c r="AT56" s="73">
        <v>48277667</v>
      </c>
      <c r="AV56" s="465"/>
      <c r="AW56" s="388" t="str">
        <f>+IF(R56=0,"No Aplica",IF(AV56/R56&gt;=100%,100%,AV56/R56))</f>
        <v>No Aplica</v>
      </c>
      <c r="AX56" s="389" t="str">
        <f t="shared" ref="AX56" si="25">IF(ISTEXT(AW56),"No reporta avance en el periodo",IF(AW56&lt;=69%,"Avance insuficiente",IF(AW56&gt;95%,"Avance satisfactorio",IF(AW56&gt;70%,"Avance suficiente",IF(AW56&lt;94%,"Avance suficiente",0)))))</f>
        <v>No reporta avance en el periodo</v>
      </c>
      <c r="AY56" s="471" t="s">
        <v>191</v>
      </c>
      <c r="AZ56" s="483" t="s">
        <v>104</v>
      </c>
      <c r="BA56" s="483"/>
      <c r="BB56" s="298" t="str">
        <f>IF(AV56&lt;1%,"Sin iniciar",IF(AV56&gt;=T56,"Terminada","En gestión"))</f>
        <v>Sin iniciar</v>
      </c>
      <c r="BC56" s="368"/>
      <c r="BD56" s="368"/>
      <c r="BE56" s="67">
        <v>318535000</v>
      </c>
      <c r="BF56" s="67">
        <v>310152500</v>
      </c>
      <c r="BG56" s="67">
        <v>148867667</v>
      </c>
    </row>
    <row r="57" spans="2:59" s="98" customFormat="1" ht="17.25" thickBot="1" x14ac:dyDescent="0.35">
      <c r="B57" s="345"/>
      <c r="C57" s="345"/>
      <c r="D57" s="345"/>
      <c r="E57" s="348"/>
      <c r="F57" s="345"/>
      <c r="G57" s="345"/>
      <c r="H57" s="345"/>
      <c r="I57" s="462"/>
      <c r="J57" s="345"/>
      <c r="K57" s="345"/>
      <c r="L57" s="345"/>
      <c r="M57" s="345"/>
      <c r="N57" s="345"/>
      <c r="O57" s="339"/>
      <c r="P57" s="339"/>
      <c r="Q57" s="462"/>
      <c r="R57" s="462"/>
      <c r="S57" s="462"/>
      <c r="T57" s="462"/>
      <c r="U57" s="382"/>
      <c r="V57" s="383"/>
      <c r="W57" s="65" t="s">
        <v>1806</v>
      </c>
      <c r="X57" s="65" t="str">
        <f>+X56</f>
        <v>DIG_05</v>
      </c>
      <c r="Y57" s="66" t="s">
        <v>293</v>
      </c>
      <c r="Z57" s="66" t="s">
        <v>393</v>
      </c>
      <c r="AA57" s="66" t="s">
        <v>371</v>
      </c>
      <c r="AB57" s="67">
        <v>119448000</v>
      </c>
      <c r="AC57" s="433"/>
      <c r="AD57" s="345"/>
      <c r="AE57" s="345"/>
      <c r="AF57" s="345"/>
      <c r="AG57" s="345"/>
      <c r="AI57" s="467"/>
      <c r="AJ57" s="378"/>
      <c r="AK57" s="380"/>
      <c r="AL57" s="345"/>
      <c r="AM57" s="345"/>
      <c r="AN57" s="345"/>
      <c r="AO57" s="300"/>
      <c r="AP57" s="370"/>
      <c r="AQ57" s="370"/>
      <c r="AR57" s="73">
        <v>119448000</v>
      </c>
      <c r="AS57" s="73">
        <v>119448000</v>
      </c>
      <c r="AT57" s="73">
        <v>18580800</v>
      </c>
      <c r="AV57" s="467"/>
      <c r="AW57" s="378"/>
      <c r="AX57" s="380"/>
      <c r="AY57" s="473"/>
      <c r="AZ57" s="484"/>
      <c r="BA57" s="484"/>
      <c r="BB57" s="300"/>
      <c r="BC57" s="370"/>
      <c r="BD57" s="370"/>
      <c r="BE57" s="67">
        <v>119448000</v>
      </c>
      <c r="BF57" s="67">
        <v>119448000</v>
      </c>
      <c r="BG57" s="67">
        <v>58396800</v>
      </c>
    </row>
    <row r="58" spans="2:59" s="98" customFormat="1" ht="18" thickBot="1" x14ac:dyDescent="0.35">
      <c r="B58" s="343" t="s">
        <v>88</v>
      </c>
      <c r="C58" s="343" t="s">
        <v>228</v>
      </c>
      <c r="D58" s="343" t="s">
        <v>371</v>
      </c>
      <c r="E58" s="346" t="s">
        <v>407</v>
      </c>
      <c r="F58" s="343" t="s">
        <v>388</v>
      </c>
      <c r="G58" s="343" t="s">
        <v>137</v>
      </c>
      <c r="H58" s="343" t="s">
        <v>389</v>
      </c>
      <c r="I58" s="460">
        <v>2</v>
      </c>
      <c r="J58" s="343" t="s">
        <v>408</v>
      </c>
      <c r="K58" s="343" t="s">
        <v>355</v>
      </c>
      <c r="L58" s="343" t="s">
        <v>152</v>
      </c>
      <c r="M58" s="343" t="s">
        <v>405</v>
      </c>
      <c r="N58" s="343" t="s">
        <v>409</v>
      </c>
      <c r="O58" s="337">
        <v>46037</v>
      </c>
      <c r="P58" s="337">
        <v>46386</v>
      </c>
      <c r="Q58" s="460"/>
      <c r="R58" s="460"/>
      <c r="S58" s="460"/>
      <c r="T58" s="460">
        <v>2</v>
      </c>
      <c r="U58" s="382" t="s">
        <v>100</v>
      </c>
      <c r="V58" s="383">
        <v>465066133</v>
      </c>
      <c r="W58" s="65" t="s">
        <v>1806</v>
      </c>
      <c r="X58" s="65" t="s">
        <v>407</v>
      </c>
      <c r="Y58" s="66" t="s">
        <v>377</v>
      </c>
      <c r="Z58" s="66" t="s">
        <v>114</v>
      </c>
      <c r="AA58" s="66" t="s">
        <v>371</v>
      </c>
      <c r="AB58" s="67">
        <v>428779500</v>
      </c>
      <c r="AC58" s="432" t="s">
        <v>141</v>
      </c>
      <c r="AD58" s="343" t="s">
        <v>104</v>
      </c>
      <c r="AE58" s="343" t="s">
        <v>142</v>
      </c>
      <c r="AF58" s="343" t="s">
        <v>381</v>
      </c>
      <c r="AG58" s="343" t="s">
        <v>104</v>
      </c>
      <c r="AI58" s="465"/>
      <c r="AJ58" s="388" t="str">
        <f>+IF(Q58=0,"No Aplica",IF(AI58/Q58&gt;=100%,100%,AI58/Q58))</f>
        <v>No Aplica</v>
      </c>
      <c r="AK58" s="389" t="str">
        <f t="shared" si="21"/>
        <v>No reporta avance en el periodo</v>
      </c>
      <c r="AL58" s="343" t="s">
        <v>368</v>
      </c>
      <c r="AM58" s="343" t="s">
        <v>104</v>
      </c>
      <c r="AN58" s="343" t="s">
        <v>104</v>
      </c>
      <c r="AO58" s="298" t="str">
        <f>IF(AI58&lt;1%,"Sin iniciar",IF(AI58&gt;=G58,"Terminada","En gestión"))</f>
        <v>Sin iniciar</v>
      </c>
      <c r="AP58" s="368">
        <v>465066133</v>
      </c>
      <c r="AQ58" s="368">
        <v>0</v>
      </c>
      <c r="AR58" s="73">
        <v>428779500</v>
      </c>
      <c r="AS58" s="73">
        <v>407112248</v>
      </c>
      <c r="AT58" s="73">
        <v>64319914</v>
      </c>
      <c r="AV58" s="143"/>
      <c r="AW58" s="476" t="str">
        <f>+IF(R58=0,"No Aplica",IF(AV58/R58&gt;=100%,100%,AV58/R58))</f>
        <v>No Aplica</v>
      </c>
      <c r="AX58" s="452" t="str">
        <f t="shared" ref="AX58" si="26">IF(ISTEXT(AW58),"No reporta avance en el periodo",IF(AW58&lt;=69%,"Avance insuficiente",IF(AW58&gt;95%,"Avance satisfactorio",IF(AW58&gt;70%,"Avance suficiente",IF(AW58&lt;94%,"Avance suficiente",0)))))</f>
        <v>No reporta avance en el periodo</v>
      </c>
      <c r="AY58" s="492" t="s">
        <v>191</v>
      </c>
      <c r="AZ58" s="492" t="s">
        <v>104</v>
      </c>
      <c r="BA58" s="492" t="s">
        <v>104</v>
      </c>
      <c r="BB58" s="301" t="s">
        <v>410</v>
      </c>
      <c r="BC58" s="485"/>
      <c r="BD58" s="488"/>
      <c r="BE58" s="67">
        <v>428779500</v>
      </c>
      <c r="BF58" s="67">
        <v>407974563</v>
      </c>
      <c r="BG58" s="67">
        <v>196402229</v>
      </c>
    </row>
    <row r="59" spans="2:59" s="98" customFormat="1" ht="18" thickBot="1" x14ac:dyDescent="0.35">
      <c r="B59" s="344"/>
      <c r="C59" s="344"/>
      <c r="D59" s="344"/>
      <c r="E59" s="347"/>
      <c r="F59" s="344"/>
      <c r="G59" s="344"/>
      <c r="H59" s="344"/>
      <c r="I59" s="461"/>
      <c r="J59" s="344"/>
      <c r="K59" s="344"/>
      <c r="L59" s="344"/>
      <c r="M59" s="344"/>
      <c r="N59" s="344"/>
      <c r="O59" s="338"/>
      <c r="P59" s="338"/>
      <c r="Q59" s="461"/>
      <c r="R59" s="461"/>
      <c r="S59" s="461"/>
      <c r="T59" s="461"/>
      <c r="U59" s="382"/>
      <c r="V59" s="383"/>
      <c r="W59" s="65" t="s">
        <v>1806</v>
      </c>
      <c r="X59" s="65" t="str">
        <f>+X58</f>
        <v>DIG_06</v>
      </c>
      <c r="Y59" s="66" t="s">
        <v>293</v>
      </c>
      <c r="Z59" s="66" t="s">
        <v>393</v>
      </c>
      <c r="AA59" s="66" t="s">
        <v>371</v>
      </c>
      <c r="AB59" s="67">
        <v>89100000</v>
      </c>
      <c r="AC59" s="627"/>
      <c r="AD59" s="344"/>
      <c r="AE59" s="344"/>
      <c r="AF59" s="344"/>
      <c r="AG59" s="344"/>
      <c r="AI59" s="466"/>
      <c r="AJ59" s="377"/>
      <c r="AK59" s="379"/>
      <c r="AL59" s="344"/>
      <c r="AM59" s="344"/>
      <c r="AN59" s="344"/>
      <c r="AO59" s="299"/>
      <c r="AP59" s="369"/>
      <c r="AQ59" s="369"/>
      <c r="AR59" s="73">
        <v>89100000</v>
      </c>
      <c r="AS59" s="73">
        <v>89100000</v>
      </c>
      <c r="AT59" s="73">
        <v>3960000</v>
      </c>
      <c r="AV59" s="148"/>
      <c r="AW59" s="450"/>
      <c r="AX59" s="491"/>
      <c r="AY59" s="493"/>
      <c r="AZ59" s="493"/>
      <c r="BA59" s="493"/>
      <c r="BB59" s="495"/>
      <c r="BC59" s="486"/>
      <c r="BD59" s="489"/>
      <c r="BE59" s="67">
        <v>89100000</v>
      </c>
      <c r="BF59" s="67">
        <v>89100000</v>
      </c>
      <c r="BG59" s="67">
        <v>43560000</v>
      </c>
    </row>
    <row r="60" spans="2:59" s="98" customFormat="1" ht="18" thickBot="1" x14ac:dyDescent="0.35">
      <c r="B60" s="345"/>
      <c r="C60" s="345"/>
      <c r="D60" s="345"/>
      <c r="E60" s="348"/>
      <c r="F60" s="345"/>
      <c r="G60" s="345"/>
      <c r="H60" s="345"/>
      <c r="I60" s="462"/>
      <c r="J60" s="345"/>
      <c r="K60" s="345"/>
      <c r="L60" s="345"/>
      <c r="M60" s="345"/>
      <c r="N60" s="345"/>
      <c r="O60" s="339"/>
      <c r="P60" s="339"/>
      <c r="Q60" s="462"/>
      <c r="R60" s="462"/>
      <c r="S60" s="462"/>
      <c r="T60" s="462"/>
      <c r="U60" s="382"/>
      <c r="V60" s="383"/>
      <c r="W60" s="65" t="s">
        <v>1806</v>
      </c>
      <c r="X60" s="65" t="str">
        <f t="shared" ref="X60:Y60" si="27">+X59</f>
        <v>DIG_06</v>
      </c>
      <c r="Y60" s="66" t="str">
        <f t="shared" si="27"/>
        <v>Producción de información estructural</v>
      </c>
      <c r="Z60" s="66" t="s">
        <v>294</v>
      </c>
      <c r="AA60" s="66" t="s">
        <v>371</v>
      </c>
      <c r="AB60" s="67">
        <v>83215000</v>
      </c>
      <c r="AC60" s="433"/>
      <c r="AD60" s="345"/>
      <c r="AE60" s="345"/>
      <c r="AF60" s="345"/>
      <c r="AG60" s="345"/>
      <c r="AI60" s="467"/>
      <c r="AJ60" s="378"/>
      <c r="AK60" s="380"/>
      <c r="AL60" s="345"/>
      <c r="AM60" s="345"/>
      <c r="AN60" s="345"/>
      <c r="AO60" s="300"/>
      <c r="AP60" s="370"/>
      <c r="AQ60" s="370"/>
      <c r="AR60" s="73">
        <v>83215000</v>
      </c>
      <c r="AS60" s="73">
        <v>71867500</v>
      </c>
      <c r="AT60" s="73">
        <v>10086667</v>
      </c>
      <c r="AV60" s="146"/>
      <c r="AW60" s="451"/>
      <c r="AX60" s="453"/>
      <c r="AY60" s="494"/>
      <c r="AZ60" s="494"/>
      <c r="BA60" s="494"/>
      <c r="BB60" s="302"/>
      <c r="BC60" s="487"/>
      <c r="BD60" s="490"/>
      <c r="BE60" s="67">
        <v>83215000</v>
      </c>
      <c r="BF60" s="67">
        <v>71867500</v>
      </c>
      <c r="BG60" s="67">
        <v>32781667</v>
      </c>
    </row>
    <row r="61" spans="2:59" s="98" customFormat="1" ht="17.25" thickBot="1" x14ac:dyDescent="0.35">
      <c r="B61" s="81" t="s">
        <v>88</v>
      </c>
      <c r="C61" s="81" t="s">
        <v>228</v>
      </c>
      <c r="D61" s="81" t="s">
        <v>371</v>
      </c>
      <c r="E61" s="82" t="s">
        <v>411</v>
      </c>
      <c r="F61" s="81" t="s">
        <v>116</v>
      </c>
      <c r="G61" s="81" t="s">
        <v>137</v>
      </c>
      <c r="H61" s="81" t="s">
        <v>150</v>
      </c>
      <c r="I61" s="106">
        <v>1</v>
      </c>
      <c r="J61" s="81" t="s">
        <v>412</v>
      </c>
      <c r="K61" s="81" t="s">
        <v>355</v>
      </c>
      <c r="L61" s="81" t="s">
        <v>97</v>
      </c>
      <c r="M61" s="81" t="s">
        <v>413</v>
      </c>
      <c r="N61" s="81" t="s">
        <v>414</v>
      </c>
      <c r="O61" s="84">
        <v>46037</v>
      </c>
      <c r="P61" s="84">
        <v>46386</v>
      </c>
      <c r="Q61" s="106">
        <v>1</v>
      </c>
      <c r="R61" s="106">
        <v>1</v>
      </c>
      <c r="S61" s="106">
        <v>1</v>
      </c>
      <c r="T61" s="106">
        <v>1</v>
      </c>
      <c r="U61" s="76" t="s">
        <v>100</v>
      </c>
      <c r="V61" s="72">
        <v>73816406</v>
      </c>
      <c r="W61" s="65" t="s">
        <v>1806</v>
      </c>
      <c r="X61" s="65" t="s">
        <v>411</v>
      </c>
      <c r="Y61" s="66" t="s">
        <v>377</v>
      </c>
      <c r="Z61" s="66" t="s">
        <v>415</v>
      </c>
      <c r="AA61" s="66" t="s">
        <v>371</v>
      </c>
      <c r="AB61" s="67">
        <v>47250000</v>
      </c>
      <c r="AC61" s="85" t="s">
        <v>141</v>
      </c>
      <c r="AD61" s="81" t="s">
        <v>104</v>
      </c>
      <c r="AE61" s="81" t="s">
        <v>142</v>
      </c>
      <c r="AF61" s="81" t="s">
        <v>104</v>
      </c>
      <c r="AG61" s="81" t="s">
        <v>104</v>
      </c>
      <c r="AI61" s="107">
        <v>1</v>
      </c>
      <c r="AJ61" s="87">
        <f>+IF(Q61=0,"No Aplica",IF(AI61/Q61&gt;=100%,100%,AI61/Q61))</f>
        <v>1</v>
      </c>
      <c r="AK61" s="88" t="str">
        <f t="shared" si="21"/>
        <v>Avance satisfactorio</v>
      </c>
      <c r="AL61" s="81" t="s">
        <v>416</v>
      </c>
      <c r="AM61" s="81" t="s">
        <v>417</v>
      </c>
      <c r="AN61" s="81" t="s">
        <v>104</v>
      </c>
      <c r="AO61" s="89" t="str">
        <f>IF(AI61&lt;1%,"Sin iniciar",IF(AI61&gt;=G61,"Terminada","En gestión"))</f>
        <v>En gestión</v>
      </c>
      <c r="AP61" s="72">
        <v>73816406</v>
      </c>
      <c r="AQ61" s="72">
        <v>0</v>
      </c>
      <c r="AR61" s="73">
        <v>47250000</v>
      </c>
      <c r="AS61" s="73">
        <v>44887500</v>
      </c>
      <c r="AT61" s="73">
        <v>7245000</v>
      </c>
      <c r="AV61" s="149">
        <v>1</v>
      </c>
      <c r="AW61" s="78">
        <f>+IF(R61=0,"No Aplica",IF(AV61/R61&gt;=100%,100%,AV61/R61))</f>
        <v>1</v>
      </c>
      <c r="AX61" s="88" t="str">
        <f t="shared" ref="AX61:AX62" si="28">IF(ISTEXT(AW61),"No reporta avance en el periodo",IF(AW61&lt;=69%,"Avance insuficiente",IF(AW61&gt;95%,"Avance satisfactorio",IF(AW61&gt;70%,"Avance suficiente",IF(AW61&lt;94%,"Avance suficiente",0)))))</f>
        <v>Avance satisfactorio</v>
      </c>
      <c r="AY61" s="150" t="s">
        <v>418</v>
      </c>
      <c r="AZ61" s="151" t="s">
        <v>417</v>
      </c>
      <c r="BA61" s="130" t="s">
        <v>104</v>
      </c>
      <c r="BB61" s="89" t="s">
        <v>213</v>
      </c>
      <c r="BC61" s="72">
        <v>73816406</v>
      </c>
      <c r="BD61" s="72">
        <v>36908203</v>
      </c>
      <c r="BE61" s="67">
        <v>47250000</v>
      </c>
      <c r="BF61" s="67">
        <v>44887500</v>
      </c>
      <c r="BG61" s="67">
        <v>21420000</v>
      </c>
    </row>
    <row r="62" spans="2:59" s="98" customFormat="1" ht="17.25" thickBot="1" x14ac:dyDescent="0.35">
      <c r="B62" s="81" t="s">
        <v>295</v>
      </c>
      <c r="C62" s="81" t="s">
        <v>228</v>
      </c>
      <c r="D62" s="81" t="s">
        <v>371</v>
      </c>
      <c r="E62" s="82" t="s">
        <v>419</v>
      </c>
      <c r="F62" s="81" t="s">
        <v>220</v>
      </c>
      <c r="G62" s="81" t="s">
        <v>137</v>
      </c>
      <c r="H62" s="81" t="s">
        <v>297</v>
      </c>
      <c r="I62" s="152">
        <v>1</v>
      </c>
      <c r="J62" s="81" t="s">
        <v>420</v>
      </c>
      <c r="K62" s="81" t="s">
        <v>162</v>
      </c>
      <c r="L62" s="81" t="s">
        <v>97</v>
      </c>
      <c r="M62" s="81" t="s">
        <v>421</v>
      </c>
      <c r="N62" s="81" t="s">
        <v>422</v>
      </c>
      <c r="O62" s="84">
        <v>46024</v>
      </c>
      <c r="P62" s="84">
        <v>46386</v>
      </c>
      <c r="Q62" s="152">
        <v>1</v>
      </c>
      <c r="R62" s="152">
        <v>1</v>
      </c>
      <c r="S62" s="152">
        <v>1</v>
      </c>
      <c r="T62" s="152">
        <v>1</v>
      </c>
      <c r="U62" s="76" t="s">
        <v>100</v>
      </c>
      <c r="V62" s="72">
        <v>251727377</v>
      </c>
      <c r="W62" s="77" t="s">
        <v>1805</v>
      </c>
      <c r="X62" s="283" t="str">
        <f>+E62</f>
        <v>DIG_08</v>
      </c>
      <c r="Y62" s="290" t="s">
        <v>1805</v>
      </c>
      <c r="Z62" s="290" t="s">
        <v>1805</v>
      </c>
      <c r="AA62" s="290" t="s">
        <v>1805</v>
      </c>
      <c r="AB62" s="67">
        <v>0</v>
      </c>
      <c r="AC62" s="85" t="s">
        <v>141</v>
      </c>
      <c r="AD62" s="81" t="s">
        <v>104</v>
      </c>
      <c r="AE62" s="81" t="s">
        <v>238</v>
      </c>
      <c r="AF62" s="81" t="s">
        <v>104</v>
      </c>
      <c r="AG62" s="81" t="s">
        <v>358</v>
      </c>
      <c r="AI62" s="153">
        <v>1</v>
      </c>
      <c r="AJ62" s="87">
        <f>+IF(Q62=0,"No Aplica",IF(AI62/Q62&gt;=100%,100%,AI62/Q62))</f>
        <v>1</v>
      </c>
      <c r="AK62" s="88" t="str">
        <f t="shared" si="21"/>
        <v>Avance satisfactorio</v>
      </c>
      <c r="AL62" s="81" t="s">
        <v>423</v>
      </c>
      <c r="AM62" s="81" t="s">
        <v>424</v>
      </c>
      <c r="AN62" s="81" t="s">
        <v>104</v>
      </c>
      <c r="AO62" s="89" t="str">
        <f>IF(AI62&lt;1%,"Sin iniciar",IF(AI62&gt;=G62,"Terminada","En gestión"))</f>
        <v>En gestión</v>
      </c>
      <c r="AP62" s="72">
        <v>251727377</v>
      </c>
      <c r="AQ62" s="72">
        <v>0</v>
      </c>
      <c r="AR62" s="73">
        <v>0</v>
      </c>
      <c r="AS62" s="73">
        <v>0</v>
      </c>
      <c r="AT62" s="73">
        <v>0</v>
      </c>
      <c r="AV62" s="154">
        <v>1</v>
      </c>
      <c r="AW62" s="78">
        <f>+IF(R62=0,"No Aplica",IF(AV62/R62&gt;=100%,100%,AV62/R62))</f>
        <v>1</v>
      </c>
      <c r="AX62" s="112" t="str">
        <f t="shared" si="28"/>
        <v>Avance satisfactorio</v>
      </c>
      <c r="AY62" s="155" t="s">
        <v>425</v>
      </c>
      <c r="AZ62" s="115" t="s">
        <v>424</v>
      </c>
      <c r="BA62" s="130" t="s">
        <v>104</v>
      </c>
      <c r="BB62" s="116" t="s">
        <v>213</v>
      </c>
      <c r="BC62" s="156">
        <v>251727377</v>
      </c>
      <c r="BD62" s="157">
        <v>125863688.5</v>
      </c>
      <c r="BE62" s="67">
        <v>0</v>
      </c>
      <c r="BF62" s="67">
        <v>0</v>
      </c>
      <c r="BG62" s="67">
        <v>0</v>
      </c>
    </row>
    <row r="63" spans="2:59" s="98" customFormat="1" ht="17.25" thickBot="1" x14ac:dyDescent="0.35">
      <c r="B63" s="343" t="s">
        <v>88</v>
      </c>
      <c r="C63" s="343" t="s">
        <v>228</v>
      </c>
      <c r="D63" s="343" t="s">
        <v>426</v>
      </c>
      <c r="E63" s="346" t="s">
        <v>427</v>
      </c>
      <c r="F63" s="343" t="s">
        <v>116</v>
      </c>
      <c r="G63" s="343" t="s">
        <v>428</v>
      </c>
      <c r="H63" s="343" t="s">
        <v>150</v>
      </c>
      <c r="I63" s="420">
        <v>1</v>
      </c>
      <c r="J63" s="343" t="s">
        <v>429</v>
      </c>
      <c r="K63" s="343" t="s">
        <v>96</v>
      </c>
      <c r="L63" s="343" t="s">
        <v>97</v>
      </c>
      <c r="M63" s="343" t="s">
        <v>430</v>
      </c>
      <c r="N63" s="343" t="s">
        <v>431</v>
      </c>
      <c r="O63" s="337">
        <v>46023</v>
      </c>
      <c r="P63" s="337">
        <v>46386</v>
      </c>
      <c r="Q63" s="420">
        <v>0.1</v>
      </c>
      <c r="R63" s="420">
        <v>0.4</v>
      </c>
      <c r="S63" s="420">
        <v>0.6</v>
      </c>
      <c r="T63" s="420">
        <v>1</v>
      </c>
      <c r="U63" s="382" t="s">
        <v>100</v>
      </c>
      <c r="V63" s="383">
        <v>506569104</v>
      </c>
      <c r="W63" s="65" t="s">
        <v>1806</v>
      </c>
      <c r="X63" s="65" t="s">
        <v>427</v>
      </c>
      <c r="Y63" s="66" t="s">
        <v>101</v>
      </c>
      <c r="Z63" s="66" t="s">
        <v>432</v>
      </c>
      <c r="AA63" s="66" t="s">
        <v>426</v>
      </c>
      <c r="AB63" s="67">
        <v>7520800</v>
      </c>
      <c r="AC63" s="432" t="s">
        <v>141</v>
      </c>
      <c r="AD63" s="343" t="s">
        <v>104</v>
      </c>
      <c r="AE63" s="343" t="s">
        <v>142</v>
      </c>
      <c r="AF63" s="343" t="s">
        <v>104</v>
      </c>
      <c r="AG63" s="343" t="s">
        <v>104</v>
      </c>
      <c r="AI63" s="448">
        <v>0.4</v>
      </c>
      <c r="AJ63" s="388">
        <f>+IF(Q63=0,"No Aplica",IF(AI63/Q63&gt;=100%,100%,AI63/Q63))</f>
        <v>1</v>
      </c>
      <c r="AK63" s="389" t="str">
        <f>IF(ISTEXT(AJ63),"No reporta avance en el periodo",IF(AJ63&lt;=69%,"Avance insuficiente",IF(AJ63&gt;95%,"Avance satisfactorio",IF(AJ63&gt;70%,"Avance suficiente",IF(AJ63&lt;94%,"Avance suficiente",0)))))</f>
        <v>Avance satisfactorio</v>
      </c>
      <c r="AL63" s="343" t="s">
        <v>433</v>
      </c>
      <c r="AM63" s="343" t="s">
        <v>434</v>
      </c>
      <c r="AN63" s="343" t="s">
        <v>104</v>
      </c>
      <c r="AO63" s="298" t="str">
        <f>IF(AI63&lt;1%,"Sin iniciar",IF(AI63&gt;=G63,"Terminada","En gestión"))</f>
        <v>En gestión</v>
      </c>
      <c r="AP63" s="368">
        <v>506569104</v>
      </c>
      <c r="AQ63" s="368">
        <v>126642276</v>
      </c>
      <c r="AR63" s="73">
        <v>7520800</v>
      </c>
      <c r="AS63" s="73">
        <v>6370560</v>
      </c>
      <c r="AT63" s="73">
        <v>1017520</v>
      </c>
      <c r="AV63" s="442">
        <v>0.5</v>
      </c>
      <c r="AW63" s="450">
        <f>+IF(R61=0,"No Aplica",IF(AV61/R61&gt;=100%,100%,AV61/R61))</f>
        <v>1</v>
      </c>
      <c r="AX63" s="452" t="str">
        <f>IF(ISTEXT(AW63),"No reporta avance en el periodo",IF(AW63&lt;=69%,"Avance insuficiente",IF(AW63&gt;95%,"Avance satisfactorio",IF(AW63&gt;70%,"Avance suficiente",IF(AW63&lt;94%,"Avance suficiente",0)))))</f>
        <v>Avance satisfactorio</v>
      </c>
      <c r="AY63" s="496" t="s">
        <v>435</v>
      </c>
      <c r="AZ63" s="498" t="s">
        <v>436</v>
      </c>
      <c r="BA63" s="500" t="s">
        <v>104</v>
      </c>
      <c r="BB63" s="301" t="s">
        <v>213</v>
      </c>
      <c r="BC63" s="404">
        <v>50656910.399999999</v>
      </c>
      <c r="BD63" s="406">
        <v>25328455.199999999</v>
      </c>
      <c r="BE63" s="67">
        <v>7520800</v>
      </c>
      <c r="BF63" s="67">
        <v>6370560</v>
      </c>
      <c r="BG63" s="67">
        <v>3008320</v>
      </c>
    </row>
    <row r="64" spans="2:59" s="98" customFormat="1" ht="17.25" thickBot="1" x14ac:dyDescent="0.35">
      <c r="B64" s="345"/>
      <c r="C64" s="345"/>
      <c r="D64" s="345"/>
      <c r="E64" s="348"/>
      <c r="F64" s="345"/>
      <c r="G64" s="345"/>
      <c r="H64" s="345"/>
      <c r="I64" s="421"/>
      <c r="J64" s="345"/>
      <c r="K64" s="345"/>
      <c r="L64" s="345"/>
      <c r="M64" s="345"/>
      <c r="N64" s="345"/>
      <c r="O64" s="339"/>
      <c r="P64" s="339"/>
      <c r="Q64" s="421"/>
      <c r="R64" s="421"/>
      <c r="S64" s="421"/>
      <c r="T64" s="421"/>
      <c r="U64" s="382"/>
      <c r="V64" s="383"/>
      <c r="W64" s="65" t="s">
        <v>1806</v>
      </c>
      <c r="X64" s="65" t="str">
        <f t="shared" ref="X64:Y64" si="29">+X63</f>
        <v>DME_01</v>
      </c>
      <c r="Y64" s="66" t="str">
        <f t="shared" si="29"/>
        <v>Producción de información Estadística analizada</v>
      </c>
      <c r="Z64" s="66" t="s">
        <v>102</v>
      </c>
      <c r="AA64" s="66" t="s">
        <v>426</v>
      </c>
      <c r="AB64" s="67">
        <v>25587920</v>
      </c>
      <c r="AC64" s="433"/>
      <c r="AD64" s="345"/>
      <c r="AE64" s="345"/>
      <c r="AF64" s="345"/>
      <c r="AG64" s="345"/>
      <c r="AI64" s="449"/>
      <c r="AJ64" s="378"/>
      <c r="AK64" s="380"/>
      <c r="AL64" s="345"/>
      <c r="AM64" s="345"/>
      <c r="AN64" s="345"/>
      <c r="AO64" s="300"/>
      <c r="AP64" s="370"/>
      <c r="AQ64" s="370"/>
      <c r="AR64" s="73">
        <v>25587920</v>
      </c>
      <c r="AS64" s="73">
        <v>21661440</v>
      </c>
      <c r="AT64" s="73">
        <v>3023920.0660000001</v>
      </c>
      <c r="AV64" s="443"/>
      <c r="AW64" s="451"/>
      <c r="AX64" s="453"/>
      <c r="AY64" s="497"/>
      <c r="AZ64" s="499"/>
      <c r="BA64" s="501"/>
      <c r="BB64" s="302"/>
      <c r="BC64" s="405"/>
      <c r="BD64" s="407"/>
      <c r="BE64" s="67">
        <v>25587920</v>
      </c>
      <c r="BF64" s="67">
        <v>21661440</v>
      </c>
      <c r="BG64" s="67">
        <v>9793120.0659999996</v>
      </c>
    </row>
    <row r="65" spans="2:59" s="98" customFormat="1" ht="17.25" thickBot="1" x14ac:dyDescent="0.35">
      <c r="B65" s="81" t="s">
        <v>88</v>
      </c>
      <c r="C65" s="81" t="s">
        <v>228</v>
      </c>
      <c r="D65" s="81" t="s">
        <v>426</v>
      </c>
      <c r="E65" s="82" t="s">
        <v>437</v>
      </c>
      <c r="F65" s="81" t="s">
        <v>136</v>
      </c>
      <c r="G65" s="81" t="s">
        <v>438</v>
      </c>
      <c r="H65" s="81" t="s">
        <v>118</v>
      </c>
      <c r="I65" s="110">
        <v>1</v>
      </c>
      <c r="J65" s="81" t="s">
        <v>439</v>
      </c>
      <c r="K65" s="81" t="s">
        <v>96</v>
      </c>
      <c r="L65" s="81" t="s">
        <v>97</v>
      </c>
      <c r="M65" s="81" t="s">
        <v>440</v>
      </c>
      <c r="N65" s="81" t="s">
        <v>441</v>
      </c>
      <c r="O65" s="84">
        <v>46023</v>
      </c>
      <c r="P65" s="84">
        <v>46386</v>
      </c>
      <c r="Q65" s="110">
        <v>0.25</v>
      </c>
      <c r="R65" s="110">
        <v>0.5</v>
      </c>
      <c r="S65" s="110">
        <v>0.75</v>
      </c>
      <c r="T65" s="110">
        <v>1</v>
      </c>
      <c r="U65" s="76" t="s">
        <v>100</v>
      </c>
      <c r="V65" s="72">
        <v>383995056</v>
      </c>
      <c r="W65" s="65" t="s">
        <v>1806</v>
      </c>
      <c r="X65" s="65" t="s">
        <v>437</v>
      </c>
      <c r="Y65" s="66" t="s">
        <v>101</v>
      </c>
      <c r="Z65" s="66" t="s">
        <v>102</v>
      </c>
      <c r="AA65" s="66" t="s">
        <v>426</v>
      </c>
      <c r="AB65" s="67">
        <v>37604000</v>
      </c>
      <c r="AC65" s="85" t="s">
        <v>141</v>
      </c>
      <c r="AD65" s="81" t="s">
        <v>104</v>
      </c>
      <c r="AE65" s="81" t="s">
        <v>142</v>
      </c>
      <c r="AF65" s="81" t="s">
        <v>106</v>
      </c>
      <c r="AG65" s="81" t="s">
        <v>104</v>
      </c>
      <c r="AI65" s="111">
        <v>0.25</v>
      </c>
      <c r="AJ65" s="87">
        <f>+IF(Q65=0,"No Aplica",IF(AI65/Q65&gt;=100%,100%,AI65/Q65))</f>
        <v>1</v>
      </c>
      <c r="AK65" s="88" t="str">
        <f t="shared" ref="AK65:AK75" si="30">IF(ISTEXT(AJ65),"No reporta avance en el periodo",IF(AJ65&lt;=69%,"Avance insuficiente",IF(AJ65&gt;95%,"Avance satisfactorio",IF(AJ65&gt;70%,"Avance suficiente",IF(AJ65&lt;94%,"Avance suficiente",0)))))</f>
        <v>Avance satisfactorio</v>
      </c>
      <c r="AL65" s="81" t="s">
        <v>442</v>
      </c>
      <c r="AM65" s="81" t="s">
        <v>443</v>
      </c>
      <c r="AN65" s="81" t="s">
        <v>104</v>
      </c>
      <c r="AO65" s="89" t="str">
        <f>IF(AI65&lt;1%,"Sin iniciar",IF(AI65&gt;=G65,"Terminada","En gestión"))</f>
        <v>En gestión</v>
      </c>
      <c r="AP65" s="72">
        <v>383995056</v>
      </c>
      <c r="AQ65" s="72">
        <v>95998764</v>
      </c>
      <c r="AR65" s="73">
        <v>37604000</v>
      </c>
      <c r="AS65" s="73">
        <v>31852800</v>
      </c>
      <c r="AT65" s="73">
        <v>4811100</v>
      </c>
      <c r="AV65" s="158">
        <v>0.25</v>
      </c>
      <c r="AW65" s="87">
        <f>+IF(R65=0,"No Aplica",IF(AV65/R65&gt;=100%,100%,AV65/R65))</f>
        <v>0.5</v>
      </c>
      <c r="AX65" s="112" t="str">
        <f t="shared" ref="AX65:AX66" si="31">IF(ISTEXT(AW65),"No reporta avance en el periodo",IF(AW65&lt;=69%,"Avance insuficiente",IF(AW65&gt;95%,"Avance satisfactorio",IF(AW65&gt;70%,"Avance suficiente",IF(AW65&lt;94%,"Avance suficiente",0)))))</f>
        <v>Avance insuficiente</v>
      </c>
      <c r="AY65" s="159" t="s">
        <v>444</v>
      </c>
      <c r="AZ65" s="115" t="s">
        <v>445</v>
      </c>
      <c r="BA65" s="160" t="s">
        <v>446</v>
      </c>
      <c r="BB65" s="116" t="s">
        <v>213</v>
      </c>
      <c r="BC65" s="161">
        <v>0</v>
      </c>
      <c r="BD65" s="161">
        <v>0</v>
      </c>
      <c r="BE65" s="67">
        <v>37604000</v>
      </c>
      <c r="BF65" s="67">
        <v>31852800</v>
      </c>
      <c r="BG65" s="67">
        <v>14765100</v>
      </c>
    </row>
    <row r="66" spans="2:59" s="98" customFormat="1" ht="17.25" thickBot="1" x14ac:dyDescent="0.35">
      <c r="B66" s="343" t="s">
        <v>88</v>
      </c>
      <c r="C66" s="343" t="s">
        <v>228</v>
      </c>
      <c r="D66" s="343" t="s">
        <v>426</v>
      </c>
      <c r="E66" s="346" t="s">
        <v>447</v>
      </c>
      <c r="F66" s="343" t="s">
        <v>116</v>
      </c>
      <c r="G66" s="343" t="s">
        <v>428</v>
      </c>
      <c r="H66" s="343" t="s">
        <v>448</v>
      </c>
      <c r="I66" s="502">
        <v>1</v>
      </c>
      <c r="J66" s="343" t="s">
        <v>449</v>
      </c>
      <c r="K66" s="343" t="s">
        <v>96</v>
      </c>
      <c r="L66" s="343" t="s">
        <v>97</v>
      </c>
      <c r="M66" s="343" t="s">
        <v>450</v>
      </c>
      <c r="N66" s="343" t="s">
        <v>451</v>
      </c>
      <c r="O66" s="337">
        <v>46023</v>
      </c>
      <c r="P66" s="337">
        <v>46386</v>
      </c>
      <c r="Q66" s="502">
        <v>0.25</v>
      </c>
      <c r="R66" s="502">
        <v>0.5</v>
      </c>
      <c r="S66" s="502">
        <v>0.75</v>
      </c>
      <c r="T66" s="502">
        <v>1</v>
      </c>
      <c r="U66" s="382" t="s">
        <v>100</v>
      </c>
      <c r="V66" s="383">
        <v>44062515714</v>
      </c>
      <c r="W66" s="65" t="s">
        <v>1806</v>
      </c>
      <c r="X66" s="65" t="s">
        <v>447</v>
      </c>
      <c r="Y66" s="66" t="s">
        <v>101</v>
      </c>
      <c r="Z66" s="66" t="s">
        <v>432</v>
      </c>
      <c r="AA66" s="66" t="s">
        <v>426</v>
      </c>
      <c r="AB66" s="67">
        <v>2401127828.9980001</v>
      </c>
      <c r="AC66" s="432" t="s">
        <v>141</v>
      </c>
      <c r="AD66" s="343" t="s">
        <v>104</v>
      </c>
      <c r="AE66" s="343" t="s">
        <v>142</v>
      </c>
      <c r="AF66" s="343" t="s">
        <v>104</v>
      </c>
      <c r="AG66" s="343" t="s">
        <v>104</v>
      </c>
      <c r="AI66" s="515">
        <v>0.25</v>
      </c>
      <c r="AJ66" s="388">
        <f>+IF(Q66=0,"No Aplica",IF(AI66/Q66&gt;=100%,100%,AI66/Q66))</f>
        <v>1</v>
      </c>
      <c r="AK66" s="389" t="str">
        <f t="shared" si="30"/>
        <v>Avance satisfactorio</v>
      </c>
      <c r="AL66" s="343" t="s">
        <v>452</v>
      </c>
      <c r="AM66" s="343" t="s">
        <v>453</v>
      </c>
      <c r="AN66" s="343" t="s">
        <v>104</v>
      </c>
      <c r="AO66" s="298" t="str">
        <f>IF(AI66&lt;1%,"Sin iniciar",IF(AI66&gt;=G66,"Terminada","En gestión"))</f>
        <v>En gestión</v>
      </c>
      <c r="AP66" s="368">
        <v>44062515714</v>
      </c>
      <c r="AQ66" s="368">
        <v>110156289285</v>
      </c>
      <c r="AR66" s="73">
        <v>2354974495.6679997</v>
      </c>
      <c r="AS66" s="73">
        <v>2003727320.6599996</v>
      </c>
      <c r="AT66" s="73">
        <v>319660793.20999998</v>
      </c>
      <c r="AV66" s="442">
        <v>0.5</v>
      </c>
      <c r="AW66" s="476">
        <f>+IF(R66=0,"No Aplica",IF(AV66/R66&gt;=100%,100%,AV66/R66))</f>
        <v>1</v>
      </c>
      <c r="AX66" s="452" t="str">
        <f t="shared" si="31"/>
        <v>Avance satisfactorio</v>
      </c>
      <c r="AY66" s="507" t="s">
        <v>454</v>
      </c>
      <c r="AZ66" s="510" t="s">
        <v>455</v>
      </c>
      <c r="BA66" s="440" t="s">
        <v>104</v>
      </c>
      <c r="BB66" s="301" t="s">
        <v>213</v>
      </c>
      <c r="BC66" s="404">
        <v>4406251571.3999996</v>
      </c>
      <c r="BD66" s="406">
        <v>2203125785.6999998</v>
      </c>
      <c r="BE66" s="67">
        <v>2401127828.9980001</v>
      </c>
      <c r="BF66" s="67">
        <v>2069087556.9899998</v>
      </c>
      <c r="BG66" s="67">
        <v>913830259.88</v>
      </c>
    </row>
    <row r="67" spans="2:59" s="98" customFormat="1" ht="17.25" thickBot="1" x14ac:dyDescent="0.35">
      <c r="B67" s="344"/>
      <c r="C67" s="344"/>
      <c r="D67" s="344"/>
      <c r="E67" s="347"/>
      <c r="F67" s="344"/>
      <c r="G67" s="344"/>
      <c r="H67" s="344"/>
      <c r="I67" s="503"/>
      <c r="J67" s="344"/>
      <c r="K67" s="344"/>
      <c r="L67" s="344"/>
      <c r="M67" s="344"/>
      <c r="N67" s="344"/>
      <c r="O67" s="338"/>
      <c r="P67" s="338"/>
      <c r="Q67" s="503"/>
      <c r="R67" s="503"/>
      <c r="S67" s="503"/>
      <c r="T67" s="503"/>
      <c r="U67" s="382"/>
      <c r="V67" s="383"/>
      <c r="W67" s="65" t="s">
        <v>1806</v>
      </c>
      <c r="X67" s="65" t="str">
        <f t="shared" ref="X67:Y69" si="32">+X66</f>
        <v>DME_03</v>
      </c>
      <c r="Y67" s="66" t="str">
        <f t="shared" si="32"/>
        <v>Producción de información Estadística analizada</v>
      </c>
      <c r="Z67" s="66" t="s">
        <v>102</v>
      </c>
      <c r="AA67" s="66" t="s">
        <v>426</v>
      </c>
      <c r="AB67" s="67">
        <v>2712970934.9860005</v>
      </c>
      <c r="AC67" s="627"/>
      <c r="AD67" s="344"/>
      <c r="AE67" s="344"/>
      <c r="AF67" s="344"/>
      <c r="AG67" s="344"/>
      <c r="AI67" s="516"/>
      <c r="AJ67" s="377"/>
      <c r="AK67" s="379"/>
      <c r="AL67" s="344"/>
      <c r="AM67" s="344"/>
      <c r="AN67" s="344"/>
      <c r="AO67" s="299"/>
      <c r="AP67" s="369"/>
      <c r="AQ67" s="369"/>
      <c r="AR67" s="73">
        <v>2759124268.3160005</v>
      </c>
      <c r="AS67" s="73">
        <v>2311212533.9869995</v>
      </c>
      <c r="AT67" s="73">
        <v>351256006.26799995</v>
      </c>
      <c r="AV67" s="514"/>
      <c r="AW67" s="450"/>
      <c r="AX67" s="491"/>
      <c r="AY67" s="508"/>
      <c r="AZ67" s="511"/>
      <c r="BA67" s="513"/>
      <c r="BB67" s="495"/>
      <c r="BC67" s="505"/>
      <c r="BD67" s="506"/>
      <c r="BE67" s="67">
        <v>2712970934.9860005</v>
      </c>
      <c r="BF67" s="67">
        <v>2270723200.6569996</v>
      </c>
      <c r="BG67" s="67">
        <v>991710372.92900002</v>
      </c>
    </row>
    <row r="68" spans="2:59" s="98" customFormat="1" ht="17.25" thickBot="1" x14ac:dyDescent="0.35">
      <c r="B68" s="344"/>
      <c r="C68" s="344"/>
      <c r="D68" s="344"/>
      <c r="E68" s="347"/>
      <c r="F68" s="344"/>
      <c r="G68" s="344"/>
      <c r="H68" s="344"/>
      <c r="I68" s="503"/>
      <c r="J68" s="344"/>
      <c r="K68" s="344"/>
      <c r="L68" s="344"/>
      <c r="M68" s="344"/>
      <c r="N68" s="344"/>
      <c r="O68" s="338"/>
      <c r="P68" s="338"/>
      <c r="Q68" s="503"/>
      <c r="R68" s="503"/>
      <c r="S68" s="503"/>
      <c r="T68" s="503"/>
      <c r="U68" s="382"/>
      <c r="V68" s="383"/>
      <c r="W68" s="65" t="s">
        <v>1806</v>
      </c>
      <c r="X68" s="65" t="str">
        <f t="shared" si="32"/>
        <v>DME_03</v>
      </c>
      <c r="Y68" s="66" t="str">
        <f t="shared" si="32"/>
        <v>Producción de información Estadística analizada</v>
      </c>
      <c r="Z68" s="66" t="s">
        <v>114</v>
      </c>
      <c r="AA68" s="66" t="s">
        <v>426</v>
      </c>
      <c r="AB68" s="67">
        <v>377800000</v>
      </c>
      <c r="AC68" s="627"/>
      <c r="AD68" s="344"/>
      <c r="AE68" s="344"/>
      <c r="AF68" s="344"/>
      <c r="AG68" s="344"/>
      <c r="AI68" s="516"/>
      <c r="AJ68" s="377"/>
      <c r="AK68" s="379"/>
      <c r="AL68" s="344"/>
      <c r="AM68" s="344"/>
      <c r="AN68" s="344"/>
      <c r="AO68" s="299"/>
      <c r="AP68" s="369"/>
      <c r="AQ68" s="369"/>
      <c r="AR68" s="73">
        <v>377800000</v>
      </c>
      <c r="AS68" s="73">
        <v>84846666.670000002</v>
      </c>
      <c r="AT68" s="73">
        <v>12163333</v>
      </c>
      <c r="AV68" s="514"/>
      <c r="AW68" s="450"/>
      <c r="AX68" s="491"/>
      <c r="AY68" s="508"/>
      <c r="AZ68" s="511"/>
      <c r="BA68" s="513"/>
      <c r="BB68" s="495"/>
      <c r="BC68" s="505"/>
      <c r="BD68" s="506"/>
      <c r="BE68" s="67">
        <v>377800000</v>
      </c>
      <c r="BF68" s="67">
        <v>364746666.67000002</v>
      </c>
      <c r="BG68" s="67">
        <v>38863333</v>
      </c>
    </row>
    <row r="69" spans="2:59" s="98" customFormat="1" ht="17.25" thickBot="1" x14ac:dyDescent="0.35">
      <c r="B69" s="345"/>
      <c r="C69" s="345"/>
      <c r="D69" s="345"/>
      <c r="E69" s="348"/>
      <c r="F69" s="345"/>
      <c r="G69" s="345"/>
      <c r="H69" s="345"/>
      <c r="I69" s="504"/>
      <c r="J69" s="345"/>
      <c r="K69" s="345"/>
      <c r="L69" s="345"/>
      <c r="M69" s="345"/>
      <c r="N69" s="345"/>
      <c r="O69" s="339"/>
      <c r="P69" s="339"/>
      <c r="Q69" s="504"/>
      <c r="R69" s="504"/>
      <c r="S69" s="504"/>
      <c r="T69" s="504"/>
      <c r="U69" s="382"/>
      <c r="V69" s="383"/>
      <c r="W69" s="65" t="s">
        <v>1806</v>
      </c>
      <c r="X69" s="65" t="str">
        <f t="shared" si="32"/>
        <v>DME_03</v>
      </c>
      <c r="Y69" s="66" t="s">
        <v>293</v>
      </c>
      <c r="Z69" s="66" t="s">
        <v>114</v>
      </c>
      <c r="AA69" s="66" t="s">
        <v>426</v>
      </c>
      <c r="AB69" s="67">
        <v>144900000</v>
      </c>
      <c r="AC69" s="433"/>
      <c r="AD69" s="345"/>
      <c r="AE69" s="345"/>
      <c r="AF69" s="345"/>
      <c r="AG69" s="345"/>
      <c r="AI69" s="517"/>
      <c r="AJ69" s="378"/>
      <c r="AK69" s="380"/>
      <c r="AL69" s="345"/>
      <c r="AM69" s="345"/>
      <c r="AN69" s="345"/>
      <c r="AO69" s="300"/>
      <c r="AP69" s="370"/>
      <c r="AQ69" s="370"/>
      <c r="AR69" s="73">
        <v>144900000</v>
      </c>
      <c r="AS69" s="73">
        <v>144900000</v>
      </c>
      <c r="AT69" s="73">
        <v>31663334</v>
      </c>
      <c r="AV69" s="457"/>
      <c r="AW69" s="451"/>
      <c r="AX69" s="453"/>
      <c r="AY69" s="509"/>
      <c r="AZ69" s="512"/>
      <c r="BA69" s="456"/>
      <c r="BB69" s="302"/>
      <c r="BC69" s="405"/>
      <c r="BD69" s="407"/>
      <c r="BE69" s="67">
        <v>144900000</v>
      </c>
      <c r="BF69" s="67">
        <v>144900000</v>
      </c>
      <c r="BG69" s="67">
        <v>104113334</v>
      </c>
    </row>
    <row r="70" spans="2:59" s="98" customFormat="1" ht="17.25" thickBot="1" x14ac:dyDescent="0.35">
      <c r="B70" s="343" t="s">
        <v>88</v>
      </c>
      <c r="C70" s="343" t="s">
        <v>228</v>
      </c>
      <c r="D70" s="343" t="s">
        <v>426</v>
      </c>
      <c r="E70" s="346" t="s">
        <v>456</v>
      </c>
      <c r="F70" s="343" t="s">
        <v>116</v>
      </c>
      <c r="G70" s="343" t="s">
        <v>428</v>
      </c>
      <c r="H70" s="343" t="s">
        <v>457</v>
      </c>
      <c r="I70" s="502">
        <v>1</v>
      </c>
      <c r="J70" s="343" t="s">
        <v>458</v>
      </c>
      <c r="K70" s="343" t="s">
        <v>96</v>
      </c>
      <c r="L70" s="343" t="s">
        <v>97</v>
      </c>
      <c r="M70" s="343" t="s">
        <v>459</v>
      </c>
      <c r="N70" s="343" t="s">
        <v>460</v>
      </c>
      <c r="O70" s="337">
        <v>46023</v>
      </c>
      <c r="P70" s="337">
        <v>46386</v>
      </c>
      <c r="Q70" s="502">
        <v>0.25</v>
      </c>
      <c r="R70" s="502">
        <v>0.5</v>
      </c>
      <c r="S70" s="502">
        <v>0.75</v>
      </c>
      <c r="T70" s="502">
        <v>1</v>
      </c>
      <c r="U70" s="382" t="s">
        <v>100</v>
      </c>
      <c r="V70" s="383">
        <v>363920232</v>
      </c>
      <c r="W70" s="65" t="s">
        <v>1806</v>
      </c>
      <c r="X70" s="65" t="s">
        <v>456</v>
      </c>
      <c r="Y70" s="66" t="s">
        <v>101</v>
      </c>
      <c r="Z70" s="66" t="s">
        <v>432</v>
      </c>
      <c r="AA70" s="66" t="s">
        <v>426</v>
      </c>
      <c r="AB70" s="67">
        <v>180432840</v>
      </c>
      <c r="AC70" s="432" t="s">
        <v>141</v>
      </c>
      <c r="AD70" s="343" t="s">
        <v>104</v>
      </c>
      <c r="AE70" s="343" t="s">
        <v>142</v>
      </c>
      <c r="AF70" s="343" t="s">
        <v>104</v>
      </c>
      <c r="AG70" s="343" t="s">
        <v>104</v>
      </c>
      <c r="AI70" s="515">
        <v>0.25</v>
      </c>
      <c r="AJ70" s="388">
        <f>+IF(Q70=0,"No Aplica",IF(AI70/Q70&gt;=100%,100%,AI70/Q70))</f>
        <v>1</v>
      </c>
      <c r="AK70" s="389" t="str">
        <f t="shared" si="30"/>
        <v>Avance satisfactorio</v>
      </c>
      <c r="AL70" s="343" t="s">
        <v>461</v>
      </c>
      <c r="AM70" s="343" t="s">
        <v>462</v>
      </c>
      <c r="AN70" s="343" t="s">
        <v>104</v>
      </c>
      <c r="AO70" s="298" t="str">
        <f>IF(AI70&lt;1%,"Sin iniciar",IF(AI70&gt;=G70,"Terminada","En gestión"))</f>
        <v>En gestión</v>
      </c>
      <c r="AP70" s="368">
        <v>363920232</v>
      </c>
      <c r="AQ70" s="368">
        <v>90980058</v>
      </c>
      <c r="AR70" s="73">
        <v>180432840</v>
      </c>
      <c r="AS70" s="73">
        <v>155525720</v>
      </c>
      <c r="AT70" s="73">
        <v>21611240</v>
      </c>
      <c r="AV70" s="518">
        <v>0.5</v>
      </c>
      <c r="AW70" s="476">
        <f>+IF(R70=0,"No Aplica",IF(AV70/R70&gt;=100%,100%,AV70/R70))</f>
        <v>1</v>
      </c>
      <c r="AX70" s="452" t="str">
        <f t="shared" ref="AX70" si="33">IF(ISTEXT(AW70),"No reporta avance en el periodo",IF(AW70&lt;=69%,"Avance insuficiente",IF(AW70&gt;95%,"Avance satisfactorio",IF(AW70&gt;70%,"Avance suficiente",IF(AW70&lt;94%,"Avance suficiente",0)))))</f>
        <v>Avance satisfactorio</v>
      </c>
      <c r="AY70" s="521" t="s">
        <v>463</v>
      </c>
      <c r="AZ70" s="480" t="s">
        <v>464</v>
      </c>
      <c r="BA70" s="480" t="s">
        <v>104</v>
      </c>
      <c r="BB70" s="301" t="s">
        <v>213</v>
      </c>
      <c r="BC70" s="414">
        <v>36392023.200000003</v>
      </c>
      <c r="BD70" s="422">
        <v>18196011.600000001</v>
      </c>
      <c r="BE70" s="67">
        <v>180432840</v>
      </c>
      <c r="BF70" s="67">
        <v>155525720</v>
      </c>
      <c r="BG70" s="67">
        <v>65408840</v>
      </c>
    </row>
    <row r="71" spans="2:59" s="98" customFormat="1" ht="17.25" thickBot="1" x14ac:dyDescent="0.35">
      <c r="B71" s="345"/>
      <c r="C71" s="345"/>
      <c r="D71" s="345"/>
      <c r="E71" s="348"/>
      <c r="F71" s="345"/>
      <c r="G71" s="345"/>
      <c r="H71" s="345"/>
      <c r="I71" s="504"/>
      <c r="J71" s="345"/>
      <c r="K71" s="345"/>
      <c r="L71" s="345"/>
      <c r="M71" s="345"/>
      <c r="N71" s="345"/>
      <c r="O71" s="339"/>
      <c r="P71" s="339"/>
      <c r="Q71" s="504"/>
      <c r="R71" s="504"/>
      <c r="S71" s="504"/>
      <c r="T71" s="504"/>
      <c r="U71" s="382"/>
      <c r="V71" s="383"/>
      <c r="W71" s="65" t="s">
        <v>1806</v>
      </c>
      <c r="X71" s="65" t="str">
        <f t="shared" ref="X71:Y71" si="34">+X70</f>
        <v>DME_04</v>
      </c>
      <c r="Y71" s="66" t="str">
        <f t="shared" si="34"/>
        <v>Producción de información Estadística analizada</v>
      </c>
      <c r="Z71" s="66" t="s">
        <v>102</v>
      </c>
      <c r="AA71" s="66" t="s">
        <v>426</v>
      </c>
      <c r="AB71" s="67">
        <v>141754666.669</v>
      </c>
      <c r="AC71" s="433"/>
      <c r="AD71" s="345"/>
      <c r="AE71" s="345"/>
      <c r="AF71" s="345"/>
      <c r="AG71" s="345"/>
      <c r="AI71" s="517"/>
      <c r="AJ71" s="378"/>
      <c r="AK71" s="380"/>
      <c r="AL71" s="345"/>
      <c r="AM71" s="345"/>
      <c r="AN71" s="345"/>
      <c r="AO71" s="300"/>
      <c r="AP71" s="370"/>
      <c r="AQ71" s="370"/>
      <c r="AR71" s="73">
        <v>141754666.669</v>
      </c>
      <c r="AS71" s="73">
        <v>120095360</v>
      </c>
      <c r="AT71" s="73">
        <v>18351573.331</v>
      </c>
      <c r="AV71" s="457"/>
      <c r="AW71" s="451"/>
      <c r="AX71" s="453"/>
      <c r="AY71" s="497"/>
      <c r="AZ71" s="456"/>
      <c r="BA71" s="456"/>
      <c r="BB71" s="302"/>
      <c r="BC71" s="405"/>
      <c r="BD71" s="407"/>
      <c r="BE71" s="67">
        <v>141754666.669</v>
      </c>
      <c r="BF71" s="67">
        <v>119311360</v>
      </c>
      <c r="BG71" s="67">
        <v>55338640</v>
      </c>
    </row>
    <row r="72" spans="2:59" s="98" customFormat="1" ht="17.25" thickBot="1" x14ac:dyDescent="0.35">
      <c r="B72" s="81" t="s">
        <v>88</v>
      </c>
      <c r="C72" s="81" t="s">
        <v>228</v>
      </c>
      <c r="D72" s="81" t="s">
        <v>426</v>
      </c>
      <c r="E72" s="82" t="s">
        <v>465</v>
      </c>
      <c r="F72" s="81" t="s">
        <v>182</v>
      </c>
      <c r="G72" s="81" t="s">
        <v>466</v>
      </c>
      <c r="H72" s="81" t="s">
        <v>118</v>
      </c>
      <c r="I72" s="163">
        <v>1</v>
      </c>
      <c r="J72" s="81" t="s">
        <v>467</v>
      </c>
      <c r="K72" s="81" t="s">
        <v>96</v>
      </c>
      <c r="L72" s="81" t="s">
        <v>152</v>
      </c>
      <c r="M72" s="81" t="s">
        <v>468</v>
      </c>
      <c r="N72" s="81" t="s">
        <v>469</v>
      </c>
      <c r="O72" s="84">
        <v>46023</v>
      </c>
      <c r="P72" s="84">
        <v>46386</v>
      </c>
      <c r="Q72" s="163"/>
      <c r="R72" s="163"/>
      <c r="S72" s="163"/>
      <c r="T72" s="163">
        <v>1</v>
      </c>
      <c r="U72" s="76" t="s">
        <v>100</v>
      </c>
      <c r="V72" s="72">
        <v>126516552</v>
      </c>
      <c r="W72" s="65" t="s">
        <v>1806</v>
      </c>
      <c r="X72" s="65" t="s">
        <v>465</v>
      </c>
      <c r="Y72" s="66" t="s">
        <v>101</v>
      </c>
      <c r="Z72" s="66" t="s">
        <v>102</v>
      </c>
      <c r="AA72" s="66" t="s">
        <v>426</v>
      </c>
      <c r="AB72" s="67">
        <v>22519333.333000001</v>
      </c>
      <c r="AC72" s="85" t="s">
        <v>141</v>
      </c>
      <c r="AD72" s="81" t="s">
        <v>104</v>
      </c>
      <c r="AE72" s="81" t="s">
        <v>142</v>
      </c>
      <c r="AF72" s="81" t="s">
        <v>106</v>
      </c>
      <c r="AG72" s="81" t="s">
        <v>104</v>
      </c>
      <c r="AI72" s="164">
        <v>0</v>
      </c>
      <c r="AJ72" s="87" t="str">
        <f>+IF(Q72=0,"No Aplica",IF(AI72/Q72&gt;=100%,100%,AI72/Q72))</f>
        <v>No Aplica</v>
      </c>
      <c r="AK72" s="88" t="str">
        <f t="shared" si="30"/>
        <v>No reporta avance en el periodo</v>
      </c>
      <c r="AL72" s="81" t="s">
        <v>368</v>
      </c>
      <c r="AM72" s="81" t="s">
        <v>104</v>
      </c>
      <c r="AN72" s="81" t="s">
        <v>104</v>
      </c>
      <c r="AO72" s="89" t="str">
        <f>IF(AI72&lt;1%,"Sin iniciar",IF(AI72&gt;=G72,"Terminada","En gestión"))</f>
        <v>Sin iniciar</v>
      </c>
      <c r="AP72" s="72">
        <v>126516552</v>
      </c>
      <c r="AQ72" s="72">
        <v>0</v>
      </c>
      <c r="AR72" s="73">
        <v>22519333.333000001</v>
      </c>
      <c r="AS72" s="73">
        <v>19049133.333000001</v>
      </c>
      <c r="AT72" s="73">
        <v>2483733.3330000001</v>
      </c>
      <c r="AV72" s="164"/>
      <c r="AW72" s="78" t="str">
        <f>+IF(R72=0,"No Aplica",IF(AV72/R72&gt;=100%,100%,AV72/R72))</f>
        <v>No Aplica</v>
      </c>
      <c r="AX72" s="88" t="str">
        <f t="shared" ref="AX72" si="35">IF(ISTEXT(AW72),"No reporta avance en el periodo",IF(AW72&lt;=69%,"Avance insuficiente",IF(AW72&gt;95%,"Avance satisfactorio",IF(AW72&gt;70%,"Avance suficiente",IF(AW72&lt;94%,"Avance suficiente",0)))))</f>
        <v>No reporta avance en el periodo</v>
      </c>
      <c r="AY72" s="130" t="s">
        <v>191</v>
      </c>
      <c r="AZ72" s="130" t="s">
        <v>104</v>
      </c>
      <c r="BA72" s="130" t="s">
        <v>104</v>
      </c>
      <c r="BB72" s="89" t="str">
        <f>IF(AV72&lt;1%,"Sin iniciar",IF(AV72&gt;=T72,"Terminada","En gestión"))</f>
        <v>Sin iniciar</v>
      </c>
      <c r="BC72" s="165"/>
      <c r="BD72" s="165"/>
      <c r="BE72" s="67">
        <v>22519333.333000001</v>
      </c>
      <c r="BF72" s="67">
        <v>19049133.333000001</v>
      </c>
      <c r="BG72" s="67">
        <v>8958933.3330000006</v>
      </c>
    </row>
    <row r="73" spans="2:59" s="98" customFormat="1" ht="17.25" thickBot="1" x14ac:dyDescent="0.35">
      <c r="B73" s="343" t="s">
        <v>88</v>
      </c>
      <c r="C73" s="343" t="s">
        <v>228</v>
      </c>
      <c r="D73" s="343" t="s">
        <v>426</v>
      </c>
      <c r="E73" s="346" t="s">
        <v>470</v>
      </c>
      <c r="F73" s="343" t="s">
        <v>136</v>
      </c>
      <c r="G73" s="343" t="s">
        <v>471</v>
      </c>
      <c r="H73" s="343" t="s">
        <v>118</v>
      </c>
      <c r="I73" s="519">
        <v>2</v>
      </c>
      <c r="J73" s="343" t="s">
        <v>472</v>
      </c>
      <c r="K73" s="343" t="s">
        <v>96</v>
      </c>
      <c r="L73" s="343" t="s">
        <v>152</v>
      </c>
      <c r="M73" s="343" t="s">
        <v>473</v>
      </c>
      <c r="N73" s="343" t="s">
        <v>474</v>
      </c>
      <c r="O73" s="337">
        <v>46023</v>
      </c>
      <c r="P73" s="337">
        <v>46295</v>
      </c>
      <c r="Q73" s="519"/>
      <c r="R73" s="519">
        <v>1</v>
      </c>
      <c r="S73" s="519">
        <v>2</v>
      </c>
      <c r="T73" s="519"/>
      <c r="U73" s="382" t="s">
        <v>100</v>
      </c>
      <c r="V73" s="383">
        <v>1068635268</v>
      </c>
      <c r="W73" s="65" t="s">
        <v>1806</v>
      </c>
      <c r="X73" s="65" t="s">
        <v>470</v>
      </c>
      <c r="Y73" s="66" t="s">
        <v>101</v>
      </c>
      <c r="Z73" s="66" t="s">
        <v>432</v>
      </c>
      <c r="AA73" s="66" t="s">
        <v>426</v>
      </c>
      <c r="AB73" s="67">
        <v>97097680.002000004</v>
      </c>
      <c r="AC73" s="432" t="s">
        <v>141</v>
      </c>
      <c r="AD73" s="343" t="s">
        <v>104</v>
      </c>
      <c r="AE73" s="343" t="s">
        <v>142</v>
      </c>
      <c r="AF73" s="343" t="s">
        <v>106</v>
      </c>
      <c r="AG73" s="343" t="s">
        <v>104</v>
      </c>
      <c r="AI73" s="524">
        <v>0</v>
      </c>
      <c r="AJ73" s="388" t="str">
        <f>+IF(Q73=0,"No Aplica",IF(AI73/Q73&gt;=100%,100%,AI73/Q73))</f>
        <v>No Aplica</v>
      </c>
      <c r="AK73" s="389" t="str">
        <f t="shared" si="30"/>
        <v>No reporta avance en el periodo</v>
      </c>
      <c r="AL73" s="343" t="s">
        <v>368</v>
      </c>
      <c r="AM73" s="343" t="s">
        <v>104</v>
      </c>
      <c r="AN73" s="343" t="s">
        <v>104</v>
      </c>
      <c r="AO73" s="298" t="str">
        <f>IF(AI73&lt;1%,"Sin iniciar",IF(AI73&gt;=G73,"Terminada","En gestión"))</f>
        <v>Sin iniciar</v>
      </c>
      <c r="AP73" s="368">
        <v>1068635268</v>
      </c>
      <c r="AQ73" s="368">
        <v>0</v>
      </c>
      <c r="AR73" s="73">
        <v>97097680.002000004</v>
      </c>
      <c r="AS73" s="73">
        <v>82726800</v>
      </c>
      <c r="AT73" s="73">
        <v>12042979.800000001</v>
      </c>
      <c r="AV73" s="522">
        <v>1</v>
      </c>
      <c r="AW73" s="450">
        <f>+IF(R73=0,"No Aplica",IF(AV73/R73&gt;=100%,100%,AV73/R73))</f>
        <v>1</v>
      </c>
      <c r="AX73" s="452" t="str">
        <f>IF(ISTEXT(AW73),"No reporta avance en el periodo",IF(AW73&lt;=69%,"Avance insuficiente",IF(AW73&gt;95%,"Avance satisfactorio",IF(AW73&gt;70%,"Avance suficiente",IF(AW73&lt;94%,"Avance suficiente",0)))))</f>
        <v>Avance satisfactorio</v>
      </c>
      <c r="AY73" s="479" t="s">
        <v>475</v>
      </c>
      <c r="AZ73" s="526" t="s">
        <v>476</v>
      </c>
      <c r="BA73" s="480" t="s">
        <v>104</v>
      </c>
      <c r="BB73" s="301" t="s">
        <v>213</v>
      </c>
      <c r="BC73" s="414">
        <v>106863526.8</v>
      </c>
      <c r="BD73" s="422">
        <v>53431763.399999999</v>
      </c>
      <c r="BE73" s="67">
        <v>97097680.002000004</v>
      </c>
      <c r="BF73" s="67">
        <v>82726800</v>
      </c>
      <c r="BG73" s="67">
        <v>37604779.799999997</v>
      </c>
    </row>
    <row r="74" spans="2:59" s="98" customFormat="1" ht="17.25" thickBot="1" x14ac:dyDescent="0.35">
      <c r="B74" s="345"/>
      <c r="C74" s="345"/>
      <c r="D74" s="345"/>
      <c r="E74" s="348"/>
      <c r="F74" s="345"/>
      <c r="G74" s="345"/>
      <c r="H74" s="345"/>
      <c r="I74" s="520"/>
      <c r="J74" s="345"/>
      <c r="K74" s="345"/>
      <c r="L74" s="345"/>
      <c r="M74" s="345"/>
      <c r="N74" s="345"/>
      <c r="O74" s="339"/>
      <c r="P74" s="339"/>
      <c r="Q74" s="520"/>
      <c r="R74" s="520"/>
      <c r="S74" s="520"/>
      <c r="T74" s="520"/>
      <c r="U74" s="382"/>
      <c r="V74" s="383"/>
      <c r="W74" s="65" t="s">
        <v>1806</v>
      </c>
      <c r="X74" s="65" t="str">
        <f t="shared" ref="X74:Y74" si="36">+X73</f>
        <v>DME_06</v>
      </c>
      <c r="Y74" s="66" t="str">
        <f t="shared" si="36"/>
        <v>Producción de información Estadística analizada</v>
      </c>
      <c r="Z74" s="66" t="s">
        <v>102</v>
      </c>
      <c r="AA74" s="66" t="s">
        <v>426</v>
      </c>
      <c r="AB74" s="67">
        <v>144208000</v>
      </c>
      <c r="AC74" s="433"/>
      <c r="AD74" s="345"/>
      <c r="AE74" s="345"/>
      <c r="AF74" s="345"/>
      <c r="AG74" s="345"/>
      <c r="AI74" s="525"/>
      <c r="AJ74" s="378"/>
      <c r="AK74" s="380"/>
      <c r="AL74" s="345"/>
      <c r="AM74" s="345"/>
      <c r="AN74" s="345"/>
      <c r="AO74" s="300"/>
      <c r="AP74" s="370"/>
      <c r="AQ74" s="370"/>
      <c r="AR74" s="73">
        <v>144208000</v>
      </c>
      <c r="AS74" s="73">
        <v>132705600</v>
      </c>
      <c r="AT74" s="73">
        <v>26488866.670000002</v>
      </c>
      <c r="AV74" s="523"/>
      <c r="AW74" s="451"/>
      <c r="AX74" s="453"/>
      <c r="AY74" s="455"/>
      <c r="AZ74" s="527"/>
      <c r="BA74" s="456"/>
      <c r="BB74" s="302"/>
      <c r="BC74" s="405"/>
      <c r="BD74" s="407"/>
      <c r="BE74" s="67">
        <v>144208000</v>
      </c>
      <c r="BF74" s="67">
        <v>132705600</v>
      </c>
      <c r="BG74" s="67">
        <v>69396866.670000002</v>
      </c>
    </row>
    <row r="75" spans="2:59" s="98" customFormat="1" ht="17.25" thickBot="1" x14ac:dyDescent="0.35">
      <c r="B75" s="343" t="s">
        <v>88</v>
      </c>
      <c r="C75" s="343" t="s">
        <v>228</v>
      </c>
      <c r="D75" s="343" t="s">
        <v>426</v>
      </c>
      <c r="E75" s="346" t="s">
        <v>477</v>
      </c>
      <c r="F75" s="343" t="s">
        <v>136</v>
      </c>
      <c r="G75" s="343" t="s">
        <v>137</v>
      </c>
      <c r="H75" s="343" t="s">
        <v>118</v>
      </c>
      <c r="I75" s="519">
        <v>1</v>
      </c>
      <c r="J75" s="343" t="s">
        <v>478</v>
      </c>
      <c r="K75" s="343" t="s">
        <v>96</v>
      </c>
      <c r="L75" s="343" t="s">
        <v>152</v>
      </c>
      <c r="M75" s="343" t="s">
        <v>479</v>
      </c>
      <c r="N75" s="343" t="s">
        <v>480</v>
      </c>
      <c r="O75" s="337">
        <v>46023</v>
      </c>
      <c r="P75" s="337">
        <v>46203</v>
      </c>
      <c r="Q75" s="519"/>
      <c r="R75" s="519">
        <v>1</v>
      </c>
      <c r="S75" s="519"/>
      <c r="T75" s="519"/>
      <c r="U75" s="382" t="s">
        <v>100</v>
      </c>
      <c r="V75" s="383">
        <v>95188644</v>
      </c>
      <c r="W75" s="65" t="s">
        <v>1806</v>
      </c>
      <c r="X75" s="65" t="s">
        <v>477</v>
      </c>
      <c r="Y75" s="66" t="s">
        <v>101</v>
      </c>
      <c r="Z75" s="66" t="s">
        <v>432</v>
      </c>
      <c r="AA75" s="66" t="s">
        <v>426</v>
      </c>
      <c r="AB75" s="67">
        <v>78540000</v>
      </c>
      <c r="AC75" s="432" t="s">
        <v>141</v>
      </c>
      <c r="AD75" s="343" t="s">
        <v>104</v>
      </c>
      <c r="AE75" s="343" t="s">
        <v>142</v>
      </c>
      <c r="AF75" s="343" t="s">
        <v>104</v>
      </c>
      <c r="AG75" s="343" t="s">
        <v>104</v>
      </c>
      <c r="AI75" s="524">
        <v>0</v>
      </c>
      <c r="AJ75" s="388" t="str">
        <f>+IF(Q75=0,"No Aplica",IF(AI75/Q75&gt;=100%,100%,AI75/Q75))</f>
        <v>No Aplica</v>
      </c>
      <c r="AK75" s="389" t="str">
        <f t="shared" si="30"/>
        <v>No reporta avance en el periodo</v>
      </c>
      <c r="AL75" s="343" t="s">
        <v>368</v>
      </c>
      <c r="AM75" s="343" t="s">
        <v>104</v>
      </c>
      <c r="AN75" s="343" t="s">
        <v>104</v>
      </c>
      <c r="AO75" s="298" t="str">
        <f>IF(AI75&lt;1%,"Sin iniciar",IF(AI75&gt;=G75,"Terminada","En gestión"))</f>
        <v>Sin iniciar</v>
      </c>
      <c r="AP75" s="368">
        <v>95188644</v>
      </c>
      <c r="AQ75" s="368">
        <v>0</v>
      </c>
      <c r="AR75" s="73">
        <v>78540000</v>
      </c>
      <c r="AS75" s="73">
        <v>66527999.999999993</v>
      </c>
      <c r="AT75" s="73">
        <v>11088000</v>
      </c>
      <c r="AV75" s="522">
        <v>1</v>
      </c>
      <c r="AW75" s="476">
        <f>+IF(R75=0,"No Aplica",IF(AV75/R75&gt;=100%,100%,AV75/R75))</f>
        <v>1</v>
      </c>
      <c r="AX75" s="452" t="str">
        <f t="shared" ref="AX75" si="37">IF(ISTEXT(AW75),"No reporta avance en el periodo",IF(AW75&lt;=69%,"Avance insuficiente",IF(AW75&gt;95%,"Avance satisfactorio",IF(AW75&gt;70%,"Avance suficiente",IF(AW75&lt;94%,"Avance suficiente",0)))))</f>
        <v>Avance satisfactorio</v>
      </c>
      <c r="AY75" s="479" t="s">
        <v>481</v>
      </c>
      <c r="AZ75" s="480" t="s">
        <v>482</v>
      </c>
      <c r="BA75" s="480" t="s">
        <v>104</v>
      </c>
      <c r="BB75" s="301" t="s">
        <v>483</v>
      </c>
      <c r="BC75" s="414">
        <v>4759432.2</v>
      </c>
      <c r="BD75" s="422">
        <v>4759432.2</v>
      </c>
      <c r="BE75" s="67">
        <v>78540000</v>
      </c>
      <c r="BF75" s="67">
        <v>66527999.999999993</v>
      </c>
      <c r="BG75" s="67">
        <v>31877999.999999996</v>
      </c>
    </row>
    <row r="76" spans="2:59" s="98" customFormat="1" ht="17.25" thickBot="1" x14ac:dyDescent="0.35">
      <c r="B76" s="345"/>
      <c r="C76" s="345"/>
      <c r="D76" s="345"/>
      <c r="E76" s="348"/>
      <c r="F76" s="345"/>
      <c r="G76" s="345"/>
      <c r="H76" s="345"/>
      <c r="I76" s="520"/>
      <c r="J76" s="345"/>
      <c r="K76" s="345"/>
      <c r="L76" s="345"/>
      <c r="M76" s="345"/>
      <c r="N76" s="345"/>
      <c r="O76" s="339"/>
      <c r="P76" s="339"/>
      <c r="Q76" s="520"/>
      <c r="R76" s="520"/>
      <c r="S76" s="520"/>
      <c r="T76" s="520"/>
      <c r="U76" s="382"/>
      <c r="V76" s="383"/>
      <c r="W76" s="65" t="s">
        <v>1806</v>
      </c>
      <c r="X76" s="65" t="str">
        <f t="shared" ref="X76:Y76" si="38">+X75</f>
        <v>DME_07</v>
      </c>
      <c r="Y76" s="66" t="str">
        <f t="shared" si="38"/>
        <v>Producción de información Estadística analizada</v>
      </c>
      <c r="Z76" s="66" t="s">
        <v>102</v>
      </c>
      <c r="AA76" s="66" t="s">
        <v>426</v>
      </c>
      <c r="AB76" s="67">
        <v>41236000.001999997</v>
      </c>
      <c r="AC76" s="433"/>
      <c r="AD76" s="345"/>
      <c r="AE76" s="345"/>
      <c r="AF76" s="345"/>
      <c r="AG76" s="345"/>
      <c r="AI76" s="525"/>
      <c r="AJ76" s="378"/>
      <c r="AK76" s="380"/>
      <c r="AL76" s="345"/>
      <c r="AM76" s="345"/>
      <c r="AN76" s="345"/>
      <c r="AO76" s="300"/>
      <c r="AP76" s="370"/>
      <c r="AQ76" s="370"/>
      <c r="AR76" s="73">
        <v>41236000.001999997</v>
      </c>
      <c r="AS76" s="73">
        <v>35136000</v>
      </c>
      <c r="AT76" s="73">
        <v>4636000.0019999994</v>
      </c>
      <c r="AV76" s="523"/>
      <c r="AW76" s="451"/>
      <c r="AX76" s="453"/>
      <c r="AY76" s="455"/>
      <c r="AZ76" s="456"/>
      <c r="BA76" s="456"/>
      <c r="BB76" s="302"/>
      <c r="BC76" s="405"/>
      <c r="BD76" s="407"/>
      <c r="BE76" s="67">
        <v>41236000.001999997</v>
      </c>
      <c r="BF76" s="67">
        <v>35136000</v>
      </c>
      <c r="BG76" s="67">
        <v>15616000.002</v>
      </c>
    </row>
    <row r="77" spans="2:59" s="98" customFormat="1" ht="17.25" thickBot="1" x14ac:dyDescent="0.35">
      <c r="B77" s="343" t="s">
        <v>88</v>
      </c>
      <c r="C77" s="343" t="s">
        <v>228</v>
      </c>
      <c r="D77" s="343" t="s">
        <v>484</v>
      </c>
      <c r="E77" s="346" t="s">
        <v>485</v>
      </c>
      <c r="F77" s="343" t="s">
        <v>92</v>
      </c>
      <c r="G77" s="343" t="s">
        <v>486</v>
      </c>
      <c r="H77" s="343" t="s">
        <v>127</v>
      </c>
      <c r="I77" s="519">
        <v>55</v>
      </c>
      <c r="J77" s="343" t="s">
        <v>487</v>
      </c>
      <c r="K77" s="343" t="s">
        <v>96</v>
      </c>
      <c r="L77" s="343" t="s">
        <v>152</v>
      </c>
      <c r="M77" s="343" t="s">
        <v>488</v>
      </c>
      <c r="N77" s="343" t="s">
        <v>489</v>
      </c>
      <c r="O77" s="337">
        <v>46037</v>
      </c>
      <c r="P77" s="337">
        <v>46386</v>
      </c>
      <c r="Q77" s="519">
        <v>5</v>
      </c>
      <c r="R77" s="519">
        <v>14</v>
      </c>
      <c r="S77" s="519">
        <v>32</v>
      </c>
      <c r="T77" s="519">
        <v>55</v>
      </c>
      <c r="U77" s="382" t="s">
        <v>100</v>
      </c>
      <c r="V77" s="383">
        <v>452615045</v>
      </c>
      <c r="W77" s="65" t="s">
        <v>1806</v>
      </c>
      <c r="X77" s="65" t="s">
        <v>485</v>
      </c>
      <c r="Y77" s="66" t="s">
        <v>490</v>
      </c>
      <c r="Z77" s="66" t="s">
        <v>491</v>
      </c>
      <c r="AA77" s="66" t="s">
        <v>492</v>
      </c>
      <c r="AB77" s="67">
        <v>197800000</v>
      </c>
      <c r="AC77" s="432" t="s">
        <v>493</v>
      </c>
      <c r="AD77" s="343" t="s">
        <v>104</v>
      </c>
      <c r="AE77" s="343" t="s">
        <v>142</v>
      </c>
      <c r="AF77" s="343" t="s">
        <v>104</v>
      </c>
      <c r="AG77" s="343" t="s">
        <v>104</v>
      </c>
      <c r="AI77" s="524">
        <v>5</v>
      </c>
      <c r="AJ77" s="388">
        <f>+IF(Q77=0,"No Aplica",IF(AI77/Q77&gt;=100%,100%,AI77/Q77))</f>
        <v>1</v>
      </c>
      <c r="AK77" s="389" t="str">
        <f>IF(ISTEXT(AJ77),"No reporta avance en el periodo",IF(AJ77&lt;=69%,"Avance insuficiente",IF(AJ77&gt;95%,"Avance satisfactorio",IF(AJ77&gt;70%,"Avance suficiente",IF(AJ77&lt;94%,"Avance suficiente",0)))))</f>
        <v>Avance satisfactorio</v>
      </c>
      <c r="AL77" s="343" t="s">
        <v>494</v>
      </c>
      <c r="AM77" s="343" t="s">
        <v>495</v>
      </c>
      <c r="AN77" s="343" t="s">
        <v>104</v>
      </c>
      <c r="AO77" s="298" t="str">
        <f>IF(AI77&lt;1%,"Sin iniciar",IF(AI77&gt;=G77,"Terminada","En gestión"))</f>
        <v>En gestión</v>
      </c>
      <c r="AP77" s="368">
        <v>452615045</v>
      </c>
      <c r="AQ77" s="368">
        <f t="shared" ref="AQ77:AQ89" si="39">+AP77/4</f>
        <v>113153761.25</v>
      </c>
      <c r="AR77" s="73">
        <v>197800000</v>
      </c>
      <c r="AS77" s="73">
        <v>163400000</v>
      </c>
      <c r="AT77" s="73">
        <v>26480000</v>
      </c>
      <c r="AV77" s="522">
        <v>15</v>
      </c>
      <c r="AW77" s="476">
        <f>+IF(R77=0,"No Aplica",IF(AV77/R77&gt;=100%,100%,AV77/R77))</f>
        <v>1</v>
      </c>
      <c r="AX77" s="452" t="str">
        <f>IF(ISTEXT(AW77),"No reporta avance en el periodo",IF(AW77&lt;=69%,"Avance insuficiente",IF(AW77&gt;95%,"Avance satisfactorio",IF(AW77&gt;70%,"Avance suficiente",IF(AW77&lt;94%,"Avance suficiente",0)))))</f>
        <v>Avance satisfactorio</v>
      </c>
      <c r="AY77" s="532" t="s">
        <v>496</v>
      </c>
      <c r="AZ77" s="480" t="s">
        <v>497</v>
      </c>
      <c r="BA77" s="534" t="s">
        <v>104</v>
      </c>
      <c r="BB77" s="298" t="str">
        <f>IF(AV77&lt;1%,"Sin iniciar",IF(AV77&gt;=T77,"Terminada","En gestión"))</f>
        <v>En gestión</v>
      </c>
      <c r="BC77" s="528">
        <v>452615045</v>
      </c>
      <c r="BD77" s="530">
        <f>+BC77/2</f>
        <v>226307522.5</v>
      </c>
      <c r="BE77" s="67">
        <v>197800000</v>
      </c>
      <c r="BF77" s="67">
        <v>163400000</v>
      </c>
      <c r="BG77" s="67">
        <v>78080000</v>
      </c>
    </row>
    <row r="78" spans="2:59" s="98" customFormat="1" ht="17.25" thickBot="1" x14ac:dyDescent="0.35">
      <c r="B78" s="345"/>
      <c r="C78" s="345"/>
      <c r="D78" s="345"/>
      <c r="E78" s="348"/>
      <c r="F78" s="345"/>
      <c r="G78" s="345"/>
      <c r="H78" s="345"/>
      <c r="I78" s="520"/>
      <c r="J78" s="345"/>
      <c r="K78" s="345"/>
      <c r="L78" s="345"/>
      <c r="M78" s="345"/>
      <c r="N78" s="345"/>
      <c r="O78" s="339"/>
      <c r="P78" s="339"/>
      <c r="Q78" s="520"/>
      <c r="R78" s="520"/>
      <c r="S78" s="520"/>
      <c r="T78" s="520"/>
      <c r="U78" s="382"/>
      <c r="V78" s="383"/>
      <c r="W78" s="65" t="s">
        <v>1806</v>
      </c>
      <c r="X78" s="65" t="str">
        <f t="shared" ref="X78:Y78" si="40">+X77</f>
        <v>DRP_01</v>
      </c>
      <c r="Y78" s="66" t="str">
        <f t="shared" si="40"/>
        <v>Ampliación de la capacidad del SEN</v>
      </c>
      <c r="Z78" s="66" t="s">
        <v>294</v>
      </c>
      <c r="AA78" s="66" t="s">
        <v>492</v>
      </c>
      <c r="AB78" s="67">
        <v>457887400</v>
      </c>
      <c r="AC78" s="433"/>
      <c r="AD78" s="345"/>
      <c r="AE78" s="345"/>
      <c r="AF78" s="345"/>
      <c r="AG78" s="345"/>
      <c r="AI78" s="525"/>
      <c r="AJ78" s="378"/>
      <c r="AK78" s="380"/>
      <c r="AL78" s="345"/>
      <c r="AM78" s="345"/>
      <c r="AN78" s="345"/>
      <c r="AO78" s="300"/>
      <c r="AP78" s="370"/>
      <c r="AQ78" s="370"/>
      <c r="AR78" s="73">
        <v>457887400</v>
      </c>
      <c r="AS78" s="73">
        <v>144350800</v>
      </c>
      <c r="AT78" s="73">
        <v>22613740</v>
      </c>
      <c r="AV78" s="536"/>
      <c r="AW78" s="451"/>
      <c r="AX78" s="453"/>
      <c r="AY78" s="533"/>
      <c r="AZ78" s="456"/>
      <c r="BA78" s="535"/>
      <c r="BB78" s="300"/>
      <c r="BC78" s="529"/>
      <c r="BD78" s="531"/>
      <c r="BE78" s="67">
        <v>457887400</v>
      </c>
      <c r="BF78" s="67">
        <v>144350800</v>
      </c>
      <c r="BG78" s="67">
        <v>74797340</v>
      </c>
    </row>
    <row r="79" spans="2:59" s="98" customFormat="1" ht="17.25" thickBot="1" x14ac:dyDescent="0.35">
      <c r="B79" s="81" t="s">
        <v>88</v>
      </c>
      <c r="C79" s="81" t="s">
        <v>228</v>
      </c>
      <c r="D79" s="81" t="s">
        <v>484</v>
      </c>
      <c r="E79" s="82" t="s">
        <v>498</v>
      </c>
      <c r="F79" s="81" t="s">
        <v>92</v>
      </c>
      <c r="G79" s="81" t="s">
        <v>486</v>
      </c>
      <c r="H79" s="81" t="s">
        <v>127</v>
      </c>
      <c r="I79" s="166">
        <v>1</v>
      </c>
      <c r="J79" s="81" t="s">
        <v>499</v>
      </c>
      <c r="K79" s="81" t="s">
        <v>96</v>
      </c>
      <c r="L79" s="81" t="s">
        <v>97</v>
      </c>
      <c r="M79" s="81" t="s">
        <v>500</v>
      </c>
      <c r="N79" s="81" t="s">
        <v>501</v>
      </c>
      <c r="O79" s="84">
        <v>46055</v>
      </c>
      <c r="P79" s="84">
        <v>46386</v>
      </c>
      <c r="Q79" s="166">
        <v>0.05</v>
      </c>
      <c r="R79" s="166">
        <v>0.3</v>
      </c>
      <c r="S79" s="166">
        <v>0.7</v>
      </c>
      <c r="T79" s="166">
        <v>1</v>
      </c>
      <c r="U79" s="76" t="s">
        <v>100</v>
      </c>
      <c r="V79" s="72">
        <v>146139002</v>
      </c>
      <c r="W79" s="65" t="s">
        <v>1806</v>
      </c>
      <c r="X79" s="65" t="s">
        <v>498</v>
      </c>
      <c r="Y79" s="66" t="s">
        <v>490</v>
      </c>
      <c r="Z79" s="66" t="s">
        <v>294</v>
      </c>
      <c r="AA79" s="66" t="s">
        <v>492</v>
      </c>
      <c r="AB79" s="67">
        <v>2805000</v>
      </c>
      <c r="AC79" s="85" t="s">
        <v>104</v>
      </c>
      <c r="AD79" s="81" t="s">
        <v>142</v>
      </c>
      <c r="AE79" s="81" t="s">
        <v>104</v>
      </c>
      <c r="AF79" s="81" t="s">
        <v>104</v>
      </c>
      <c r="AG79" s="81" t="s">
        <v>104</v>
      </c>
      <c r="AI79" s="167">
        <v>0.05</v>
      </c>
      <c r="AJ79" s="87">
        <f>+IF(Q79=0,"No Aplica",IF(AI79/Q79&gt;=100%,100%,AI79/Q79))</f>
        <v>1</v>
      </c>
      <c r="AK79" s="88" t="str">
        <f t="shared" ref="AK79:AK99" si="41">IF(ISTEXT(AJ79),"No reporta avance en el periodo",IF(AJ79&lt;=69%,"Avance insuficiente",IF(AJ79&gt;95%,"Avance satisfactorio",IF(AJ79&gt;70%,"Avance suficiente",IF(AJ79&lt;94%,"Avance suficiente",0)))))</f>
        <v>Avance satisfactorio</v>
      </c>
      <c r="AL79" s="81" t="s">
        <v>502</v>
      </c>
      <c r="AM79" s="81" t="s">
        <v>503</v>
      </c>
      <c r="AN79" s="81" t="s">
        <v>104</v>
      </c>
      <c r="AO79" s="89" t="str">
        <f>IF(AI79&lt;1%,"Sin iniciar",IF(AI79&gt;=G79,"Terminada","En gestión"))</f>
        <v>En gestión</v>
      </c>
      <c r="AP79" s="72">
        <v>146139002</v>
      </c>
      <c r="AQ79" s="72">
        <f t="shared" si="39"/>
        <v>36534750.5</v>
      </c>
      <c r="AR79" s="73">
        <v>2805000</v>
      </c>
      <c r="AS79" s="73">
        <v>2295000</v>
      </c>
      <c r="AT79" s="73">
        <v>391000</v>
      </c>
      <c r="AV79" s="108">
        <v>0.3</v>
      </c>
      <c r="AW79" s="87">
        <f>+IF(R79=0,"No Aplica",IF(AV79/R79&gt;=100%,100%,AV79/R79))</f>
        <v>1</v>
      </c>
      <c r="AX79" s="112" t="str">
        <f t="shared" ref="AX79:AX81" si="42">IF(ISTEXT(AW79),"No reporta avance en el periodo",IF(AW79&lt;=69%,"Avance insuficiente",IF(AW79&gt;95%,"Avance satisfactorio",IF(AW79&gt;70%,"Avance suficiente",IF(AW79&lt;94%,"Avance suficiente",0)))))</f>
        <v>Avance satisfactorio</v>
      </c>
      <c r="AY79" s="168" t="s">
        <v>504</v>
      </c>
      <c r="AZ79" s="219" t="s">
        <v>505</v>
      </c>
      <c r="BA79" s="130" t="s">
        <v>104</v>
      </c>
      <c r="BB79" s="169" t="str">
        <f>IF(AV79&lt;1%,"Sin iniciar",IF(AV79&gt;=T79,"Terminada","En gestión"))</f>
        <v>En gestión</v>
      </c>
      <c r="BC79" s="170">
        <v>146139002</v>
      </c>
      <c r="BD79" s="170">
        <f>+BC79/2</f>
        <v>73069501</v>
      </c>
      <c r="BE79" s="67">
        <v>2805000</v>
      </c>
      <c r="BF79" s="67">
        <v>2295000</v>
      </c>
      <c r="BG79" s="67">
        <v>1156000</v>
      </c>
    </row>
    <row r="80" spans="2:59" s="98" customFormat="1" ht="17.25" thickBot="1" x14ac:dyDescent="0.35">
      <c r="B80" s="81" t="s">
        <v>88</v>
      </c>
      <c r="C80" s="81" t="s">
        <v>228</v>
      </c>
      <c r="D80" s="81" t="s">
        <v>484</v>
      </c>
      <c r="E80" s="82" t="s">
        <v>506</v>
      </c>
      <c r="F80" s="81" t="s">
        <v>92</v>
      </c>
      <c r="G80" s="81" t="s">
        <v>93</v>
      </c>
      <c r="H80" s="81" t="s">
        <v>127</v>
      </c>
      <c r="I80" s="166">
        <v>1</v>
      </c>
      <c r="J80" s="81" t="s">
        <v>507</v>
      </c>
      <c r="K80" s="81" t="s">
        <v>96</v>
      </c>
      <c r="L80" s="81" t="s">
        <v>97</v>
      </c>
      <c r="M80" s="81" t="s">
        <v>508</v>
      </c>
      <c r="N80" s="81" t="s">
        <v>509</v>
      </c>
      <c r="O80" s="84">
        <v>46024</v>
      </c>
      <c r="P80" s="84">
        <v>46386</v>
      </c>
      <c r="Q80" s="166"/>
      <c r="R80" s="166"/>
      <c r="S80" s="166">
        <v>1</v>
      </c>
      <c r="T80" s="166">
        <v>1</v>
      </c>
      <c r="U80" s="76" t="s">
        <v>100</v>
      </c>
      <c r="V80" s="72">
        <v>171426501</v>
      </c>
      <c r="W80" s="65" t="s">
        <v>1806</v>
      </c>
      <c r="X80" s="65" t="s">
        <v>506</v>
      </c>
      <c r="Y80" s="66" t="s">
        <v>490</v>
      </c>
      <c r="Z80" s="66" t="s">
        <v>510</v>
      </c>
      <c r="AA80" s="66" t="s">
        <v>492</v>
      </c>
      <c r="AB80" s="67">
        <v>130972600</v>
      </c>
      <c r="AC80" s="85" t="s">
        <v>190</v>
      </c>
      <c r="AD80" s="81" t="s">
        <v>104</v>
      </c>
      <c r="AE80" s="81" t="s">
        <v>142</v>
      </c>
      <c r="AF80" s="81" t="s">
        <v>104</v>
      </c>
      <c r="AG80" s="81" t="s">
        <v>104</v>
      </c>
      <c r="AI80" s="167"/>
      <c r="AJ80" s="87" t="str">
        <f>+IF(Q80=0,"No Aplica",IF(AI80/Q80&gt;=100%,100%,AI80/Q80))</f>
        <v>No Aplica</v>
      </c>
      <c r="AK80" s="88" t="str">
        <f t="shared" si="41"/>
        <v>No reporta avance en el periodo</v>
      </c>
      <c r="AL80" s="81" t="s">
        <v>511</v>
      </c>
      <c r="AM80" s="81" t="s">
        <v>104</v>
      </c>
      <c r="AN80" s="81" t="s">
        <v>104</v>
      </c>
      <c r="AO80" s="89" t="str">
        <f>IF(AI80&lt;1%,"Sin iniciar",IF(AI80&gt;=G80,"Terminada","En gestión"))</f>
        <v>Sin iniciar</v>
      </c>
      <c r="AP80" s="72">
        <v>171426501</v>
      </c>
      <c r="AQ80" s="72">
        <v>0</v>
      </c>
      <c r="AR80" s="73">
        <v>130972600</v>
      </c>
      <c r="AS80" s="73">
        <v>107159400</v>
      </c>
      <c r="AT80" s="73">
        <v>17298186.5</v>
      </c>
      <c r="AV80" s="108"/>
      <c r="AW80" s="78" t="str">
        <f>+IF(R80=0,"No Aplica",IF(AV80/R80&gt;=100%,100%,AV80/R80))</f>
        <v>No Aplica</v>
      </c>
      <c r="AX80" s="112" t="str">
        <f t="shared" si="42"/>
        <v>No reporta avance en el periodo</v>
      </c>
      <c r="AY80" s="150" t="s">
        <v>191</v>
      </c>
      <c r="AZ80" s="115" t="s">
        <v>104</v>
      </c>
      <c r="BA80" s="115" t="s">
        <v>104</v>
      </c>
      <c r="BB80" s="169" t="str">
        <f>IF(AV80&lt;1%,"Sin iniciar",IF(AV80&gt;=T80,"Terminada","En gestión"))</f>
        <v>Sin iniciar</v>
      </c>
      <c r="BC80" s="170">
        <v>171426501</v>
      </c>
      <c r="BD80" s="102">
        <f>+BC80/2</f>
        <v>85713250.5</v>
      </c>
      <c r="BE80" s="67">
        <v>130972600</v>
      </c>
      <c r="BF80" s="67">
        <v>107159400</v>
      </c>
      <c r="BG80" s="67">
        <v>53017986.5</v>
      </c>
    </row>
    <row r="81" spans="2:59" s="98" customFormat="1" ht="17.25" thickBot="1" x14ac:dyDescent="0.35">
      <c r="B81" s="343" t="s">
        <v>88</v>
      </c>
      <c r="C81" s="343" t="s">
        <v>228</v>
      </c>
      <c r="D81" s="343" t="s">
        <v>484</v>
      </c>
      <c r="E81" s="346" t="s">
        <v>512</v>
      </c>
      <c r="F81" s="343" t="s">
        <v>92</v>
      </c>
      <c r="G81" s="343" t="s">
        <v>486</v>
      </c>
      <c r="H81" s="343" t="s">
        <v>127</v>
      </c>
      <c r="I81" s="502">
        <v>1</v>
      </c>
      <c r="J81" s="343" t="s">
        <v>513</v>
      </c>
      <c r="K81" s="343" t="s">
        <v>96</v>
      </c>
      <c r="L81" s="343" t="s">
        <v>97</v>
      </c>
      <c r="M81" s="343" t="s">
        <v>514</v>
      </c>
      <c r="N81" s="343" t="s">
        <v>515</v>
      </c>
      <c r="O81" s="337">
        <v>46024</v>
      </c>
      <c r="P81" s="337">
        <v>46386</v>
      </c>
      <c r="Q81" s="502"/>
      <c r="R81" s="502">
        <v>0.5</v>
      </c>
      <c r="S81" s="502">
        <v>0.5</v>
      </c>
      <c r="T81" s="502">
        <v>1</v>
      </c>
      <c r="U81" s="382" t="s">
        <v>100</v>
      </c>
      <c r="V81" s="383">
        <v>186264899</v>
      </c>
      <c r="W81" s="65" t="s">
        <v>1806</v>
      </c>
      <c r="X81" s="65" t="s">
        <v>512</v>
      </c>
      <c r="Y81" s="66" t="s">
        <v>490</v>
      </c>
      <c r="Z81" s="66" t="s">
        <v>491</v>
      </c>
      <c r="AA81" s="66" t="s">
        <v>492</v>
      </c>
      <c r="AB81" s="67">
        <v>280689200</v>
      </c>
      <c r="AC81" s="432" t="s">
        <v>190</v>
      </c>
      <c r="AD81" s="343" t="s">
        <v>104</v>
      </c>
      <c r="AE81" s="343" t="s">
        <v>142</v>
      </c>
      <c r="AF81" s="343" t="s">
        <v>104</v>
      </c>
      <c r="AG81" s="343" t="s">
        <v>104</v>
      </c>
      <c r="AI81" s="515">
        <v>0.5</v>
      </c>
      <c r="AJ81" s="388">
        <f>+IF(R81=0,"No Aplica",IF(AI81/R81&gt;=100%,100%,AI81/R81))</f>
        <v>1</v>
      </c>
      <c r="AK81" s="389" t="str">
        <f t="shared" si="41"/>
        <v>Avance satisfactorio</v>
      </c>
      <c r="AL81" s="343" t="s">
        <v>516</v>
      </c>
      <c r="AM81" s="343" t="s">
        <v>517</v>
      </c>
      <c r="AN81" s="343" t="s">
        <v>104</v>
      </c>
      <c r="AO81" s="298" t="str">
        <f>IF(AI81&lt;1%,"Sin iniciar",IF(AI81&gt;=G81,"Terminada","En gestión"))</f>
        <v>En gestión</v>
      </c>
      <c r="AP81" s="368">
        <v>186264899</v>
      </c>
      <c r="AQ81" s="368">
        <f t="shared" si="39"/>
        <v>46566224.75</v>
      </c>
      <c r="AR81" s="73">
        <v>280689200</v>
      </c>
      <c r="AS81" s="73">
        <v>192150000</v>
      </c>
      <c r="AT81" s="73">
        <v>27498333.670000002</v>
      </c>
      <c r="AV81" s="539">
        <v>0.5</v>
      </c>
      <c r="AW81" s="541">
        <f>+IF(R81=0,"No Aplica",IF(AV81/R81&gt;=100%,100%,AV81/R81))</f>
        <v>1</v>
      </c>
      <c r="AX81" s="543" t="str">
        <f t="shared" si="42"/>
        <v>Avance satisfactorio</v>
      </c>
      <c r="AY81" s="546" t="s">
        <v>518</v>
      </c>
      <c r="AZ81" s="548" t="s">
        <v>519</v>
      </c>
      <c r="BA81" s="550" t="s">
        <v>104</v>
      </c>
      <c r="BB81" s="298" t="str">
        <f>IF(AV81&lt;1%,"Sin iniciar",IF(AV81&gt;=T81,"Terminada","En gestión"))</f>
        <v>En gestión</v>
      </c>
      <c r="BC81" s="552">
        <v>186264899</v>
      </c>
      <c r="BD81" s="537">
        <f>+BC81/2</f>
        <v>93132449.5</v>
      </c>
      <c r="BE81" s="67">
        <v>280689200</v>
      </c>
      <c r="BF81" s="67">
        <v>222148754</v>
      </c>
      <c r="BG81" s="67">
        <v>91427607.670000002</v>
      </c>
    </row>
    <row r="82" spans="2:59" s="98" customFormat="1" ht="17.25" thickBot="1" x14ac:dyDescent="0.35">
      <c r="B82" s="345"/>
      <c r="C82" s="345"/>
      <c r="D82" s="345"/>
      <c r="E82" s="348"/>
      <c r="F82" s="345"/>
      <c r="G82" s="345"/>
      <c r="H82" s="345"/>
      <c r="I82" s="504"/>
      <c r="J82" s="345"/>
      <c r="K82" s="345"/>
      <c r="L82" s="345"/>
      <c r="M82" s="345"/>
      <c r="N82" s="345"/>
      <c r="O82" s="339"/>
      <c r="P82" s="339"/>
      <c r="Q82" s="504"/>
      <c r="R82" s="504"/>
      <c r="S82" s="504"/>
      <c r="T82" s="504"/>
      <c r="U82" s="382"/>
      <c r="V82" s="383"/>
      <c r="W82" s="65" t="s">
        <v>1806</v>
      </c>
      <c r="X82" s="65" t="str">
        <f t="shared" ref="X82:Y82" si="43">+X81</f>
        <v>DRP_04</v>
      </c>
      <c r="Y82" s="66" t="str">
        <f t="shared" si="43"/>
        <v>Ampliación de la capacidad del SEN</v>
      </c>
      <c r="Z82" s="66" t="s">
        <v>510</v>
      </c>
      <c r="AA82" s="66" t="s">
        <v>492</v>
      </c>
      <c r="AB82" s="67">
        <v>130972600</v>
      </c>
      <c r="AC82" s="433"/>
      <c r="AD82" s="345"/>
      <c r="AE82" s="345"/>
      <c r="AF82" s="345"/>
      <c r="AG82" s="345"/>
      <c r="AI82" s="517"/>
      <c r="AJ82" s="378"/>
      <c r="AK82" s="380"/>
      <c r="AL82" s="345"/>
      <c r="AM82" s="345"/>
      <c r="AN82" s="345"/>
      <c r="AO82" s="300"/>
      <c r="AP82" s="370"/>
      <c r="AQ82" s="370"/>
      <c r="AR82" s="73">
        <v>130972600</v>
      </c>
      <c r="AS82" s="73">
        <v>107159400</v>
      </c>
      <c r="AT82" s="73">
        <v>17165466.5</v>
      </c>
      <c r="AV82" s="540"/>
      <c r="AW82" s="542"/>
      <c r="AX82" s="544"/>
      <c r="AY82" s="547"/>
      <c r="AZ82" s="549"/>
      <c r="BA82" s="551"/>
      <c r="BB82" s="300"/>
      <c r="BC82" s="553"/>
      <c r="BD82" s="538"/>
      <c r="BE82" s="67">
        <v>130972600</v>
      </c>
      <c r="BF82" s="67">
        <v>107159400</v>
      </c>
      <c r="BG82" s="67">
        <v>52885266.5</v>
      </c>
    </row>
    <row r="83" spans="2:59" s="98" customFormat="1" ht="17.25" thickBot="1" x14ac:dyDescent="0.35">
      <c r="B83" s="343" t="s">
        <v>88</v>
      </c>
      <c r="C83" s="343" t="s">
        <v>228</v>
      </c>
      <c r="D83" s="343" t="s">
        <v>484</v>
      </c>
      <c r="E83" s="346" t="s">
        <v>520</v>
      </c>
      <c r="F83" s="343" t="s">
        <v>92</v>
      </c>
      <c r="G83" s="343" t="s">
        <v>93</v>
      </c>
      <c r="H83" s="343" t="s">
        <v>127</v>
      </c>
      <c r="I83" s="519">
        <v>65</v>
      </c>
      <c r="J83" s="343" t="s">
        <v>521</v>
      </c>
      <c r="K83" s="343" t="s">
        <v>96</v>
      </c>
      <c r="L83" s="343" t="s">
        <v>152</v>
      </c>
      <c r="M83" s="343" t="s">
        <v>522</v>
      </c>
      <c r="N83" s="343" t="s">
        <v>523</v>
      </c>
      <c r="O83" s="337">
        <v>46024</v>
      </c>
      <c r="P83" s="337">
        <v>46386</v>
      </c>
      <c r="Q83" s="519">
        <v>15</v>
      </c>
      <c r="R83" s="519">
        <v>32</v>
      </c>
      <c r="S83" s="519">
        <v>47</v>
      </c>
      <c r="T83" s="519">
        <v>65</v>
      </c>
      <c r="U83" s="382" t="s">
        <v>100</v>
      </c>
      <c r="V83" s="383">
        <v>856250919</v>
      </c>
      <c r="W83" s="65" t="s">
        <v>1806</v>
      </c>
      <c r="X83" s="65" t="s">
        <v>520</v>
      </c>
      <c r="Y83" s="66" t="s">
        <v>490</v>
      </c>
      <c r="Z83" s="66" t="s">
        <v>491</v>
      </c>
      <c r="AA83" s="66" t="s">
        <v>492</v>
      </c>
      <c r="AB83" s="67">
        <v>97350000</v>
      </c>
      <c r="AC83" s="432" t="s">
        <v>190</v>
      </c>
      <c r="AD83" s="343" t="s">
        <v>104</v>
      </c>
      <c r="AE83" s="343" t="s">
        <v>142</v>
      </c>
      <c r="AF83" s="343" t="s">
        <v>104</v>
      </c>
      <c r="AG83" s="343" t="s">
        <v>104</v>
      </c>
      <c r="AI83" s="524">
        <v>15</v>
      </c>
      <c r="AJ83" s="388">
        <f>+IF(Q83=0,"No Aplica",IF(AI83/Q83&gt;=100%,100%,AI83/Q83))</f>
        <v>1</v>
      </c>
      <c r="AK83" s="389" t="str">
        <f t="shared" si="41"/>
        <v>Avance satisfactorio</v>
      </c>
      <c r="AL83" s="343" t="s">
        <v>524</v>
      </c>
      <c r="AM83" s="343" t="s">
        <v>525</v>
      </c>
      <c r="AN83" s="343" t="s">
        <v>104</v>
      </c>
      <c r="AO83" s="298" t="str">
        <f>IF(AI83&lt;1%,"Sin iniciar",IF(AI83&gt;=G83,"Terminada","En gestión"))</f>
        <v>En gestión</v>
      </c>
      <c r="AP83" s="368">
        <v>856250919</v>
      </c>
      <c r="AQ83" s="368">
        <f t="shared" si="39"/>
        <v>214062729.75</v>
      </c>
      <c r="AR83" s="73">
        <v>97350000</v>
      </c>
      <c r="AS83" s="73">
        <v>79650000</v>
      </c>
      <c r="AT83" s="73">
        <v>13570000</v>
      </c>
      <c r="AV83" s="522">
        <v>32</v>
      </c>
      <c r="AW83" s="476">
        <f>+IF(R83=0,"No Aplica",IF(AV83/R83&gt;=100%,100%,AV83/R83))</f>
        <v>1</v>
      </c>
      <c r="AX83" s="452" t="str">
        <f t="shared" ref="AX83" si="44">IF(ISTEXT(AW83),"No reporta avance en el periodo",IF(AW83&lt;=69%,"Avance insuficiente",IF(AW83&gt;95%,"Avance satisfactorio",IF(AW83&gt;70%,"Avance suficiente",IF(AW83&lt;94%,"Avance suficiente",0)))))</f>
        <v>Avance satisfactorio</v>
      </c>
      <c r="AY83" s="558" t="s">
        <v>526</v>
      </c>
      <c r="AZ83" s="561" t="s">
        <v>527</v>
      </c>
      <c r="BA83" s="534" t="s">
        <v>104</v>
      </c>
      <c r="BB83" s="298" t="str">
        <f>IF(AV83&lt;1%,"Sin iniciar",IF(AV83&gt;=T83,"Terminada","En gestión"))</f>
        <v>En gestión</v>
      </c>
      <c r="BC83" s="528">
        <v>856250919</v>
      </c>
      <c r="BD83" s="530">
        <f>+BC83/2</f>
        <v>428125459.5</v>
      </c>
      <c r="BE83" s="67">
        <v>97350000</v>
      </c>
      <c r="BF83" s="67">
        <v>79650000</v>
      </c>
      <c r="BG83" s="67">
        <v>40120000</v>
      </c>
    </row>
    <row r="84" spans="2:59" s="98" customFormat="1" ht="17.25" thickBot="1" x14ac:dyDescent="0.35">
      <c r="B84" s="344"/>
      <c r="C84" s="344"/>
      <c r="D84" s="344"/>
      <c r="E84" s="347"/>
      <c r="F84" s="344"/>
      <c r="G84" s="344"/>
      <c r="H84" s="344"/>
      <c r="I84" s="545"/>
      <c r="J84" s="344"/>
      <c r="K84" s="344"/>
      <c r="L84" s="344"/>
      <c r="M84" s="344"/>
      <c r="N84" s="344"/>
      <c r="O84" s="338"/>
      <c r="P84" s="338"/>
      <c r="Q84" s="545"/>
      <c r="R84" s="545"/>
      <c r="S84" s="545"/>
      <c r="T84" s="545"/>
      <c r="U84" s="382"/>
      <c r="V84" s="383"/>
      <c r="W84" s="65" t="s">
        <v>1806</v>
      </c>
      <c r="X84" s="65" t="str">
        <f t="shared" ref="X84:X85" si="45">+X83</f>
        <v>DRP_05</v>
      </c>
      <c r="Y84" s="66" t="str">
        <f>+Y83</f>
        <v>Ampliación de la capacidad del SEN</v>
      </c>
      <c r="Z84" s="66" t="s">
        <v>510</v>
      </c>
      <c r="AA84" s="66" t="s">
        <v>492</v>
      </c>
      <c r="AB84" s="67">
        <v>329436800</v>
      </c>
      <c r="AC84" s="627"/>
      <c r="AD84" s="344"/>
      <c r="AE84" s="344"/>
      <c r="AF84" s="344"/>
      <c r="AG84" s="344"/>
      <c r="AI84" s="555"/>
      <c r="AJ84" s="377"/>
      <c r="AK84" s="379"/>
      <c r="AL84" s="344"/>
      <c r="AM84" s="344"/>
      <c r="AN84" s="344"/>
      <c r="AO84" s="299"/>
      <c r="AP84" s="369"/>
      <c r="AQ84" s="369"/>
      <c r="AR84" s="73">
        <v>329436800</v>
      </c>
      <c r="AS84" s="73">
        <v>269539200</v>
      </c>
      <c r="AT84" s="73">
        <v>37317653</v>
      </c>
      <c r="AV84" s="554"/>
      <c r="AW84" s="450"/>
      <c r="AX84" s="491"/>
      <c r="AY84" s="559"/>
      <c r="AZ84" s="511"/>
      <c r="BA84" s="562"/>
      <c r="BB84" s="299"/>
      <c r="BC84" s="556"/>
      <c r="BD84" s="557"/>
      <c r="BE84" s="67">
        <v>329436800</v>
      </c>
      <c r="BF84" s="67">
        <v>269539200</v>
      </c>
      <c r="BG84" s="67">
        <v>127164053</v>
      </c>
    </row>
    <row r="85" spans="2:59" s="98" customFormat="1" ht="17.25" thickBot="1" x14ac:dyDescent="0.35">
      <c r="B85" s="345"/>
      <c r="C85" s="345"/>
      <c r="D85" s="345"/>
      <c r="E85" s="348"/>
      <c r="F85" s="345"/>
      <c r="G85" s="345"/>
      <c r="H85" s="345"/>
      <c r="I85" s="520"/>
      <c r="J85" s="345"/>
      <c r="K85" s="345"/>
      <c r="L85" s="345"/>
      <c r="M85" s="345"/>
      <c r="N85" s="345"/>
      <c r="O85" s="339"/>
      <c r="P85" s="339"/>
      <c r="Q85" s="520"/>
      <c r="R85" s="520"/>
      <c r="S85" s="520"/>
      <c r="T85" s="520"/>
      <c r="U85" s="382"/>
      <c r="V85" s="383"/>
      <c r="W85" s="65" t="s">
        <v>1806</v>
      </c>
      <c r="X85" s="65" t="str">
        <f t="shared" si="45"/>
        <v>DRP_05</v>
      </c>
      <c r="Y85" s="66" t="s">
        <v>101</v>
      </c>
      <c r="Z85" s="66" t="s">
        <v>102</v>
      </c>
      <c r="AA85" s="66" t="s">
        <v>492</v>
      </c>
      <c r="AB85" s="67">
        <v>190475000</v>
      </c>
      <c r="AC85" s="433"/>
      <c r="AD85" s="345"/>
      <c r="AE85" s="345"/>
      <c r="AF85" s="345"/>
      <c r="AG85" s="345"/>
      <c r="AI85" s="525"/>
      <c r="AJ85" s="378"/>
      <c r="AK85" s="380"/>
      <c r="AL85" s="345"/>
      <c r="AM85" s="345"/>
      <c r="AN85" s="345"/>
      <c r="AO85" s="300"/>
      <c r="AP85" s="370"/>
      <c r="AQ85" s="370"/>
      <c r="AR85" s="73">
        <v>190475000</v>
      </c>
      <c r="AS85" s="73">
        <v>156575000</v>
      </c>
      <c r="AT85" s="73">
        <v>22006666</v>
      </c>
      <c r="AV85" s="523"/>
      <c r="AW85" s="451"/>
      <c r="AX85" s="453"/>
      <c r="AY85" s="560"/>
      <c r="AZ85" s="512"/>
      <c r="BA85" s="535"/>
      <c r="BB85" s="300"/>
      <c r="BC85" s="529"/>
      <c r="BD85" s="531"/>
      <c r="BE85" s="67">
        <v>190475000</v>
      </c>
      <c r="BF85" s="67">
        <v>156575000</v>
      </c>
      <c r="BG85" s="67">
        <v>72856666</v>
      </c>
    </row>
    <row r="86" spans="2:59" s="98" customFormat="1" ht="17.25" thickBot="1" x14ac:dyDescent="0.35">
      <c r="B86" s="343" t="s">
        <v>88</v>
      </c>
      <c r="C86" s="343" t="s">
        <v>228</v>
      </c>
      <c r="D86" s="343" t="s">
        <v>484</v>
      </c>
      <c r="E86" s="346" t="s">
        <v>528</v>
      </c>
      <c r="F86" s="343" t="s">
        <v>92</v>
      </c>
      <c r="G86" s="343" t="s">
        <v>486</v>
      </c>
      <c r="H86" s="343" t="s">
        <v>127</v>
      </c>
      <c r="I86" s="502">
        <v>1</v>
      </c>
      <c r="J86" s="343" t="s">
        <v>529</v>
      </c>
      <c r="K86" s="343" t="s">
        <v>96</v>
      </c>
      <c r="L86" s="343" t="s">
        <v>97</v>
      </c>
      <c r="M86" s="343" t="s">
        <v>530</v>
      </c>
      <c r="N86" s="343" t="s">
        <v>531</v>
      </c>
      <c r="O86" s="337">
        <v>46023</v>
      </c>
      <c r="P86" s="337">
        <v>46386</v>
      </c>
      <c r="Q86" s="502">
        <v>0.15</v>
      </c>
      <c r="R86" s="502">
        <v>0.4</v>
      </c>
      <c r="S86" s="502">
        <v>0.8</v>
      </c>
      <c r="T86" s="502">
        <v>1</v>
      </c>
      <c r="U86" s="382" t="s">
        <v>100</v>
      </c>
      <c r="V86" s="383">
        <v>208004060</v>
      </c>
      <c r="W86" s="65" t="s">
        <v>1806</v>
      </c>
      <c r="X86" s="65" t="s">
        <v>528</v>
      </c>
      <c r="Y86" s="66" t="s">
        <v>490</v>
      </c>
      <c r="Z86" s="66" t="s">
        <v>510</v>
      </c>
      <c r="AA86" s="66" t="s">
        <v>492</v>
      </c>
      <c r="AB86" s="67">
        <v>36498000</v>
      </c>
      <c r="AC86" s="432" t="s">
        <v>190</v>
      </c>
      <c r="AD86" s="343" t="s">
        <v>104</v>
      </c>
      <c r="AE86" s="343" t="s">
        <v>142</v>
      </c>
      <c r="AF86" s="343" t="s">
        <v>104</v>
      </c>
      <c r="AG86" s="343" t="s">
        <v>104</v>
      </c>
      <c r="AI86" s="515">
        <v>0.15</v>
      </c>
      <c r="AJ86" s="388">
        <f>+IF(Q86=0,"No Aplica",IF(AI86/Q86&gt;=100%,100%,AI86/Q86))</f>
        <v>1</v>
      </c>
      <c r="AK86" s="389" t="str">
        <f t="shared" si="41"/>
        <v>Avance satisfactorio</v>
      </c>
      <c r="AL86" s="343" t="s">
        <v>532</v>
      </c>
      <c r="AM86" s="343" t="s">
        <v>533</v>
      </c>
      <c r="AN86" s="343" t="s">
        <v>104</v>
      </c>
      <c r="AO86" s="298" t="str">
        <f>IF(AI86&lt;1%,"Sin iniciar",IF(AI86&gt;=G86,"Terminada","En gestión"))</f>
        <v>En gestión</v>
      </c>
      <c r="AP86" s="368">
        <v>208004060</v>
      </c>
      <c r="AQ86" s="368">
        <f t="shared" si="39"/>
        <v>52001015</v>
      </c>
      <c r="AR86" s="73">
        <v>36498000</v>
      </c>
      <c r="AS86" s="73">
        <v>29862000</v>
      </c>
      <c r="AT86" s="73">
        <v>4269160</v>
      </c>
      <c r="AV86" s="518">
        <v>0.4</v>
      </c>
      <c r="AW86" s="476">
        <f>+IF(R86=0,"No Aplica",IF(AV86/R86&gt;=100%,100%,AV86/R86))</f>
        <v>1</v>
      </c>
      <c r="AX86" s="452" t="str">
        <f t="shared" ref="AX86" si="46">IF(ISTEXT(AW86),"No reporta avance en el periodo",IF(AW86&lt;=69%,"Avance insuficiente",IF(AW86&gt;95%,"Avance satisfactorio",IF(AW86&gt;70%,"Avance suficiente",IF(AW86&lt;94%,"Avance suficiente",0)))))</f>
        <v>Avance satisfactorio</v>
      </c>
      <c r="AY86" s="563" t="s">
        <v>534</v>
      </c>
      <c r="AZ86" s="563" t="s">
        <v>535</v>
      </c>
      <c r="BA86" s="566" t="s">
        <v>104</v>
      </c>
      <c r="BB86" s="298" t="str">
        <f>IF(AV86&lt;1%,"Sin iniciar",IF(AV86&gt;=T86,"Terminada","En gestión"))</f>
        <v>En gestión</v>
      </c>
      <c r="BC86" s="528">
        <v>208004060</v>
      </c>
      <c r="BD86" s="530">
        <f>+BC86/2</f>
        <v>104002030</v>
      </c>
      <c r="BE86" s="67">
        <v>36498000</v>
      </c>
      <c r="BF86" s="67">
        <v>29862000</v>
      </c>
      <c r="BG86" s="67">
        <v>14223160</v>
      </c>
    </row>
    <row r="87" spans="2:59" s="98" customFormat="1" ht="17.25" thickBot="1" x14ac:dyDescent="0.35">
      <c r="B87" s="344"/>
      <c r="C87" s="344"/>
      <c r="D87" s="344"/>
      <c r="E87" s="347"/>
      <c r="F87" s="344"/>
      <c r="G87" s="344"/>
      <c r="H87" s="344"/>
      <c r="I87" s="503"/>
      <c r="J87" s="344"/>
      <c r="K87" s="344"/>
      <c r="L87" s="344"/>
      <c r="M87" s="344"/>
      <c r="N87" s="344"/>
      <c r="O87" s="338"/>
      <c r="P87" s="338"/>
      <c r="Q87" s="503"/>
      <c r="R87" s="503"/>
      <c r="S87" s="503"/>
      <c r="T87" s="503"/>
      <c r="U87" s="382"/>
      <c r="V87" s="383"/>
      <c r="W87" s="65" t="s">
        <v>1806</v>
      </c>
      <c r="X87" s="65" t="str">
        <f t="shared" ref="X87:Y88" si="47">+X86</f>
        <v>DRP_06</v>
      </c>
      <c r="Y87" s="66" t="str">
        <f t="shared" si="47"/>
        <v>Ampliación de la capacidad del SEN</v>
      </c>
      <c r="Z87" s="66" t="s">
        <v>536</v>
      </c>
      <c r="AA87" s="66" t="s">
        <v>492</v>
      </c>
      <c r="AB87" s="67">
        <v>263296000</v>
      </c>
      <c r="AC87" s="627"/>
      <c r="AD87" s="344"/>
      <c r="AE87" s="344"/>
      <c r="AF87" s="344"/>
      <c r="AG87" s="344"/>
      <c r="AI87" s="516"/>
      <c r="AJ87" s="377"/>
      <c r="AK87" s="379"/>
      <c r="AL87" s="344"/>
      <c r="AM87" s="344"/>
      <c r="AN87" s="344"/>
      <c r="AO87" s="299"/>
      <c r="AP87" s="369"/>
      <c r="AQ87" s="369"/>
      <c r="AR87" s="73">
        <v>263296000</v>
      </c>
      <c r="AS87" s="73">
        <v>227392000</v>
      </c>
      <c r="AT87" s="73">
        <v>34290400</v>
      </c>
      <c r="AV87" s="514"/>
      <c r="AW87" s="450"/>
      <c r="AX87" s="491"/>
      <c r="AY87" s="564"/>
      <c r="AZ87" s="564"/>
      <c r="BA87" s="567"/>
      <c r="BB87" s="299"/>
      <c r="BC87" s="556"/>
      <c r="BD87" s="557"/>
      <c r="BE87" s="67">
        <v>263296000</v>
      </c>
      <c r="BF87" s="67">
        <v>227392000</v>
      </c>
      <c r="BG87" s="67">
        <v>106098400</v>
      </c>
    </row>
    <row r="88" spans="2:59" s="98" customFormat="1" ht="17.25" thickBot="1" x14ac:dyDescent="0.35">
      <c r="B88" s="345"/>
      <c r="C88" s="345"/>
      <c r="D88" s="345"/>
      <c r="E88" s="348"/>
      <c r="F88" s="345"/>
      <c r="G88" s="345"/>
      <c r="H88" s="345"/>
      <c r="I88" s="504"/>
      <c r="J88" s="345"/>
      <c r="K88" s="345"/>
      <c r="L88" s="345"/>
      <c r="M88" s="345"/>
      <c r="N88" s="345"/>
      <c r="O88" s="339"/>
      <c r="P88" s="339"/>
      <c r="Q88" s="504"/>
      <c r="R88" s="504"/>
      <c r="S88" s="504"/>
      <c r="T88" s="504"/>
      <c r="U88" s="382"/>
      <c r="V88" s="383"/>
      <c r="W88" s="65" t="s">
        <v>1806</v>
      </c>
      <c r="X88" s="65" t="str">
        <f t="shared" si="47"/>
        <v>DRP_06</v>
      </c>
      <c r="Y88" s="66" t="str">
        <f t="shared" si="47"/>
        <v>Ampliación de la capacidad del SEN</v>
      </c>
      <c r="Z88" s="66" t="s">
        <v>294</v>
      </c>
      <c r="AA88" s="66" t="s">
        <v>492</v>
      </c>
      <c r="AB88" s="67">
        <v>27327600</v>
      </c>
      <c r="AC88" s="433"/>
      <c r="AD88" s="345"/>
      <c r="AE88" s="345"/>
      <c r="AF88" s="345"/>
      <c r="AG88" s="345"/>
      <c r="AI88" s="517"/>
      <c r="AJ88" s="378"/>
      <c r="AK88" s="380"/>
      <c r="AL88" s="345"/>
      <c r="AM88" s="345"/>
      <c r="AN88" s="345"/>
      <c r="AO88" s="300"/>
      <c r="AP88" s="370"/>
      <c r="AQ88" s="370"/>
      <c r="AR88" s="73">
        <v>27327600</v>
      </c>
      <c r="AS88" s="73">
        <v>24802200</v>
      </c>
      <c r="AT88" s="73">
        <v>4059660</v>
      </c>
      <c r="AV88" s="443"/>
      <c r="AW88" s="451"/>
      <c r="AX88" s="453"/>
      <c r="AY88" s="565"/>
      <c r="AZ88" s="565"/>
      <c r="BA88" s="568"/>
      <c r="BB88" s="300"/>
      <c r="BC88" s="529"/>
      <c r="BD88" s="531"/>
      <c r="BE88" s="67">
        <v>27327600</v>
      </c>
      <c r="BF88" s="67">
        <v>24802200</v>
      </c>
      <c r="BG88" s="67">
        <v>12327060</v>
      </c>
    </row>
    <row r="89" spans="2:59" s="98" customFormat="1" ht="17.25" thickBot="1" x14ac:dyDescent="0.35">
      <c r="B89" s="81" t="s">
        <v>88</v>
      </c>
      <c r="C89" s="81" t="s">
        <v>228</v>
      </c>
      <c r="D89" s="81" t="s">
        <v>484</v>
      </c>
      <c r="E89" s="82" t="s">
        <v>537</v>
      </c>
      <c r="F89" s="81" t="s">
        <v>92</v>
      </c>
      <c r="G89" s="81" t="s">
        <v>486</v>
      </c>
      <c r="H89" s="81" t="s">
        <v>127</v>
      </c>
      <c r="I89" s="166">
        <v>1</v>
      </c>
      <c r="J89" s="81" t="s">
        <v>538</v>
      </c>
      <c r="K89" s="81" t="s">
        <v>96</v>
      </c>
      <c r="L89" s="81" t="s">
        <v>97</v>
      </c>
      <c r="M89" s="81" t="s">
        <v>539</v>
      </c>
      <c r="N89" s="81" t="s">
        <v>540</v>
      </c>
      <c r="O89" s="84">
        <v>46054</v>
      </c>
      <c r="P89" s="84">
        <v>46386</v>
      </c>
      <c r="Q89" s="166">
        <v>0.15</v>
      </c>
      <c r="R89" s="166">
        <v>0.4</v>
      </c>
      <c r="S89" s="166">
        <v>0.65</v>
      </c>
      <c r="T89" s="166">
        <v>1</v>
      </c>
      <c r="U89" s="76" t="s">
        <v>100</v>
      </c>
      <c r="V89" s="72">
        <v>9743414935</v>
      </c>
      <c r="W89" s="65" t="s">
        <v>1806</v>
      </c>
      <c r="X89" s="65" t="s">
        <v>537</v>
      </c>
      <c r="Y89" s="66" t="s">
        <v>490</v>
      </c>
      <c r="Z89" s="66" t="s">
        <v>510</v>
      </c>
      <c r="AA89" s="66" t="s">
        <v>492</v>
      </c>
      <c r="AB89" s="67">
        <v>97900000</v>
      </c>
      <c r="AC89" s="85" t="s">
        <v>379</v>
      </c>
      <c r="AD89" s="81" t="s">
        <v>104</v>
      </c>
      <c r="AE89" s="81" t="s">
        <v>142</v>
      </c>
      <c r="AF89" s="81" t="s">
        <v>104</v>
      </c>
      <c r="AG89" s="81" t="s">
        <v>104</v>
      </c>
      <c r="AI89" s="167">
        <v>0.15</v>
      </c>
      <c r="AJ89" s="87">
        <f>+IF(Q89=0,"No Aplica",IF(AI89/Q89&gt;=100%,100%,AI89/Q89))</f>
        <v>1</v>
      </c>
      <c r="AK89" s="88" t="str">
        <f t="shared" si="41"/>
        <v>Avance satisfactorio</v>
      </c>
      <c r="AL89" s="81" t="s">
        <v>541</v>
      </c>
      <c r="AM89" s="81" t="s">
        <v>542</v>
      </c>
      <c r="AN89" s="81" t="s">
        <v>104</v>
      </c>
      <c r="AO89" s="89" t="str">
        <f>IF(AI89&lt;1%,"Sin iniciar",IF(AI89&gt;=G89,"Terminada","En gestión"))</f>
        <v>En gestión</v>
      </c>
      <c r="AP89" s="72">
        <v>9743414935</v>
      </c>
      <c r="AQ89" s="72">
        <f t="shared" si="39"/>
        <v>2435853733.75</v>
      </c>
      <c r="AR89" s="73">
        <v>97900000</v>
      </c>
      <c r="AS89" s="73">
        <v>80100000</v>
      </c>
      <c r="AT89" s="73">
        <v>12163333.800000001</v>
      </c>
      <c r="AV89" s="108">
        <v>0.4</v>
      </c>
      <c r="AW89" s="87">
        <f>+IF(R89=0,"No Aplica",IF(AV89/R89&gt;=100%,100%,AV89/R89))</f>
        <v>1</v>
      </c>
      <c r="AX89" s="112" t="str">
        <f t="shared" ref="AX89:AX91" si="48">IF(ISTEXT(AW89),"No reporta avance en el periodo",IF(AW89&lt;=69%,"Avance insuficiente",IF(AW89&gt;95%,"Avance satisfactorio",IF(AW89&gt;70%,"Avance suficiente",IF(AW89&lt;94%,"Avance suficiente",0)))))</f>
        <v>Avance satisfactorio</v>
      </c>
      <c r="AY89" s="172" t="s">
        <v>543</v>
      </c>
      <c r="AZ89" s="296" t="s">
        <v>542</v>
      </c>
      <c r="BA89" s="130" t="s">
        <v>104</v>
      </c>
      <c r="BB89" s="116" t="s">
        <v>213</v>
      </c>
      <c r="BC89" s="170">
        <v>974341493.5</v>
      </c>
      <c r="BD89" s="170">
        <v>243585373.375</v>
      </c>
      <c r="BE89" s="67">
        <v>97900000</v>
      </c>
      <c r="BF89" s="67">
        <v>80100000</v>
      </c>
      <c r="BG89" s="67">
        <v>38863333.799999997</v>
      </c>
    </row>
    <row r="90" spans="2:59" s="98" customFormat="1" ht="17.25" thickBot="1" x14ac:dyDescent="0.35">
      <c r="B90" s="81" t="s">
        <v>88</v>
      </c>
      <c r="C90" s="81" t="s">
        <v>228</v>
      </c>
      <c r="D90" s="81" t="s">
        <v>484</v>
      </c>
      <c r="E90" s="82" t="s">
        <v>544</v>
      </c>
      <c r="F90" s="81" t="s">
        <v>92</v>
      </c>
      <c r="G90" s="81" t="s">
        <v>486</v>
      </c>
      <c r="H90" s="81" t="s">
        <v>457</v>
      </c>
      <c r="I90" s="166">
        <v>1</v>
      </c>
      <c r="J90" s="81" t="s">
        <v>545</v>
      </c>
      <c r="K90" s="81" t="s">
        <v>96</v>
      </c>
      <c r="L90" s="81" t="s">
        <v>97</v>
      </c>
      <c r="M90" s="81" t="s">
        <v>546</v>
      </c>
      <c r="N90" s="81" t="s">
        <v>547</v>
      </c>
      <c r="O90" s="84">
        <v>46054</v>
      </c>
      <c r="P90" s="84">
        <v>46386</v>
      </c>
      <c r="Q90" s="166">
        <v>0.05</v>
      </c>
      <c r="R90" s="166">
        <v>0.3</v>
      </c>
      <c r="S90" s="166">
        <v>0.7</v>
      </c>
      <c r="T90" s="166">
        <v>1</v>
      </c>
      <c r="U90" s="76" t="s">
        <v>100</v>
      </c>
      <c r="V90" s="72">
        <v>1852762927</v>
      </c>
      <c r="W90" s="65" t="s">
        <v>1806</v>
      </c>
      <c r="X90" s="65" t="s">
        <v>544</v>
      </c>
      <c r="Y90" s="66" t="s">
        <v>490</v>
      </c>
      <c r="Z90" s="66" t="s">
        <v>510</v>
      </c>
      <c r="AA90" s="66" t="s">
        <v>492</v>
      </c>
      <c r="AB90" s="67">
        <v>46200000</v>
      </c>
      <c r="AC90" s="85" t="s">
        <v>379</v>
      </c>
      <c r="AD90" s="81" t="s">
        <v>104</v>
      </c>
      <c r="AE90" s="81" t="s">
        <v>142</v>
      </c>
      <c r="AF90" s="81" t="s">
        <v>104</v>
      </c>
      <c r="AG90" s="81" t="s">
        <v>104</v>
      </c>
      <c r="AI90" s="167">
        <v>0.05</v>
      </c>
      <c r="AJ90" s="87">
        <f>+IF(Q90=0,"No Aplica",IF(AI90/Q90&gt;=100%,100%,AI90/Q90))</f>
        <v>1</v>
      </c>
      <c r="AK90" s="88" t="str">
        <f t="shared" si="41"/>
        <v>Avance satisfactorio</v>
      </c>
      <c r="AL90" s="81" t="s">
        <v>548</v>
      </c>
      <c r="AM90" s="81" t="s">
        <v>549</v>
      </c>
      <c r="AN90" s="81" t="s">
        <v>104</v>
      </c>
      <c r="AO90" s="89" t="str">
        <f>IF(AI90&lt;1%,"Sin iniciar",IF(AI90&gt;=G90,"Terminada","En gestión"))</f>
        <v>En gestión</v>
      </c>
      <c r="AP90" s="72">
        <v>1852762927</v>
      </c>
      <c r="AQ90" s="72">
        <f>+AP90/4</f>
        <v>463190731.75</v>
      </c>
      <c r="AR90" s="73">
        <v>46200000</v>
      </c>
      <c r="AS90" s="73">
        <v>37800000</v>
      </c>
      <c r="AT90" s="73">
        <v>5740000.2000000002</v>
      </c>
      <c r="AV90" s="108">
        <v>0.3</v>
      </c>
      <c r="AW90" s="87">
        <f>+IF(R90=0,"No Aplica",IF(AV90/R90&gt;=100%,100%,AV90/R90))</f>
        <v>1</v>
      </c>
      <c r="AX90" s="112" t="str">
        <f t="shared" si="48"/>
        <v>Avance satisfactorio</v>
      </c>
      <c r="AY90" s="173" t="s">
        <v>550</v>
      </c>
      <c r="AZ90" s="120" t="s">
        <v>551</v>
      </c>
      <c r="BA90" s="130" t="s">
        <v>104</v>
      </c>
      <c r="BB90" s="116" t="s">
        <v>213</v>
      </c>
      <c r="BC90" s="170">
        <v>185276292.69999999</v>
      </c>
      <c r="BD90" s="170">
        <v>46319073.174999997</v>
      </c>
      <c r="BE90" s="67">
        <v>46200000</v>
      </c>
      <c r="BF90" s="67">
        <v>37800000</v>
      </c>
      <c r="BG90" s="67">
        <v>18340000.199999999</v>
      </c>
    </row>
    <row r="91" spans="2:59" s="98" customFormat="1" ht="17.25" thickBot="1" x14ac:dyDescent="0.35">
      <c r="B91" s="343" t="s">
        <v>88</v>
      </c>
      <c r="C91" s="343" t="s">
        <v>228</v>
      </c>
      <c r="D91" s="343" t="s">
        <v>484</v>
      </c>
      <c r="E91" s="346" t="s">
        <v>552</v>
      </c>
      <c r="F91" s="343" t="s">
        <v>92</v>
      </c>
      <c r="G91" s="343" t="s">
        <v>486</v>
      </c>
      <c r="H91" s="343" t="s">
        <v>127</v>
      </c>
      <c r="I91" s="502">
        <v>1</v>
      </c>
      <c r="J91" s="343" t="s">
        <v>553</v>
      </c>
      <c r="K91" s="343" t="s">
        <v>96</v>
      </c>
      <c r="L91" s="343" t="s">
        <v>97</v>
      </c>
      <c r="M91" s="343" t="s">
        <v>554</v>
      </c>
      <c r="N91" s="343" t="s">
        <v>555</v>
      </c>
      <c r="O91" s="337">
        <v>46054</v>
      </c>
      <c r="P91" s="337">
        <v>46386</v>
      </c>
      <c r="Q91" s="502">
        <v>0.15</v>
      </c>
      <c r="R91" s="502">
        <v>0.4</v>
      </c>
      <c r="S91" s="502">
        <v>0.65</v>
      </c>
      <c r="T91" s="502">
        <v>1</v>
      </c>
      <c r="U91" s="382" t="s">
        <v>100</v>
      </c>
      <c r="V91" s="383">
        <v>123802464</v>
      </c>
      <c r="W91" s="65" t="s">
        <v>1806</v>
      </c>
      <c r="X91" s="65" t="s">
        <v>552</v>
      </c>
      <c r="Y91" s="66" t="s">
        <v>490</v>
      </c>
      <c r="Z91" s="66" t="s">
        <v>491</v>
      </c>
      <c r="AA91" s="66" t="s">
        <v>492</v>
      </c>
      <c r="AB91" s="67">
        <v>39816000</v>
      </c>
      <c r="AC91" s="432" t="s">
        <v>493</v>
      </c>
      <c r="AD91" s="343" t="s">
        <v>104</v>
      </c>
      <c r="AE91" s="343" t="s">
        <v>142</v>
      </c>
      <c r="AF91" s="343" t="s">
        <v>104</v>
      </c>
      <c r="AG91" s="343" t="s">
        <v>104</v>
      </c>
      <c r="AI91" s="515">
        <v>0.15</v>
      </c>
      <c r="AJ91" s="388">
        <f>+IF(Q91=0,"No Aplica",IF(AI91/Q91&gt;=100%,100%,AI91/Q91))</f>
        <v>1</v>
      </c>
      <c r="AK91" s="389" t="str">
        <f t="shared" si="41"/>
        <v>Avance satisfactorio</v>
      </c>
      <c r="AL91" s="343" t="s">
        <v>556</v>
      </c>
      <c r="AM91" s="343" t="s">
        <v>557</v>
      </c>
      <c r="AN91" s="343" t="s">
        <v>104</v>
      </c>
      <c r="AO91" s="298" t="str">
        <f>IF(AI91&lt;1%,"Sin iniciar",IF(AI91&gt;=G91,"Terminada","En gestión"))</f>
        <v>En gestión</v>
      </c>
      <c r="AP91" s="368">
        <v>123802464</v>
      </c>
      <c r="AQ91" s="368">
        <f t="shared" ref="AQ91:AQ97" si="49">+AP91/4</f>
        <v>30950616</v>
      </c>
      <c r="AR91" s="73">
        <v>39816000</v>
      </c>
      <c r="AS91" s="73">
        <v>39816000</v>
      </c>
      <c r="AT91" s="73">
        <v>7742000</v>
      </c>
      <c r="AV91" s="442">
        <v>0.4</v>
      </c>
      <c r="AW91" s="476">
        <f>+IF(R91=0,"No Aplica",IF(AV91/R91&gt;=100%,100%,AV91/R91))</f>
        <v>1</v>
      </c>
      <c r="AX91" s="452" t="str">
        <f t="shared" si="48"/>
        <v>Avance satisfactorio</v>
      </c>
      <c r="AY91" s="440" t="s">
        <v>558</v>
      </c>
      <c r="AZ91" s="440" t="s">
        <v>559</v>
      </c>
      <c r="BA91" s="440" t="s">
        <v>104</v>
      </c>
      <c r="BB91" s="301" t="s">
        <v>213</v>
      </c>
      <c r="BC91" s="569">
        <v>123802464</v>
      </c>
      <c r="BD91" s="570">
        <f>+BC91/2</f>
        <v>61901232</v>
      </c>
      <c r="BE91" s="67">
        <v>39816000</v>
      </c>
      <c r="BF91" s="67">
        <v>39816000</v>
      </c>
      <c r="BG91" s="67">
        <v>27650000</v>
      </c>
    </row>
    <row r="92" spans="2:59" s="98" customFormat="1" ht="17.25" thickBot="1" x14ac:dyDescent="0.35">
      <c r="B92" s="345"/>
      <c r="C92" s="345"/>
      <c r="D92" s="345"/>
      <c r="E92" s="348"/>
      <c r="F92" s="345"/>
      <c r="G92" s="345"/>
      <c r="H92" s="345"/>
      <c r="I92" s="504"/>
      <c r="J92" s="345"/>
      <c r="K92" s="345"/>
      <c r="L92" s="345"/>
      <c r="M92" s="345"/>
      <c r="N92" s="345"/>
      <c r="O92" s="339"/>
      <c r="P92" s="339"/>
      <c r="Q92" s="504"/>
      <c r="R92" s="504"/>
      <c r="S92" s="504"/>
      <c r="T92" s="504"/>
      <c r="U92" s="382"/>
      <c r="V92" s="383"/>
      <c r="W92" s="65" t="s">
        <v>1806</v>
      </c>
      <c r="X92" s="65" t="str">
        <f t="shared" ref="X92:Y92" si="50">+X91</f>
        <v>DRP_09</v>
      </c>
      <c r="Y92" s="66" t="str">
        <f t="shared" si="50"/>
        <v>Ampliación de la capacidad del SEN</v>
      </c>
      <c r="Z92" s="66" t="s">
        <v>510</v>
      </c>
      <c r="AA92" s="66" t="s">
        <v>492</v>
      </c>
      <c r="AB92" s="67">
        <v>222992000</v>
      </c>
      <c r="AC92" s="433"/>
      <c r="AD92" s="345"/>
      <c r="AE92" s="345"/>
      <c r="AF92" s="345"/>
      <c r="AG92" s="345"/>
      <c r="AI92" s="517"/>
      <c r="AJ92" s="378"/>
      <c r="AK92" s="380"/>
      <c r="AL92" s="345"/>
      <c r="AM92" s="345"/>
      <c r="AN92" s="345"/>
      <c r="AO92" s="300"/>
      <c r="AP92" s="370"/>
      <c r="AQ92" s="370"/>
      <c r="AR92" s="73">
        <v>222992000</v>
      </c>
      <c r="AS92" s="73">
        <v>182448000</v>
      </c>
      <c r="AT92" s="73">
        <v>28380800</v>
      </c>
      <c r="AV92" s="443"/>
      <c r="AW92" s="451"/>
      <c r="AX92" s="453"/>
      <c r="AY92" s="456"/>
      <c r="AZ92" s="456"/>
      <c r="BA92" s="456"/>
      <c r="BB92" s="302"/>
      <c r="BC92" s="529"/>
      <c r="BD92" s="531"/>
      <c r="BE92" s="67">
        <v>222992000</v>
      </c>
      <c r="BF92" s="67">
        <v>182448000</v>
      </c>
      <c r="BG92" s="67">
        <v>89196800</v>
      </c>
    </row>
    <row r="93" spans="2:59" s="98" customFormat="1" ht="17.25" thickBot="1" x14ac:dyDescent="0.35">
      <c r="B93" s="81" t="s">
        <v>295</v>
      </c>
      <c r="C93" s="81" t="s">
        <v>228</v>
      </c>
      <c r="D93" s="81" t="s">
        <v>484</v>
      </c>
      <c r="E93" s="82" t="s">
        <v>560</v>
      </c>
      <c r="F93" s="81" t="s">
        <v>92</v>
      </c>
      <c r="G93" s="81" t="s">
        <v>486</v>
      </c>
      <c r="H93" s="81" t="s">
        <v>127</v>
      </c>
      <c r="I93" s="166">
        <v>1</v>
      </c>
      <c r="J93" s="81" t="s">
        <v>561</v>
      </c>
      <c r="K93" s="81" t="s">
        <v>96</v>
      </c>
      <c r="L93" s="81" t="s">
        <v>97</v>
      </c>
      <c r="M93" s="81" t="s">
        <v>562</v>
      </c>
      <c r="N93" s="81" t="s">
        <v>563</v>
      </c>
      <c r="O93" s="84">
        <v>46054</v>
      </c>
      <c r="P93" s="84">
        <v>46386</v>
      </c>
      <c r="Q93" s="166">
        <v>0.15</v>
      </c>
      <c r="R93" s="166">
        <v>0.4</v>
      </c>
      <c r="S93" s="166">
        <v>0.65</v>
      </c>
      <c r="T93" s="166">
        <v>1</v>
      </c>
      <c r="U93" s="76" t="s">
        <v>100</v>
      </c>
      <c r="V93" s="72">
        <v>279119712</v>
      </c>
      <c r="W93" s="65" t="s">
        <v>1806</v>
      </c>
      <c r="X93" s="65" t="s">
        <v>560</v>
      </c>
      <c r="Y93" s="66" t="s">
        <v>490</v>
      </c>
      <c r="Z93" s="66" t="s">
        <v>510</v>
      </c>
      <c r="AA93" s="66" t="s">
        <v>492</v>
      </c>
      <c r="AB93" s="67">
        <v>154000000</v>
      </c>
      <c r="AC93" s="85" t="s">
        <v>190</v>
      </c>
      <c r="AD93" s="81" t="s">
        <v>104</v>
      </c>
      <c r="AE93" s="81" t="s">
        <v>142</v>
      </c>
      <c r="AF93" s="81" t="s">
        <v>104</v>
      </c>
      <c r="AG93" s="81" t="s">
        <v>104</v>
      </c>
      <c r="AI93" s="167">
        <v>0.15</v>
      </c>
      <c r="AJ93" s="87">
        <f>+IF(Q93=0,"No Aplica",IF(AI93/Q93&gt;=100%,100%,AI93/Q93))</f>
        <v>1</v>
      </c>
      <c r="AK93" s="88" t="str">
        <f t="shared" si="41"/>
        <v>Avance satisfactorio</v>
      </c>
      <c r="AL93" s="81" t="s">
        <v>564</v>
      </c>
      <c r="AM93" s="81" t="s">
        <v>565</v>
      </c>
      <c r="AN93" s="81" t="s">
        <v>104</v>
      </c>
      <c r="AO93" s="89" t="str">
        <f t="shared" ref="AO93:AO100" si="51">IF(AI93&lt;1%,"Sin iniciar",IF(AI93&gt;=G93,"Terminada","En gestión"))</f>
        <v>En gestión</v>
      </c>
      <c r="AP93" s="72">
        <v>279119712</v>
      </c>
      <c r="AQ93" s="72">
        <f t="shared" si="49"/>
        <v>69779928</v>
      </c>
      <c r="AR93" s="73">
        <v>154000000</v>
      </c>
      <c r="AS93" s="73">
        <v>126000000</v>
      </c>
      <c r="AT93" s="73">
        <v>16333334</v>
      </c>
      <c r="AV93" s="108">
        <v>0.4</v>
      </c>
      <c r="AW93" s="87">
        <f t="shared" ref="AW93:AW100" si="52">+IF(R93=0,"No Aplica",IF(AV93/R93&gt;=100%,100%,AV93/R93))</f>
        <v>1</v>
      </c>
      <c r="AX93" s="112" t="str">
        <f t="shared" ref="AX93:AX99" si="53">IF(ISTEXT(AW93),"No reporta avance en el periodo",IF(AW93&lt;=69%,"Avance insuficiente",IF(AW93&gt;95%,"Avance satisfactorio",IF(AW93&gt;70%,"Avance suficiente",IF(AW93&lt;94%,"Avance suficiente",0)))))</f>
        <v>Avance satisfactorio</v>
      </c>
      <c r="AY93" s="115" t="s">
        <v>566</v>
      </c>
      <c r="AZ93" s="115" t="s">
        <v>567</v>
      </c>
      <c r="BA93" s="115" t="s">
        <v>104</v>
      </c>
      <c r="BB93" s="116" t="s">
        <v>213</v>
      </c>
      <c r="BC93" s="170">
        <v>279119712</v>
      </c>
      <c r="BD93" s="170">
        <f>+BC93/2</f>
        <v>139559856</v>
      </c>
      <c r="BE93" s="67">
        <v>154000000</v>
      </c>
      <c r="BF93" s="67">
        <v>126000000</v>
      </c>
      <c r="BG93" s="67">
        <v>58333334</v>
      </c>
    </row>
    <row r="94" spans="2:59" s="98" customFormat="1" ht="17.25" thickBot="1" x14ac:dyDescent="0.35">
      <c r="B94" s="81" t="s">
        <v>88</v>
      </c>
      <c r="C94" s="81" t="s">
        <v>228</v>
      </c>
      <c r="D94" s="81" t="s">
        <v>484</v>
      </c>
      <c r="E94" s="82" t="s">
        <v>568</v>
      </c>
      <c r="F94" s="81" t="s">
        <v>92</v>
      </c>
      <c r="G94" s="81" t="s">
        <v>486</v>
      </c>
      <c r="H94" s="81" t="s">
        <v>127</v>
      </c>
      <c r="I94" s="166">
        <v>1</v>
      </c>
      <c r="J94" s="81" t="s">
        <v>569</v>
      </c>
      <c r="K94" s="81" t="s">
        <v>96</v>
      </c>
      <c r="L94" s="81" t="s">
        <v>97</v>
      </c>
      <c r="M94" s="81" t="s">
        <v>570</v>
      </c>
      <c r="N94" s="81" t="s">
        <v>571</v>
      </c>
      <c r="O94" s="84">
        <v>46023</v>
      </c>
      <c r="P94" s="84">
        <v>46386</v>
      </c>
      <c r="Q94" s="166">
        <v>0.4</v>
      </c>
      <c r="R94" s="166">
        <v>0.5</v>
      </c>
      <c r="S94" s="166">
        <v>0.6</v>
      </c>
      <c r="T94" s="166">
        <v>1</v>
      </c>
      <c r="U94" s="76" t="s">
        <v>100</v>
      </c>
      <c r="V94" s="72">
        <v>70285583</v>
      </c>
      <c r="W94" s="77" t="s">
        <v>1805</v>
      </c>
      <c r="X94" s="283" t="str">
        <f t="shared" ref="X94:X95" si="54">+E94</f>
        <v>DRP_11</v>
      </c>
      <c r="Y94" s="290" t="s">
        <v>1805</v>
      </c>
      <c r="Z94" s="290" t="s">
        <v>1805</v>
      </c>
      <c r="AA94" s="290" t="s">
        <v>1805</v>
      </c>
      <c r="AB94" s="67">
        <v>0</v>
      </c>
      <c r="AC94" s="85" t="s">
        <v>190</v>
      </c>
      <c r="AD94" s="81" t="s">
        <v>104</v>
      </c>
      <c r="AE94" s="81" t="s">
        <v>142</v>
      </c>
      <c r="AF94" s="81" t="s">
        <v>104</v>
      </c>
      <c r="AG94" s="81" t="s">
        <v>104</v>
      </c>
      <c r="AI94" s="167">
        <v>0.4</v>
      </c>
      <c r="AJ94" s="87">
        <f>+IF(Q94=0,"No Aplica",IF(AI94/Q94&gt;=100%,100%,AI94/Q94))</f>
        <v>1</v>
      </c>
      <c r="AK94" s="88" t="str">
        <f t="shared" si="41"/>
        <v>Avance satisfactorio</v>
      </c>
      <c r="AL94" s="81" t="s">
        <v>572</v>
      </c>
      <c r="AM94" s="81" t="s">
        <v>573</v>
      </c>
      <c r="AN94" s="81" t="s">
        <v>104</v>
      </c>
      <c r="AO94" s="89" t="str">
        <f t="shared" si="51"/>
        <v>En gestión</v>
      </c>
      <c r="AP94" s="72">
        <v>70285583</v>
      </c>
      <c r="AQ94" s="72">
        <f t="shared" si="49"/>
        <v>17571395.75</v>
      </c>
      <c r="AR94" s="73">
        <v>0</v>
      </c>
      <c r="AS94" s="73">
        <v>0</v>
      </c>
      <c r="AT94" s="73">
        <v>0</v>
      </c>
      <c r="AV94" s="108">
        <v>0.6</v>
      </c>
      <c r="AW94" s="87">
        <f t="shared" si="52"/>
        <v>1</v>
      </c>
      <c r="AX94" s="112" t="str">
        <f t="shared" si="53"/>
        <v>Avance satisfactorio</v>
      </c>
      <c r="AY94" s="174" t="s">
        <v>574</v>
      </c>
      <c r="AZ94" s="115" t="s">
        <v>575</v>
      </c>
      <c r="BA94" s="115" t="s">
        <v>104</v>
      </c>
      <c r="BB94" s="116" t="s">
        <v>576</v>
      </c>
      <c r="BC94" s="170">
        <v>70285583</v>
      </c>
      <c r="BD94" s="170">
        <f>+BC94/2</f>
        <v>35142791.5</v>
      </c>
      <c r="BE94" s="67">
        <v>0</v>
      </c>
      <c r="BF94" s="67">
        <v>0</v>
      </c>
      <c r="BG94" s="67">
        <v>0</v>
      </c>
    </row>
    <row r="95" spans="2:59" s="98" customFormat="1" ht="17.25" thickBot="1" x14ac:dyDescent="0.35">
      <c r="B95" s="81" t="s">
        <v>88</v>
      </c>
      <c r="C95" s="81" t="s">
        <v>228</v>
      </c>
      <c r="D95" s="81" t="s">
        <v>484</v>
      </c>
      <c r="E95" s="82" t="s">
        <v>577</v>
      </c>
      <c r="F95" s="81" t="s">
        <v>92</v>
      </c>
      <c r="G95" s="81" t="s">
        <v>486</v>
      </c>
      <c r="H95" s="81" t="s">
        <v>127</v>
      </c>
      <c r="I95" s="166">
        <v>1</v>
      </c>
      <c r="J95" s="81" t="s">
        <v>578</v>
      </c>
      <c r="K95" s="81" t="s">
        <v>96</v>
      </c>
      <c r="L95" s="81" t="s">
        <v>97</v>
      </c>
      <c r="M95" s="81" t="s">
        <v>579</v>
      </c>
      <c r="N95" s="81" t="s">
        <v>580</v>
      </c>
      <c r="O95" s="84">
        <v>46023</v>
      </c>
      <c r="P95" s="84">
        <v>46386</v>
      </c>
      <c r="Q95" s="166">
        <v>1</v>
      </c>
      <c r="R95" s="166">
        <v>1</v>
      </c>
      <c r="S95" s="166">
        <v>1</v>
      </c>
      <c r="T95" s="166">
        <v>1</v>
      </c>
      <c r="U95" s="76" t="s">
        <v>100</v>
      </c>
      <c r="V95" s="72">
        <v>70285583</v>
      </c>
      <c r="W95" s="77" t="s">
        <v>1805</v>
      </c>
      <c r="X95" s="283" t="str">
        <f t="shared" si="54"/>
        <v>DRP_12</v>
      </c>
      <c r="Y95" s="290" t="s">
        <v>1805</v>
      </c>
      <c r="Z95" s="290" t="s">
        <v>1805</v>
      </c>
      <c r="AA95" s="290" t="s">
        <v>1805</v>
      </c>
      <c r="AB95" s="67">
        <v>0</v>
      </c>
      <c r="AC95" s="85" t="s">
        <v>190</v>
      </c>
      <c r="AD95" s="81" t="s">
        <v>104</v>
      </c>
      <c r="AE95" s="81" t="s">
        <v>142</v>
      </c>
      <c r="AF95" s="81" t="s">
        <v>104</v>
      </c>
      <c r="AG95" s="81" t="s">
        <v>104</v>
      </c>
      <c r="AI95" s="167">
        <v>1</v>
      </c>
      <c r="AJ95" s="87">
        <f>+IF(Q95=0,"No Aplica",IF(AI95/Q95&gt;=100%,100%,AI95/Q95))</f>
        <v>1</v>
      </c>
      <c r="AK95" s="88" t="str">
        <f t="shared" si="41"/>
        <v>Avance satisfactorio</v>
      </c>
      <c r="AL95" s="81" t="s">
        <v>581</v>
      </c>
      <c r="AM95" s="81" t="s">
        <v>582</v>
      </c>
      <c r="AN95" s="81" t="s">
        <v>104</v>
      </c>
      <c r="AO95" s="89" t="str">
        <f t="shared" si="51"/>
        <v>En gestión</v>
      </c>
      <c r="AP95" s="72">
        <v>70285583</v>
      </c>
      <c r="AQ95" s="72">
        <f t="shared" si="49"/>
        <v>17571395.75</v>
      </c>
      <c r="AR95" s="73">
        <v>0</v>
      </c>
      <c r="AS95" s="73">
        <v>0</v>
      </c>
      <c r="AT95" s="73">
        <v>0</v>
      </c>
      <c r="AV95" s="108">
        <v>1</v>
      </c>
      <c r="AW95" s="87">
        <f t="shared" si="52"/>
        <v>1</v>
      </c>
      <c r="AX95" s="112" t="str">
        <f t="shared" si="53"/>
        <v>Avance satisfactorio</v>
      </c>
      <c r="AY95" s="174" t="s">
        <v>583</v>
      </c>
      <c r="AZ95" s="115" t="s">
        <v>584</v>
      </c>
      <c r="BA95" s="115" t="s">
        <v>104</v>
      </c>
      <c r="BB95" s="116" t="s">
        <v>576</v>
      </c>
      <c r="BC95" s="170">
        <v>70285583</v>
      </c>
      <c r="BD95" s="170">
        <f>+BC95/2</f>
        <v>35142791.5</v>
      </c>
      <c r="BE95" s="67">
        <v>0</v>
      </c>
      <c r="BF95" s="67">
        <v>0</v>
      </c>
      <c r="BG95" s="67">
        <v>0</v>
      </c>
    </row>
    <row r="96" spans="2:59" s="98" customFormat="1" ht="17.25" thickBot="1" x14ac:dyDescent="0.35">
      <c r="B96" s="81" t="s">
        <v>88</v>
      </c>
      <c r="C96" s="81" t="s">
        <v>228</v>
      </c>
      <c r="D96" s="81" t="s">
        <v>484</v>
      </c>
      <c r="E96" s="82" t="s">
        <v>585</v>
      </c>
      <c r="F96" s="81" t="s">
        <v>92</v>
      </c>
      <c r="G96" s="81" t="s">
        <v>486</v>
      </c>
      <c r="H96" s="81" t="s">
        <v>127</v>
      </c>
      <c r="I96" s="166">
        <v>1</v>
      </c>
      <c r="J96" s="81" t="s">
        <v>586</v>
      </c>
      <c r="K96" s="81" t="s">
        <v>96</v>
      </c>
      <c r="L96" s="81" t="s">
        <v>97</v>
      </c>
      <c r="M96" s="81" t="s">
        <v>587</v>
      </c>
      <c r="N96" s="81" t="s">
        <v>588</v>
      </c>
      <c r="O96" s="84">
        <v>46023</v>
      </c>
      <c r="P96" s="84">
        <v>46386</v>
      </c>
      <c r="Q96" s="166">
        <v>0.25</v>
      </c>
      <c r="R96" s="166">
        <v>0.5</v>
      </c>
      <c r="S96" s="166">
        <v>0.75</v>
      </c>
      <c r="T96" s="166">
        <v>1</v>
      </c>
      <c r="U96" s="76" t="s">
        <v>100</v>
      </c>
      <c r="V96" s="72">
        <v>70085583</v>
      </c>
      <c r="W96" s="65" t="s">
        <v>1806</v>
      </c>
      <c r="X96" s="65" t="s">
        <v>585</v>
      </c>
      <c r="Y96" s="66" t="s">
        <v>490</v>
      </c>
      <c r="Z96" s="66" t="s">
        <v>510</v>
      </c>
      <c r="AA96" s="66" t="s">
        <v>492</v>
      </c>
      <c r="AB96" s="67">
        <v>67100000</v>
      </c>
      <c r="AC96" s="85" t="s">
        <v>190</v>
      </c>
      <c r="AD96" s="81" t="s">
        <v>104</v>
      </c>
      <c r="AE96" s="81" t="s">
        <v>142</v>
      </c>
      <c r="AF96" s="81" t="s">
        <v>104</v>
      </c>
      <c r="AG96" s="81" t="s">
        <v>104</v>
      </c>
      <c r="AI96" s="167">
        <v>0.25</v>
      </c>
      <c r="AJ96" s="87">
        <v>1</v>
      </c>
      <c r="AK96" s="88" t="str">
        <f t="shared" si="41"/>
        <v>Avance satisfactorio</v>
      </c>
      <c r="AL96" s="81" t="s">
        <v>589</v>
      </c>
      <c r="AM96" s="81" t="s">
        <v>590</v>
      </c>
      <c r="AN96" s="81" t="s">
        <v>104</v>
      </c>
      <c r="AO96" s="89" t="str">
        <f t="shared" si="51"/>
        <v>En gestión</v>
      </c>
      <c r="AP96" s="72">
        <v>70085583</v>
      </c>
      <c r="AQ96" s="72">
        <f t="shared" si="49"/>
        <v>17521395.75</v>
      </c>
      <c r="AR96" s="73">
        <v>67100000</v>
      </c>
      <c r="AS96" s="73">
        <v>54900000</v>
      </c>
      <c r="AT96" s="73">
        <v>7116667</v>
      </c>
      <c r="AV96" s="108">
        <v>0.5</v>
      </c>
      <c r="AW96" s="87">
        <f t="shared" si="52"/>
        <v>1</v>
      </c>
      <c r="AX96" s="112" t="str">
        <f t="shared" si="53"/>
        <v>Avance satisfactorio</v>
      </c>
      <c r="AY96" s="175" t="s">
        <v>591</v>
      </c>
      <c r="AZ96" s="151" t="s">
        <v>592</v>
      </c>
      <c r="BA96" s="115" t="s">
        <v>104</v>
      </c>
      <c r="BB96" s="116" t="s">
        <v>213</v>
      </c>
      <c r="BC96" s="170">
        <v>70085583</v>
      </c>
      <c r="BD96" s="170">
        <v>35042791.5</v>
      </c>
      <c r="BE96" s="67">
        <v>67100000</v>
      </c>
      <c r="BF96" s="67">
        <v>54900000</v>
      </c>
      <c r="BG96" s="67">
        <v>25416667</v>
      </c>
    </row>
    <row r="97" spans="2:59" s="98" customFormat="1" ht="17.25" thickBot="1" x14ac:dyDescent="0.35">
      <c r="B97" s="81" t="s">
        <v>295</v>
      </c>
      <c r="C97" s="81" t="s">
        <v>228</v>
      </c>
      <c r="D97" s="81" t="s">
        <v>484</v>
      </c>
      <c r="E97" s="82" t="s">
        <v>593</v>
      </c>
      <c r="F97" s="81" t="s">
        <v>92</v>
      </c>
      <c r="G97" s="81" t="s">
        <v>486</v>
      </c>
      <c r="H97" s="81" t="s">
        <v>297</v>
      </c>
      <c r="I97" s="166">
        <v>1</v>
      </c>
      <c r="J97" s="81" t="s">
        <v>594</v>
      </c>
      <c r="K97" s="81" t="s">
        <v>96</v>
      </c>
      <c r="L97" s="81" t="s">
        <v>97</v>
      </c>
      <c r="M97" s="81" t="s">
        <v>595</v>
      </c>
      <c r="N97" s="81" t="s">
        <v>596</v>
      </c>
      <c r="O97" s="84">
        <v>46023</v>
      </c>
      <c r="P97" s="84">
        <v>46386</v>
      </c>
      <c r="Q97" s="166">
        <v>0.25</v>
      </c>
      <c r="R97" s="166">
        <v>0.5</v>
      </c>
      <c r="S97" s="166">
        <v>0.75</v>
      </c>
      <c r="T97" s="166">
        <v>1</v>
      </c>
      <c r="U97" s="76" t="s">
        <v>100</v>
      </c>
      <c r="V97" s="72">
        <v>70085583</v>
      </c>
      <c r="W97" s="65" t="s">
        <v>1806</v>
      </c>
      <c r="X97" s="65" t="s">
        <v>593</v>
      </c>
      <c r="Y97" s="66" t="s">
        <v>490</v>
      </c>
      <c r="Z97" s="66" t="s">
        <v>510</v>
      </c>
      <c r="AA97" s="66" t="s">
        <v>492</v>
      </c>
      <c r="AB97" s="67">
        <v>67100000</v>
      </c>
      <c r="AC97" s="85" t="s">
        <v>190</v>
      </c>
      <c r="AD97" s="81" t="s">
        <v>104</v>
      </c>
      <c r="AE97" s="81" t="s">
        <v>142</v>
      </c>
      <c r="AF97" s="81" t="s">
        <v>104</v>
      </c>
      <c r="AG97" s="81" t="s">
        <v>358</v>
      </c>
      <c r="AI97" s="167">
        <v>0.33</v>
      </c>
      <c r="AJ97" s="87">
        <f>+IF(Q97=0,"No Aplica",IF(AI97/Q97&gt;=100%,100%,AI97/Q97))</f>
        <v>1</v>
      </c>
      <c r="AK97" s="88" t="str">
        <f t="shared" si="41"/>
        <v>Avance satisfactorio</v>
      </c>
      <c r="AL97" s="81" t="s">
        <v>597</v>
      </c>
      <c r="AM97" s="81" t="s">
        <v>598</v>
      </c>
      <c r="AN97" s="81" t="s">
        <v>104</v>
      </c>
      <c r="AO97" s="89" t="str">
        <f t="shared" si="51"/>
        <v>En gestión</v>
      </c>
      <c r="AP97" s="72">
        <v>70085583</v>
      </c>
      <c r="AQ97" s="72">
        <f t="shared" si="49"/>
        <v>17521395.75</v>
      </c>
      <c r="AR97" s="73">
        <v>67100000</v>
      </c>
      <c r="AS97" s="73">
        <v>54900000</v>
      </c>
      <c r="AT97" s="73">
        <v>8336667</v>
      </c>
      <c r="AV97" s="108">
        <v>0.5</v>
      </c>
      <c r="AW97" s="87">
        <f t="shared" si="52"/>
        <v>1</v>
      </c>
      <c r="AX97" s="112" t="str">
        <f t="shared" si="53"/>
        <v>Avance satisfactorio</v>
      </c>
      <c r="AY97" s="115" t="s">
        <v>599</v>
      </c>
      <c r="AZ97" s="115" t="s">
        <v>600</v>
      </c>
      <c r="BA97" s="115" t="s">
        <v>104</v>
      </c>
      <c r="BB97" s="116" t="s">
        <v>213</v>
      </c>
      <c r="BC97" s="170">
        <v>70085583</v>
      </c>
      <c r="BD97" s="170">
        <f>+BC97/2</f>
        <v>35042791.5</v>
      </c>
      <c r="BE97" s="67">
        <v>67100000</v>
      </c>
      <c r="BF97" s="67">
        <v>54900000</v>
      </c>
      <c r="BG97" s="67">
        <v>26636667</v>
      </c>
    </row>
    <row r="98" spans="2:59" s="98" customFormat="1" ht="17.25" thickBot="1" x14ac:dyDescent="0.35">
      <c r="B98" s="81" t="s">
        <v>88</v>
      </c>
      <c r="C98" s="81" t="s">
        <v>228</v>
      </c>
      <c r="D98" s="81" t="s">
        <v>484</v>
      </c>
      <c r="E98" s="82" t="s">
        <v>601</v>
      </c>
      <c r="F98" s="81" t="s">
        <v>136</v>
      </c>
      <c r="G98" s="81" t="s">
        <v>285</v>
      </c>
      <c r="H98" s="81" t="s">
        <v>118</v>
      </c>
      <c r="I98" s="176">
        <v>1</v>
      </c>
      <c r="J98" s="81" t="s">
        <v>602</v>
      </c>
      <c r="K98" s="81" t="s">
        <v>96</v>
      </c>
      <c r="L98" s="81" t="s">
        <v>152</v>
      </c>
      <c r="M98" s="81" t="s">
        <v>603</v>
      </c>
      <c r="N98" s="81" t="s">
        <v>604</v>
      </c>
      <c r="O98" s="84">
        <v>46023</v>
      </c>
      <c r="P98" s="84">
        <v>46203</v>
      </c>
      <c r="Q98" s="176"/>
      <c r="R98" s="176">
        <v>1</v>
      </c>
      <c r="S98" s="176"/>
      <c r="T98" s="176"/>
      <c r="U98" s="76" t="s">
        <v>100</v>
      </c>
      <c r="V98" s="72">
        <v>8393965</v>
      </c>
      <c r="W98" s="77" t="s">
        <v>1805</v>
      </c>
      <c r="X98" s="283" t="str">
        <f>+E98</f>
        <v>DRP_15</v>
      </c>
      <c r="Y98" s="290" t="s">
        <v>1805</v>
      </c>
      <c r="Z98" s="290" t="s">
        <v>1805</v>
      </c>
      <c r="AA98" s="290" t="s">
        <v>1805</v>
      </c>
      <c r="AB98" s="67">
        <v>0</v>
      </c>
      <c r="AC98" s="85" t="s">
        <v>141</v>
      </c>
      <c r="AD98" s="81" t="s">
        <v>104</v>
      </c>
      <c r="AE98" s="81" t="s">
        <v>142</v>
      </c>
      <c r="AF98" s="81" t="s">
        <v>106</v>
      </c>
      <c r="AG98" s="81" t="s">
        <v>104</v>
      </c>
      <c r="AI98" s="177"/>
      <c r="AJ98" s="87" t="str">
        <f>+IF(Q98=0,"No Aplica",IF(AI98/Q98&gt;=100%,100%,AI98/Q98))</f>
        <v>No Aplica</v>
      </c>
      <c r="AK98" s="88" t="str">
        <f t="shared" si="41"/>
        <v>No reporta avance en el periodo</v>
      </c>
      <c r="AL98" s="81" t="s">
        <v>191</v>
      </c>
      <c r="AM98" s="81" t="s">
        <v>104</v>
      </c>
      <c r="AN98" s="81" t="s">
        <v>104</v>
      </c>
      <c r="AO98" s="89" t="str">
        <f t="shared" si="51"/>
        <v>Sin iniciar</v>
      </c>
      <c r="AP98" s="72">
        <v>8393965</v>
      </c>
      <c r="AQ98" s="72">
        <v>0</v>
      </c>
      <c r="AR98" s="73">
        <v>0</v>
      </c>
      <c r="AS98" s="73">
        <v>0</v>
      </c>
      <c r="AT98" s="73">
        <v>0</v>
      </c>
      <c r="AV98" s="108">
        <v>0.8</v>
      </c>
      <c r="AW98" s="87">
        <f t="shared" si="52"/>
        <v>0.8</v>
      </c>
      <c r="AX98" s="112" t="str">
        <f t="shared" si="53"/>
        <v>Avance suficiente</v>
      </c>
      <c r="AY98" s="151" t="s">
        <v>605</v>
      </c>
      <c r="AZ98" s="115" t="s">
        <v>606</v>
      </c>
      <c r="BA98" s="115" t="s">
        <v>1807</v>
      </c>
      <c r="BB98" s="116" t="s">
        <v>576</v>
      </c>
      <c r="BC98" s="170">
        <v>8393965</v>
      </c>
      <c r="BD98" s="170">
        <f>+BC98/2</f>
        <v>4196982.5</v>
      </c>
      <c r="BE98" s="67">
        <v>0</v>
      </c>
      <c r="BF98" s="67">
        <v>0</v>
      </c>
      <c r="BG98" s="67">
        <v>0</v>
      </c>
    </row>
    <row r="99" spans="2:59" s="98" customFormat="1" ht="17.25" thickBot="1" x14ac:dyDescent="0.35">
      <c r="B99" s="81" t="s">
        <v>88</v>
      </c>
      <c r="C99" s="81" t="s">
        <v>228</v>
      </c>
      <c r="D99" s="81" t="s">
        <v>484</v>
      </c>
      <c r="E99" s="82" t="s">
        <v>607</v>
      </c>
      <c r="F99" s="81" t="s">
        <v>92</v>
      </c>
      <c r="G99" s="81" t="s">
        <v>486</v>
      </c>
      <c r="H99" s="81" t="s">
        <v>608</v>
      </c>
      <c r="I99" s="166">
        <v>1</v>
      </c>
      <c r="J99" s="81" t="s">
        <v>609</v>
      </c>
      <c r="K99" s="81" t="s">
        <v>96</v>
      </c>
      <c r="L99" s="81" t="s">
        <v>97</v>
      </c>
      <c r="M99" s="81" t="s">
        <v>610</v>
      </c>
      <c r="N99" s="81" t="s">
        <v>611</v>
      </c>
      <c r="O99" s="84">
        <v>46023</v>
      </c>
      <c r="P99" s="84">
        <v>46386</v>
      </c>
      <c r="Q99" s="166">
        <v>0.1</v>
      </c>
      <c r="R99" s="166">
        <v>0.4</v>
      </c>
      <c r="S99" s="166">
        <v>0.8</v>
      </c>
      <c r="T99" s="166">
        <v>1</v>
      </c>
      <c r="U99" s="76" t="s">
        <v>100</v>
      </c>
      <c r="V99" s="72">
        <v>2959817519325</v>
      </c>
      <c r="W99" s="65" t="s">
        <v>1806</v>
      </c>
      <c r="X99" s="65" t="s">
        <v>607</v>
      </c>
      <c r="Y99" s="66" t="s">
        <v>293</v>
      </c>
      <c r="Z99" s="66" t="s">
        <v>114</v>
      </c>
      <c r="AA99" s="66" t="s">
        <v>492</v>
      </c>
      <c r="AB99" s="67">
        <v>348539867</v>
      </c>
      <c r="AC99" s="85" t="s">
        <v>190</v>
      </c>
      <c r="AD99" s="81" t="s">
        <v>104</v>
      </c>
      <c r="AE99" s="81" t="s">
        <v>142</v>
      </c>
      <c r="AF99" s="81" t="s">
        <v>104</v>
      </c>
      <c r="AG99" s="81" t="s">
        <v>104</v>
      </c>
      <c r="AI99" s="167">
        <v>0.15</v>
      </c>
      <c r="AJ99" s="87">
        <f>+IF(Q99=0,"No Aplica",IF(AI99/Q99&gt;=100%,100%,AI99/Q99))</f>
        <v>1</v>
      </c>
      <c r="AK99" s="88" t="str">
        <f t="shared" si="41"/>
        <v>Avance satisfactorio</v>
      </c>
      <c r="AL99" s="81" t="s">
        <v>612</v>
      </c>
      <c r="AM99" s="81" t="s">
        <v>613</v>
      </c>
      <c r="AN99" s="81" t="s">
        <v>104</v>
      </c>
      <c r="AO99" s="89" t="str">
        <f t="shared" si="51"/>
        <v>En gestión</v>
      </c>
      <c r="AP99" s="72">
        <v>2959817519325</v>
      </c>
      <c r="AQ99" s="72">
        <f>AP99/4</f>
        <v>739954379831.25</v>
      </c>
      <c r="AR99" s="73">
        <v>363868000</v>
      </c>
      <c r="AS99" s="73">
        <v>334668000</v>
      </c>
      <c r="AT99" s="73">
        <v>52371833</v>
      </c>
      <c r="AV99" s="108">
        <v>0.45</v>
      </c>
      <c r="AW99" s="87">
        <f t="shared" si="52"/>
        <v>1</v>
      </c>
      <c r="AX99" s="112" t="str">
        <f t="shared" si="53"/>
        <v>Avance satisfactorio</v>
      </c>
      <c r="AY99" s="115" t="s">
        <v>614</v>
      </c>
      <c r="AZ99" s="115" t="s">
        <v>615</v>
      </c>
      <c r="BA99" s="115" t="s">
        <v>104</v>
      </c>
      <c r="BB99" s="116" t="s">
        <v>213</v>
      </c>
      <c r="BC99" s="170">
        <v>295981751.9325</v>
      </c>
      <c r="BD99" s="170">
        <f>+BC99/2</f>
        <v>147990875.96625</v>
      </c>
      <c r="BE99" s="67">
        <v>348539867</v>
      </c>
      <c r="BF99" s="67">
        <v>334668000</v>
      </c>
      <c r="BG99" s="67">
        <v>178215833</v>
      </c>
    </row>
    <row r="100" spans="2:59" s="98" customFormat="1" ht="17.25" thickBot="1" x14ac:dyDescent="0.35">
      <c r="B100" s="483" t="s">
        <v>88</v>
      </c>
      <c r="C100" s="483" t="s">
        <v>228</v>
      </c>
      <c r="D100" s="483" t="s">
        <v>616</v>
      </c>
      <c r="E100" s="346" t="s">
        <v>617</v>
      </c>
      <c r="F100" s="483" t="s">
        <v>182</v>
      </c>
      <c r="G100" s="483" t="s">
        <v>618</v>
      </c>
      <c r="H100" s="483" t="s">
        <v>448</v>
      </c>
      <c r="I100" s="572">
        <v>12</v>
      </c>
      <c r="J100" s="483" t="s">
        <v>619</v>
      </c>
      <c r="K100" s="483" t="s">
        <v>355</v>
      </c>
      <c r="L100" s="483" t="s">
        <v>152</v>
      </c>
      <c r="M100" s="483" t="s">
        <v>620</v>
      </c>
      <c r="N100" s="483" t="s">
        <v>621</v>
      </c>
      <c r="O100" s="337">
        <v>46037</v>
      </c>
      <c r="P100" s="337">
        <v>46386</v>
      </c>
      <c r="Q100" s="572"/>
      <c r="R100" s="572">
        <v>2</v>
      </c>
      <c r="S100" s="572">
        <v>6</v>
      </c>
      <c r="T100" s="584">
        <v>12</v>
      </c>
      <c r="U100" s="390" t="s">
        <v>100</v>
      </c>
      <c r="V100" s="390">
        <v>682360471</v>
      </c>
      <c r="W100" s="65" t="s">
        <v>1806</v>
      </c>
      <c r="X100" s="65" t="s">
        <v>617</v>
      </c>
      <c r="Y100" s="66" t="s">
        <v>101</v>
      </c>
      <c r="Z100" s="66" t="s">
        <v>432</v>
      </c>
      <c r="AA100" s="66" t="s">
        <v>616</v>
      </c>
      <c r="AB100" s="67">
        <v>166794500</v>
      </c>
      <c r="AC100" s="632" t="s">
        <v>141</v>
      </c>
      <c r="AD100" s="483" t="s">
        <v>104</v>
      </c>
      <c r="AE100" s="483" t="s">
        <v>142</v>
      </c>
      <c r="AF100" s="483" t="s">
        <v>104</v>
      </c>
      <c r="AG100" s="483" t="s">
        <v>104</v>
      </c>
      <c r="AI100" s="580"/>
      <c r="AJ100" s="388" t="str">
        <f>+IF(Q100=0,"No Aplica",IF(AI100/Q100&gt;=100%,100%,AI100/Q100))</f>
        <v>No Aplica</v>
      </c>
      <c r="AK100" s="581" t="str">
        <f>IF(ISTEXT(AJ100),"No reporta avance en el periodo",IF(AJ100&lt;=69%,"Avance insuficiente",IF(AJ100&gt;95%,"Avance satisfactorio",IF(AJ100&gt;70%,"Avance suficiente",IF(AJ100&lt;94%,"Avance suficiente",0)))))</f>
        <v>No reporta avance en el periodo</v>
      </c>
      <c r="AL100" s="483" t="s">
        <v>191</v>
      </c>
      <c r="AM100" s="483" t="s">
        <v>104</v>
      </c>
      <c r="AN100" s="483" t="s">
        <v>104</v>
      </c>
      <c r="AO100" s="298" t="str">
        <f t="shared" si="51"/>
        <v>Sin iniciar</v>
      </c>
      <c r="AP100" s="390">
        <v>682360471</v>
      </c>
      <c r="AQ100" s="390">
        <v>0</v>
      </c>
      <c r="AR100" s="178">
        <v>326919500</v>
      </c>
      <c r="AS100" s="178">
        <v>275472000</v>
      </c>
      <c r="AT100" s="73">
        <v>38906800</v>
      </c>
      <c r="AV100" s="576">
        <v>2</v>
      </c>
      <c r="AW100" s="388">
        <f t="shared" si="52"/>
        <v>1</v>
      </c>
      <c r="AX100" s="543" t="str">
        <f>IF(ISTEXT(AW100),"No reporta avance en el periodo",IF(AW100&lt;=69%,"Avance insuficiente",IF(AW100&gt;95%,"Avance satisfactorio",IF(AW100&gt;70%,"Avance suficiente",IF(AW100&lt;94%,"Avance suficiente",0)))))</f>
        <v>Avance satisfactorio</v>
      </c>
      <c r="AY100" s="587" t="s">
        <v>622</v>
      </c>
      <c r="AZ100" s="587" t="s">
        <v>623</v>
      </c>
      <c r="BA100" s="587" t="s">
        <v>104</v>
      </c>
      <c r="BB100" s="590" t="str">
        <f>IF(AV100&lt;1%,"Sin iniciar",IF(AV100&gt;=T100,"Terminada","En gestión"))</f>
        <v>En gestión</v>
      </c>
      <c r="BC100" s="390">
        <v>682360471.13999999</v>
      </c>
      <c r="BD100" s="390">
        <f>BC100/2</f>
        <v>341180235.56999999</v>
      </c>
      <c r="BE100" s="67">
        <v>166794500</v>
      </c>
      <c r="BF100" s="67">
        <v>141522000</v>
      </c>
      <c r="BG100" s="67">
        <v>61394620</v>
      </c>
    </row>
    <row r="101" spans="2:59" s="98" customFormat="1" ht="17.25" thickBot="1" x14ac:dyDescent="0.35">
      <c r="B101" s="571"/>
      <c r="C101" s="571"/>
      <c r="D101" s="571"/>
      <c r="E101" s="347"/>
      <c r="F101" s="571"/>
      <c r="G101" s="571"/>
      <c r="H101" s="571"/>
      <c r="I101" s="573"/>
      <c r="J101" s="571"/>
      <c r="K101" s="571"/>
      <c r="L101" s="571"/>
      <c r="M101" s="571"/>
      <c r="N101" s="571"/>
      <c r="O101" s="338"/>
      <c r="P101" s="338"/>
      <c r="Q101" s="573"/>
      <c r="R101" s="573"/>
      <c r="S101" s="573"/>
      <c r="T101" s="585"/>
      <c r="U101" s="575"/>
      <c r="V101" s="575"/>
      <c r="W101" s="65" t="s">
        <v>1806</v>
      </c>
      <c r="X101" s="65" t="str">
        <f t="shared" ref="X101:Y102" si="55">+X100</f>
        <v>SCN_01</v>
      </c>
      <c r="Y101" s="66" t="str">
        <f t="shared" si="55"/>
        <v>Producción de información Estadística analizada</v>
      </c>
      <c r="Z101" s="66" t="s">
        <v>102</v>
      </c>
      <c r="AA101" s="66" t="s">
        <v>616</v>
      </c>
      <c r="AB101" s="67">
        <v>161259000</v>
      </c>
      <c r="AC101" s="821"/>
      <c r="AD101" s="571"/>
      <c r="AE101" s="571"/>
      <c r="AF101" s="571"/>
      <c r="AG101" s="571"/>
      <c r="AI101" s="577"/>
      <c r="AJ101" s="377"/>
      <c r="AK101" s="582"/>
      <c r="AL101" s="571"/>
      <c r="AM101" s="571"/>
      <c r="AN101" s="571"/>
      <c r="AO101" s="299"/>
      <c r="AP101" s="575"/>
      <c r="AQ101" s="575"/>
      <c r="AR101" s="73">
        <v>278712000</v>
      </c>
      <c r="AS101" s="73">
        <v>238896000</v>
      </c>
      <c r="AT101" s="73">
        <v>38046400</v>
      </c>
      <c r="AV101" s="577"/>
      <c r="AW101" s="377"/>
      <c r="AX101" s="579"/>
      <c r="AY101" s="588"/>
      <c r="AZ101" s="588"/>
      <c r="BA101" s="588"/>
      <c r="BB101" s="591"/>
      <c r="BC101" s="575"/>
      <c r="BD101" s="575"/>
      <c r="BE101" s="67">
        <v>161259000</v>
      </c>
      <c r="BF101" s="67">
        <v>138222000</v>
      </c>
      <c r="BG101" s="67">
        <v>61394620</v>
      </c>
    </row>
    <row r="102" spans="2:59" s="98" customFormat="1" ht="17.25" thickBot="1" x14ac:dyDescent="0.35">
      <c r="B102" s="484"/>
      <c r="C102" s="484"/>
      <c r="D102" s="484"/>
      <c r="E102" s="348"/>
      <c r="F102" s="484"/>
      <c r="G102" s="484"/>
      <c r="H102" s="484"/>
      <c r="I102" s="574"/>
      <c r="J102" s="484"/>
      <c r="K102" s="484"/>
      <c r="L102" s="484"/>
      <c r="M102" s="484"/>
      <c r="N102" s="484"/>
      <c r="O102" s="339"/>
      <c r="P102" s="339"/>
      <c r="Q102" s="574"/>
      <c r="R102" s="574"/>
      <c r="S102" s="574"/>
      <c r="T102" s="586"/>
      <c r="U102" s="381"/>
      <c r="V102" s="381"/>
      <c r="W102" s="65" t="s">
        <v>1806</v>
      </c>
      <c r="X102" s="65" t="str">
        <f t="shared" si="55"/>
        <v>SCN_01</v>
      </c>
      <c r="Y102" s="66" t="str">
        <f t="shared" si="55"/>
        <v>Producción de información Estadística analizada</v>
      </c>
      <c r="Z102" s="66" t="s">
        <v>114</v>
      </c>
      <c r="AA102" s="66" t="s">
        <v>616</v>
      </c>
      <c r="AB102" s="67">
        <v>277578000</v>
      </c>
      <c r="AC102" s="633"/>
      <c r="AD102" s="484"/>
      <c r="AE102" s="484"/>
      <c r="AF102" s="484"/>
      <c r="AG102" s="484"/>
      <c r="AI102" s="578"/>
      <c r="AJ102" s="378"/>
      <c r="AK102" s="583"/>
      <c r="AL102" s="484"/>
      <c r="AM102" s="484"/>
      <c r="AN102" s="484"/>
      <c r="AO102" s="300"/>
      <c r="AP102" s="381"/>
      <c r="AQ102" s="381"/>
      <c r="AR102" s="73"/>
      <c r="AS102" s="73"/>
      <c r="AT102" s="73"/>
      <c r="AV102" s="578"/>
      <c r="AW102" s="378"/>
      <c r="AX102" s="544"/>
      <c r="AY102" s="589"/>
      <c r="AZ102" s="589"/>
      <c r="BA102" s="588"/>
      <c r="BB102" s="592"/>
      <c r="BC102" s="381"/>
      <c r="BD102" s="381"/>
      <c r="BE102" s="67">
        <v>277578000</v>
      </c>
      <c r="BF102" s="67">
        <v>237924000</v>
      </c>
      <c r="BG102" s="67">
        <v>111463160</v>
      </c>
    </row>
    <row r="103" spans="2:59" s="98" customFormat="1" ht="17.25" thickBot="1" x14ac:dyDescent="0.35">
      <c r="B103" s="483" t="s">
        <v>88</v>
      </c>
      <c r="C103" s="483" t="s">
        <v>228</v>
      </c>
      <c r="D103" s="483" t="s">
        <v>616</v>
      </c>
      <c r="E103" s="346" t="s">
        <v>624</v>
      </c>
      <c r="F103" s="483" t="s">
        <v>182</v>
      </c>
      <c r="G103" s="483" t="s">
        <v>618</v>
      </c>
      <c r="H103" s="483" t="s">
        <v>448</v>
      </c>
      <c r="I103" s="572">
        <v>4</v>
      </c>
      <c r="J103" s="483" t="s">
        <v>625</v>
      </c>
      <c r="K103" s="483" t="s">
        <v>355</v>
      </c>
      <c r="L103" s="483" t="s">
        <v>152</v>
      </c>
      <c r="M103" s="483" t="s">
        <v>626</v>
      </c>
      <c r="N103" s="483" t="s">
        <v>627</v>
      </c>
      <c r="O103" s="337">
        <v>46037</v>
      </c>
      <c r="P103" s="337">
        <v>46295</v>
      </c>
      <c r="Q103" s="572">
        <v>1</v>
      </c>
      <c r="R103" s="572">
        <v>2</v>
      </c>
      <c r="S103" s="572">
        <v>4</v>
      </c>
      <c r="T103" s="584"/>
      <c r="U103" s="390" t="s">
        <v>100</v>
      </c>
      <c r="V103" s="390">
        <v>37856377044</v>
      </c>
      <c r="W103" s="65" t="s">
        <v>1806</v>
      </c>
      <c r="X103" s="65" t="s">
        <v>624</v>
      </c>
      <c r="Y103" s="66" t="s">
        <v>101</v>
      </c>
      <c r="Z103" s="66" t="s">
        <v>432</v>
      </c>
      <c r="AA103" s="66" t="s">
        <v>616</v>
      </c>
      <c r="AB103" s="67">
        <v>14562702</v>
      </c>
      <c r="AC103" s="632" t="s">
        <v>141</v>
      </c>
      <c r="AD103" s="483" t="s">
        <v>104</v>
      </c>
      <c r="AE103" s="483" t="s">
        <v>142</v>
      </c>
      <c r="AF103" s="483" t="s">
        <v>104</v>
      </c>
      <c r="AG103" s="483" t="s">
        <v>104</v>
      </c>
      <c r="AI103" s="580">
        <v>1</v>
      </c>
      <c r="AJ103" s="388">
        <f>+IF(Q103=0,"No Aplica",IF(AI103/Q103&gt;=100%,100%,AI103/Q103))</f>
        <v>1</v>
      </c>
      <c r="AK103" s="581" t="str">
        <f t="shared" ref="AK103:AK132" si="56">IF(ISTEXT(AJ103),"No reporta avance en el periodo",IF(AJ103&lt;=69%,"Avance insuficiente",IF(AJ103&gt;95%,"Avance satisfactorio",IF(AJ103&gt;70%,"Avance suficiente",IF(AJ103&lt;94%,"Avance suficiente",0)))))</f>
        <v>Avance satisfactorio</v>
      </c>
      <c r="AL103" s="483" t="s">
        <v>628</v>
      </c>
      <c r="AM103" s="483" t="s">
        <v>629</v>
      </c>
      <c r="AN103" s="483" t="s">
        <v>104</v>
      </c>
      <c r="AO103" s="298" t="str">
        <f>IF(AI103&lt;1%,"Sin iniciar",IF(AI103&gt;=G103,"Terminada","En gestión"))</f>
        <v>En gestión</v>
      </c>
      <c r="AP103" s="390">
        <v>37856377044</v>
      </c>
      <c r="AQ103" s="390">
        <f t="shared" ref="AQ103" si="57">+(AP103/4)*1</f>
        <v>9464094261</v>
      </c>
      <c r="AR103" s="73">
        <v>25548600</v>
      </c>
      <c r="AS103" s="73">
        <v>20903400</v>
      </c>
      <c r="AT103" s="73">
        <v>3716159.9999999995</v>
      </c>
      <c r="AV103" s="580">
        <v>2</v>
      </c>
      <c r="AW103" s="388">
        <f>+IF(R103=0,"No Aplica",IF(AV103/R103&gt;=100%,100%,AV103/R103))</f>
        <v>1</v>
      </c>
      <c r="AX103" s="452" t="str">
        <f t="shared" ref="AX103:AX107" si="58">IF(ISTEXT(AW103),"No reporta avance en el periodo",IF(AW103&lt;=69%,"Avance insuficiente",IF(AW103&gt;95%,"Avance satisfactorio",IF(AW103&gt;70%,"Avance suficiente",IF(AW103&lt;94%,"Avance suficiente",0)))))</f>
        <v>Avance satisfactorio</v>
      </c>
      <c r="AY103" s="593" t="s">
        <v>630</v>
      </c>
      <c r="AZ103" s="595" t="s">
        <v>631</v>
      </c>
      <c r="BA103" s="597" t="s">
        <v>104</v>
      </c>
      <c r="BB103" s="301" t="s">
        <v>576</v>
      </c>
      <c r="BC103" s="390">
        <v>378563770.44000006</v>
      </c>
      <c r="BD103" s="390">
        <f t="shared" ref="BD103" si="59">+(BC103/4)*2</f>
        <v>189281885.22000003</v>
      </c>
      <c r="BE103" s="67">
        <v>14562702</v>
      </c>
      <c r="BF103" s="67">
        <v>11914938</v>
      </c>
      <c r="BG103" s="67">
        <v>6089857.1999999993</v>
      </c>
    </row>
    <row r="104" spans="2:59" s="98" customFormat="1" ht="17.25" thickBot="1" x14ac:dyDescent="0.35">
      <c r="B104" s="484"/>
      <c r="C104" s="484"/>
      <c r="D104" s="484"/>
      <c r="E104" s="348"/>
      <c r="F104" s="484"/>
      <c r="G104" s="484"/>
      <c r="H104" s="484"/>
      <c r="I104" s="574"/>
      <c r="J104" s="484"/>
      <c r="K104" s="484"/>
      <c r="L104" s="484"/>
      <c r="M104" s="484"/>
      <c r="N104" s="484"/>
      <c r="O104" s="339"/>
      <c r="P104" s="339"/>
      <c r="Q104" s="574"/>
      <c r="R104" s="574"/>
      <c r="S104" s="574"/>
      <c r="T104" s="586"/>
      <c r="U104" s="381"/>
      <c r="V104" s="381"/>
      <c r="W104" s="65" t="s">
        <v>1806</v>
      </c>
      <c r="X104" s="65" t="str">
        <f t="shared" ref="X104:Y104" si="60">+X103</f>
        <v>SCN_02</v>
      </c>
      <c r="Y104" s="66" t="str">
        <f t="shared" si="60"/>
        <v>Producción de información Estadística analizada</v>
      </c>
      <c r="Z104" s="66" t="s">
        <v>102</v>
      </c>
      <c r="AA104" s="66" t="s">
        <v>616</v>
      </c>
      <c r="AB104" s="67">
        <v>10985898</v>
      </c>
      <c r="AC104" s="633"/>
      <c r="AD104" s="484"/>
      <c r="AE104" s="484"/>
      <c r="AF104" s="484"/>
      <c r="AG104" s="484"/>
      <c r="AI104" s="578"/>
      <c r="AJ104" s="378"/>
      <c r="AK104" s="583"/>
      <c r="AL104" s="484"/>
      <c r="AM104" s="484"/>
      <c r="AN104" s="484"/>
      <c r="AO104" s="300"/>
      <c r="AP104" s="381"/>
      <c r="AQ104" s="381"/>
      <c r="AR104" s="73"/>
      <c r="AS104" s="73"/>
      <c r="AT104" s="73"/>
      <c r="AV104" s="578"/>
      <c r="AW104" s="378"/>
      <c r="AX104" s="453"/>
      <c r="AY104" s="594"/>
      <c r="AZ104" s="596"/>
      <c r="BA104" s="597"/>
      <c r="BB104" s="302"/>
      <c r="BC104" s="381"/>
      <c r="BD104" s="381"/>
      <c r="BE104" s="67">
        <v>10985898</v>
      </c>
      <c r="BF104" s="67">
        <v>8988462</v>
      </c>
      <c r="BG104" s="67">
        <v>4594102.7999999989</v>
      </c>
    </row>
    <row r="105" spans="2:59" s="98" customFormat="1" ht="17.25" thickBot="1" x14ac:dyDescent="0.35">
      <c r="B105" s="483" t="s">
        <v>88</v>
      </c>
      <c r="C105" s="483" t="s">
        <v>228</v>
      </c>
      <c r="D105" s="483" t="s">
        <v>616</v>
      </c>
      <c r="E105" s="346" t="s">
        <v>632</v>
      </c>
      <c r="F105" s="483" t="s">
        <v>182</v>
      </c>
      <c r="G105" s="483" t="s">
        <v>618</v>
      </c>
      <c r="H105" s="483" t="s">
        <v>448</v>
      </c>
      <c r="I105" s="572">
        <v>2</v>
      </c>
      <c r="J105" s="483" t="s">
        <v>633</v>
      </c>
      <c r="K105" s="483" t="s">
        <v>355</v>
      </c>
      <c r="L105" s="483" t="s">
        <v>152</v>
      </c>
      <c r="M105" s="483" t="s">
        <v>634</v>
      </c>
      <c r="N105" s="483" t="s">
        <v>635</v>
      </c>
      <c r="O105" s="337">
        <v>46204</v>
      </c>
      <c r="P105" s="337">
        <v>46386</v>
      </c>
      <c r="Q105" s="572"/>
      <c r="R105" s="572"/>
      <c r="S105" s="572"/>
      <c r="T105" s="584">
        <v>2</v>
      </c>
      <c r="U105" s="390" t="s">
        <v>100</v>
      </c>
      <c r="V105" s="390">
        <v>1063319283</v>
      </c>
      <c r="W105" s="65" t="s">
        <v>1806</v>
      </c>
      <c r="X105" s="65" t="s">
        <v>632</v>
      </c>
      <c r="Y105" s="66" t="s">
        <v>101</v>
      </c>
      <c r="Z105" s="66" t="s">
        <v>432</v>
      </c>
      <c r="AA105" s="66" t="s">
        <v>616</v>
      </c>
      <c r="AB105" s="67">
        <v>14663250</v>
      </c>
      <c r="AC105" s="632" t="s">
        <v>141</v>
      </c>
      <c r="AD105" s="483" t="s">
        <v>104</v>
      </c>
      <c r="AE105" s="483" t="s">
        <v>142</v>
      </c>
      <c r="AF105" s="483" t="s">
        <v>104</v>
      </c>
      <c r="AG105" s="483" t="s">
        <v>104</v>
      </c>
      <c r="AI105" s="580"/>
      <c r="AJ105" s="388" t="str">
        <f>+IF(Q105=0,"No Aplica",IF(AI105/Q105&gt;=100%,100%,AI105/Q105))</f>
        <v>No Aplica</v>
      </c>
      <c r="AK105" s="581" t="str">
        <f t="shared" si="56"/>
        <v>No reporta avance en el periodo</v>
      </c>
      <c r="AL105" s="483" t="s">
        <v>191</v>
      </c>
      <c r="AM105" s="483" t="s">
        <v>104</v>
      </c>
      <c r="AN105" s="483" t="s">
        <v>104</v>
      </c>
      <c r="AO105" s="298" t="str">
        <f>IF(AI105&lt;1%,"Sin iniciar",IF(AI105&gt;=G105,"Terminada","En gestión"))</f>
        <v>Sin iniciar</v>
      </c>
      <c r="AP105" s="390">
        <v>1063319283</v>
      </c>
      <c r="AQ105" s="390">
        <v>0</v>
      </c>
      <c r="AR105" s="73">
        <v>25725000</v>
      </c>
      <c r="AS105" s="73">
        <v>22050000</v>
      </c>
      <c r="AT105" s="73">
        <v>1470000</v>
      </c>
      <c r="AV105" s="580"/>
      <c r="AW105" s="388" t="str">
        <f>+IF(R105=0,"No Aplica",IF(AV105/R105&gt;=100%,100%,AV105/R105))</f>
        <v>No Aplica</v>
      </c>
      <c r="AX105" s="543" t="str">
        <f t="shared" si="58"/>
        <v>No reporta avance en el periodo</v>
      </c>
      <c r="AY105" s="598" t="s">
        <v>191</v>
      </c>
      <c r="AZ105" s="600" t="s">
        <v>104</v>
      </c>
      <c r="BA105" s="600" t="s">
        <v>104</v>
      </c>
      <c r="BB105" s="590" t="str">
        <f>IF(AV105&lt;1%,"Sin iniciar",IF(AV105&gt;=T105,"Terminada","En gestión"))</f>
        <v>Sin iniciar</v>
      </c>
      <c r="BC105" s="390">
        <v>106331938</v>
      </c>
      <c r="BD105" s="390">
        <v>0</v>
      </c>
      <c r="BE105" s="67">
        <v>14663250</v>
      </c>
      <c r="BF105" s="67">
        <v>12568500</v>
      </c>
      <c r="BG105" s="67">
        <v>6423900</v>
      </c>
    </row>
    <row r="106" spans="2:59" s="98" customFormat="1" ht="17.25" thickBot="1" x14ac:dyDescent="0.35">
      <c r="B106" s="484"/>
      <c r="C106" s="484"/>
      <c r="D106" s="484"/>
      <c r="E106" s="348"/>
      <c r="F106" s="484"/>
      <c r="G106" s="484"/>
      <c r="H106" s="484"/>
      <c r="I106" s="574"/>
      <c r="J106" s="484"/>
      <c r="K106" s="484"/>
      <c r="L106" s="484"/>
      <c r="M106" s="484"/>
      <c r="N106" s="484"/>
      <c r="O106" s="339"/>
      <c r="P106" s="339"/>
      <c r="Q106" s="574"/>
      <c r="R106" s="574"/>
      <c r="S106" s="574"/>
      <c r="T106" s="586"/>
      <c r="U106" s="381"/>
      <c r="V106" s="381"/>
      <c r="W106" s="65" t="s">
        <v>1806</v>
      </c>
      <c r="X106" s="65" t="str">
        <f t="shared" ref="X106:Y106" si="61">+X105</f>
        <v>SCN_03</v>
      </c>
      <c r="Y106" s="66" t="str">
        <f t="shared" si="61"/>
        <v>Producción de información Estadística analizada</v>
      </c>
      <c r="Z106" s="66" t="s">
        <v>102</v>
      </c>
      <c r="AA106" s="66" t="s">
        <v>616</v>
      </c>
      <c r="AB106" s="67">
        <v>11061750</v>
      </c>
      <c r="AC106" s="633"/>
      <c r="AD106" s="484"/>
      <c r="AE106" s="484"/>
      <c r="AF106" s="484"/>
      <c r="AG106" s="484"/>
      <c r="AI106" s="578"/>
      <c r="AJ106" s="378"/>
      <c r="AK106" s="583"/>
      <c r="AL106" s="484"/>
      <c r="AM106" s="484"/>
      <c r="AN106" s="484"/>
      <c r="AO106" s="300"/>
      <c r="AP106" s="381"/>
      <c r="AQ106" s="381"/>
      <c r="AR106" s="73"/>
      <c r="AS106" s="73"/>
      <c r="AT106" s="73"/>
      <c r="AV106" s="578"/>
      <c r="AW106" s="378"/>
      <c r="AX106" s="544"/>
      <c r="AY106" s="599"/>
      <c r="AZ106" s="601"/>
      <c r="BA106" s="601"/>
      <c r="BB106" s="592"/>
      <c r="BC106" s="381"/>
      <c r="BD106" s="381"/>
      <c r="BE106" s="67">
        <v>11061750</v>
      </c>
      <c r="BF106" s="67">
        <v>9481500</v>
      </c>
      <c r="BG106" s="67">
        <v>4846100</v>
      </c>
    </row>
    <row r="107" spans="2:59" s="98" customFormat="1" ht="17.25" thickBot="1" x14ac:dyDescent="0.35">
      <c r="B107" s="343" t="s">
        <v>88</v>
      </c>
      <c r="C107" s="343" t="s">
        <v>228</v>
      </c>
      <c r="D107" s="343" t="s">
        <v>616</v>
      </c>
      <c r="E107" s="346" t="s">
        <v>636</v>
      </c>
      <c r="F107" s="343" t="s">
        <v>182</v>
      </c>
      <c r="G107" s="343" t="s">
        <v>137</v>
      </c>
      <c r="H107" s="343" t="s">
        <v>448</v>
      </c>
      <c r="I107" s="572">
        <v>4</v>
      </c>
      <c r="J107" s="343" t="s">
        <v>637</v>
      </c>
      <c r="K107" s="343" t="s">
        <v>355</v>
      </c>
      <c r="L107" s="343" t="s">
        <v>152</v>
      </c>
      <c r="M107" s="343" t="s">
        <v>638</v>
      </c>
      <c r="N107" s="343" t="s">
        <v>639</v>
      </c>
      <c r="O107" s="337">
        <v>46041</v>
      </c>
      <c r="P107" s="337">
        <v>46386</v>
      </c>
      <c r="Q107" s="572">
        <v>1</v>
      </c>
      <c r="R107" s="572">
        <v>2</v>
      </c>
      <c r="S107" s="572">
        <v>3</v>
      </c>
      <c r="T107" s="572">
        <v>4</v>
      </c>
      <c r="U107" s="382" t="s">
        <v>100</v>
      </c>
      <c r="V107" s="383">
        <v>22801227006</v>
      </c>
      <c r="W107" s="65" t="s">
        <v>1806</v>
      </c>
      <c r="X107" s="65" t="s">
        <v>636</v>
      </c>
      <c r="Y107" s="66" t="s">
        <v>101</v>
      </c>
      <c r="Z107" s="66" t="s">
        <v>432</v>
      </c>
      <c r="AA107" s="66" t="s">
        <v>616</v>
      </c>
      <c r="AB107" s="67">
        <v>200854187</v>
      </c>
      <c r="AC107" s="432" t="s">
        <v>141</v>
      </c>
      <c r="AD107" s="343" t="s">
        <v>104</v>
      </c>
      <c r="AE107" s="343" t="s">
        <v>142</v>
      </c>
      <c r="AF107" s="343" t="s">
        <v>104</v>
      </c>
      <c r="AG107" s="343" t="s">
        <v>104</v>
      </c>
      <c r="AI107" s="580">
        <v>1</v>
      </c>
      <c r="AJ107" s="388">
        <f>+IF(Q107=0,"No Aplica",IF(AI107/Q107&gt;=100%,100%,AI107/Q107))</f>
        <v>1</v>
      </c>
      <c r="AK107" s="389" t="str">
        <f t="shared" si="56"/>
        <v>Avance satisfactorio</v>
      </c>
      <c r="AL107" s="343" t="s">
        <v>640</v>
      </c>
      <c r="AM107" s="343" t="s">
        <v>641</v>
      </c>
      <c r="AN107" s="343" t="s">
        <v>104</v>
      </c>
      <c r="AO107" s="89" t="str">
        <f>IF(AI107&lt;1%,"Sin iniciar",IF(AI107&gt;=G107,"Terminada","En gestión"))</f>
        <v>En gestión</v>
      </c>
      <c r="AP107" s="368">
        <v>22801227006</v>
      </c>
      <c r="AQ107" s="368">
        <f t="shared" ref="AQ107:AQ109" si="62">+(AP107/4)*1</f>
        <v>5700306751.5</v>
      </c>
      <c r="AR107" s="73">
        <v>30449124.999999996</v>
      </c>
      <c r="AS107" s="73">
        <v>23829750</v>
      </c>
      <c r="AT107" s="73">
        <v>3971624.9999999995</v>
      </c>
      <c r="AV107" s="580">
        <v>2</v>
      </c>
      <c r="AW107" s="388">
        <f>+IF(R107=0,"No Aplica",IF(AV107/R107&gt;=100%,100%,AV107/R107))</f>
        <v>1</v>
      </c>
      <c r="AX107" s="389" t="str">
        <f t="shared" si="58"/>
        <v>Avance satisfactorio</v>
      </c>
      <c r="AY107" s="602" t="s">
        <v>642</v>
      </c>
      <c r="AZ107" s="604" t="s">
        <v>643</v>
      </c>
      <c r="BA107" s="606" t="s">
        <v>104</v>
      </c>
      <c r="BB107" s="608" t="str">
        <f>IF(AV107&lt;1%,"Sin iniciar",IF(AV107&gt;=T107,"Terminada","En gestión"))</f>
        <v>En gestión</v>
      </c>
      <c r="BC107" s="390">
        <v>228012270.06000003</v>
      </c>
      <c r="BD107" s="390">
        <f>BC107/2</f>
        <v>114006135.03000002</v>
      </c>
      <c r="BE107" s="67">
        <v>200854187</v>
      </c>
      <c r="BF107" s="67">
        <v>159580263</v>
      </c>
      <c r="BG107" s="67">
        <v>83956029.63350001</v>
      </c>
    </row>
    <row r="108" spans="2:59" s="98" customFormat="1" ht="17.25" thickBot="1" x14ac:dyDescent="0.35">
      <c r="B108" s="345"/>
      <c r="C108" s="345"/>
      <c r="D108" s="345"/>
      <c r="E108" s="348"/>
      <c r="F108" s="345"/>
      <c r="G108" s="345"/>
      <c r="H108" s="345"/>
      <c r="I108" s="574"/>
      <c r="J108" s="345"/>
      <c r="K108" s="345"/>
      <c r="L108" s="345"/>
      <c r="M108" s="345"/>
      <c r="N108" s="345"/>
      <c r="O108" s="339"/>
      <c r="P108" s="339"/>
      <c r="Q108" s="574"/>
      <c r="R108" s="574"/>
      <c r="S108" s="574"/>
      <c r="T108" s="574"/>
      <c r="U108" s="382"/>
      <c r="V108" s="383"/>
      <c r="W108" s="65" t="s">
        <v>1806</v>
      </c>
      <c r="X108" s="65" t="str">
        <f t="shared" ref="X108:Y108" si="63">+X107</f>
        <v>SCN_04</v>
      </c>
      <c r="Y108" s="66" t="str">
        <f t="shared" si="63"/>
        <v>Producción de información Estadística analizada</v>
      </c>
      <c r="Z108" s="66" t="s">
        <v>102</v>
      </c>
      <c r="AA108" s="66" t="s">
        <v>616</v>
      </c>
      <c r="AB108" s="67">
        <v>182853288</v>
      </c>
      <c r="AC108" s="433"/>
      <c r="AD108" s="345"/>
      <c r="AE108" s="345"/>
      <c r="AF108" s="345"/>
      <c r="AG108" s="345"/>
      <c r="AI108" s="578"/>
      <c r="AJ108" s="378"/>
      <c r="AK108" s="380"/>
      <c r="AL108" s="345"/>
      <c r="AM108" s="345"/>
      <c r="AN108" s="345"/>
      <c r="AO108" s="89"/>
      <c r="AP108" s="370"/>
      <c r="AQ108" s="370"/>
      <c r="AR108" s="73">
        <v>353258350</v>
      </c>
      <c r="AS108" s="73">
        <v>283309900</v>
      </c>
      <c r="AT108" s="73">
        <v>50493276.549999997</v>
      </c>
      <c r="AV108" s="578"/>
      <c r="AW108" s="378"/>
      <c r="AX108" s="380"/>
      <c r="AY108" s="603"/>
      <c r="AZ108" s="605"/>
      <c r="BA108" s="607"/>
      <c r="BB108" s="609"/>
      <c r="BC108" s="381"/>
      <c r="BD108" s="381"/>
      <c r="BE108" s="67">
        <v>182853288</v>
      </c>
      <c r="BF108" s="67">
        <v>147559387</v>
      </c>
      <c r="BG108" s="67">
        <v>77275421.916500002</v>
      </c>
    </row>
    <row r="109" spans="2:59" s="98" customFormat="1" ht="17.25" thickBot="1" x14ac:dyDescent="0.35">
      <c r="B109" s="343" t="s">
        <v>88</v>
      </c>
      <c r="C109" s="343" t="s">
        <v>228</v>
      </c>
      <c r="D109" s="343" t="s">
        <v>616</v>
      </c>
      <c r="E109" s="346" t="s">
        <v>644</v>
      </c>
      <c r="F109" s="343" t="s">
        <v>182</v>
      </c>
      <c r="G109" s="343" t="s">
        <v>137</v>
      </c>
      <c r="H109" s="343" t="s">
        <v>448</v>
      </c>
      <c r="I109" s="572">
        <v>4</v>
      </c>
      <c r="J109" s="343" t="s">
        <v>645</v>
      </c>
      <c r="K109" s="343" t="s">
        <v>355</v>
      </c>
      <c r="L109" s="343" t="s">
        <v>152</v>
      </c>
      <c r="M109" s="343" t="s">
        <v>646</v>
      </c>
      <c r="N109" s="343" t="s">
        <v>647</v>
      </c>
      <c r="O109" s="337">
        <v>46037</v>
      </c>
      <c r="P109" s="337">
        <v>46386</v>
      </c>
      <c r="Q109" s="572">
        <v>1</v>
      </c>
      <c r="R109" s="572">
        <v>2</v>
      </c>
      <c r="S109" s="572">
        <v>3</v>
      </c>
      <c r="T109" s="572">
        <v>4</v>
      </c>
      <c r="U109" s="382" t="s">
        <v>100</v>
      </c>
      <c r="V109" s="383">
        <v>32826435426</v>
      </c>
      <c r="W109" s="65" t="s">
        <v>1806</v>
      </c>
      <c r="X109" s="65" t="s">
        <v>644</v>
      </c>
      <c r="Y109" s="66" t="s">
        <v>101</v>
      </c>
      <c r="Z109" s="66" t="s">
        <v>432</v>
      </c>
      <c r="AA109" s="66" t="s">
        <v>616</v>
      </c>
      <c r="AB109" s="67">
        <v>105782441.25</v>
      </c>
      <c r="AC109" s="432" t="s">
        <v>141</v>
      </c>
      <c r="AD109" s="343" t="s">
        <v>104</v>
      </c>
      <c r="AE109" s="343" t="s">
        <v>142</v>
      </c>
      <c r="AF109" s="343" t="s">
        <v>104</v>
      </c>
      <c r="AG109" s="343" t="s">
        <v>104</v>
      </c>
      <c r="AI109" s="580">
        <v>1</v>
      </c>
      <c r="AJ109" s="388">
        <f>+IF(Q109=0,"No Aplica",IF(AI109/Q109&gt;=100%,100%,AI109/Q109))</f>
        <v>1</v>
      </c>
      <c r="AK109" s="389" t="str">
        <f t="shared" si="56"/>
        <v>Avance satisfactorio</v>
      </c>
      <c r="AL109" s="343" t="s">
        <v>648</v>
      </c>
      <c r="AM109" s="343" t="s">
        <v>649</v>
      </c>
      <c r="AN109" s="343" t="s">
        <v>104</v>
      </c>
      <c r="AO109" s="298" t="str">
        <f>IF(AI109&lt;1%,"Sin iniciar",IF(AI109&gt;=G109,"Terminada","En gestión"))</f>
        <v>En gestión</v>
      </c>
      <c r="AP109" s="368">
        <v>32826435426</v>
      </c>
      <c r="AQ109" s="368">
        <f t="shared" si="62"/>
        <v>8206608856.5</v>
      </c>
      <c r="AR109" s="73">
        <v>34799000</v>
      </c>
      <c r="AS109" s="73">
        <v>27234000</v>
      </c>
      <c r="AT109" s="73">
        <v>4539000</v>
      </c>
      <c r="AV109" s="580">
        <v>2</v>
      </c>
      <c r="AW109" s="388">
        <f>+IF(R109=0,"No Aplica",IF(AV109/R109&gt;=100%,100%,AV109/R109))</f>
        <v>1</v>
      </c>
      <c r="AX109" s="389" t="str">
        <f t="shared" ref="AX109" si="64">IF(ISTEXT(AW109),"No reporta avance en el periodo",IF(AW109&lt;=69%,"Avance insuficiente",IF(AW109&gt;95%,"Avance satisfactorio",IF(AW109&gt;70%,"Avance suficiente",IF(AW109&lt;94%,"Avance suficiente",0)))))</f>
        <v>Avance satisfactorio</v>
      </c>
      <c r="AY109" s="610" t="s">
        <v>650</v>
      </c>
      <c r="AZ109" s="612" t="s">
        <v>651</v>
      </c>
      <c r="BA109" s="614" t="s">
        <v>104</v>
      </c>
      <c r="BB109" s="298" t="str">
        <f>IF(AV109&lt;1%,"Sin iniciar",IF(AV109&gt;=T109,"Terminada","En gestión"))</f>
        <v>En gestión</v>
      </c>
      <c r="BC109" s="390">
        <v>328264354.25999999</v>
      </c>
      <c r="BD109" s="390">
        <f>BC109/2</f>
        <v>164132177.13</v>
      </c>
      <c r="BE109" s="67">
        <v>105782441.25</v>
      </c>
      <c r="BF109" s="67">
        <v>82945957.5</v>
      </c>
      <c r="BG109" s="67">
        <v>39659549.683499999</v>
      </c>
    </row>
    <row r="110" spans="2:59" s="98" customFormat="1" ht="17.25" thickBot="1" x14ac:dyDescent="0.35">
      <c r="B110" s="345"/>
      <c r="C110" s="345"/>
      <c r="D110" s="345"/>
      <c r="E110" s="348"/>
      <c r="F110" s="345"/>
      <c r="G110" s="345"/>
      <c r="H110" s="345"/>
      <c r="I110" s="574"/>
      <c r="J110" s="345"/>
      <c r="K110" s="345"/>
      <c r="L110" s="345"/>
      <c r="M110" s="345"/>
      <c r="N110" s="345"/>
      <c r="O110" s="339"/>
      <c r="P110" s="339"/>
      <c r="Q110" s="574"/>
      <c r="R110" s="574"/>
      <c r="S110" s="574"/>
      <c r="T110" s="574"/>
      <c r="U110" s="382"/>
      <c r="V110" s="383"/>
      <c r="W110" s="65" t="s">
        <v>1806</v>
      </c>
      <c r="X110" s="65" t="str">
        <f t="shared" ref="X110:Y110" si="65">+X109</f>
        <v>SCN_05</v>
      </c>
      <c r="Y110" s="66" t="str">
        <f t="shared" si="65"/>
        <v>Producción de información Estadística analizada</v>
      </c>
      <c r="Z110" s="66" t="s">
        <v>102</v>
      </c>
      <c r="AA110" s="66" t="s">
        <v>616</v>
      </c>
      <c r="AB110" s="67">
        <v>97343683.75</v>
      </c>
      <c r="AC110" s="433"/>
      <c r="AD110" s="345"/>
      <c r="AE110" s="345"/>
      <c r="AF110" s="345"/>
      <c r="AG110" s="345"/>
      <c r="AI110" s="578"/>
      <c r="AJ110" s="378"/>
      <c r="AK110" s="380"/>
      <c r="AL110" s="345"/>
      <c r="AM110" s="345"/>
      <c r="AN110" s="345"/>
      <c r="AO110" s="300"/>
      <c r="AP110" s="370"/>
      <c r="AQ110" s="370"/>
      <c r="AR110" s="73">
        <v>168327125</v>
      </c>
      <c r="AS110" s="73">
        <v>135321750</v>
      </c>
      <c r="AT110" s="73">
        <v>20656191.550000001</v>
      </c>
      <c r="AV110" s="578"/>
      <c r="AW110" s="378"/>
      <c r="AX110" s="380"/>
      <c r="AY110" s="611"/>
      <c r="AZ110" s="613"/>
      <c r="BA110" s="615"/>
      <c r="BB110" s="300"/>
      <c r="BC110" s="381"/>
      <c r="BD110" s="381"/>
      <c r="BE110" s="67">
        <v>97343683.75</v>
      </c>
      <c r="BF110" s="67">
        <v>79609792.5</v>
      </c>
      <c r="BG110" s="67">
        <v>38040891.866499998</v>
      </c>
    </row>
    <row r="111" spans="2:59" s="98" customFormat="1" ht="17.25" thickBot="1" x14ac:dyDescent="0.35">
      <c r="B111" s="483" t="s">
        <v>88</v>
      </c>
      <c r="C111" s="483" t="s">
        <v>228</v>
      </c>
      <c r="D111" s="483" t="s">
        <v>616</v>
      </c>
      <c r="E111" s="346" t="s">
        <v>652</v>
      </c>
      <c r="F111" s="483" t="s">
        <v>136</v>
      </c>
      <c r="G111" s="483" t="s">
        <v>137</v>
      </c>
      <c r="H111" s="483" t="s">
        <v>448</v>
      </c>
      <c r="I111" s="572">
        <v>1</v>
      </c>
      <c r="J111" s="483" t="s">
        <v>653</v>
      </c>
      <c r="K111" s="483" t="s">
        <v>355</v>
      </c>
      <c r="L111" s="483" t="s">
        <v>152</v>
      </c>
      <c r="M111" s="483" t="s">
        <v>654</v>
      </c>
      <c r="N111" s="483" t="s">
        <v>655</v>
      </c>
      <c r="O111" s="337">
        <v>46035</v>
      </c>
      <c r="P111" s="337">
        <v>46268</v>
      </c>
      <c r="Q111" s="572"/>
      <c r="R111" s="572"/>
      <c r="S111" s="572">
        <v>1</v>
      </c>
      <c r="T111" s="584"/>
      <c r="U111" s="390" t="s">
        <v>100</v>
      </c>
      <c r="V111" s="390">
        <v>206302014</v>
      </c>
      <c r="W111" s="65" t="s">
        <v>1806</v>
      </c>
      <c r="X111" s="65" t="s">
        <v>652</v>
      </c>
      <c r="Y111" s="66" t="s">
        <v>101</v>
      </c>
      <c r="Z111" s="66" t="s">
        <v>432</v>
      </c>
      <c r="AA111" s="66" t="s">
        <v>616</v>
      </c>
      <c r="AB111" s="67">
        <v>226026450</v>
      </c>
      <c r="AC111" s="632" t="s">
        <v>141</v>
      </c>
      <c r="AD111" s="483" t="s">
        <v>104</v>
      </c>
      <c r="AE111" s="483" t="s">
        <v>142</v>
      </c>
      <c r="AF111" s="483" t="s">
        <v>104</v>
      </c>
      <c r="AG111" s="483" t="s">
        <v>104</v>
      </c>
      <c r="AI111" s="580"/>
      <c r="AJ111" s="388" t="str">
        <f>+IF(Q111=0,"No Aplica",IF(AI111/Q111&gt;=100%,100%,AI111/Q111))</f>
        <v>No Aplica</v>
      </c>
      <c r="AK111" s="581" t="str">
        <f t="shared" si="56"/>
        <v>No reporta avance en el periodo</v>
      </c>
      <c r="AL111" s="483" t="s">
        <v>191</v>
      </c>
      <c r="AM111" s="483" t="s">
        <v>104</v>
      </c>
      <c r="AN111" s="483" t="s">
        <v>104</v>
      </c>
      <c r="AO111" s="298" t="str">
        <f>IF(AI111&lt;1%,"Sin iniciar",IF(AI111&gt;=G111,"Terminada","En gestión"))</f>
        <v>Sin iniciar</v>
      </c>
      <c r="AP111" s="390">
        <v>206302014</v>
      </c>
      <c r="AQ111" s="390">
        <v>0</v>
      </c>
      <c r="AR111" s="73">
        <v>378510750</v>
      </c>
      <c r="AS111" s="73">
        <v>309028500</v>
      </c>
      <c r="AT111" s="73">
        <v>52939433.5</v>
      </c>
      <c r="AV111" s="580"/>
      <c r="AW111" s="388" t="str">
        <f>+IF(R111=0,"No Aplica",IF(AV111/R111&gt;=100%,100%,AV111/R111))</f>
        <v>No Aplica</v>
      </c>
      <c r="AX111" s="581" t="str">
        <f t="shared" ref="AX111:AX113" si="66">IF(ISTEXT(AW111),"No reporta avance en el periodo",IF(AW111&lt;=69%,"Avance insuficiente",IF(AW111&gt;95%,"Avance satisfactorio",IF(AW111&gt;70%,"Avance suficiente",IF(AW111&lt;94%,"Avance suficiente",0)))))</f>
        <v>No reporta avance en el periodo</v>
      </c>
      <c r="AY111" s="616" t="s">
        <v>191</v>
      </c>
      <c r="AZ111" s="618" t="s">
        <v>104</v>
      </c>
      <c r="BA111" s="618" t="s">
        <v>104</v>
      </c>
      <c r="BB111" s="590" t="str">
        <f>IF(AV111&lt;1%,"Sin iniciar",IF(AV111&gt;=T111,"Terminada","En gestión"))</f>
        <v>Sin iniciar</v>
      </c>
      <c r="BC111" s="390">
        <v>309902567.57999998</v>
      </c>
      <c r="BD111" s="390">
        <v>0</v>
      </c>
      <c r="BE111" s="67">
        <v>226026450</v>
      </c>
      <c r="BF111" s="67">
        <v>176107100</v>
      </c>
      <c r="BG111" s="67">
        <v>101500159.90000001</v>
      </c>
    </row>
    <row r="112" spans="2:59" s="98" customFormat="1" ht="17.25" thickBot="1" x14ac:dyDescent="0.35">
      <c r="B112" s="484"/>
      <c r="C112" s="484"/>
      <c r="D112" s="484"/>
      <c r="E112" s="348"/>
      <c r="F112" s="484"/>
      <c r="G112" s="484"/>
      <c r="H112" s="484"/>
      <c r="I112" s="574"/>
      <c r="J112" s="484"/>
      <c r="K112" s="484"/>
      <c r="L112" s="484"/>
      <c r="M112" s="484"/>
      <c r="N112" s="484"/>
      <c r="O112" s="339"/>
      <c r="P112" s="339"/>
      <c r="Q112" s="574"/>
      <c r="R112" s="574"/>
      <c r="S112" s="574"/>
      <c r="T112" s="586"/>
      <c r="U112" s="381"/>
      <c r="V112" s="381"/>
      <c r="W112" s="65" t="s">
        <v>1806</v>
      </c>
      <c r="X112" s="65" t="str">
        <f t="shared" ref="X112:Y112" si="67">+X111</f>
        <v>SCN_06</v>
      </c>
      <c r="Y112" s="66" t="str">
        <f t="shared" si="67"/>
        <v>Producción de información Estadística analizada</v>
      </c>
      <c r="Z112" s="66" t="s">
        <v>102</v>
      </c>
      <c r="AA112" s="66" t="s">
        <v>616</v>
      </c>
      <c r="AB112" s="67">
        <v>150684300</v>
      </c>
      <c r="AC112" s="633"/>
      <c r="AD112" s="484"/>
      <c r="AE112" s="484"/>
      <c r="AF112" s="484"/>
      <c r="AG112" s="484"/>
      <c r="AI112" s="578"/>
      <c r="AJ112" s="378"/>
      <c r="AK112" s="583"/>
      <c r="AL112" s="484"/>
      <c r="AM112" s="484"/>
      <c r="AN112" s="484"/>
      <c r="AO112" s="300"/>
      <c r="AP112" s="381"/>
      <c r="AQ112" s="381"/>
      <c r="AR112" s="73"/>
      <c r="AS112" s="73"/>
      <c r="AT112" s="73"/>
      <c r="AV112" s="578"/>
      <c r="AW112" s="378"/>
      <c r="AX112" s="583"/>
      <c r="AY112" s="617"/>
      <c r="AZ112" s="601"/>
      <c r="BA112" s="601"/>
      <c r="BB112" s="592"/>
      <c r="BC112" s="381"/>
      <c r="BD112" s="381"/>
      <c r="BE112" s="67">
        <v>150684300</v>
      </c>
      <c r="BF112" s="67">
        <v>117404733.5</v>
      </c>
      <c r="BG112" s="67">
        <v>67666773.599999994</v>
      </c>
    </row>
    <row r="113" spans="2:59" s="98" customFormat="1" ht="17.25" thickBot="1" x14ac:dyDescent="0.35">
      <c r="B113" s="343" t="s">
        <v>88</v>
      </c>
      <c r="C113" s="343" t="s">
        <v>228</v>
      </c>
      <c r="D113" s="343" t="s">
        <v>616</v>
      </c>
      <c r="E113" s="346" t="s">
        <v>656</v>
      </c>
      <c r="F113" s="343" t="s">
        <v>182</v>
      </c>
      <c r="G113" s="343" t="s">
        <v>137</v>
      </c>
      <c r="H113" s="343" t="s">
        <v>448</v>
      </c>
      <c r="I113" s="572">
        <v>12</v>
      </c>
      <c r="J113" s="343" t="s">
        <v>657</v>
      </c>
      <c r="K113" s="343" t="s">
        <v>355</v>
      </c>
      <c r="L113" s="343" t="s">
        <v>152</v>
      </c>
      <c r="M113" s="343" t="s">
        <v>658</v>
      </c>
      <c r="N113" s="343" t="s">
        <v>659</v>
      </c>
      <c r="O113" s="337">
        <v>46045</v>
      </c>
      <c r="P113" s="337">
        <v>46386</v>
      </c>
      <c r="Q113" s="572">
        <v>3</v>
      </c>
      <c r="R113" s="572">
        <v>6</v>
      </c>
      <c r="S113" s="572">
        <v>9</v>
      </c>
      <c r="T113" s="572">
        <v>12</v>
      </c>
      <c r="U113" s="382" t="s">
        <v>100</v>
      </c>
      <c r="V113" s="383">
        <v>29083681902</v>
      </c>
      <c r="W113" s="65" t="s">
        <v>1806</v>
      </c>
      <c r="X113" s="65" t="s">
        <v>656</v>
      </c>
      <c r="Y113" s="66" t="s">
        <v>101</v>
      </c>
      <c r="Z113" s="66" t="s">
        <v>432</v>
      </c>
      <c r="AA113" s="66" t="s">
        <v>616</v>
      </c>
      <c r="AB113" s="67">
        <v>186121375</v>
      </c>
      <c r="AC113" s="432" t="s">
        <v>141</v>
      </c>
      <c r="AD113" s="343" t="s">
        <v>104</v>
      </c>
      <c r="AE113" s="343" t="s">
        <v>142</v>
      </c>
      <c r="AF113" s="343" t="s">
        <v>104</v>
      </c>
      <c r="AG113" s="343" t="s">
        <v>104</v>
      </c>
      <c r="AI113" s="580">
        <v>3</v>
      </c>
      <c r="AJ113" s="388">
        <f>+IF(Q113=0,"No Aplica",IF(AI113/Q113&gt;=100%,100%,AI113/Q113))</f>
        <v>1</v>
      </c>
      <c r="AK113" s="389" t="str">
        <f t="shared" si="56"/>
        <v>Avance satisfactorio</v>
      </c>
      <c r="AL113" s="343" t="s">
        <v>660</v>
      </c>
      <c r="AM113" s="343" t="s">
        <v>661</v>
      </c>
      <c r="AN113" s="343" t="s">
        <v>104</v>
      </c>
      <c r="AO113" s="298" t="str">
        <f>IF(AI113&lt;1%,"Sin iniciar",IF(AI113&gt;=G113,"Terminada","En gestión"))</f>
        <v>En gestión</v>
      </c>
      <c r="AP113" s="368">
        <v>29083681902</v>
      </c>
      <c r="AQ113" s="368">
        <f t="shared" ref="AQ113:AQ115" si="68">+(AP113/4)*1</f>
        <v>7270920475.5</v>
      </c>
      <c r="AR113" s="73">
        <v>21749375</v>
      </c>
      <c r="AS113" s="73">
        <v>17021250</v>
      </c>
      <c r="AT113" s="73">
        <v>2836875</v>
      </c>
      <c r="AV113" s="580">
        <v>6</v>
      </c>
      <c r="AW113" s="388">
        <f>+IF(R113=0,"No Aplica",IF(AV113/R113&gt;=100%,100%,AV113/R113))</f>
        <v>1</v>
      </c>
      <c r="AX113" s="389" t="str">
        <f t="shared" si="66"/>
        <v>Avance satisfactorio</v>
      </c>
      <c r="AY113" s="602" t="s">
        <v>662</v>
      </c>
      <c r="AZ113" s="620" t="s">
        <v>663</v>
      </c>
      <c r="BA113" s="622" t="s">
        <v>104</v>
      </c>
      <c r="BB113" s="298" t="str">
        <f>IF(AV113&lt;1%,"Sin iniciar",IF(AV113&gt;=T113,"Terminada","En gestión"))</f>
        <v>En gestión</v>
      </c>
      <c r="BC113" s="390">
        <v>290836819.01999998</v>
      </c>
      <c r="BD113" s="390">
        <f>BC113/2</f>
        <v>145418409.50999999</v>
      </c>
      <c r="BE113" s="67">
        <v>186121375</v>
      </c>
      <c r="BF113" s="67">
        <v>148189575</v>
      </c>
      <c r="BG113" s="67">
        <v>77787314.183500007</v>
      </c>
    </row>
    <row r="114" spans="2:59" s="98" customFormat="1" ht="17.25" thickBot="1" x14ac:dyDescent="0.35">
      <c r="B114" s="345"/>
      <c r="C114" s="345"/>
      <c r="D114" s="345"/>
      <c r="E114" s="348"/>
      <c r="F114" s="345"/>
      <c r="G114" s="345"/>
      <c r="H114" s="345"/>
      <c r="I114" s="574"/>
      <c r="J114" s="345"/>
      <c r="K114" s="345"/>
      <c r="L114" s="345"/>
      <c r="M114" s="345"/>
      <c r="N114" s="345"/>
      <c r="O114" s="339"/>
      <c r="P114" s="339"/>
      <c r="Q114" s="574"/>
      <c r="R114" s="574"/>
      <c r="S114" s="574"/>
      <c r="T114" s="574"/>
      <c r="U114" s="382"/>
      <c r="V114" s="383"/>
      <c r="W114" s="65" t="s">
        <v>1806</v>
      </c>
      <c r="X114" s="65" t="str">
        <f t="shared" ref="X114:Y114" si="69">+X113</f>
        <v>SCN_07</v>
      </c>
      <c r="Y114" s="66" t="str">
        <f t="shared" si="69"/>
        <v>Producción de información Estadística analizada</v>
      </c>
      <c r="Z114" s="66" t="s">
        <v>102</v>
      </c>
      <c r="AA114" s="66" t="s">
        <v>616</v>
      </c>
      <c r="AB114" s="67">
        <v>172226750</v>
      </c>
      <c r="AC114" s="433"/>
      <c r="AD114" s="345"/>
      <c r="AE114" s="345"/>
      <c r="AF114" s="345"/>
      <c r="AG114" s="345"/>
      <c r="AI114" s="578"/>
      <c r="AJ114" s="378"/>
      <c r="AK114" s="380"/>
      <c r="AL114" s="345"/>
      <c r="AM114" s="345"/>
      <c r="AN114" s="345"/>
      <c r="AO114" s="300"/>
      <c r="AP114" s="370"/>
      <c r="AQ114" s="370"/>
      <c r="AR114" s="73">
        <v>336598750</v>
      </c>
      <c r="AS114" s="73">
        <v>269822500</v>
      </c>
      <c r="AT114" s="73">
        <v>46976250.049999997</v>
      </c>
      <c r="AV114" s="578"/>
      <c r="AW114" s="378"/>
      <c r="AX114" s="380"/>
      <c r="AY114" s="619"/>
      <c r="AZ114" s="621"/>
      <c r="BA114" s="615"/>
      <c r="BB114" s="300"/>
      <c r="BC114" s="381"/>
      <c r="BD114" s="381"/>
      <c r="BE114" s="67">
        <v>172226750</v>
      </c>
      <c r="BF114" s="67">
        <v>138654175</v>
      </c>
      <c r="BG114" s="67">
        <v>72377060.866500005</v>
      </c>
    </row>
    <row r="115" spans="2:59" s="98" customFormat="1" ht="17.25" thickBot="1" x14ac:dyDescent="0.35">
      <c r="B115" s="343" t="s">
        <v>88</v>
      </c>
      <c r="C115" s="343" t="s">
        <v>228</v>
      </c>
      <c r="D115" s="343" t="s">
        <v>616</v>
      </c>
      <c r="E115" s="346" t="s">
        <v>664</v>
      </c>
      <c r="F115" s="343" t="s">
        <v>182</v>
      </c>
      <c r="G115" s="343" t="s">
        <v>137</v>
      </c>
      <c r="H115" s="343" t="s">
        <v>448</v>
      </c>
      <c r="I115" s="572">
        <v>1</v>
      </c>
      <c r="J115" s="343" t="s">
        <v>665</v>
      </c>
      <c r="K115" s="343" t="s">
        <v>355</v>
      </c>
      <c r="L115" s="343" t="s">
        <v>152</v>
      </c>
      <c r="M115" s="343" t="s">
        <v>666</v>
      </c>
      <c r="N115" s="343" t="s">
        <v>667</v>
      </c>
      <c r="O115" s="337">
        <v>46054</v>
      </c>
      <c r="P115" s="337">
        <v>46112</v>
      </c>
      <c r="Q115" s="572">
        <v>1</v>
      </c>
      <c r="R115" s="572"/>
      <c r="S115" s="572"/>
      <c r="T115" s="584"/>
      <c r="U115" s="390" t="s">
        <v>100</v>
      </c>
      <c r="V115" s="390">
        <v>9218709114</v>
      </c>
      <c r="W115" s="65" t="s">
        <v>1806</v>
      </c>
      <c r="X115" s="65" t="s">
        <v>664</v>
      </c>
      <c r="Y115" s="66" t="s">
        <v>101</v>
      </c>
      <c r="Z115" s="66" t="s">
        <v>432</v>
      </c>
      <c r="AA115" s="66" t="s">
        <v>616</v>
      </c>
      <c r="AB115" s="67">
        <v>76868050</v>
      </c>
      <c r="AC115" s="432" t="s">
        <v>141</v>
      </c>
      <c r="AD115" s="343" t="s">
        <v>104</v>
      </c>
      <c r="AE115" s="343" t="s">
        <v>142</v>
      </c>
      <c r="AF115" s="343" t="s">
        <v>104</v>
      </c>
      <c r="AG115" s="343" t="s">
        <v>104</v>
      </c>
      <c r="AI115" s="580">
        <v>1</v>
      </c>
      <c r="AJ115" s="388">
        <f>+IF(Q115=0,"No Aplica",IF(AI115/Q115&gt;=100%,100%,AI115/Q115))</f>
        <v>1</v>
      </c>
      <c r="AK115" s="581" t="str">
        <f t="shared" si="56"/>
        <v>Avance satisfactorio</v>
      </c>
      <c r="AL115" s="343" t="s">
        <v>668</v>
      </c>
      <c r="AM115" s="343" t="s">
        <v>669</v>
      </c>
      <c r="AN115" s="343" t="s">
        <v>104</v>
      </c>
      <c r="AO115" s="298" t="str">
        <f>IF(AI115&lt;1%,"Sin iniciar",IF(AI115&gt;=G115,"Terminada","En gestión"))</f>
        <v>En gestión</v>
      </c>
      <c r="AP115" s="368">
        <v>9218709114</v>
      </c>
      <c r="AQ115" s="368">
        <f t="shared" si="68"/>
        <v>2304677278.5</v>
      </c>
      <c r="AR115" s="73">
        <v>16065000</v>
      </c>
      <c r="AS115" s="73">
        <v>13770000</v>
      </c>
      <c r="AT115" s="73">
        <v>2295000</v>
      </c>
      <c r="AV115" s="580"/>
      <c r="AW115" s="388" t="str">
        <f>+IF(R115=0,"No Aplica",IF(AV115/R115&gt;=100%,100%,AV115/R115))</f>
        <v>No Aplica</v>
      </c>
      <c r="AX115" s="581" t="str">
        <f t="shared" ref="AX115" si="70">IF(ISTEXT(AW115),"No reporta avance en el periodo",IF(AW115&lt;=69%,"Avance insuficiente",IF(AW115&gt;95%,"Avance satisfactorio",IF(AW115&gt;70%,"Avance suficiente",IF(AW115&lt;94%,"Avance suficiente",0)))))</f>
        <v>No reporta avance en el periodo</v>
      </c>
      <c r="AY115" s="624" t="s">
        <v>191</v>
      </c>
      <c r="AZ115" s="471" t="s">
        <v>104</v>
      </c>
      <c r="BA115" s="471" t="s">
        <v>104</v>
      </c>
      <c r="BB115" s="298" t="s">
        <v>483</v>
      </c>
      <c r="BC115" s="368">
        <v>92187091.140000001</v>
      </c>
      <c r="BD115" s="390">
        <v>0</v>
      </c>
      <c r="BE115" s="67">
        <v>76868050</v>
      </c>
      <c r="BF115" s="67">
        <v>62080200</v>
      </c>
      <c r="BG115" s="67">
        <v>24581433.57</v>
      </c>
    </row>
    <row r="116" spans="2:59" s="98" customFormat="1" ht="17.25" thickBot="1" x14ac:dyDescent="0.35">
      <c r="B116" s="344"/>
      <c r="C116" s="344"/>
      <c r="D116" s="344"/>
      <c r="E116" s="347"/>
      <c r="F116" s="344"/>
      <c r="G116" s="344"/>
      <c r="H116" s="344"/>
      <c r="I116" s="573"/>
      <c r="J116" s="344"/>
      <c r="K116" s="344"/>
      <c r="L116" s="344"/>
      <c r="M116" s="344"/>
      <c r="N116" s="344"/>
      <c r="O116" s="338"/>
      <c r="P116" s="338"/>
      <c r="Q116" s="573"/>
      <c r="R116" s="573"/>
      <c r="S116" s="573"/>
      <c r="T116" s="585"/>
      <c r="U116" s="575"/>
      <c r="V116" s="575"/>
      <c r="W116" s="65" t="s">
        <v>1806</v>
      </c>
      <c r="X116" s="65" t="str">
        <f t="shared" ref="X116:Y117" si="71">+X115</f>
        <v>SCN_08</v>
      </c>
      <c r="Y116" s="66" t="str">
        <f t="shared" si="71"/>
        <v>Producción de información Estadística analizada</v>
      </c>
      <c r="Z116" s="66" t="s">
        <v>102</v>
      </c>
      <c r="AA116" s="66" t="s">
        <v>616</v>
      </c>
      <c r="AB116" s="67">
        <v>75650750</v>
      </c>
      <c r="AC116" s="627"/>
      <c r="AD116" s="344"/>
      <c r="AE116" s="344"/>
      <c r="AF116" s="344"/>
      <c r="AG116" s="344"/>
      <c r="AI116" s="577"/>
      <c r="AJ116" s="377"/>
      <c r="AK116" s="582"/>
      <c r="AL116" s="344"/>
      <c r="AM116" s="344"/>
      <c r="AN116" s="344"/>
      <c r="AO116" s="299"/>
      <c r="AP116" s="369"/>
      <c r="AQ116" s="369"/>
      <c r="AR116" s="73">
        <v>196770000</v>
      </c>
      <c r="AS116" s="73">
        <v>158130000</v>
      </c>
      <c r="AT116" s="73">
        <v>14921667</v>
      </c>
      <c r="AV116" s="577"/>
      <c r="AW116" s="377"/>
      <c r="AX116" s="582"/>
      <c r="AY116" s="625"/>
      <c r="AZ116" s="472"/>
      <c r="BA116" s="472"/>
      <c r="BB116" s="299"/>
      <c r="BC116" s="369"/>
      <c r="BD116" s="575"/>
      <c r="BE116" s="67">
        <v>75650750</v>
      </c>
      <c r="BF116" s="67">
        <v>61141500</v>
      </c>
      <c r="BG116" s="67">
        <v>24452750.229999997</v>
      </c>
    </row>
    <row r="117" spans="2:59" s="98" customFormat="1" ht="17.25" thickBot="1" x14ac:dyDescent="0.35">
      <c r="B117" s="345"/>
      <c r="C117" s="345"/>
      <c r="D117" s="345"/>
      <c r="E117" s="348"/>
      <c r="F117" s="345"/>
      <c r="G117" s="345"/>
      <c r="H117" s="345"/>
      <c r="I117" s="574"/>
      <c r="J117" s="345"/>
      <c r="K117" s="345"/>
      <c r="L117" s="345"/>
      <c r="M117" s="345"/>
      <c r="N117" s="345"/>
      <c r="O117" s="339"/>
      <c r="P117" s="339"/>
      <c r="Q117" s="574"/>
      <c r="R117" s="574"/>
      <c r="S117" s="574"/>
      <c r="T117" s="586"/>
      <c r="U117" s="381"/>
      <c r="V117" s="381"/>
      <c r="W117" s="65" t="s">
        <v>1806</v>
      </c>
      <c r="X117" s="65" t="str">
        <f t="shared" si="71"/>
        <v>SCN_08</v>
      </c>
      <c r="Y117" s="66" t="str">
        <f t="shared" si="71"/>
        <v>Producción de información Estadística analizada</v>
      </c>
      <c r="Z117" s="66" t="s">
        <v>114</v>
      </c>
      <c r="AA117" s="66" t="s">
        <v>616</v>
      </c>
      <c r="AB117" s="67">
        <v>60316200</v>
      </c>
      <c r="AC117" s="433"/>
      <c r="AD117" s="345"/>
      <c r="AE117" s="345"/>
      <c r="AF117" s="345"/>
      <c r="AG117" s="345"/>
      <c r="AI117" s="578"/>
      <c r="AJ117" s="378"/>
      <c r="AK117" s="583"/>
      <c r="AL117" s="345"/>
      <c r="AM117" s="345"/>
      <c r="AN117" s="345"/>
      <c r="AO117" s="300"/>
      <c r="AP117" s="370"/>
      <c r="AQ117" s="370"/>
      <c r="AR117" s="73"/>
      <c r="AS117" s="73"/>
      <c r="AT117" s="73"/>
      <c r="AV117" s="578"/>
      <c r="AW117" s="378"/>
      <c r="AX117" s="583"/>
      <c r="AY117" s="626"/>
      <c r="AZ117" s="473"/>
      <c r="BA117" s="623"/>
      <c r="BB117" s="300"/>
      <c r="BC117" s="370"/>
      <c r="BD117" s="381"/>
      <c r="BE117" s="67">
        <v>60316200</v>
      </c>
      <c r="BF117" s="67">
        <v>48678300</v>
      </c>
      <c r="BG117" s="67">
        <v>18949150.199999999</v>
      </c>
    </row>
    <row r="118" spans="2:59" s="98" customFormat="1" ht="17.25" thickBot="1" x14ac:dyDescent="0.35">
      <c r="B118" s="483" t="s">
        <v>88</v>
      </c>
      <c r="C118" s="483" t="s">
        <v>228</v>
      </c>
      <c r="D118" s="483" t="s">
        <v>616</v>
      </c>
      <c r="E118" s="346" t="s">
        <v>670</v>
      </c>
      <c r="F118" s="483" t="s">
        <v>182</v>
      </c>
      <c r="G118" s="483" t="s">
        <v>137</v>
      </c>
      <c r="H118" s="483" t="s">
        <v>448</v>
      </c>
      <c r="I118" s="572">
        <v>1</v>
      </c>
      <c r="J118" s="483" t="s">
        <v>671</v>
      </c>
      <c r="K118" s="483" t="s">
        <v>355</v>
      </c>
      <c r="L118" s="483" t="s">
        <v>152</v>
      </c>
      <c r="M118" s="483" t="s">
        <v>672</v>
      </c>
      <c r="N118" s="483" t="s">
        <v>673</v>
      </c>
      <c r="O118" s="337">
        <v>46174</v>
      </c>
      <c r="P118" s="337">
        <v>46185</v>
      </c>
      <c r="Q118" s="572"/>
      <c r="R118" s="572">
        <v>1</v>
      </c>
      <c r="S118" s="572"/>
      <c r="T118" s="584"/>
      <c r="U118" s="390" t="s">
        <v>100</v>
      </c>
      <c r="V118" s="390">
        <v>3547193</v>
      </c>
      <c r="W118" s="65" t="s">
        <v>1806</v>
      </c>
      <c r="X118" s="65" t="s">
        <v>670</v>
      </c>
      <c r="Y118" s="66" t="s">
        <v>101</v>
      </c>
      <c r="Z118" s="66" t="s">
        <v>432</v>
      </c>
      <c r="AA118" s="66" t="s">
        <v>616</v>
      </c>
      <c r="AB118" s="67">
        <v>36750000</v>
      </c>
      <c r="AC118" s="632" t="s">
        <v>141</v>
      </c>
      <c r="AD118" s="483" t="s">
        <v>104</v>
      </c>
      <c r="AE118" s="483" t="s">
        <v>142</v>
      </c>
      <c r="AF118" s="483" t="s">
        <v>104</v>
      </c>
      <c r="AG118" s="483" t="s">
        <v>104</v>
      </c>
      <c r="AI118" s="580"/>
      <c r="AJ118" s="388" t="str">
        <f>+IF(Q118=0,"No Aplica",IF(AI118/Q118&gt;=100%,100%,AI118/Q118))</f>
        <v>No Aplica</v>
      </c>
      <c r="AK118" s="581" t="str">
        <f t="shared" si="56"/>
        <v>No reporta avance en el periodo</v>
      </c>
      <c r="AL118" s="483" t="s">
        <v>191</v>
      </c>
      <c r="AM118" s="483" t="s">
        <v>104</v>
      </c>
      <c r="AN118" s="483" t="s">
        <v>104</v>
      </c>
      <c r="AO118" s="298" t="str">
        <f>IF(AI118&lt;1%,"Sin iniciar",IF(AI118&gt;=G118,"Terminada","En gestión"))</f>
        <v>Sin iniciar</v>
      </c>
      <c r="AP118" s="390">
        <v>3547193</v>
      </c>
      <c r="AQ118" s="390">
        <v>0</v>
      </c>
      <c r="AR118" s="73">
        <v>73500000</v>
      </c>
      <c r="AS118" s="73">
        <v>63000000</v>
      </c>
      <c r="AT118" s="73">
        <v>9566667</v>
      </c>
      <c r="AV118" s="580">
        <v>1</v>
      </c>
      <c r="AW118" s="388">
        <f>+IF(R118=0,"No Aplica",IF(AV118/R118&gt;=100%,100%,AV118/R118))</f>
        <v>1</v>
      </c>
      <c r="AX118" s="543" t="str">
        <f t="shared" ref="AX118:AX120" si="72">IF(ISTEXT(AW118),"No reporta avance en el periodo",IF(AW118&lt;=69%,"Avance insuficiente",IF(AW118&gt;95%,"Avance satisfactorio",IF(AW118&gt;70%,"Avance suficiente",IF(AW118&lt;94%,"Avance suficiente",0)))))</f>
        <v>Avance satisfactorio</v>
      </c>
      <c r="AY118" s="628" t="s">
        <v>674</v>
      </c>
      <c r="AZ118" s="618" t="s">
        <v>675</v>
      </c>
      <c r="BA118" s="587" t="s">
        <v>676</v>
      </c>
      <c r="BB118" s="590" t="str">
        <f>IF(AV118&lt;1%,"Sin iniciar",IF(AV118&gt;=T118,"Terminada","En gestión"))</f>
        <v>Terminada</v>
      </c>
      <c r="BC118" s="390">
        <v>3547193.04</v>
      </c>
      <c r="BD118" s="390">
        <f>BC118/2</f>
        <v>1773596.52</v>
      </c>
      <c r="BE118" s="67">
        <v>36750000</v>
      </c>
      <c r="BF118" s="67">
        <v>31500000</v>
      </c>
      <c r="BG118" s="67">
        <v>15283333.5</v>
      </c>
    </row>
    <row r="119" spans="2:59" s="98" customFormat="1" ht="17.25" thickBot="1" x14ac:dyDescent="0.35">
      <c r="B119" s="484"/>
      <c r="C119" s="484"/>
      <c r="D119" s="484"/>
      <c r="E119" s="348"/>
      <c r="F119" s="484"/>
      <c r="G119" s="484"/>
      <c r="H119" s="484"/>
      <c r="I119" s="574"/>
      <c r="J119" s="484"/>
      <c r="K119" s="484"/>
      <c r="L119" s="484"/>
      <c r="M119" s="484"/>
      <c r="N119" s="484"/>
      <c r="O119" s="339"/>
      <c r="P119" s="339"/>
      <c r="Q119" s="574"/>
      <c r="R119" s="574"/>
      <c r="S119" s="574"/>
      <c r="T119" s="586"/>
      <c r="U119" s="381"/>
      <c r="V119" s="381"/>
      <c r="W119" s="65" t="s">
        <v>1806</v>
      </c>
      <c r="X119" s="65" t="str">
        <f t="shared" ref="X119:Y119" si="73">+X118</f>
        <v>SCN_09</v>
      </c>
      <c r="Y119" s="66" t="str">
        <f t="shared" si="73"/>
        <v>Producción de información Estadística analizada</v>
      </c>
      <c r="Z119" s="66" t="s">
        <v>102</v>
      </c>
      <c r="AA119" s="66" t="s">
        <v>616</v>
      </c>
      <c r="AB119" s="67">
        <v>36750000</v>
      </c>
      <c r="AC119" s="633"/>
      <c r="AD119" s="484"/>
      <c r="AE119" s="484"/>
      <c r="AF119" s="484"/>
      <c r="AG119" s="484"/>
      <c r="AI119" s="578"/>
      <c r="AJ119" s="378"/>
      <c r="AK119" s="583"/>
      <c r="AL119" s="484"/>
      <c r="AM119" s="484"/>
      <c r="AN119" s="484"/>
      <c r="AO119" s="300"/>
      <c r="AP119" s="381"/>
      <c r="AQ119" s="381"/>
      <c r="AR119" s="73"/>
      <c r="AS119" s="73"/>
      <c r="AT119" s="73"/>
      <c r="AV119" s="578"/>
      <c r="AW119" s="378"/>
      <c r="AX119" s="544"/>
      <c r="AY119" s="599"/>
      <c r="AZ119" s="601"/>
      <c r="BA119" s="629"/>
      <c r="BB119" s="592"/>
      <c r="BC119" s="381"/>
      <c r="BD119" s="381"/>
      <c r="BE119" s="67">
        <v>36750000</v>
      </c>
      <c r="BF119" s="67">
        <v>31500000</v>
      </c>
      <c r="BG119" s="67">
        <v>15283333.5</v>
      </c>
    </row>
    <row r="120" spans="2:59" s="98" customFormat="1" ht="17.25" thickBot="1" x14ac:dyDescent="0.35">
      <c r="B120" s="343" t="s">
        <v>88</v>
      </c>
      <c r="C120" s="343" t="s">
        <v>228</v>
      </c>
      <c r="D120" s="343" t="s">
        <v>616</v>
      </c>
      <c r="E120" s="346" t="s">
        <v>677</v>
      </c>
      <c r="F120" s="343" t="s">
        <v>182</v>
      </c>
      <c r="G120" s="343" t="s">
        <v>137</v>
      </c>
      <c r="H120" s="343" t="s">
        <v>448</v>
      </c>
      <c r="I120" s="572">
        <v>2</v>
      </c>
      <c r="J120" s="343" t="s">
        <v>678</v>
      </c>
      <c r="K120" s="343" t="s">
        <v>355</v>
      </c>
      <c r="L120" s="343" t="s">
        <v>152</v>
      </c>
      <c r="M120" s="343" t="s">
        <v>679</v>
      </c>
      <c r="N120" s="343" t="s">
        <v>680</v>
      </c>
      <c r="O120" s="337">
        <v>46037</v>
      </c>
      <c r="P120" s="337">
        <v>46081</v>
      </c>
      <c r="Q120" s="572">
        <v>2</v>
      </c>
      <c r="R120" s="572"/>
      <c r="S120" s="572"/>
      <c r="T120" s="572"/>
      <c r="U120" s="382" t="s">
        <v>100</v>
      </c>
      <c r="V120" s="383">
        <v>9890682687</v>
      </c>
      <c r="W120" s="65" t="s">
        <v>1806</v>
      </c>
      <c r="X120" s="65" t="s">
        <v>677</v>
      </c>
      <c r="Y120" s="66" t="s">
        <v>101</v>
      </c>
      <c r="Z120" s="66" t="s">
        <v>432</v>
      </c>
      <c r="AA120" s="66" t="s">
        <v>616</v>
      </c>
      <c r="AB120" s="67">
        <v>249912389.75</v>
      </c>
      <c r="AC120" s="432" t="s">
        <v>141</v>
      </c>
      <c r="AD120" s="343" t="s">
        <v>104</v>
      </c>
      <c r="AE120" s="343" t="s">
        <v>142</v>
      </c>
      <c r="AF120" s="343" t="s">
        <v>104</v>
      </c>
      <c r="AG120" s="343" t="s">
        <v>104</v>
      </c>
      <c r="AI120" s="580">
        <v>2</v>
      </c>
      <c r="AJ120" s="388">
        <f>+IF(Q120=0,"No Aplica",IF(AI120/Q120&gt;=100%,100%,AI120/Q120))</f>
        <v>1</v>
      </c>
      <c r="AK120" s="389" t="str">
        <f t="shared" si="56"/>
        <v>Avance satisfactorio</v>
      </c>
      <c r="AL120" s="343" t="s">
        <v>681</v>
      </c>
      <c r="AM120" s="343" t="s">
        <v>682</v>
      </c>
      <c r="AN120" s="343" t="s">
        <v>104</v>
      </c>
      <c r="AO120" s="298" t="str">
        <f>IF(AI120&lt;1%,"Sin iniciar",IF(AI120&gt;=G120,"Terminada","En gestión"))</f>
        <v>En gestión</v>
      </c>
      <c r="AP120" s="368">
        <v>9890682687</v>
      </c>
      <c r="AQ120" s="368">
        <f t="shared" ref="AQ120" si="74">+(AP120/4)*1</f>
        <v>2472670671.75</v>
      </c>
      <c r="AR120" s="73">
        <v>94500000</v>
      </c>
      <c r="AS120" s="73">
        <v>89100000</v>
      </c>
      <c r="AT120" s="73">
        <v>11880000</v>
      </c>
      <c r="AV120" s="580"/>
      <c r="AW120" s="388" t="str">
        <f>+IF(R120=0,"No Aplica",IF(AV120/R120&gt;=100%,100%,AV120/R120))</f>
        <v>No Aplica</v>
      </c>
      <c r="AX120" s="389" t="str">
        <f t="shared" si="72"/>
        <v>No reporta avance en el periodo</v>
      </c>
      <c r="AY120" s="624" t="s">
        <v>191</v>
      </c>
      <c r="AZ120" s="471" t="s">
        <v>104</v>
      </c>
      <c r="BA120" s="471" t="s">
        <v>104</v>
      </c>
      <c r="BB120" s="298" t="s">
        <v>483</v>
      </c>
      <c r="BC120" s="368">
        <v>989068268.70000005</v>
      </c>
      <c r="BD120" s="390">
        <f>(BC120/4)*1</f>
        <v>247267067.17500001</v>
      </c>
      <c r="BE120" s="67">
        <v>249912389.75</v>
      </c>
      <c r="BF120" s="67">
        <v>207028696.5</v>
      </c>
      <c r="BG120" s="67">
        <v>102594659.41950001</v>
      </c>
    </row>
    <row r="121" spans="2:59" s="98" customFormat="1" ht="17.25" thickBot="1" x14ac:dyDescent="0.35">
      <c r="B121" s="344"/>
      <c r="C121" s="344"/>
      <c r="D121" s="344"/>
      <c r="E121" s="347"/>
      <c r="F121" s="344"/>
      <c r="G121" s="344"/>
      <c r="H121" s="344"/>
      <c r="I121" s="573"/>
      <c r="J121" s="344"/>
      <c r="K121" s="344"/>
      <c r="L121" s="344"/>
      <c r="M121" s="344"/>
      <c r="N121" s="344"/>
      <c r="O121" s="338"/>
      <c r="P121" s="338"/>
      <c r="Q121" s="573"/>
      <c r="R121" s="573"/>
      <c r="S121" s="573"/>
      <c r="T121" s="573"/>
      <c r="U121" s="382"/>
      <c r="V121" s="383"/>
      <c r="W121" s="65" t="s">
        <v>1806</v>
      </c>
      <c r="X121" s="65" t="str">
        <f t="shared" ref="X121:Y122" si="75">+X120</f>
        <v>SCN_10</v>
      </c>
      <c r="Y121" s="66" t="str">
        <f t="shared" si="75"/>
        <v>Producción de información Estadística analizada</v>
      </c>
      <c r="Z121" s="66" t="s">
        <v>102</v>
      </c>
      <c r="AA121" s="66" t="s">
        <v>616</v>
      </c>
      <c r="AB121" s="67">
        <v>231792485.25</v>
      </c>
      <c r="AC121" s="627"/>
      <c r="AD121" s="344"/>
      <c r="AE121" s="344"/>
      <c r="AF121" s="344"/>
      <c r="AG121" s="344"/>
      <c r="AI121" s="577"/>
      <c r="AJ121" s="377"/>
      <c r="AK121" s="379"/>
      <c r="AL121" s="344"/>
      <c r="AM121" s="344"/>
      <c r="AN121" s="344"/>
      <c r="AO121" s="299"/>
      <c r="AP121" s="369"/>
      <c r="AQ121" s="369"/>
      <c r="AR121" s="73">
        <v>370309175</v>
      </c>
      <c r="AS121" s="73">
        <v>299985450</v>
      </c>
      <c r="AT121" s="73">
        <v>50390754.850000001</v>
      </c>
      <c r="AV121" s="577"/>
      <c r="AW121" s="377"/>
      <c r="AX121" s="379"/>
      <c r="AY121" s="625"/>
      <c r="AZ121" s="472"/>
      <c r="BA121" s="472"/>
      <c r="BB121" s="299"/>
      <c r="BC121" s="369"/>
      <c r="BD121" s="575"/>
      <c r="BE121" s="67">
        <v>231792485.25</v>
      </c>
      <c r="BF121" s="67">
        <v>192935053.5</v>
      </c>
      <c r="BG121" s="67">
        <v>95090395.430500001</v>
      </c>
    </row>
    <row r="122" spans="2:59" s="98" customFormat="1" ht="17.25" thickBot="1" x14ac:dyDescent="0.35">
      <c r="B122" s="345"/>
      <c r="C122" s="345"/>
      <c r="D122" s="345"/>
      <c r="E122" s="348"/>
      <c r="F122" s="345"/>
      <c r="G122" s="345"/>
      <c r="H122" s="345"/>
      <c r="I122" s="574"/>
      <c r="J122" s="345"/>
      <c r="K122" s="345"/>
      <c r="L122" s="345"/>
      <c r="M122" s="345"/>
      <c r="N122" s="345"/>
      <c r="O122" s="339"/>
      <c r="P122" s="339"/>
      <c r="Q122" s="574"/>
      <c r="R122" s="574"/>
      <c r="S122" s="574"/>
      <c r="T122" s="574"/>
      <c r="U122" s="382"/>
      <c r="V122" s="383"/>
      <c r="W122" s="65" t="s">
        <v>1806</v>
      </c>
      <c r="X122" s="65" t="str">
        <f t="shared" si="75"/>
        <v>SCN_10</v>
      </c>
      <c r="Y122" s="66" t="str">
        <f t="shared" si="75"/>
        <v>Producción de información Estadística analizada</v>
      </c>
      <c r="Z122" s="66" t="s">
        <v>114</v>
      </c>
      <c r="AA122" s="66" t="s">
        <v>616</v>
      </c>
      <c r="AB122" s="67">
        <v>3534300</v>
      </c>
      <c r="AC122" s="433"/>
      <c r="AD122" s="345"/>
      <c r="AE122" s="345"/>
      <c r="AF122" s="345"/>
      <c r="AG122" s="345"/>
      <c r="AI122" s="578"/>
      <c r="AJ122" s="378"/>
      <c r="AK122" s="380"/>
      <c r="AL122" s="345"/>
      <c r="AM122" s="345"/>
      <c r="AN122" s="345"/>
      <c r="AO122" s="300"/>
      <c r="AP122" s="370"/>
      <c r="AQ122" s="370"/>
      <c r="AR122" s="73">
        <v>16830000</v>
      </c>
      <c r="AS122" s="73">
        <v>13770000</v>
      </c>
      <c r="AT122" s="73">
        <v>2295000</v>
      </c>
      <c r="AV122" s="578"/>
      <c r="AW122" s="378"/>
      <c r="AX122" s="380"/>
      <c r="AY122" s="626"/>
      <c r="AZ122" s="473"/>
      <c r="BA122" s="473"/>
      <c r="BB122" s="300"/>
      <c r="BC122" s="370"/>
      <c r="BD122" s="381"/>
      <c r="BE122" s="67">
        <v>3534300</v>
      </c>
      <c r="BF122" s="67">
        <v>2891700</v>
      </c>
      <c r="BG122" s="67">
        <v>1445850</v>
      </c>
    </row>
    <row r="123" spans="2:59" s="98" customFormat="1" ht="17.25" thickBot="1" x14ac:dyDescent="0.35">
      <c r="B123" s="483" t="s">
        <v>88</v>
      </c>
      <c r="C123" s="483" t="s">
        <v>228</v>
      </c>
      <c r="D123" s="483" t="s">
        <v>616</v>
      </c>
      <c r="E123" s="346" t="s">
        <v>683</v>
      </c>
      <c r="F123" s="483" t="s">
        <v>136</v>
      </c>
      <c r="G123" s="483" t="s">
        <v>137</v>
      </c>
      <c r="H123" s="483" t="s">
        <v>448</v>
      </c>
      <c r="I123" s="572">
        <v>4</v>
      </c>
      <c r="J123" s="483" t="s">
        <v>684</v>
      </c>
      <c r="K123" s="483" t="s">
        <v>355</v>
      </c>
      <c r="L123" s="483" t="s">
        <v>152</v>
      </c>
      <c r="M123" s="483" t="s">
        <v>685</v>
      </c>
      <c r="N123" s="483" t="s">
        <v>686</v>
      </c>
      <c r="O123" s="337">
        <v>46035</v>
      </c>
      <c r="P123" s="337">
        <v>46385</v>
      </c>
      <c r="Q123" s="572">
        <v>1</v>
      </c>
      <c r="R123" s="572"/>
      <c r="S123" s="572">
        <v>3</v>
      </c>
      <c r="T123" s="584">
        <v>4</v>
      </c>
      <c r="U123" s="390" t="s">
        <v>100</v>
      </c>
      <c r="V123" s="390">
        <v>103600554</v>
      </c>
      <c r="W123" s="65" t="s">
        <v>1806</v>
      </c>
      <c r="X123" s="65" t="s">
        <v>683</v>
      </c>
      <c r="Y123" s="66" t="s">
        <v>101</v>
      </c>
      <c r="Z123" s="66" t="s">
        <v>432</v>
      </c>
      <c r="AA123" s="66" t="s">
        <v>616</v>
      </c>
      <c r="AB123" s="67">
        <v>226026450</v>
      </c>
      <c r="AC123" s="632" t="s">
        <v>141</v>
      </c>
      <c r="AD123" s="483" t="s">
        <v>104</v>
      </c>
      <c r="AE123" s="483" t="s">
        <v>142</v>
      </c>
      <c r="AF123" s="483" t="s">
        <v>104</v>
      </c>
      <c r="AG123" s="483" t="s">
        <v>104</v>
      </c>
      <c r="AI123" s="580">
        <v>1</v>
      </c>
      <c r="AJ123" s="388">
        <f>+IF(Q123=0,"No Aplica",IF(AI123/Q123&gt;=100%,100%,AI123/Q123))</f>
        <v>1</v>
      </c>
      <c r="AK123" s="581" t="str">
        <f t="shared" si="56"/>
        <v>Avance satisfactorio</v>
      </c>
      <c r="AL123" s="483" t="s">
        <v>687</v>
      </c>
      <c r="AM123" s="483" t="s">
        <v>688</v>
      </c>
      <c r="AN123" s="483" t="s">
        <v>104</v>
      </c>
      <c r="AO123" s="298" t="str">
        <f>IF(AI123&lt;1%,"Sin iniciar",IF(AI123&gt;=G123,"Terminada","En gestión"))</f>
        <v>En gestión</v>
      </c>
      <c r="AP123" s="390">
        <v>103600554</v>
      </c>
      <c r="AQ123" s="390">
        <f>(AP123/4)*1</f>
        <v>25900138.5</v>
      </c>
      <c r="AR123" s="73">
        <v>378510750</v>
      </c>
      <c r="AS123" s="73">
        <v>309028500</v>
      </c>
      <c r="AT123" s="73">
        <v>52939433.5</v>
      </c>
      <c r="AV123" s="580"/>
      <c r="AW123" s="388" t="str">
        <f>+IF(R123=0,"No Aplica",IF(AV123/R123&gt;=100%,100%,AV123/R123))</f>
        <v>No Aplica</v>
      </c>
      <c r="AX123" s="452" t="str">
        <f t="shared" ref="AX123:AX132" si="76">IF(ISTEXT(AW123),"No reporta avance en el periodo",IF(AW123&lt;=69%,"Avance insuficiente",IF(AW123&gt;95%,"Avance satisfactorio",IF(AW123&gt;70%,"Avance suficiente",IF(AW123&lt;94%,"Avance suficiente",0)))))</f>
        <v>No reporta avance en el periodo</v>
      </c>
      <c r="AY123" s="630" t="s">
        <v>191</v>
      </c>
      <c r="AZ123" s="618" t="s">
        <v>104</v>
      </c>
      <c r="BA123" s="634" t="s">
        <v>104</v>
      </c>
      <c r="BB123" s="301" t="s">
        <v>213</v>
      </c>
      <c r="BC123" s="390">
        <v>0</v>
      </c>
      <c r="BD123" s="390">
        <f t="shared" ref="BD123" si="77">BC123/2</f>
        <v>0</v>
      </c>
      <c r="BE123" s="67">
        <v>226026450</v>
      </c>
      <c r="BF123" s="67">
        <v>176107100</v>
      </c>
      <c r="BG123" s="67">
        <v>101500159.90000001</v>
      </c>
    </row>
    <row r="124" spans="2:59" s="98" customFormat="1" ht="17.25" thickBot="1" x14ac:dyDescent="0.35">
      <c r="B124" s="484"/>
      <c r="C124" s="484"/>
      <c r="D124" s="484"/>
      <c r="E124" s="348"/>
      <c r="F124" s="484"/>
      <c r="G124" s="484"/>
      <c r="H124" s="484"/>
      <c r="I124" s="574"/>
      <c r="J124" s="484"/>
      <c r="K124" s="484"/>
      <c r="L124" s="484"/>
      <c r="M124" s="484"/>
      <c r="N124" s="484"/>
      <c r="O124" s="339"/>
      <c r="P124" s="339"/>
      <c r="Q124" s="574"/>
      <c r="R124" s="574"/>
      <c r="S124" s="574"/>
      <c r="T124" s="586"/>
      <c r="U124" s="381"/>
      <c r="V124" s="381"/>
      <c r="W124" s="65" t="s">
        <v>1806</v>
      </c>
      <c r="X124" s="65" t="str">
        <f t="shared" ref="X124:Y124" si="78">+X123</f>
        <v>SCN_11</v>
      </c>
      <c r="Y124" s="66" t="str">
        <f t="shared" si="78"/>
        <v>Producción de información Estadística analizada</v>
      </c>
      <c r="Z124" s="66" t="s">
        <v>102</v>
      </c>
      <c r="AA124" s="66" t="s">
        <v>616</v>
      </c>
      <c r="AB124" s="67">
        <v>150684300</v>
      </c>
      <c r="AC124" s="633"/>
      <c r="AD124" s="484"/>
      <c r="AE124" s="484"/>
      <c r="AF124" s="484"/>
      <c r="AG124" s="484"/>
      <c r="AI124" s="578"/>
      <c r="AJ124" s="378"/>
      <c r="AK124" s="583"/>
      <c r="AL124" s="484"/>
      <c r="AM124" s="484"/>
      <c r="AN124" s="484"/>
      <c r="AO124" s="300"/>
      <c r="AP124" s="381"/>
      <c r="AQ124" s="381"/>
      <c r="AR124" s="73"/>
      <c r="AS124" s="73"/>
      <c r="AT124" s="73"/>
      <c r="AV124" s="578"/>
      <c r="AW124" s="378"/>
      <c r="AX124" s="453"/>
      <c r="AY124" s="631"/>
      <c r="AZ124" s="600"/>
      <c r="BA124" s="597"/>
      <c r="BB124" s="302"/>
      <c r="BC124" s="381"/>
      <c r="BD124" s="381"/>
      <c r="BE124" s="67">
        <v>150684300</v>
      </c>
      <c r="BF124" s="67">
        <v>117404733.5</v>
      </c>
      <c r="BG124" s="67">
        <v>67666773.599999994</v>
      </c>
    </row>
    <row r="125" spans="2:59" s="98" customFormat="1" ht="17.25" thickBot="1" x14ac:dyDescent="0.35">
      <c r="B125" s="81" t="s">
        <v>88</v>
      </c>
      <c r="C125" s="81" t="s">
        <v>228</v>
      </c>
      <c r="D125" s="81" t="s">
        <v>616</v>
      </c>
      <c r="E125" s="82" t="s">
        <v>689</v>
      </c>
      <c r="F125" s="81" t="s">
        <v>182</v>
      </c>
      <c r="G125" s="81" t="s">
        <v>137</v>
      </c>
      <c r="H125" s="81" t="s">
        <v>448</v>
      </c>
      <c r="I125" s="179">
        <v>2</v>
      </c>
      <c r="J125" s="81" t="s">
        <v>690</v>
      </c>
      <c r="K125" s="81" t="s">
        <v>355</v>
      </c>
      <c r="L125" s="81" t="s">
        <v>152</v>
      </c>
      <c r="M125" s="81" t="s">
        <v>691</v>
      </c>
      <c r="N125" s="81" t="s">
        <v>692</v>
      </c>
      <c r="O125" s="84">
        <v>46113</v>
      </c>
      <c r="P125" s="84">
        <v>46295</v>
      </c>
      <c r="Q125" s="179"/>
      <c r="R125" s="179"/>
      <c r="S125" s="179">
        <v>2</v>
      </c>
      <c r="T125" s="179"/>
      <c r="U125" s="76" t="s">
        <v>100</v>
      </c>
      <c r="V125" s="72">
        <v>3531807702</v>
      </c>
      <c r="W125" s="77" t="s">
        <v>1805</v>
      </c>
      <c r="X125" s="283" t="str">
        <f t="shared" ref="X125:X126" si="79">+E125</f>
        <v>SCN_12</v>
      </c>
      <c r="Y125" s="290" t="s">
        <v>1805</v>
      </c>
      <c r="Z125" s="290" t="s">
        <v>1805</v>
      </c>
      <c r="AA125" s="290" t="s">
        <v>1805</v>
      </c>
      <c r="AB125" s="67">
        <v>0</v>
      </c>
      <c r="AC125" s="85" t="s">
        <v>141</v>
      </c>
      <c r="AD125" s="81" t="s">
        <v>104</v>
      </c>
      <c r="AE125" s="81" t="s">
        <v>142</v>
      </c>
      <c r="AF125" s="81" t="s">
        <v>104</v>
      </c>
      <c r="AG125" s="81" t="s">
        <v>104</v>
      </c>
      <c r="AI125" s="180"/>
      <c r="AJ125" s="87" t="str">
        <f>+IF(Q125=0,"No Aplica",IF(AI125/Q125&gt;=100%,100%,AI125/Q125))</f>
        <v>No Aplica</v>
      </c>
      <c r="AK125" s="88" t="str">
        <f t="shared" si="56"/>
        <v>No reporta avance en el periodo</v>
      </c>
      <c r="AL125" s="81" t="s">
        <v>191</v>
      </c>
      <c r="AM125" s="81" t="s">
        <v>104</v>
      </c>
      <c r="AN125" s="81" t="s">
        <v>104</v>
      </c>
      <c r="AO125" s="89" t="str">
        <f>IF(AI125&lt;1%,"Sin iniciar",IF(AI125&gt;=G125,"Terminada","En gestión"))</f>
        <v>Sin iniciar</v>
      </c>
      <c r="AP125" s="72">
        <v>3531807702</v>
      </c>
      <c r="AQ125" s="72">
        <v>0</v>
      </c>
      <c r="AR125" s="73">
        <v>0</v>
      </c>
      <c r="AS125" s="73">
        <v>0</v>
      </c>
      <c r="AT125" s="73">
        <v>0</v>
      </c>
      <c r="AV125" s="180"/>
      <c r="AW125" s="78" t="str">
        <f>+IF(R125=0,"No Aplica",IF(AV125/R125&gt;=100%,100%,AV125/R125))</f>
        <v>No Aplica</v>
      </c>
      <c r="AX125" s="88" t="str">
        <f t="shared" si="76"/>
        <v>No reporta avance en el periodo</v>
      </c>
      <c r="AY125" s="150" t="s">
        <v>191</v>
      </c>
      <c r="AZ125" s="130" t="s">
        <v>104</v>
      </c>
      <c r="BA125" s="130" t="s">
        <v>104</v>
      </c>
      <c r="BB125" s="89" t="str">
        <f>IF(AV125&lt;1%,"Sin iniciar",IF(AV125&gt;=T125,"Terminada","En gestión"))</f>
        <v>Sin iniciar</v>
      </c>
      <c r="BC125" s="72">
        <v>35318077.020000003</v>
      </c>
      <c r="BD125" s="72">
        <v>0</v>
      </c>
      <c r="BE125" s="67">
        <v>0</v>
      </c>
      <c r="BF125" s="67">
        <v>0</v>
      </c>
      <c r="BG125" s="67">
        <v>0</v>
      </c>
    </row>
    <row r="126" spans="2:59" s="98" customFormat="1" ht="17.25" thickBot="1" x14ac:dyDescent="0.35">
      <c r="B126" s="81" t="s">
        <v>88</v>
      </c>
      <c r="C126" s="81" t="s">
        <v>228</v>
      </c>
      <c r="D126" s="81" t="s">
        <v>616</v>
      </c>
      <c r="E126" s="82" t="s">
        <v>693</v>
      </c>
      <c r="F126" s="81" t="s">
        <v>182</v>
      </c>
      <c r="G126" s="81" t="s">
        <v>618</v>
      </c>
      <c r="H126" s="81" t="s">
        <v>448</v>
      </c>
      <c r="I126" s="179">
        <v>1</v>
      </c>
      <c r="J126" s="81" t="s">
        <v>694</v>
      </c>
      <c r="K126" s="81" t="s">
        <v>355</v>
      </c>
      <c r="L126" s="81" t="s">
        <v>152</v>
      </c>
      <c r="M126" s="81" t="s">
        <v>695</v>
      </c>
      <c r="N126" s="81" t="s">
        <v>696</v>
      </c>
      <c r="O126" s="84">
        <v>46035</v>
      </c>
      <c r="P126" s="84">
        <v>46385</v>
      </c>
      <c r="Q126" s="179"/>
      <c r="R126" s="179"/>
      <c r="S126" s="179"/>
      <c r="T126" s="179">
        <v>1</v>
      </c>
      <c r="U126" s="76" t="s">
        <v>100</v>
      </c>
      <c r="V126" s="72">
        <v>8611769574</v>
      </c>
      <c r="W126" s="77" t="s">
        <v>1805</v>
      </c>
      <c r="X126" s="283" t="str">
        <f t="shared" si="79"/>
        <v>SCN_13</v>
      </c>
      <c r="Y126" s="290" t="s">
        <v>1805</v>
      </c>
      <c r="Z126" s="290" t="s">
        <v>1805</v>
      </c>
      <c r="AA126" s="290" t="s">
        <v>1805</v>
      </c>
      <c r="AB126" s="67">
        <v>0</v>
      </c>
      <c r="AC126" s="85" t="s">
        <v>141</v>
      </c>
      <c r="AD126" s="81" t="s">
        <v>104</v>
      </c>
      <c r="AE126" s="81" t="s">
        <v>142</v>
      </c>
      <c r="AF126" s="81" t="s">
        <v>104</v>
      </c>
      <c r="AG126" s="81" t="s">
        <v>104</v>
      </c>
      <c r="AI126" s="180"/>
      <c r="AJ126" s="87" t="str">
        <f>+IF(Q126=0,"No Aplica",IF(AI126/Q126&gt;=100%,100%,AI126/Q126))</f>
        <v>No Aplica</v>
      </c>
      <c r="AK126" s="88" t="str">
        <f t="shared" si="56"/>
        <v>No reporta avance en el periodo</v>
      </c>
      <c r="AL126" s="81" t="s">
        <v>191</v>
      </c>
      <c r="AM126" s="81" t="s">
        <v>104</v>
      </c>
      <c r="AN126" s="81" t="s">
        <v>104</v>
      </c>
      <c r="AO126" s="89" t="str">
        <f>IF(AI126&lt;1%,"Sin iniciar",IF(AI126&gt;=G126,"Terminada","En gestión"))</f>
        <v>Sin iniciar</v>
      </c>
      <c r="AP126" s="72">
        <v>8611769574</v>
      </c>
      <c r="AQ126" s="72">
        <v>0</v>
      </c>
      <c r="AR126" s="73">
        <v>0</v>
      </c>
      <c r="AS126" s="73">
        <v>0</v>
      </c>
      <c r="AT126" s="73">
        <v>0</v>
      </c>
      <c r="AV126" s="180"/>
      <c r="AW126" s="78" t="str">
        <f>+IF(R126=0,"No Aplica",IF(AV126/R126&gt;=100%,100%,AV126/R126))</f>
        <v>No Aplica</v>
      </c>
      <c r="AX126" s="88" t="str">
        <f t="shared" si="76"/>
        <v>No reporta avance en el periodo</v>
      </c>
      <c r="AY126" s="150" t="s">
        <v>191</v>
      </c>
      <c r="AZ126" s="130" t="s">
        <v>104</v>
      </c>
      <c r="BA126" s="130" t="s">
        <v>104</v>
      </c>
      <c r="BB126" s="89" t="str">
        <f>IF(AV126&lt;1%,"Sin iniciar",IF(AV126&gt;=T126,"Terminada","En gestión"))</f>
        <v>Sin iniciar</v>
      </c>
      <c r="BC126" s="72">
        <v>86117695.739999995</v>
      </c>
      <c r="BD126" s="72">
        <v>0</v>
      </c>
      <c r="BE126" s="67">
        <v>0</v>
      </c>
      <c r="BF126" s="67">
        <v>0</v>
      </c>
      <c r="BG126" s="67">
        <v>0</v>
      </c>
    </row>
    <row r="127" spans="2:59" s="98" customFormat="1" ht="17.25" thickBot="1" x14ac:dyDescent="0.35">
      <c r="B127" s="81" t="s">
        <v>88</v>
      </c>
      <c r="C127" s="81" t="s">
        <v>228</v>
      </c>
      <c r="D127" s="81" t="s">
        <v>616</v>
      </c>
      <c r="E127" s="82" t="s">
        <v>697</v>
      </c>
      <c r="F127" s="81" t="s">
        <v>116</v>
      </c>
      <c r="G127" s="81" t="s">
        <v>137</v>
      </c>
      <c r="H127" s="81" t="s">
        <v>457</v>
      </c>
      <c r="I127" s="179">
        <v>3</v>
      </c>
      <c r="J127" s="81" t="s">
        <v>698</v>
      </c>
      <c r="K127" s="81" t="s">
        <v>355</v>
      </c>
      <c r="L127" s="81" t="s">
        <v>152</v>
      </c>
      <c r="M127" s="81" t="s">
        <v>699</v>
      </c>
      <c r="N127" s="81" t="s">
        <v>700</v>
      </c>
      <c r="O127" s="84">
        <v>46037</v>
      </c>
      <c r="P127" s="84">
        <v>46386</v>
      </c>
      <c r="Q127" s="179"/>
      <c r="R127" s="179"/>
      <c r="S127" s="179"/>
      <c r="T127" s="179">
        <v>3</v>
      </c>
      <c r="U127" s="76" t="s">
        <v>100</v>
      </c>
      <c r="V127" s="72">
        <v>1440533376</v>
      </c>
      <c r="W127" s="65" t="s">
        <v>1806</v>
      </c>
      <c r="X127" s="65" t="s">
        <v>697</v>
      </c>
      <c r="Y127" s="66" t="s">
        <v>101</v>
      </c>
      <c r="Z127" s="66" t="s">
        <v>114</v>
      </c>
      <c r="AA127" s="66" t="s">
        <v>616</v>
      </c>
      <c r="AB127" s="67">
        <v>713482500</v>
      </c>
      <c r="AC127" s="85" t="s">
        <v>141</v>
      </c>
      <c r="AD127" s="81" t="s">
        <v>104</v>
      </c>
      <c r="AE127" s="81" t="s">
        <v>142</v>
      </c>
      <c r="AF127" s="81" t="s">
        <v>104</v>
      </c>
      <c r="AG127" s="81" t="s">
        <v>104</v>
      </c>
      <c r="AI127" s="180"/>
      <c r="AJ127" s="87" t="str">
        <f>+IF(Q127=0,"No Aplica",IF(AI127/Q127&gt;=100%,100%,AI127/Q127))</f>
        <v>No Aplica</v>
      </c>
      <c r="AK127" s="88" t="str">
        <f t="shared" si="56"/>
        <v>No reporta avance en el periodo</v>
      </c>
      <c r="AL127" s="81" t="s">
        <v>191</v>
      </c>
      <c r="AM127" s="81" t="s">
        <v>104</v>
      </c>
      <c r="AN127" s="81" t="s">
        <v>104</v>
      </c>
      <c r="AO127" s="89" t="str">
        <f>IF(AI127&lt;1%,"Sin iniciar",IF(AI127&gt;=G127,"Terminada","En gestión"))</f>
        <v>Sin iniciar</v>
      </c>
      <c r="AP127" s="72">
        <v>1440533376</v>
      </c>
      <c r="AQ127" s="72">
        <v>0</v>
      </c>
      <c r="AR127" s="73">
        <v>713482500</v>
      </c>
      <c r="AS127" s="73">
        <v>551985000</v>
      </c>
      <c r="AT127" s="73">
        <v>79943834</v>
      </c>
      <c r="AV127" s="180"/>
      <c r="AW127" s="78" t="str">
        <f>+IF(R127=0,"No Aplica",IF(AV127/R127&gt;=100%,100%,AV127/R127))</f>
        <v>No Aplica</v>
      </c>
      <c r="AX127" s="88" t="str">
        <f t="shared" si="76"/>
        <v>No reporta avance en el periodo</v>
      </c>
      <c r="AY127" s="150" t="s">
        <v>191</v>
      </c>
      <c r="AZ127" s="130" t="s">
        <v>104</v>
      </c>
      <c r="BA127" s="130" t="s">
        <v>104</v>
      </c>
      <c r="BB127" s="89" t="str">
        <f>IF(AV127&lt;1%,"Sin iniciar",IF(AV127&gt;=T127,"Terminada","En gestión"))</f>
        <v>Sin iniciar</v>
      </c>
      <c r="BC127" s="72">
        <v>144053337.59999999</v>
      </c>
      <c r="BD127" s="72">
        <v>0</v>
      </c>
      <c r="BE127" s="67">
        <v>713482500</v>
      </c>
      <c r="BF127" s="67">
        <v>554985000</v>
      </c>
      <c r="BG127" s="67">
        <v>278503834</v>
      </c>
    </row>
    <row r="128" spans="2:59" s="98" customFormat="1" ht="17.25" thickBot="1" x14ac:dyDescent="0.35">
      <c r="B128" s="483" t="s">
        <v>88</v>
      </c>
      <c r="C128" s="483" t="s">
        <v>228</v>
      </c>
      <c r="D128" s="483" t="s">
        <v>616</v>
      </c>
      <c r="E128" s="346" t="s">
        <v>701</v>
      </c>
      <c r="F128" s="483" t="s">
        <v>136</v>
      </c>
      <c r="G128" s="483" t="s">
        <v>137</v>
      </c>
      <c r="H128" s="483" t="s">
        <v>448</v>
      </c>
      <c r="I128" s="572">
        <v>5</v>
      </c>
      <c r="J128" s="483" t="s">
        <v>702</v>
      </c>
      <c r="K128" s="483" t="s">
        <v>355</v>
      </c>
      <c r="L128" s="483" t="s">
        <v>152</v>
      </c>
      <c r="M128" s="483" t="s">
        <v>703</v>
      </c>
      <c r="N128" s="483" t="s">
        <v>704</v>
      </c>
      <c r="O128" s="337">
        <v>46037</v>
      </c>
      <c r="P128" s="337">
        <v>46386</v>
      </c>
      <c r="Q128" s="572"/>
      <c r="R128" s="572">
        <v>2</v>
      </c>
      <c r="S128" s="572">
        <v>3</v>
      </c>
      <c r="T128" s="572">
        <v>5</v>
      </c>
      <c r="U128" s="382" t="s">
        <v>100</v>
      </c>
      <c r="V128" s="383">
        <v>413839188</v>
      </c>
      <c r="W128" s="65" t="s">
        <v>1806</v>
      </c>
      <c r="X128" s="65" t="s">
        <v>701</v>
      </c>
      <c r="Y128" s="66" t="s">
        <v>101</v>
      </c>
      <c r="Z128" s="66" t="s">
        <v>432</v>
      </c>
      <c r="AA128" s="66" t="s">
        <v>616</v>
      </c>
      <c r="AB128" s="67">
        <v>32707500</v>
      </c>
      <c r="AC128" s="432" t="s">
        <v>141</v>
      </c>
      <c r="AD128" s="343" t="s">
        <v>104</v>
      </c>
      <c r="AE128" s="343" t="s">
        <v>142</v>
      </c>
      <c r="AF128" s="343" t="s">
        <v>104</v>
      </c>
      <c r="AG128" s="343" t="s">
        <v>104</v>
      </c>
      <c r="AI128" s="580"/>
      <c r="AJ128" s="388" t="str">
        <f>+IF(Q128=0,"No Aplica",IF(AI128/Q128&gt;=100%,100%,AI128/Q128))</f>
        <v>No Aplica</v>
      </c>
      <c r="AK128" s="581" t="str">
        <f t="shared" si="56"/>
        <v>No reporta avance en el periodo</v>
      </c>
      <c r="AL128" s="343" t="s">
        <v>191</v>
      </c>
      <c r="AM128" s="343" t="s">
        <v>104</v>
      </c>
      <c r="AN128" s="343" t="s">
        <v>104</v>
      </c>
      <c r="AO128" s="298" t="str">
        <f>IF(AI128&lt;1%,"Sin iniciar",IF(AI128&gt;=G128,"Terminada","En gestión"))</f>
        <v>Sin iniciar</v>
      </c>
      <c r="AP128" s="368">
        <v>413839188</v>
      </c>
      <c r="AQ128" s="368">
        <v>0</v>
      </c>
      <c r="AR128" s="73">
        <v>93450000</v>
      </c>
      <c r="AS128" s="73">
        <v>80100000</v>
      </c>
      <c r="AT128" s="73">
        <v>14240000</v>
      </c>
      <c r="AV128" s="580">
        <v>2</v>
      </c>
      <c r="AW128" s="388">
        <f>+IF(R128=0,"No Aplica",IF(AV128/R128&gt;=100%,100%,AV128/R128))</f>
        <v>1</v>
      </c>
      <c r="AX128" s="581" t="str">
        <f t="shared" si="76"/>
        <v>Avance satisfactorio</v>
      </c>
      <c r="AY128" s="624" t="s">
        <v>705</v>
      </c>
      <c r="AZ128" s="471" t="s">
        <v>706</v>
      </c>
      <c r="BA128" s="471" t="s">
        <v>104</v>
      </c>
      <c r="BB128" s="298" t="str">
        <f>IF(AV128&lt;1%,"Sin iniciar",IF(AV128&gt;=T128,"Terminada","En gestión"))</f>
        <v>En gestión</v>
      </c>
      <c r="BC128" s="368">
        <v>4138391.88</v>
      </c>
      <c r="BD128" s="390">
        <f t="shared" ref="BD128" si="80">BC128/2</f>
        <v>2069195.94</v>
      </c>
      <c r="BE128" s="67">
        <v>32707500</v>
      </c>
      <c r="BF128" s="67">
        <v>28035000</v>
      </c>
      <c r="BG128" s="67">
        <v>14329000</v>
      </c>
    </row>
    <row r="129" spans="2:59" s="98" customFormat="1" ht="17.25" thickBot="1" x14ac:dyDescent="0.35">
      <c r="B129" s="571"/>
      <c r="C129" s="571"/>
      <c r="D129" s="571"/>
      <c r="E129" s="347"/>
      <c r="F129" s="571"/>
      <c r="G129" s="571"/>
      <c r="H129" s="571"/>
      <c r="I129" s="573"/>
      <c r="J129" s="571"/>
      <c r="K129" s="571"/>
      <c r="L129" s="571"/>
      <c r="M129" s="571"/>
      <c r="N129" s="571"/>
      <c r="O129" s="338"/>
      <c r="P129" s="338"/>
      <c r="Q129" s="573"/>
      <c r="R129" s="573"/>
      <c r="S129" s="573"/>
      <c r="T129" s="573"/>
      <c r="U129" s="382"/>
      <c r="V129" s="383"/>
      <c r="W129" s="65" t="s">
        <v>1806</v>
      </c>
      <c r="X129" s="65" t="str">
        <f t="shared" ref="X129:Y130" si="81">+X128</f>
        <v>SCN_15</v>
      </c>
      <c r="Y129" s="66" t="str">
        <f t="shared" si="81"/>
        <v>Producción de información Estadística analizada</v>
      </c>
      <c r="Z129" s="66" t="s">
        <v>102</v>
      </c>
      <c r="AA129" s="66" t="s">
        <v>616</v>
      </c>
      <c r="AB129" s="67">
        <v>32707500</v>
      </c>
      <c r="AC129" s="627"/>
      <c r="AD129" s="344"/>
      <c r="AE129" s="344"/>
      <c r="AF129" s="344"/>
      <c r="AG129" s="344"/>
      <c r="AI129" s="577"/>
      <c r="AJ129" s="377"/>
      <c r="AK129" s="582"/>
      <c r="AL129" s="344"/>
      <c r="AM129" s="344"/>
      <c r="AN129" s="344"/>
      <c r="AO129" s="299"/>
      <c r="AP129" s="369"/>
      <c r="AQ129" s="369"/>
      <c r="AR129" s="73"/>
      <c r="AS129" s="73"/>
      <c r="AT129" s="73"/>
      <c r="AV129" s="577"/>
      <c r="AW129" s="377"/>
      <c r="AX129" s="582"/>
      <c r="AY129" s="625"/>
      <c r="AZ129" s="472"/>
      <c r="BA129" s="472"/>
      <c r="BB129" s="299"/>
      <c r="BC129" s="369"/>
      <c r="BD129" s="575"/>
      <c r="BE129" s="67">
        <v>32707500</v>
      </c>
      <c r="BF129" s="67">
        <v>28035000</v>
      </c>
      <c r="BG129" s="67">
        <v>14329000</v>
      </c>
    </row>
    <row r="130" spans="2:59" s="98" customFormat="1" ht="17.25" thickBot="1" x14ac:dyDescent="0.35">
      <c r="B130" s="484"/>
      <c r="C130" s="484"/>
      <c r="D130" s="484"/>
      <c r="E130" s="348"/>
      <c r="F130" s="484"/>
      <c r="G130" s="484"/>
      <c r="H130" s="484"/>
      <c r="I130" s="574"/>
      <c r="J130" s="484"/>
      <c r="K130" s="484"/>
      <c r="L130" s="484"/>
      <c r="M130" s="484"/>
      <c r="N130" s="484"/>
      <c r="O130" s="339"/>
      <c r="P130" s="339"/>
      <c r="Q130" s="574"/>
      <c r="R130" s="574"/>
      <c r="S130" s="574"/>
      <c r="T130" s="574"/>
      <c r="U130" s="382"/>
      <c r="V130" s="383"/>
      <c r="W130" s="65" t="s">
        <v>1806</v>
      </c>
      <c r="X130" s="65" t="str">
        <f t="shared" si="81"/>
        <v>SCN_15</v>
      </c>
      <c r="Y130" s="66" t="str">
        <f t="shared" si="81"/>
        <v>Producción de información Estadística analizada</v>
      </c>
      <c r="Z130" s="66" t="s">
        <v>114</v>
      </c>
      <c r="AA130" s="66" t="s">
        <v>616</v>
      </c>
      <c r="AB130" s="67">
        <v>28035000</v>
      </c>
      <c r="AC130" s="433"/>
      <c r="AD130" s="345"/>
      <c r="AE130" s="345"/>
      <c r="AF130" s="345"/>
      <c r="AG130" s="345"/>
      <c r="AI130" s="578"/>
      <c r="AJ130" s="378"/>
      <c r="AK130" s="583"/>
      <c r="AL130" s="345"/>
      <c r="AM130" s="345"/>
      <c r="AN130" s="345"/>
      <c r="AO130" s="300"/>
      <c r="AP130" s="370"/>
      <c r="AQ130" s="370"/>
      <c r="AR130" s="73"/>
      <c r="AS130" s="73"/>
      <c r="AT130" s="73"/>
      <c r="AV130" s="578"/>
      <c r="AW130" s="378"/>
      <c r="AX130" s="583"/>
      <c r="AY130" s="626"/>
      <c r="AZ130" s="473"/>
      <c r="BA130" s="473"/>
      <c r="BB130" s="300"/>
      <c r="BC130" s="370"/>
      <c r="BD130" s="381"/>
      <c r="BE130" s="67">
        <v>28035000</v>
      </c>
      <c r="BF130" s="67">
        <v>24030000</v>
      </c>
      <c r="BG130" s="67">
        <v>12282000</v>
      </c>
    </row>
    <row r="131" spans="2:59" s="98" customFormat="1" ht="17.25" thickBot="1" x14ac:dyDescent="0.35">
      <c r="B131" s="81" t="s">
        <v>88</v>
      </c>
      <c r="C131" s="81" t="s">
        <v>228</v>
      </c>
      <c r="D131" s="81" t="s">
        <v>616</v>
      </c>
      <c r="E131" s="82" t="s">
        <v>707</v>
      </c>
      <c r="F131" s="81" t="s">
        <v>116</v>
      </c>
      <c r="G131" s="81" t="s">
        <v>117</v>
      </c>
      <c r="H131" s="81" t="s">
        <v>118</v>
      </c>
      <c r="I131" s="181">
        <v>1</v>
      </c>
      <c r="J131" s="81" t="s">
        <v>708</v>
      </c>
      <c r="K131" s="81" t="s">
        <v>355</v>
      </c>
      <c r="L131" s="81" t="s">
        <v>152</v>
      </c>
      <c r="M131" s="81" t="s">
        <v>709</v>
      </c>
      <c r="N131" s="81" t="s">
        <v>710</v>
      </c>
      <c r="O131" s="84">
        <v>46037</v>
      </c>
      <c r="P131" s="84">
        <v>46387</v>
      </c>
      <c r="Q131" s="181">
        <v>0</v>
      </c>
      <c r="R131" s="181">
        <v>0</v>
      </c>
      <c r="S131" s="181">
        <v>0</v>
      </c>
      <c r="T131" s="181">
        <v>1</v>
      </c>
      <c r="U131" s="76" t="s">
        <v>100</v>
      </c>
      <c r="V131" s="72">
        <v>12899486778</v>
      </c>
      <c r="W131" s="77" t="s">
        <v>1805</v>
      </c>
      <c r="X131" s="283" t="str">
        <f>+E131</f>
        <v>SCN_16</v>
      </c>
      <c r="Y131" s="290" t="s">
        <v>1805</v>
      </c>
      <c r="Z131" s="290" t="s">
        <v>1805</v>
      </c>
      <c r="AA131" s="290" t="s">
        <v>1805</v>
      </c>
      <c r="AB131" s="67">
        <v>0</v>
      </c>
      <c r="AC131" s="85" t="s">
        <v>141</v>
      </c>
      <c r="AD131" s="81" t="s">
        <v>155</v>
      </c>
      <c r="AE131" s="81" t="s">
        <v>142</v>
      </c>
      <c r="AF131" s="81" t="s">
        <v>104</v>
      </c>
      <c r="AG131" s="81" t="s">
        <v>104</v>
      </c>
      <c r="AI131" s="182"/>
      <c r="AJ131" s="87" t="str">
        <f>+IF(Q131=0,"No Aplica",IF(AI131/Q131&gt;=100%,100%,AI131/Q131))</f>
        <v>No Aplica</v>
      </c>
      <c r="AK131" s="88" t="str">
        <f t="shared" si="56"/>
        <v>No reporta avance en el periodo</v>
      </c>
      <c r="AL131" s="81" t="s">
        <v>191</v>
      </c>
      <c r="AM131" s="81" t="s">
        <v>104</v>
      </c>
      <c r="AN131" s="81" t="s">
        <v>104</v>
      </c>
      <c r="AO131" s="89" t="str">
        <f>IF(AI131&lt;1%,"Sin iniciar",IF(AI131&gt;=G131,"Terminada","En gestión"))</f>
        <v>Sin iniciar</v>
      </c>
      <c r="AP131" s="72">
        <v>12899486778</v>
      </c>
      <c r="AQ131" s="72">
        <v>0</v>
      </c>
      <c r="AR131" s="73">
        <v>0</v>
      </c>
      <c r="AS131" s="73">
        <v>0</v>
      </c>
      <c r="AT131" s="73">
        <v>0</v>
      </c>
      <c r="AV131" s="182"/>
      <c r="AW131" s="78" t="str">
        <f>+IF(R131=0,"No Aplica",IF(AV131/R131&gt;=100%,100%,AV131/R131))</f>
        <v>No Aplica</v>
      </c>
      <c r="AX131" s="88" t="str">
        <f t="shared" si="76"/>
        <v>No reporta avance en el periodo</v>
      </c>
      <c r="AY131" s="130" t="s">
        <v>191</v>
      </c>
      <c r="AZ131" s="130" t="s">
        <v>104</v>
      </c>
      <c r="BA131" s="130" t="s">
        <v>104</v>
      </c>
      <c r="BB131" s="89" t="str">
        <f>IF(AV131&lt;1%,"Sin iniciar",IF(AV131&gt;=T131,"Terminada","En gestión"))</f>
        <v>Sin iniciar</v>
      </c>
      <c r="BC131" s="72">
        <v>128994867.78</v>
      </c>
      <c r="BD131" s="72">
        <v>0</v>
      </c>
      <c r="BE131" s="67">
        <v>0</v>
      </c>
      <c r="BF131" s="67">
        <v>0</v>
      </c>
      <c r="BG131" s="67">
        <v>0</v>
      </c>
    </row>
    <row r="132" spans="2:59" s="98" customFormat="1" ht="17.25" thickBot="1" x14ac:dyDescent="0.35">
      <c r="B132" s="483" t="s">
        <v>88</v>
      </c>
      <c r="C132" s="483" t="s">
        <v>228</v>
      </c>
      <c r="D132" s="483" t="s">
        <v>616</v>
      </c>
      <c r="E132" s="346" t="s">
        <v>711</v>
      </c>
      <c r="F132" s="483" t="s">
        <v>136</v>
      </c>
      <c r="G132" s="483" t="s">
        <v>137</v>
      </c>
      <c r="H132" s="483" t="s">
        <v>448</v>
      </c>
      <c r="I132" s="572">
        <v>1</v>
      </c>
      <c r="J132" s="483" t="s">
        <v>712</v>
      </c>
      <c r="K132" s="483" t="s">
        <v>355</v>
      </c>
      <c r="L132" s="483" t="s">
        <v>152</v>
      </c>
      <c r="M132" s="483" t="s">
        <v>713</v>
      </c>
      <c r="N132" s="483" t="s">
        <v>714</v>
      </c>
      <c r="O132" s="337">
        <v>46037</v>
      </c>
      <c r="P132" s="337">
        <v>46387</v>
      </c>
      <c r="Q132" s="572">
        <v>0</v>
      </c>
      <c r="R132" s="572">
        <v>0</v>
      </c>
      <c r="S132" s="572">
        <v>0</v>
      </c>
      <c r="T132" s="572">
        <v>1</v>
      </c>
      <c r="U132" s="382" t="s">
        <v>100</v>
      </c>
      <c r="V132" s="383">
        <v>666924384</v>
      </c>
      <c r="W132" s="65" t="s">
        <v>1806</v>
      </c>
      <c r="X132" s="65" t="s">
        <v>711</v>
      </c>
      <c r="Y132" s="66" t="s">
        <v>101</v>
      </c>
      <c r="Z132" s="66" t="s">
        <v>432</v>
      </c>
      <c r="AA132" s="66" t="s">
        <v>616</v>
      </c>
      <c r="AB132" s="67">
        <v>13119750</v>
      </c>
      <c r="AC132" s="432" t="s">
        <v>141</v>
      </c>
      <c r="AD132" s="343" t="s">
        <v>155</v>
      </c>
      <c r="AE132" s="343" t="s">
        <v>142</v>
      </c>
      <c r="AF132" s="343" t="s">
        <v>104</v>
      </c>
      <c r="AG132" s="343" t="s">
        <v>104</v>
      </c>
      <c r="AI132" s="639"/>
      <c r="AJ132" s="388" t="str">
        <f>+IF(Q132=0,"No Aplica",IF(AI132/Q132&gt;=100%,100%,AI132/Q132))</f>
        <v>No Aplica</v>
      </c>
      <c r="AK132" s="581" t="str">
        <f t="shared" si="56"/>
        <v>No reporta avance en el periodo</v>
      </c>
      <c r="AL132" s="343" t="s">
        <v>191</v>
      </c>
      <c r="AM132" s="343" t="s">
        <v>104</v>
      </c>
      <c r="AN132" s="343" t="s">
        <v>104</v>
      </c>
      <c r="AO132" s="298" t="str">
        <f>IF(AI132&lt;1%,"Sin iniciar",IF(AI132&gt;=G132,"Terminada","En gestión"))</f>
        <v>Sin iniciar</v>
      </c>
      <c r="AP132" s="368">
        <v>666924384</v>
      </c>
      <c r="AQ132" s="368">
        <v>0</v>
      </c>
      <c r="AR132" s="73">
        <v>37485000</v>
      </c>
      <c r="AS132" s="73">
        <v>32129999.999999996</v>
      </c>
      <c r="AT132" s="73">
        <v>5355000</v>
      </c>
      <c r="AV132" s="635"/>
      <c r="AW132" s="638" t="str">
        <f>+IF(R132=0,"No Aplica",IF(AV132/R132&gt;=100%,100%,AV132/R132))</f>
        <v>No Aplica</v>
      </c>
      <c r="AX132" s="581" t="str">
        <f t="shared" si="76"/>
        <v>No reporta avance en el periodo</v>
      </c>
      <c r="AY132" s="624" t="s">
        <v>191</v>
      </c>
      <c r="AZ132" s="471" t="s">
        <v>104</v>
      </c>
      <c r="BA132" s="471" t="s">
        <v>104</v>
      </c>
      <c r="BB132" s="298" t="str">
        <f>IF(AV132&lt;1%,"Sin iniciar",IF(AV132&gt;=T132,"Terminada","En gestión"))</f>
        <v>Sin iniciar</v>
      </c>
      <c r="BC132" s="368">
        <v>66692438.399999999</v>
      </c>
      <c r="BD132" s="390">
        <v>0</v>
      </c>
      <c r="BE132" s="67">
        <v>13119750</v>
      </c>
      <c r="BF132" s="67">
        <v>11245500</v>
      </c>
      <c r="BG132" s="67">
        <v>5622750</v>
      </c>
    </row>
    <row r="133" spans="2:59" s="98" customFormat="1" ht="17.25" thickBot="1" x14ac:dyDescent="0.35">
      <c r="B133" s="571"/>
      <c r="C133" s="571"/>
      <c r="D133" s="571"/>
      <c r="E133" s="347"/>
      <c r="F133" s="571"/>
      <c r="G133" s="571"/>
      <c r="H133" s="571"/>
      <c r="I133" s="573"/>
      <c r="J133" s="571"/>
      <c r="K133" s="571"/>
      <c r="L133" s="571"/>
      <c r="M133" s="571"/>
      <c r="N133" s="571"/>
      <c r="O133" s="338"/>
      <c r="P133" s="338"/>
      <c r="Q133" s="573"/>
      <c r="R133" s="573"/>
      <c r="S133" s="573"/>
      <c r="T133" s="573"/>
      <c r="U133" s="382"/>
      <c r="V133" s="383"/>
      <c r="W133" s="65" t="s">
        <v>1806</v>
      </c>
      <c r="X133" s="65" t="str">
        <f t="shared" ref="X133:Y134" si="82">+X132</f>
        <v>SCN_17</v>
      </c>
      <c r="Y133" s="66" t="str">
        <f t="shared" si="82"/>
        <v>Producción de información Estadística analizada</v>
      </c>
      <c r="Z133" s="66" t="s">
        <v>102</v>
      </c>
      <c r="AA133" s="66" t="s">
        <v>616</v>
      </c>
      <c r="AB133" s="67">
        <v>13119750</v>
      </c>
      <c r="AC133" s="627"/>
      <c r="AD133" s="344"/>
      <c r="AE133" s="344"/>
      <c r="AF133" s="344"/>
      <c r="AG133" s="344"/>
      <c r="AI133" s="640"/>
      <c r="AJ133" s="377"/>
      <c r="AK133" s="582"/>
      <c r="AL133" s="344"/>
      <c r="AM133" s="344"/>
      <c r="AN133" s="344"/>
      <c r="AO133" s="299"/>
      <c r="AP133" s="369"/>
      <c r="AQ133" s="369"/>
      <c r="AR133" s="73"/>
      <c r="AS133" s="73"/>
      <c r="AT133" s="73"/>
      <c r="AV133" s="636"/>
      <c r="AW133" s="541"/>
      <c r="AX133" s="582"/>
      <c r="AY133" s="625"/>
      <c r="AZ133" s="472"/>
      <c r="BA133" s="472"/>
      <c r="BB133" s="299"/>
      <c r="BC133" s="369"/>
      <c r="BD133" s="575"/>
      <c r="BE133" s="67">
        <v>13119750</v>
      </c>
      <c r="BF133" s="67">
        <v>11245500</v>
      </c>
      <c r="BG133" s="67">
        <v>5622750</v>
      </c>
    </row>
    <row r="134" spans="2:59" s="98" customFormat="1" ht="17.25" thickBot="1" x14ac:dyDescent="0.35">
      <c r="B134" s="484"/>
      <c r="C134" s="484"/>
      <c r="D134" s="484"/>
      <c r="E134" s="348"/>
      <c r="F134" s="484"/>
      <c r="G134" s="484"/>
      <c r="H134" s="484"/>
      <c r="I134" s="574"/>
      <c r="J134" s="484"/>
      <c r="K134" s="484"/>
      <c r="L134" s="484"/>
      <c r="M134" s="484"/>
      <c r="N134" s="484"/>
      <c r="O134" s="339"/>
      <c r="P134" s="339"/>
      <c r="Q134" s="574"/>
      <c r="R134" s="574"/>
      <c r="S134" s="574"/>
      <c r="T134" s="574"/>
      <c r="U134" s="382"/>
      <c r="V134" s="383"/>
      <c r="W134" s="65" t="s">
        <v>1806</v>
      </c>
      <c r="X134" s="65" t="str">
        <f t="shared" si="82"/>
        <v>SCN_17</v>
      </c>
      <c r="Y134" s="184" t="str">
        <f t="shared" si="82"/>
        <v>Producción de información Estadística analizada</v>
      </c>
      <c r="Z134" s="184" t="s">
        <v>114</v>
      </c>
      <c r="AA134" s="184" t="s">
        <v>616</v>
      </c>
      <c r="AB134" s="67">
        <v>11245500</v>
      </c>
      <c r="AC134" s="433"/>
      <c r="AD134" s="345"/>
      <c r="AE134" s="345"/>
      <c r="AF134" s="345"/>
      <c r="AG134" s="345"/>
      <c r="AI134" s="641"/>
      <c r="AJ134" s="378"/>
      <c r="AK134" s="583"/>
      <c r="AL134" s="345"/>
      <c r="AM134" s="345"/>
      <c r="AN134" s="345"/>
      <c r="AO134" s="300"/>
      <c r="AP134" s="370"/>
      <c r="AQ134" s="370"/>
      <c r="AR134" s="73"/>
      <c r="AS134" s="73"/>
      <c r="AT134" s="73"/>
      <c r="AV134" s="637"/>
      <c r="AW134" s="541"/>
      <c r="AX134" s="583"/>
      <c r="AY134" s="626"/>
      <c r="AZ134" s="473"/>
      <c r="BA134" s="473"/>
      <c r="BB134" s="300"/>
      <c r="BC134" s="370"/>
      <c r="BD134" s="381"/>
      <c r="BE134" s="67">
        <v>11245500</v>
      </c>
      <c r="BF134" s="67">
        <v>9639000</v>
      </c>
      <c r="BG134" s="67">
        <v>4819500</v>
      </c>
    </row>
    <row r="135" spans="2:59" s="98" customFormat="1" ht="17.25" thickBot="1" x14ac:dyDescent="0.35">
      <c r="B135" s="343" t="s">
        <v>88</v>
      </c>
      <c r="C135" s="343" t="s">
        <v>228</v>
      </c>
      <c r="D135" s="343" t="s">
        <v>112</v>
      </c>
      <c r="E135" s="346" t="s">
        <v>715</v>
      </c>
      <c r="F135" s="343" t="s">
        <v>116</v>
      </c>
      <c r="G135" s="343" t="s">
        <v>716</v>
      </c>
      <c r="H135" s="343" t="s">
        <v>717</v>
      </c>
      <c r="I135" s="463">
        <v>1</v>
      </c>
      <c r="J135" s="343" t="s">
        <v>718</v>
      </c>
      <c r="K135" s="343" t="s">
        <v>96</v>
      </c>
      <c r="L135" s="343" t="s">
        <v>97</v>
      </c>
      <c r="M135" s="343" t="s">
        <v>719</v>
      </c>
      <c r="N135" s="343" t="s">
        <v>720</v>
      </c>
      <c r="O135" s="337">
        <v>46023</v>
      </c>
      <c r="P135" s="337">
        <v>46386</v>
      </c>
      <c r="Q135" s="463">
        <v>0.24</v>
      </c>
      <c r="R135" s="463">
        <v>0.49</v>
      </c>
      <c r="S135" s="463">
        <v>0.74</v>
      </c>
      <c r="T135" s="463">
        <v>1</v>
      </c>
      <c r="U135" s="382" t="s">
        <v>100</v>
      </c>
      <c r="V135" s="383">
        <v>3925787742</v>
      </c>
      <c r="W135" s="65" t="s">
        <v>1806</v>
      </c>
      <c r="X135" s="65" t="s">
        <v>715</v>
      </c>
      <c r="Y135" s="291" t="s">
        <v>721</v>
      </c>
      <c r="Z135" s="291" t="s">
        <v>722</v>
      </c>
      <c r="AA135" s="66" t="s">
        <v>112</v>
      </c>
      <c r="AB135" s="67">
        <v>100805087982.47301</v>
      </c>
      <c r="AC135" s="432" t="s">
        <v>141</v>
      </c>
      <c r="AD135" s="343" t="s">
        <v>104</v>
      </c>
      <c r="AE135" s="343" t="s">
        <v>142</v>
      </c>
      <c r="AF135" s="343" t="s">
        <v>104</v>
      </c>
      <c r="AG135" s="343" t="s">
        <v>104</v>
      </c>
      <c r="AI135" s="458">
        <v>0.22</v>
      </c>
      <c r="AJ135" s="388">
        <f>+IF(Q135=0,"No Aplica",IF(AI135/Q135&gt;=100%,100%,AI135/Q135))</f>
        <v>0.91666666666666674</v>
      </c>
      <c r="AK135" s="389" t="str">
        <f>IF(ISTEXT(AJ135),"No reporta avance en el periodo",IF(AJ135&lt;=69%,"Avance insuficiente",IF(AJ135&gt;95%,"Avance satisfactorio",IF(AJ135&gt;70%,"Avance suficiente",IF(AJ135&lt;94%,"Avance suficiente",0)))))</f>
        <v>Avance suficiente</v>
      </c>
      <c r="AL135" s="343" t="s">
        <v>723</v>
      </c>
      <c r="AM135" s="343" t="s">
        <v>724</v>
      </c>
      <c r="AN135" s="343" t="s">
        <v>725</v>
      </c>
      <c r="AO135" s="298" t="str">
        <f>IF(AI135&lt;1%,"Sin iniciar",IF(AI135&gt;=G135,"Terminada","En gestión"))</f>
        <v>En gestión</v>
      </c>
      <c r="AP135" s="368">
        <v>3925787742</v>
      </c>
      <c r="AQ135" s="368">
        <v>981446936</v>
      </c>
      <c r="AR135" s="73">
        <v>101835070367.32005</v>
      </c>
      <c r="AS135" s="73">
        <v>55948389985.669998</v>
      </c>
      <c r="AT135" s="73">
        <v>16341297371.98</v>
      </c>
      <c r="AV135" s="518">
        <v>0.48770000000000002</v>
      </c>
      <c r="AW135" s="450">
        <f>+IF(R135=0,"No Aplica",IF(AV135/R135&gt;=100%,100%,AV135/R135))</f>
        <v>0.99530612244897965</v>
      </c>
      <c r="AX135" s="452" t="str">
        <f>IF(ISTEXT(AW135),"No reporta avance en el periodo",IF(AW135&lt;=69%,"Avance insuficiente",IF(AW135&gt;95%,"Avance satisfactorio",IF(AW135&gt;70%,"Avance suficiente",IF(AW135&lt;94%,"Avance suficiente",0)))))</f>
        <v>Avance satisfactorio</v>
      </c>
      <c r="AY135" s="480" t="s">
        <v>726</v>
      </c>
      <c r="AZ135" s="480" t="s">
        <v>727</v>
      </c>
      <c r="BA135" s="492" t="s">
        <v>104</v>
      </c>
      <c r="BB135" s="301" t="s">
        <v>213</v>
      </c>
      <c r="BC135" s="414">
        <v>3925787742</v>
      </c>
      <c r="BD135" s="643">
        <v>1962893871</v>
      </c>
      <c r="BE135" s="67">
        <v>100805087982.47301</v>
      </c>
      <c r="BF135" s="67">
        <v>67994936788.321198</v>
      </c>
      <c r="BG135" s="67">
        <v>35735957786.489845</v>
      </c>
    </row>
    <row r="136" spans="2:59" s="98" customFormat="1" ht="17.25" thickBot="1" x14ac:dyDescent="0.35">
      <c r="B136" s="344"/>
      <c r="C136" s="344"/>
      <c r="D136" s="344"/>
      <c r="E136" s="347"/>
      <c r="F136" s="344"/>
      <c r="G136" s="344"/>
      <c r="H136" s="344"/>
      <c r="I136" s="642"/>
      <c r="J136" s="344"/>
      <c r="K136" s="344"/>
      <c r="L136" s="344"/>
      <c r="M136" s="344"/>
      <c r="N136" s="344"/>
      <c r="O136" s="338"/>
      <c r="P136" s="338"/>
      <c r="Q136" s="642"/>
      <c r="R136" s="642"/>
      <c r="S136" s="642"/>
      <c r="T136" s="642"/>
      <c r="U136" s="382"/>
      <c r="V136" s="383"/>
      <c r="W136" s="65" t="s">
        <v>1806</v>
      </c>
      <c r="X136" s="65" t="s">
        <v>715</v>
      </c>
      <c r="Y136" s="291" t="s">
        <v>721</v>
      </c>
      <c r="Z136" s="291" t="s">
        <v>722</v>
      </c>
      <c r="AA136" s="66" t="s">
        <v>113</v>
      </c>
      <c r="AB136" s="67">
        <v>2488001669.0000005</v>
      </c>
      <c r="AC136" s="433"/>
      <c r="AD136" s="345"/>
      <c r="AE136" s="345"/>
      <c r="AF136" s="345"/>
      <c r="AG136" s="345"/>
      <c r="AI136" s="459"/>
      <c r="AJ136" s="378"/>
      <c r="AK136" s="380"/>
      <c r="AL136" s="345"/>
      <c r="AM136" s="345"/>
      <c r="AN136" s="345"/>
      <c r="AO136" s="300"/>
      <c r="AP136" s="370"/>
      <c r="AQ136" s="370"/>
      <c r="AR136" s="73">
        <v>402962832</v>
      </c>
      <c r="AS136" s="73">
        <v>0</v>
      </c>
      <c r="AT136" s="73">
        <v>0</v>
      </c>
      <c r="AV136" s="457"/>
      <c r="AW136" s="451"/>
      <c r="AX136" s="453"/>
      <c r="AY136" s="456"/>
      <c r="AZ136" s="456"/>
      <c r="BA136" s="494"/>
      <c r="BB136" s="302"/>
      <c r="BC136" s="405"/>
      <c r="BD136" s="644"/>
      <c r="BE136" s="67">
        <v>2488001669.0000005</v>
      </c>
      <c r="BF136" s="67">
        <v>1947555532.9999998</v>
      </c>
      <c r="BG136" s="67">
        <v>943352534</v>
      </c>
    </row>
    <row r="137" spans="2:59" s="98" customFormat="1" ht="17.25" thickBot="1" x14ac:dyDescent="0.35">
      <c r="B137" s="61" t="s">
        <v>88</v>
      </c>
      <c r="C137" s="61" t="s">
        <v>228</v>
      </c>
      <c r="D137" s="61" t="s">
        <v>112</v>
      </c>
      <c r="E137" s="62" t="s">
        <v>728</v>
      </c>
      <c r="F137" s="61" t="s">
        <v>116</v>
      </c>
      <c r="G137" s="61" t="s">
        <v>716</v>
      </c>
      <c r="H137" s="61" t="s">
        <v>717</v>
      </c>
      <c r="I137" s="63">
        <v>1</v>
      </c>
      <c r="J137" s="61" t="s">
        <v>729</v>
      </c>
      <c r="K137" s="61" t="s">
        <v>96</v>
      </c>
      <c r="L137" s="61" t="s">
        <v>97</v>
      </c>
      <c r="M137" s="61" t="s">
        <v>730</v>
      </c>
      <c r="N137" s="61" t="s">
        <v>731</v>
      </c>
      <c r="O137" s="64">
        <v>46023</v>
      </c>
      <c r="P137" s="64">
        <v>46386</v>
      </c>
      <c r="Q137" s="63">
        <v>0.16</v>
      </c>
      <c r="R137" s="63">
        <v>0.21</v>
      </c>
      <c r="S137" s="63">
        <v>0.5</v>
      </c>
      <c r="T137" s="63">
        <v>1</v>
      </c>
      <c r="U137" s="76" t="s">
        <v>100</v>
      </c>
      <c r="V137" s="72">
        <v>609258516</v>
      </c>
      <c r="W137" s="65" t="s">
        <v>1806</v>
      </c>
      <c r="X137" s="65" t="s">
        <v>728</v>
      </c>
      <c r="Y137" s="291" t="s">
        <v>721</v>
      </c>
      <c r="Z137" s="66" t="s">
        <v>262</v>
      </c>
      <c r="AA137" s="66" t="s">
        <v>112</v>
      </c>
      <c r="AB137" s="67">
        <v>4103664988.1949005</v>
      </c>
      <c r="AC137" s="185" t="s">
        <v>141</v>
      </c>
      <c r="AD137" s="61" t="s">
        <v>104</v>
      </c>
      <c r="AE137" s="61" t="s">
        <v>142</v>
      </c>
      <c r="AF137" s="61" t="s">
        <v>104</v>
      </c>
      <c r="AG137" s="61" t="s">
        <v>104</v>
      </c>
      <c r="AI137" s="69">
        <v>0.16</v>
      </c>
      <c r="AJ137" s="78">
        <f>+IF(Q137=0,"No Aplica",IF(AI137/Q137&gt;=100%,100%,AI137/Q137))</f>
        <v>1</v>
      </c>
      <c r="AK137" s="79" t="str">
        <f t="shared" ref="AK137:AK138" si="83">IF(ISTEXT(AJ137),"No reporta avance en el periodo",IF(AJ137&lt;=69%,"Avance insuficiente",IF(AJ137&gt;95%,"Avance satisfactorio",IF(AJ137&gt;70%,"Avance suficiente",IF(AJ137&lt;94%,"Avance suficiente",0)))))</f>
        <v>Avance satisfactorio</v>
      </c>
      <c r="AL137" s="61" t="s">
        <v>732</v>
      </c>
      <c r="AM137" s="61" t="s">
        <v>733</v>
      </c>
      <c r="AN137" s="61"/>
      <c r="AO137" s="169" t="str">
        <f>IF(AI137&lt;1%,"Sin iniciar",IF(AI137&gt;=G137,"Terminada","En gestión"))</f>
        <v>En gestión</v>
      </c>
      <c r="AP137" s="72">
        <v>609258516</v>
      </c>
      <c r="AQ137" s="72">
        <v>152314629</v>
      </c>
      <c r="AR137" s="73">
        <v>3620012434.2900004</v>
      </c>
      <c r="AS137" s="73">
        <v>0</v>
      </c>
      <c r="AT137" s="73">
        <v>0</v>
      </c>
      <c r="AV137" s="162">
        <v>0.29399999999999998</v>
      </c>
      <c r="AW137" s="144">
        <f>+IF(R137=0,"No Aplica",IF(AV137/R137&gt;=100%,100%,AV137/R137))</f>
        <v>1</v>
      </c>
      <c r="AX137" s="125" t="str">
        <f>IF(ISTEXT(AW137),"No reporta avance en el periodo",IF(AW137&lt;=69%,"Avance insuficiente",IF(AW137&gt;95%,"Avance satisfactorio",IF(AW137&gt;70%,"Avance suficiente",IF(AW137&lt;94%,"Avance suficiente",0)))))</f>
        <v>Avance satisfactorio</v>
      </c>
      <c r="AY137" s="145" t="s">
        <v>734</v>
      </c>
      <c r="AZ137" s="145" t="s">
        <v>735</v>
      </c>
      <c r="BA137" s="147" t="s">
        <v>104</v>
      </c>
      <c r="BB137" s="186" t="s">
        <v>213</v>
      </c>
      <c r="BC137" s="104">
        <v>609258516</v>
      </c>
      <c r="BD137" s="105">
        <v>304629258</v>
      </c>
      <c r="BE137" s="67">
        <v>4103664988.1949005</v>
      </c>
      <c r="BF137" s="67">
        <v>2809038336.3311</v>
      </c>
      <c r="BG137" s="67">
        <v>1553825926.1000001</v>
      </c>
    </row>
    <row r="138" spans="2:59" s="98" customFormat="1" ht="17.25" thickBot="1" x14ac:dyDescent="0.35">
      <c r="B138" s="61" t="s">
        <v>88</v>
      </c>
      <c r="C138" s="61" t="s">
        <v>228</v>
      </c>
      <c r="D138" s="61" t="s">
        <v>112</v>
      </c>
      <c r="E138" s="62" t="s">
        <v>736</v>
      </c>
      <c r="F138" s="61" t="s">
        <v>116</v>
      </c>
      <c r="G138" s="61" t="s">
        <v>716</v>
      </c>
      <c r="H138" s="61" t="s">
        <v>717</v>
      </c>
      <c r="I138" s="187">
        <v>111</v>
      </c>
      <c r="J138" s="61" t="s">
        <v>737</v>
      </c>
      <c r="K138" s="61" t="s">
        <v>96</v>
      </c>
      <c r="L138" s="61" t="s">
        <v>152</v>
      </c>
      <c r="M138" s="61" t="s">
        <v>738</v>
      </c>
      <c r="N138" s="61" t="s">
        <v>739</v>
      </c>
      <c r="O138" s="64">
        <v>46054</v>
      </c>
      <c r="P138" s="64">
        <v>46386</v>
      </c>
      <c r="Q138" s="187">
        <v>24</v>
      </c>
      <c r="R138" s="187">
        <v>39</v>
      </c>
      <c r="S138" s="187">
        <v>78</v>
      </c>
      <c r="T138" s="187">
        <v>111</v>
      </c>
      <c r="U138" s="76" t="s">
        <v>100</v>
      </c>
      <c r="V138" s="72">
        <v>699305105</v>
      </c>
      <c r="W138" s="65" t="s">
        <v>1806</v>
      </c>
      <c r="X138" s="65" t="s">
        <v>736</v>
      </c>
      <c r="Y138" s="291" t="s">
        <v>721</v>
      </c>
      <c r="Z138" s="66" t="s">
        <v>386</v>
      </c>
      <c r="AA138" s="66" t="s">
        <v>112</v>
      </c>
      <c r="AB138" s="67">
        <v>4134245401.0717006</v>
      </c>
      <c r="AC138" s="185" t="s">
        <v>141</v>
      </c>
      <c r="AD138" s="61" t="s">
        <v>104</v>
      </c>
      <c r="AE138" s="61" t="s">
        <v>142</v>
      </c>
      <c r="AF138" s="61" t="s">
        <v>104</v>
      </c>
      <c r="AG138" s="61" t="s">
        <v>104</v>
      </c>
      <c r="AI138" s="188">
        <v>22</v>
      </c>
      <c r="AJ138" s="78">
        <f>+IF(Q138=0,"No Aplica",IF(AI138/Q138&gt;=100%,100%,AI138/Q138))</f>
        <v>0.91666666666666663</v>
      </c>
      <c r="AK138" s="79" t="str">
        <f t="shared" si="83"/>
        <v>Avance suficiente</v>
      </c>
      <c r="AL138" s="61" t="s">
        <v>740</v>
      </c>
      <c r="AM138" s="61" t="s">
        <v>741</v>
      </c>
      <c r="AN138" s="61" t="s">
        <v>742</v>
      </c>
      <c r="AO138" s="169" t="str">
        <f>IF(AI138&lt;1%,"Sin iniciar",IF(AI138&gt;=G138,"Terminada","En gestión"))</f>
        <v>En gestión</v>
      </c>
      <c r="AP138" s="72">
        <v>699305105</v>
      </c>
      <c r="AQ138" s="72">
        <v>174826276</v>
      </c>
      <c r="AR138" s="73">
        <v>1322309201.8199999</v>
      </c>
      <c r="AS138" s="73">
        <v>0</v>
      </c>
      <c r="AT138" s="73">
        <v>0</v>
      </c>
      <c r="AV138" s="189">
        <v>39</v>
      </c>
      <c r="AW138" s="144">
        <f>+IF(R138=0,"No Aplica",IF(AV138/R138&gt;=100%,100%,AV138/R138))</f>
        <v>1</v>
      </c>
      <c r="AX138" s="125" t="str">
        <f>IF(ISTEXT(AW138),"No reporta avance en el periodo",IF(AW138&lt;=69%,"Avance insuficiente",IF(AW138&gt;95%,"Avance satisfactorio",IF(AW138&gt;70%,"Avance suficiente",IF(AW138&lt;94%,"Avance suficiente",0)))))</f>
        <v>Avance satisfactorio</v>
      </c>
      <c r="AY138" s="145" t="s">
        <v>726</v>
      </c>
      <c r="AZ138" s="145" t="s">
        <v>743</v>
      </c>
      <c r="BA138" s="147" t="s">
        <v>104</v>
      </c>
      <c r="BB138" s="186" t="s">
        <v>213</v>
      </c>
      <c r="BC138" s="104">
        <v>699305105</v>
      </c>
      <c r="BD138" s="105">
        <v>349652552.5</v>
      </c>
      <c r="BE138" s="67">
        <v>4134245401.0717006</v>
      </c>
      <c r="BF138" s="67">
        <v>2815196646.0077996</v>
      </c>
      <c r="BG138" s="67">
        <v>1563510028.2800002</v>
      </c>
    </row>
    <row r="139" spans="2:59" s="98" customFormat="1" ht="17.25" thickBot="1" x14ac:dyDescent="0.35">
      <c r="B139" s="81" t="s">
        <v>88</v>
      </c>
      <c r="C139" s="81" t="s">
        <v>228</v>
      </c>
      <c r="D139" s="81" t="s">
        <v>744</v>
      </c>
      <c r="E139" s="82" t="s">
        <v>745</v>
      </c>
      <c r="F139" s="81" t="s">
        <v>116</v>
      </c>
      <c r="G139" s="81" t="s">
        <v>137</v>
      </c>
      <c r="H139" s="81" t="s">
        <v>746</v>
      </c>
      <c r="I139" s="97">
        <v>2</v>
      </c>
      <c r="J139" s="81" t="s">
        <v>747</v>
      </c>
      <c r="K139" s="81" t="s">
        <v>96</v>
      </c>
      <c r="L139" s="81" t="s">
        <v>152</v>
      </c>
      <c r="M139" s="81" t="s">
        <v>748</v>
      </c>
      <c r="N139" s="81" t="s">
        <v>749</v>
      </c>
      <c r="O139" s="84">
        <v>46052</v>
      </c>
      <c r="P139" s="84">
        <v>46386</v>
      </c>
      <c r="Q139" s="97"/>
      <c r="R139" s="97">
        <v>1</v>
      </c>
      <c r="S139" s="97"/>
      <c r="T139" s="97">
        <v>2</v>
      </c>
      <c r="U139" s="76" t="s">
        <v>100</v>
      </c>
      <c r="V139" s="72">
        <f>(9244691*10%*12)+(4612606*20%*12)+(4073782*100%*12)+(50%*3546012*12)+(50%*2748973*12)+(20%*5099764*12)</f>
        <v>121058611.19999999</v>
      </c>
      <c r="W139" s="65" t="s">
        <v>1806</v>
      </c>
      <c r="X139" s="65" t="s">
        <v>745</v>
      </c>
      <c r="Y139" s="66" t="s">
        <v>377</v>
      </c>
      <c r="Z139" s="66" t="s">
        <v>750</v>
      </c>
      <c r="AA139" s="66" t="s">
        <v>751</v>
      </c>
      <c r="AB139" s="67">
        <v>126688116.664</v>
      </c>
      <c r="AC139" s="85" t="s">
        <v>141</v>
      </c>
      <c r="AD139" s="81" t="s">
        <v>104</v>
      </c>
      <c r="AE139" s="81" t="s">
        <v>142</v>
      </c>
      <c r="AF139" s="81" t="s">
        <v>104</v>
      </c>
      <c r="AG139" s="81" t="s">
        <v>104</v>
      </c>
      <c r="AI139" s="99"/>
      <c r="AJ139" s="87" t="str">
        <f>+IF(Q139=0,"No Aplica",IF(AI139/Q139&gt;=100%,100%,AI139/Q139))</f>
        <v>No Aplica</v>
      </c>
      <c r="AK139" s="88" t="str">
        <f>IF(ISTEXT(AJ139),"No reporta avance en el periodo",IF(AJ139&lt;=69%,"Avance insuficiente",IF(AJ139&gt;95%,"Avance satisfactorio",IF(AJ139&gt;70%,"Avance suficiente",IF(AJ139&lt;94%,"Avance suficiente",0)))))</f>
        <v>No reporta avance en el periodo</v>
      </c>
      <c r="AL139" s="81" t="s">
        <v>752</v>
      </c>
      <c r="AM139" s="81"/>
      <c r="AN139" s="81"/>
      <c r="AO139" s="89" t="str">
        <f>IF(AI139&lt;1%,"Sin iniciar",IF(AI139&gt;=G139,"Terminada","En gestión"))</f>
        <v>Sin iniciar</v>
      </c>
      <c r="AP139" s="72">
        <f>(9244691*10%*12)+(4612606*20%*12)+(4073782*100%*12)+(50%*3546012*12)+(50%*2748973*12)+(20%*5099764*12)</f>
        <v>121058611.19999999</v>
      </c>
      <c r="AQ139" s="72">
        <f t="shared" ref="AQ139:AQ168" si="84">AP139/4</f>
        <v>30264652.799999997</v>
      </c>
      <c r="AR139" s="73">
        <v>259096884.00099999</v>
      </c>
      <c r="AS139" s="73">
        <v>223067250</v>
      </c>
      <c r="AT139" s="73">
        <v>32988783.100000001</v>
      </c>
      <c r="AV139" s="108">
        <v>0.7</v>
      </c>
      <c r="AW139" s="87">
        <f>+IF(R139=0,"No Aplica",IF(AV139/R139&gt;=100%,100%,AV139/R139))</f>
        <v>0.7</v>
      </c>
      <c r="AX139" s="112" t="str">
        <f>IF(ISTEXT(AW139),"No reporta avance en el periodo",IF(AW139&lt;=69%,"Avance insuficiente",IF(AW139&gt;95%,"Avance satisfactorio",IF(AW139&gt;70%,"Avance suficiente",IF(AW139&lt;94%,"Avance suficiente",0)))))</f>
        <v>Avance suficiente</v>
      </c>
      <c r="AY139" s="190" t="s">
        <v>753</v>
      </c>
      <c r="AZ139" s="191" t="s">
        <v>754</v>
      </c>
      <c r="BA139" s="115" t="s">
        <v>1808</v>
      </c>
      <c r="BB139" s="116" t="s">
        <v>213</v>
      </c>
      <c r="BC139" s="192">
        <f>(9244691*10%*12)+(4612606*20%*12)+(4073782*100%*12)+(50%*3546012*12)+(50%*2748973*12)+(20%*5099764*12)</f>
        <v>121058611.19999999</v>
      </c>
      <c r="BD139" s="192">
        <f>BC139/2</f>
        <v>60529305.599999994</v>
      </c>
      <c r="BE139" s="67">
        <v>126688116.664</v>
      </c>
      <c r="BF139" s="67">
        <v>107044000</v>
      </c>
      <c r="BG139" s="67">
        <v>49780533.600000001</v>
      </c>
    </row>
    <row r="140" spans="2:59" s="98" customFormat="1" ht="17.25" thickBot="1" x14ac:dyDescent="0.35">
      <c r="B140" s="343" t="s">
        <v>88</v>
      </c>
      <c r="C140" s="343" t="s">
        <v>228</v>
      </c>
      <c r="D140" s="343" t="s">
        <v>744</v>
      </c>
      <c r="E140" s="346" t="s">
        <v>755</v>
      </c>
      <c r="F140" s="343" t="s">
        <v>116</v>
      </c>
      <c r="G140" s="343" t="s">
        <v>137</v>
      </c>
      <c r="H140" s="343" t="s">
        <v>746</v>
      </c>
      <c r="I140" s="398">
        <v>4</v>
      </c>
      <c r="J140" s="343" t="s">
        <v>756</v>
      </c>
      <c r="K140" s="343" t="s">
        <v>96</v>
      </c>
      <c r="L140" s="343" t="s">
        <v>152</v>
      </c>
      <c r="M140" s="343" t="s">
        <v>757</v>
      </c>
      <c r="N140" s="343" t="s">
        <v>758</v>
      </c>
      <c r="O140" s="337">
        <v>46052</v>
      </c>
      <c r="P140" s="337">
        <v>46386</v>
      </c>
      <c r="Q140" s="398">
        <v>1</v>
      </c>
      <c r="R140" s="398">
        <v>2</v>
      </c>
      <c r="S140" s="398">
        <v>3</v>
      </c>
      <c r="T140" s="398">
        <v>4</v>
      </c>
      <c r="U140" s="382" t="s">
        <v>100</v>
      </c>
      <c r="V140" s="383">
        <f>(9244691*10%*12)+(4612606*25%*12)+(4460407*50%*12)+(50%*3546012*12)+(50%*2748973*12)+(20%*5099764*12)</f>
        <v>101703232.80000001</v>
      </c>
      <c r="W140" s="65" t="s">
        <v>1806</v>
      </c>
      <c r="X140" s="65" t="s">
        <v>755</v>
      </c>
      <c r="Y140" s="66" t="s">
        <v>490</v>
      </c>
      <c r="Z140" s="66" t="s">
        <v>759</v>
      </c>
      <c r="AA140" s="66" t="s">
        <v>751</v>
      </c>
      <c r="AB140" s="67">
        <v>50168160</v>
      </c>
      <c r="AC140" s="432" t="s">
        <v>141</v>
      </c>
      <c r="AD140" s="343" t="s">
        <v>104</v>
      </c>
      <c r="AE140" s="343" t="s">
        <v>142</v>
      </c>
      <c r="AF140" s="343" t="s">
        <v>104</v>
      </c>
      <c r="AG140" s="343" t="s">
        <v>104</v>
      </c>
      <c r="AI140" s="410">
        <v>1</v>
      </c>
      <c r="AJ140" s="388">
        <f>+IF(Q140=0,"No Aplica",IF(AI140/Q140&gt;=100%,100%,AI140/Q140))</f>
        <v>1</v>
      </c>
      <c r="AK140" s="389" t="str">
        <f t="shared" ref="AK140:AK168" si="85">IF(ISTEXT(AJ140),"No reporta avance en el periodo",IF(AJ140&lt;=69%,"Avance insuficiente",IF(AJ140&gt;95%,"Avance satisfactorio",IF(AJ140&gt;70%,"Avance suficiente",IF(AJ140&lt;94%,"Avance suficiente",0)))))</f>
        <v>Avance satisfactorio</v>
      </c>
      <c r="AL140" s="343" t="s">
        <v>760</v>
      </c>
      <c r="AM140" s="343" t="s">
        <v>761</v>
      </c>
      <c r="AN140" s="343"/>
      <c r="AO140" s="298" t="str">
        <f>IF(AI140&lt;1%,"Sin iniciar",IF(AI140&gt;=G140,"Terminada","En gestión"))</f>
        <v>En gestión</v>
      </c>
      <c r="AP140" s="368">
        <f>(9244691*10%*12)+(4612606*25%*12)+(4460407*50%*12)+(50%*3546012*12)+(50%*2748973*12)+(20%*5099764*12)</f>
        <v>101703232.80000001</v>
      </c>
      <c r="AQ140" s="368">
        <f t="shared" si="84"/>
        <v>25425808.200000003</v>
      </c>
      <c r="AR140" s="73">
        <v>126688116.664</v>
      </c>
      <c r="AS140" s="73">
        <v>105944000</v>
      </c>
      <c r="AT140" s="73">
        <v>16324533.6</v>
      </c>
      <c r="AV140" s="649">
        <v>2</v>
      </c>
      <c r="AW140" s="476">
        <f>+IF(R140=0,"No Aplica",IF(AV140/R140&gt;=100%,100%,AV140/R140))</f>
        <v>1</v>
      </c>
      <c r="AX140" s="651" t="str">
        <f t="shared" ref="AX140" si="86">IF(ISTEXT(AW140),"No reporta avance en el periodo",IF(AW140&lt;=69%,"Avance insuficiente",IF(AW140&gt;95%,"Avance satisfactorio",IF(AW140&gt;70%,"Avance suficiente",IF(AW140&lt;94%,"Avance suficiente",0)))))</f>
        <v>Avance satisfactorio</v>
      </c>
      <c r="AY140" s="653" t="s">
        <v>762</v>
      </c>
      <c r="AZ140" s="655" t="s">
        <v>763</v>
      </c>
      <c r="BA140" s="657" t="s">
        <v>104</v>
      </c>
      <c r="BB140" s="301" t="s">
        <v>213</v>
      </c>
      <c r="BC140" s="646">
        <f>(9244691*10%*12)+(4612606*25%*12)+(4460407*50%*12)+(50%*3546012*12)+(50%*2748973*12)+(20%*5099764*12)</f>
        <v>101703232.80000001</v>
      </c>
      <c r="BD140" s="648">
        <f>BC140/2</f>
        <v>50851616.400000006</v>
      </c>
      <c r="BE140" s="67">
        <v>50168160</v>
      </c>
      <c r="BF140" s="67">
        <v>44129400</v>
      </c>
      <c r="BG140" s="67">
        <v>20593720</v>
      </c>
    </row>
    <row r="141" spans="2:59" s="98" customFormat="1" ht="17.25" thickBot="1" x14ac:dyDescent="0.35">
      <c r="B141" s="344"/>
      <c r="C141" s="344"/>
      <c r="D141" s="344"/>
      <c r="E141" s="347"/>
      <c r="F141" s="344"/>
      <c r="G141" s="344"/>
      <c r="H141" s="344"/>
      <c r="I141" s="645"/>
      <c r="J141" s="344"/>
      <c r="K141" s="344"/>
      <c r="L141" s="344"/>
      <c r="M141" s="344"/>
      <c r="N141" s="344"/>
      <c r="O141" s="338"/>
      <c r="P141" s="338"/>
      <c r="Q141" s="645"/>
      <c r="R141" s="645"/>
      <c r="S141" s="645"/>
      <c r="T141" s="645"/>
      <c r="U141" s="382"/>
      <c r="V141" s="383"/>
      <c r="W141" s="65" t="s">
        <v>1806</v>
      </c>
      <c r="X141" s="65" t="str">
        <f>+X140</f>
        <v>DRE_02</v>
      </c>
      <c r="Y141" s="66" t="s">
        <v>377</v>
      </c>
      <c r="Z141" s="66" t="s">
        <v>750</v>
      </c>
      <c r="AA141" s="66" t="s">
        <v>751</v>
      </c>
      <c r="AB141" s="67">
        <v>472397366.67000008</v>
      </c>
      <c r="AC141" s="433"/>
      <c r="AD141" s="345"/>
      <c r="AE141" s="345"/>
      <c r="AF141" s="345"/>
      <c r="AG141" s="345"/>
      <c r="AI141" s="411"/>
      <c r="AJ141" s="378"/>
      <c r="AK141" s="380"/>
      <c r="AL141" s="345"/>
      <c r="AM141" s="345"/>
      <c r="AN141" s="345"/>
      <c r="AO141" s="300"/>
      <c r="AP141" s="370"/>
      <c r="AQ141" s="370"/>
      <c r="AR141" s="73">
        <v>50168160</v>
      </c>
      <c r="AS141" s="73">
        <v>44129400</v>
      </c>
      <c r="AT141" s="73">
        <v>6658120</v>
      </c>
      <c r="AV141" s="650"/>
      <c r="AW141" s="451"/>
      <c r="AX141" s="652"/>
      <c r="AY141" s="654"/>
      <c r="AZ141" s="656"/>
      <c r="BA141" s="658"/>
      <c r="BB141" s="302"/>
      <c r="BC141" s="647"/>
      <c r="BD141" s="644"/>
      <c r="BE141" s="67">
        <v>472397366.67000008</v>
      </c>
      <c r="BF141" s="67">
        <v>404512750</v>
      </c>
      <c r="BG141" s="67">
        <v>186019450.59999999</v>
      </c>
    </row>
    <row r="142" spans="2:59" s="98" customFormat="1" ht="17.25" thickBot="1" x14ac:dyDescent="0.35">
      <c r="B142" s="343" t="s">
        <v>88</v>
      </c>
      <c r="C142" s="343" t="s">
        <v>228</v>
      </c>
      <c r="D142" s="343" t="s">
        <v>744</v>
      </c>
      <c r="E142" s="346" t="s">
        <v>764</v>
      </c>
      <c r="F142" s="343" t="s">
        <v>116</v>
      </c>
      <c r="G142" s="343" t="s">
        <v>137</v>
      </c>
      <c r="H142" s="343" t="s">
        <v>746</v>
      </c>
      <c r="I142" s="418">
        <v>1</v>
      </c>
      <c r="J142" s="343" t="s">
        <v>765</v>
      </c>
      <c r="K142" s="343" t="s">
        <v>96</v>
      </c>
      <c r="L142" s="343" t="s">
        <v>97</v>
      </c>
      <c r="M142" s="343" t="s">
        <v>766</v>
      </c>
      <c r="N142" s="343" t="s">
        <v>767</v>
      </c>
      <c r="O142" s="337">
        <v>46052</v>
      </c>
      <c r="P142" s="337">
        <v>46386</v>
      </c>
      <c r="Q142" s="418">
        <v>0.25</v>
      </c>
      <c r="R142" s="418">
        <v>0.5</v>
      </c>
      <c r="S142" s="418">
        <v>0.75</v>
      </c>
      <c r="T142" s="418">
        <v>1</v>
      </c>
      <c r="U142" s="382" t="s">
        <v>100</v>
      </c>
      <c r="V142" s="383">
        <f>+(9244691*10%*12)+(3751007*50%*12)+(4460407*10%*12)</f>
        <v>38952159.600000001</v>
      </c>
      <c r="W142" s="65" t="s">
        <v>1806</v>
      </c>
      <c r="X142" s="65" t="s">
        <v>764</v>
      </c>
      <c r="Y142" s="66" t="s">
        <v>293</v>
      </c>
      <c r="Z142" s="66" t="s">
        <v>768</v>
      </c>
      <c r="AA142" s="66" t="s">
        <v>751</v>
      </c>
      <c r="AB142" s="67">
        <v>28050000</v>
      </c>
      <c r="AC142" s="432" t="s">
        <v>141</v>
      </c>
      <c r="AD142" s="343" t="s">
        <v>104</v>
      </c>
      <c r="AE142" s="343" t="s">
        <v>142</v>
      </c>
      <c r="AF142" s="343" t="s">
        <v>104</v>
      </c>
      <c r="AG142" s="343" t="s">
        <v>104</v>
      </c>
      <c r="AI142" s="416">
        <v>0.25</v>
      </c>
      <c r="AJ142" s="388">
        <f>+IF(Q142=0,"No Aplica",IF(AI142/Q142&gt;=100%,100%,AI142/Q142))</f>
        <v>1</v>
      </c>
      <c r="AK142" s="389" t="str">
        <f t="shared" si="85"/>
        <v>Avance satisfactorio</v>
      </c>
      <c r="AL142" s="343" t="s">
        <v>769</v>
      </c>
      <c r="AM142" s="343" t="s">
        <v>770</v>
      </c>
      <c r="AN142" s="343"/>
      <c r="AO142" s="298" t="str">
        <f>IF(AI142&lt;1%,"Sin iniciar",IF(AI142&gt;=G142,"Terminada","En gestión"))</f>
        <v>En gestión</v>
      </c>
      <c r="AP142" s="368">
        <f>+(9244691*10%*12)+(3751007*50%*12)+(4460407*10%*12)</f>
        <v>38952159.600000001</v>
      </c>
      <c r="AQ142" s="368">
        <f t="shared" si="84"/>
        <v>9738039.9000000004</v>
      </c>
      <c r="AR142" s="73">
        <v>28050000</v>
      </c>
      <c r="AS142" s="73">
        <v>24225000</v>
      </c>
      <c r="AT142" s="73">
        <v>3825000</v>
      </c>
      <c r="AV142" s="518">
        <v>0.5</v>
      </c>
      <c r="AW142" s="476">
        <f>+IF(R142=0,"No Aplica",IF(AV142/R142&gt;=100%,100%,AV142/R142))</f>
        <v>1</v>
      </c>
      <c r="AX142" s="651" t="str">
        <f t="shared" ref="AX142" si="87">IF(ISTEXT(AW142),"No reporta avance en el periodo",IF(AW142&lt;=69%,"Avance insuficiente",IF(AW142&gt;95%,"Avance satisfactorio",IF(AW142&gt;70%,"Avance suficiente",IF(AW142&lt;94%,"Avance suficiente",0)))))</f>
        <v>Avance satisfactorio</v>
      </c>
      <c r="AY142" s="661" t="s">
        <v>771</v>
      </c>
      <c r="AZ142" s="663" t="s">
        <v>772</v>
      </c>
      <c r="BA142" s="665" t="s">
        <v>104</v>
      </c>
      <c r="BB142" s="301" t="s">
        <v>213</v>
      </c>
      <c r="BC142" s="666">
        <f>+(9244691*10%*12)+(3751007*50%*12)+(4460407*10%*12)</f>
        <v>38952159.600000001</v>
      </c>
      <c r="BD142" s="643">
        <f>BC142/2</f>
        <v>19476079.800000001</v>
      </c>
      <c r="BE142" s="67">
        <v>28050000</v>
      </c>
      <c r="BF142" s="67">
        <v>24225000</v>
      </c>
      <c r="BG142" s="67">
        <v>11475000</v>
      </c>
    </row>
    <row r="143" spans="2:59" s="98" customFormat="1" ht="17.25" thickBot="1" x14ac:dyDescent="0.35">
      <c r="B143" s="345"/>
      <c r="C143" s="345"/>
      <c r="D143" s="345"/>
      <c r="E143" s="348"/>
      <c r="F143" s="345"/>
      <c r="G143" s="345"/>
      <c r="H143" s="345"/>
      <c r="I143" s="419"/>
      <c r="J143" s="345"/>
      <c r="K143" s="345"/>
      <c r="L143" s="345"/>
      <c r="M143" s="345"/>
      <c r="N143" s="345"/>
      <c r="O143" s="339"/>
      <c r="P143" s="339"/>
      <c r="Q143" s="419"/>
      <c r="R143" s="419"/>
      <c r="S143" s="419"/>
      <c r="T143" s="419"/>
      <c r="U143" s="382"/>
      <c r="V143" s="383"/>
      <c r="W143" s="65" t="s">
        <v>1806</v>
      </c>
      <c r="X143" s="65" t="str">
        <f t="shared" ref="X143:Y143" si="88">+X142</f>
        <v>DRE_03</v>
      </c>
      <c r="Y143" s="66" t="str">
        <f t="shared" si="88"/>
        <v>Producción de información estructural</v>
      </c>
      <c r="Z143" s="66" t="s">
        <v>114</v>
      </c>
      <c r="AA143" s="66" t="s">
        <v>751</v>
      </c>
      <c r="AB143" s="67">
        <v>16830000</v>
      </c>
      <c r="AC143" s="433"/>
      <c r="AD143" s="345"/>
      <c r="AE143" s="345"/>
      <c r="AF143" s="345"/>
      <c r="AG143" s="345"/>
      <c r="AI143" s="417"/>
      <c r="AJ143" s="378"/>
      <c r="AK143" s="380"/>
      <c r="AL143" s="345"/>
      <c r="AM143" s="345"/>
      <c r="AN143" s="345"/>
      <c r="AO143" s="300"/>
      <c r="AP143" s="370"/>
      <c r="AQ143" s="370"/>
      <c r="AR143" s="73">
        <v>16830000</v>
      </c>
      <c r="AS143" s="73">
        <v>14535000</v>
      </c>
      <c r="AT143" s="73">
        <v>2244000</v>
      </c>
      <c r="AV143" s="457"/>
      <c r="AW143" s="451"/>
      <c r="AX143" s="652"/>
      <c r="AY143" s="662"/>
      <c r="AZ143" s="664"/>
      <c r="BA143" s="658"/>
      <c r="BB143" s="302"/>
      <c r="BC143" s="647"/>
      <c r="BD143" s="644"/>
      <c r="BE143" s="67">
        <v>16830000</v>
      </c>
      <c r="BF143" s="67">
        <v>14535000</v>
      </c>
      <c r="BG143" s="67">
        <v>6834000</v>
      </c>
    </row>
    <row r="144" spans="2:59" s="98" customFormat="1" ht="17.25" thickBot="1" x14ac:dyDescent="0.35">
      <c r="B144" s="343" t="s">
        <v>88</v>
      </c>
      <c r="C144" s="343" t="s">
        <v>228</v>
      </c>
      <c r="D144" s="343" t="s">
        <v>744</v>
      </c>
      <c r="E144" s="346" t="s">
        <v>773</v>
      </c>
      <c r="F144" s="343" t="s">
        <v>116</v>
      </c>
      <c r="G144" s="343" t="s">
        <v>137</v>
      </c>
      <c r="H144" s="343" t="s">
        <v>746</v>
      </c>
      <c r="I144" s="659">
        <v>6</v>
      </c>
      <c r="J144" s="343" t="s">
        <v>774</v>
      </c>
      <c r="K144" s="343" t="s">
        <v>96</v>
      </c>
      <c r="L144" s="343" t="s">
        <v>152</v>
      </c>
      <c r="M144" s="343" t="s">
        <v>775</v>
      </c>
      <c r="N144" s="343" t="s">
        <v>776</v>
      </c>
      <c r="O144" s="337">
        <v>46054</v>
      </c>
      <c r="P144" s="337">
        <v>46386</v>
      </c>
      <c r="Q144" s="659"/>
      <c r="R144" s="659">
        <v>1</v>
      </c>
      <c r="S144" s="659">
        <v>4</v>
      </c>
      <c r="T144" s="659">
        <v>6</v>
      </c>
      <c r="U144" s="382" t="s">
        <v>100</v>
      </c>
      <c r="V144" s="383">
        <f>+(6537356*50%*12)+(6537356*10%*12)+(4806804*10%*12)+(4460407*80%*12)</f>
        <v>95657035.200000003</v>
      </c>
      <c r="W144" s="65" t="s">
        <v>1806</v>
      </c>
      <c r="X144" s="65" t="s">
        <v>773</v>
      </c>
      <c r="Y144" s="66" t="s">
        <v>490</v>
      </c>
      <c r="Z144" s="66" t="s">
        <v>759</v>
      </c>
      <c r="AA144" s="66" t="s">
        <v>751</v>
      </c>
      <c r="AB144" s="67">
        <v>307535840</v>
      </c>
      <c r="AC144" s="432" t="s">
        <v>141</v>
      </c>
      <c r="AD144" s="343" t="s">
        <v>104</v>
      </c>
      <c r="AE144" s="343" t="s">
        <v>142</v>
      </c>
      <c r="AF144" s="343" t="s">
        <v>104</v>
      </c>
      <c r="AG144" s="343" t="s">
        <v>104</v>
      </c>
      <c r="AI144" s="667"/>
      <c r="AJ144" s="87" t="str">
        <f>+IF(Q144=0,"No Aplica",IF(AI144/Q144&gt;=100%,100%,AI144/Q144))</f>
        <v>No Aplica</v>
      </c>
      <c r="AK144" s="389" t="str">
        <f t="shared" si="85"/>
        <v>No reporta avance en el periodo</v>
      </c>
      <c r="AL144" s="343" t="s">
        <v>777</v>
      </c>
      <c r="AM144" s="343"/>
      <c r="AN144" s="343"/>
      <c r="AO144" s="298" t="str">
        <f>IF(AI144&lt;1%,"Sin iniciar",IF(AI144&gt;=G144,"Terminada","En gestión"))</f>
        <v>Sin iniciar</v>
      </c>
      <c r="AP144" s="368">
        <f>+(6537356*50%*12)+(6537356*10%*12)+(4806804*10%*12)+(4460407*80%*12)</f>
        <v>95657035.200000003</v>
      </c>
      <c r="AQ144" s="368">
        <f t="shared" si="84"/>
        <v>23914258.800000001</v>
      </c>
      <c r="AR144" s="73">
        <v>307535840</v>
      </c>
      <c r="AS144" s="73">
        <v>265943000</v>
      </c>
      <c r="AT144" s="73">
        <v>37186066.899999999</v>
      </c>
      <c r="AV144" s="522">
        <v>1</v>
      </c>
      <c r="AW144" s="476">
        <f>+IF(R144=0,"No Aplica",IF(AV144/R144&gt;=100%,100%,AV144/R144))</f>
        <v>1</v>
      </c>
      <c r="AX144" s="452" t="str">
        <f t="shared" ref="AX144" si="89">IF(ISTEXT(AW144),"No reporta avance en el periodo",IF(AW144&lt;=69%,"Avance insuficiente",IF(AW144&gt;95%,"Avance satisfactorio",IF(AW144&gt;70%,"Avance suficiente",IF(AW144&lt;94%,"Avance suficiente",0)))))</f>
        <v>Avance satisfactorio</v>
      </c>
      <c r="AY144" s="669" t="s">
        <v>778</v>
      </c>
      <c r="AZ144" s="669" t="s">
        <v>779</v>
      </c>
      <c r="BA144" s="492" t="s">
        <v>104</v>
      </c>
      <c r="BB144" s="301" t="s">
        <v>576</v>
      </c>
      <c r="BC144" s="666">
        <f>+(6537356*50%*12)+(6537356*10%*12)+(4806804*10%*12)+(4460407*80%*12)</f>
        <v>95657035.200000003</v>
      </c>
      <c r="BD144" s="643">
        <f>BC144/2</f>
        <v>47828517.600000001</v>
      </c>
      <c r="BE144" s="67">
        <v>307535840</v>
      </c>
      <c r="BF144" s="67">
        <v>265943000</v>
      </c>
      <c r="BG144" s="67">
        <v>119840866.90000001</v>
      </c>
    </row>
    <row r="145" spans="2:59" s="98" customFormat="1" ht="17.25" thickBot="1" x14ac:dyDescent="0.35">
      <c r="B145" s="345"/>
      <c r="C145" s="345"/>
      <c r="D145" s="345"/>
      <c r="E145" s="348"/>
      <c r="F145" s="345"/>
      <c r="G145" s="345"/>
      <c r="H145" s="345"/>
      <c r="I145" s="660"/>
      <c r="J145" s="345"/>
      <c r="K145" s="345"/>
      <c r="L145" s="345"/>
      <c r="M145" s="345"/>
      <c r="N145" s="345"/>
      <c r="O145" s="339"/>
      <c r="P145" s="339"/>
      <c r="Q145" s="660"/>
      <c r="R145" s="660"/>
      <c r="S145" s="660"/>
      <c r="T145" s="660"/>
      <c r="U145" s="382"/>
      <c r="V145" s="383"/>
      <c r="W145" s="65" t="s">
        <v>1806</v>
      </c>
      <c r="X145" s="65" t="str">
        <f>+X144</f>
        <v>DRE_04</v>
      </c>
      <c r="Y145" s="66" t="s">
        <v>293</v>
      </c>
      <c r="Z145" s="66" t="s">
        <v>378</v>
      </c>
      <c r="AA145" s="66" t="s">
        <v>751</v>
      </c>
      <c r="AB145" s="67">
        <v>43120000</v>
      </c>
      <c r="AC145" s="433"/>
      <c r="AD145" s="345"/>
      <c r="AE145" s="345"/>
      <c r="AF145" s="345"/>
      <c r="AG145" s="345"/>
      <c r="AI145" s="668"/>
      <c r="AJ145" s="87"/>
      <c r="AK145" s="380"/>
      <c r="AL145" s="345"/>
      <c r="AM145" s="345"/>
      <c r="AN145" s="345"/>
      <c r="AO145" s="300"/>
      <c r="AP145" s="370"/>
      <c r="AQ145" s="370"/>
      <c r="AR145" s="73">
        <v>43120000</v>
      </c>
      <c r="AS145" s="73">
        <v>37240000</v>
      </c>
      <c r="AT145" s="73">
        <v>6010666.8999999994</v>
      </c>
      <c r="AV145" s="523"/>
      <c r="AW145" s="451"/>
      <c r="AX145" s="453"/>
      <c r="AY145" s="670"/>
      <c r="AZ145" s="670"/>
      <c r="BA145" s="494"/>
      <c r="BB145" s="302"/>
      <c r="BC145" s="647"/>
      <c r="BD145" s="644"/>
      <c r="BE145" s="67">
        <v>43120000</v>
      </c>
      <c r="BF145" s="67">
        <v>37240000</v>
      </c>
      <c r="BG145" s="67">
        <v>17770666.899999999</v>
      </c>
    </row>
    <row r="146" spans="2:59" s="98" customFormat="1" ht="17.25" thickBot="1" x14ac:dyDescent="0.35">
      <c r="B146" s="343" t="s">
        <v>88</v>
      </c>
      <c r="C146" s="343" t="s">
        <v>228</v>
      </c>
      <c r="D146" s="343" t="s">
        <v>744</v>
      </c>
      <c r="E146" s="346" t="s">
        <v>780</v>
      </c>
      <c r="F146" s="343" t="s">
        <v>136</v>
      </c>
      <c r="G146" s="343" t="s">
        <v>781</v>
      </c>
      <c r="H146" s="343" t="s">
        <v>118</v>
      </c>
      <c r="I146" s="340">
        <v>1</v>
      </c>
      <c r="J146" s="343" t="s">
        <v>782</v>
      </c>
      <c r="K146" s="343" t="s">
        <v>96</v>
      </c>
      <c r="L146" s="343" t="s">
        <v>97</v>
      </c>
      <c r="M146" s="343" t="s">
        <v>783</v>
      </c>
      <c r="N146" s="343" t="s">
        <v>784</v>
      </c>
      <c r="O146" s="337">
        <v>46054</v>
      </c>
      <c r="P146" s="337">
        <v>46386</v>
      </c>
      <c r="Q146" s="340">
        <v>0.3</v>
      </c>
      <c r="R146" s="340">
        <v>0.5</v>
      </c>
      <c r="S146" s="340">
        <v>0.7</v>
      </c>
      <c r="T146" s="340">
        <v>1</v>
      </c>
      <c r="U146" s="382" t="s">
        <v>100</v>
      </c>
      <c r="V146" s="383">
        <f>+(6537356*20%*12)+(4806804*10%*12)</f>
        <v>21457819.200000003</v>
      </c>
      <c r="W146" s="65" t="s">
        <v>1806</v>
      </c>
      <c r="X146" s="65" t="s">
        <v>780</v>
      </c>
      <c r="Y146" s="66" t="s">
        <v>490</v>
      </c>
      <c r="Z146" s="66" t="s">
        <v>759</v>
      </c>
      <c r="AA146" s="66" t="s">
        <v>751</v>
      </c>
      <c r="AB146" s="67">
        <v>32848200</v>
      </c>
      <c r="AC146" s="432" t="s">
        <v>141</v>
      </c>
      <c r="AD146" s="343" t="s">
        <v>104</v>
      </c>
      <c r="AE146" s="343" t="s">
        <v>142</v>
      </c>
      <c r="AF146" s="343" t="s">
        <v>106</v>
      </c>
      <c r="AG146" s="343" t="s">
        <v>104</v>
      </c>
      <c r="AI146" s="374">
        <v>0.3</v>
      </c>
      <c r="AJ146" s="388">
        <f>+IF(Q146=0,"No Aplica",IF(AI146/Q146&gt;=100%,100%,AI146/Q146))</f>
        <v>1</v>
      </c>
      <c r="AK146" s="389" t="str">
        <f t="shared" si="85"/>
        <v>Avance satisfactorio</v>
      </c>
      <c r="AL146" s="343" t="s">
        <v>785</v>
      </c>
      <c r="AM146" s="343" t="s">
        <v>786</v>
      </c>
      <c r="AN146" s="343"/>
      <c r="AO146" s="298" t="str">
        <f>IF(AI146&lt;1%,"Sin iniciar",IF(AI146&gt;=G146,"Terminada","En gestión"))</f>
        <v>En gestión</v>
      </c>
      <c r="AP146" s="368">
        <f>+(6537356*20%*12)+(4806804*10%*12)</f>
        <v>21457819.200000003</v>
      </c>
      <c r="AQ146" s="368">
        <f t="shared" si="84"/>
        <v>5364454.8000000007</v>
      </c>
      <c r="AR146" s="73">
        <v>32848200</v>
      </c>
      <c r="AS146" s="73">
        <v>28368900</v>
      </c>
      <c r="AT146" s="73">
        <v>2289420</v>
      </c>
      <c r="AV146" s="518">
        <v>0.8</v>
      </c>
      <c r="AW146" s="476">
        <f>+IF(R146=0,"No Aplica",IF(AV146/R146&gt;=100%,100%,AV146/R146))</f>
        <v>1</v>
      </c>
      <c r="AX146" s="452" t="str">
        <f t="shared" ref="AX146" si="90">IF(ISTEXT(AW146),"No reporta avance en el periodo",IF(AW146&lt;=69%,"Avance insuficiente",IF(AW146&gt;95%,"Avance satisfactorio",IF(AW146&gt;70%,"Avance suficiente",IF(AW146&lt;94%,"Avance suficiente",0)))))</f>
        <v>Avance satisfactorio</v>
      </c>
      <c r="AY146" s="671" t="s">
        <v>787</v>
      </c>
      <c r="AZ146" s="673" t="s">
        <v>788</v>
      </c>
      <c r="BA146" s="665" t="s">
        <v>104</v>
      </c>
      <c r="BB146" s="301" t="s">
        <v>213</v>
      </c>
      <c r="BC146" s="666">
        <f>+(6537356*20%*12)+(4806804*10%*12)</f>
        <v>21457819.200000003</v>
      </c>
      <c r="BD146" s="643">
        <f>BC146/2</f>
        <v>10728909.600000001</v>
      </c>
      <c r="BE146" s="67">
        <v>32848200</v>
      </c>
      <c r="BF146" s="67">
        <v>28368900</v>
      </c>
      <c r="BG146" s="67">
        <v>12243420</v>
      </c>
    </row>
    <row r="147" spans="2:59" s="98" customFormat="1" ht="17.25" thickBot="1" x14ac:dyDescent="0.35">
      <c r="B147" s="345"/>
      <c r="C147" s="345"/>
      <c r="D147" s="345"/>
      <c r="E147" s="348"/>
      <c r="F147" s="345"/>
      <c r="G147" s="345"/>
      <c r="H147" s="345"/>
      <c r="I147" s="342"/>
      <c r="J147" s="345"/>
      <c r="K147" s="345"/>
      <c r="L147" s="345"/>
      <c r="M147" s="345"/>
      <c r="N147" s="345"/>
      <c r="O147" s="339"/>
      <c r="P147" s="339"/>
      <c r="Q147" s="342"/>
      <c r="R147" s="342"/>
      <c r="S147" s="342"/>
      <c r="T147" s="342"/>
      <c r="U147" s="382"/>
      <c r="V147" s="383"/>
      <c r="W147" s="65" t="s">
        <v>1806</v>
      </c>
      <c r="X147" s="65" t="str">
        <f>+X146</f>
        <v>DRE_05</v>
      </c>
      <c r="Y147" s="66" t="s">
        <v>293</v>
      </c>
      <c r="Z147" s="66" t="s">
        <v>378</v>
      </c>
      <c r="AA147" s="66" t="s">
        <v>751</v>
      </c>
      <c r="AB147" s="67">
        <v>6160000</v>
      </c>
      <c r="AC147" s="433"/>
      <c r="AD147" s="345"/>
      <c r="AE147" s="345"/>
      <c r="AF147" s="345"/>
      <c r="AG147" s="345"/>
      <c r="AI147" s="376"/>
      <c r="AJ147" s="378"/>
      <c r="AK147" s="380"/>
      <c r="AL147" s="345"/>
      <c r="AM147" s="345"/>
      <c r="AN147" s="345"/>
      <c r="AO147" s="300"/>
      <c r="AP147" s="370"/>
      <c r="AQ147" s="370"/>
      <c r="AR147" s="73">
        <v>6160000</v>
      </c>
      <c r="AS147" s="73">
        <v>5320000</v>
      </c>
      <c r="AT147" s="73">
        <v>858666.70000000007</v>
      </c>
      <c r="AV147" s="457"/>
      <c r="AW147" s="451"/>
      <c r="AX147" s="453"/>
      <c r="AY147" s="672"/>
      <c r="AZ147" s="674"/>
      <c r="BA147" s="658"/>
      <c r="BB147" s="302"/>
      <c r="BC147" s="647"/>
      <c r="BD147" s="644"/>
      <c r="BE147" s="67">
        <v>6160000</v>
      </c>
      <c r="BF147" s="67">
        <v>5320000</v>
      </c>
      <c r="BG147" s="67">
        <v>2538666.7000000002</v>
      </c>
    </row>
    <row r="148" spans="2:59" s="98" customFormat="1" ht="17.25" thickBot="1" x14ac:dyDescent="0.35">
      <c r="B148" s="343" t="s">
        <v>88</v>
      </c>
      <c r="C148" s="343" t="s">
        <v>228</v>
      </c>
      <c r="D148" s="343" t="s">
        <v>744</v>
      </c>
      <c r="E148" s="346" t="s">
        <v>789</v>
      </c>
      <c r="F148" s="343" t="s">
        <v>116</v>
      </c>
      <c r="G148" s="343" t="s">
        <v>137</v>
      </c>
      <c r="H148" s="343" t="s">
        <v>746</v>
      </c>
      <c r="I148" s="340">
        <v>1</v>
      </c>
      <c r="J148" s="343" t="s">
        <v>790</v>
      </c>
      <c r="K148" s="343" t="s">
        <v>96</v>
      </c>
      <c r="L148" s="343" t="s">
        <v>97</v>
      </c>
      <c r="M148" s="343" t="s">
        <v>791</v>
      </c>
      <c r="N148" s="343" t="s">
        <v>792</v>
      </c>
      <c r="O148" s="337">
        <v>46052</v>
      </c>
      <c r="P148" s="337">
        <v>46386</v>
      </c>
      <c r="Q148" s="340"/>
      <c r="R148" s="340">
        <v>0.3</v>
      </c>
      <c r="S148" s="340">
        <v>0.6</v>
      </c>
      <c r="T148" s="340">
        <v>1</v>
      </c>
      <c r="U148" s="382" t="s">
        <v>100</v>
      </c>
      <c r="V148" s="383">
        <f>+(4073782*50%*12)+(3751007*30%*12)+(9244691*10%*12)</f>
        <v>49039946.400000006</v>
      </c>
      <c r="W148" s="65" t="s">
        <v>1806</v>
      </c>
      <c r="X148" s="65" t="s">
        <v>789</v>
      </c>
      <c r="Y148" s="66" t="s">
        <v>293</v>
      </c>
      <c r="Z148" s="66" t="s">
        <v>768</v>
      </c>
      <c r="AA148" s="66" t="s">
        <v>751</v>
      </c>
      <c r="AB148" s="67">
        <v>28050000</v>
      </c>
      <c r="AC148" s="432" t="s">
        <v>141</v>
      </c>
      <c r="AD148" s="343" t="s">
        <v>104</v>
      </c>
      <c r="AE148" s="343" t="s">
        <v>142</v>
      </c>
      <c r="AF148" s="343" t="s">
        <v>104</v>
      </c>
      <c r="AG148" s="343" t="s">
        <v>104</v>
      </c>
      <c r="AI148" s="374"/>
      <c r="AJ148" s="388" t="str">
        <f>+IF(Q148=0,"No Aplica",IF(AI148/Q148&gt;=100%,100%,AI148/Q148))</f>
        <v>No Aplica</v>
      </c>
      <c r="AK148" s="389" t="str">
        <f t="shared" si="85"/>
        <v>No reporta avance en el periodo</v>
      </c>
      <c r="AL148" s="343"/>
      <c r="AM148" s="343"/>
      <c r="AN148" s="343"/>
      <c r="AO148" s="298" t="str">
        <f>IF(AI148&lt;1%,"Sin iniciar",IF(AI148&gt;=G148,"Terminada","En gestión"))</f>
        <v>Sin iniciar</v>
      </c>
      <c r="AP148" s="368">
        <f>+(4073782*50%*12)+(3751007*30%*12)+(9244691*10%*12)</f>
        <v>49039946.400000006</v>
      </c>
      <c r="AQ148" s="368">
        <f t="shared" si="84"/>
        <v>12259986.600000001</v>
      </c>
      <c r="AR148" s="73">
        <v>28050000</v>
      </c>
      <c r="AS148" s="73">
        <v>24225000</v>
      </c>
      <c r="AT148" s="73">
        <v>3825000</v>
      </c>
      <c r="AV148" s="518">
        <v>0.3</v>
      </c>
      <c r="AW148" s="476">
        <f>+IF(R148=0,"No Aplica",IF(AV148/R148&gt;=100%,100%,AV148/R148))</f>
        <v>1</v>
      </c>
      <c r="AX148" s="452" t="str">
        <f t="shared" ref="AX148" si="91">IF(ISTEXT(AW148),"No reporta avance en el periodo",IF(AW148&lt;=69%,"Avance insuficiente",IF(AW148&gt;95%,"Avance satisfactorio",IF(AW148&gt;70%,"Avance suficiente",IF(AW148&lt;94%,"Avance suficiente",0)))))</f>
        <v>Avance satisfactorio</v>
      </c>
      <c r="AY148" s="669" t="s">
        <v>793</v>
      </c>
      <c r="AZ148" s="669" t="s">
        <v>794</v>
      </c>
      <c r="BA148" s="492" t="s">
        <v>104</v>
      </c>
      <c r="BB148" s="301" t="s">
        <v>576</v>
      </c>
      <c r="BC148" s="666">
        <f>+(4073782*50%*12)+(3751007*30%*12)+(9244691*10%*12)</f>
        <v>49039946.400000006</v>
      </c>
      <c r="BD148" s="643">
        <f>BC148/2</f>
        <v>24519973.200000003</v>
      </c>
      <c r="BE148" s="67">
        <v>28050000</v>
      </c>
      <c r="BF148" s="67">
        <v>24225000</v>
      </c>
      <c r="BG148" s="67">
        <v>11475000</v>
      </c>
    </row>
    <row r="149" spans="2:59" s="98" customFormat="1" ht="17.25" thickBot="1" x14ac:dyDescent="0.35">
      <c r="B149" s="345"/>
      <c r="C149" s="345"/>
      <c r="D149" s="345"/>
      <c r="E149" s="348"/>
      <c r="F149" s="345"/>
      <c r="G149" s="345"/>
      <c r="H149" s="345"/>
      <c r="I149" s="342"/>
      <c r="J149" s="345"/>
      <c r="K149" s="345"/>
      <c r="L149" s="345"/>
      <c r="M149" s="345"/>
      <c r="N149" s="345"/>
      <c r="O149" s="339"/>
      <c r="P149" s="339"/>
      <c r="Q149" s="342"/>
      <c r="R149" s="342"/>
      <c r="S149" s="342"/>
      <c r="T149" s="342"/>
      <c r="U149" s="382"/>
      <c r="V149" s="383"/>
      <c r="W149" s="65" t="s">
        <v>1806</v>
      </c>
      <c r="X149" s="65" t="str">
        <f t="shared" ref="X149:Y149" si="92">+X148</f>
        <v>DRE_06</v>
      </c>
      <c r="Y149" s="66" t="str">
        <f t="shared" si="92"/>
        <v>Producción de información estructural</v>
      </c>
      <c r="Z149" s="66" t="s">
        <v>114</v>
      </c>
      <c r="AA149" s="66" t="s">
        <v>751</v>
      </c>
      <c r="AB149" s="67">
        <v>16830000</v>
      </c>
      <c r="AC149" s="433"/>
      <c r="AD149" s="345"/>
      <c r="AE149" s="345"/>
      <c r="AF149" s="345"/>
      <c r="AG149" s="345"/>
      <c r="AI149" s="376"/>
      <c r="AJ149" s="378"/>
      <c r="AK149" s="380"/>
      <c r="AL149" s="345"/>
      <c r="AM149" s="345"/>
      <c r="AN149" s="345"/>
      <c r="AO149" s="300"/>
      <c r="AP149" s="370"/>
      <c r="AQ149" s="370"/>
      <c r="AR149" s="73">
        <v>16830000</v>
      </c>
      <c r="AS149" s="73">
        <v>14535000</v>
      </c>
      <c r="AT149" s="73">
        <v>2244000</v>
      </c>
      <c r="AV149" s="443"/>
      <c r="AW149" s="451"/>
      <c r="AX149" s="453"/>
      <c r="AY149" s="670"/>
      <c r="AZ149" s="670"/>
      <c r="BA149" s="494"/>
      <c r="BB149" s="302"/>
      <c r="BC149" s="647"/>
      <c r="BD149" s="644"/>
      <c r="BE149" s="67">
        <v>16830000</v>
      </c>
      <c r="BF149" s="67">
        <v>14535000</v>
      </c>
      <c r="BG149" s="67">
        <v>6834000</v>
      </c>
    </row>
    <row r="150" spans="2:59" s="98" customFormat="1" ht="17.25" thickBot="1" x14ac:dyDescent="0.35">
      <c r="B150" s="81" t="s">
        <v>88</v>
      </c>
      <c r="C150" s="81" t="s">
        <v>228</v>
      </c>
      <c r="D150" s="81" t="s">
        <v>744</v>
      </c>
      <c r="E150" s="82" t="s">
        <v>795</v>
      </c>
      <c r="F150" s="81" t="s">
        <v>116</v>
      </c>
      <c r="G150" s="81" t="s">
        <v>137</v>
      </c>
      <c r="H150" s="81" t="s">
        <v>457</v>
      </c>
      <c r="I150" s="166">
        <v>1</v>
      </c>
      <c r="J150" s="81" t="s">
        <v>796</v>
      </c>
      <c r="K150" s="81" t="s">
        <v>96</v>
      </c>
      <c r="L150" s="81" t="s">
        <v>97</v>
      </c>
      <c r="M150" s="81" t="s">
        <v>791</v>
      </c>
      <c r="N150" s="81" t="s">
        <v>797</v>
      </c>
      <c r="O150" s="84">
        <v>46052</v>
      </c>
      <c r="P150" s="84">
        <v>46386</v>
      </c>
      <c r="Q150" s="166">
        <v>0.12</v>
      </c>
      <c r="R150" s="166">
        <v>0.25</v>
      </c>
      <c r="S150" s="166">
        <v>0.75</v>
      </c>
      <c r="T150" s="166">
        <v>1</v>
      </c>
      <c r="U150" s="76" t="s">
        <v>100</v>
      </c>
      <c r="V150" s="72">
        <f>+(9244691*10%*12)+(4276330*25%*12)+(4612606*25%*12)</f>
        <v>37760437.200000003</v>
      </c>
      <c r="W150" s="65" t="s">
        <v>1806</v>
      </c>
      <c r="X150" s="65" t="s">
        <v>795</v>
      </c>
      <c r="Y150" s="66" t="s">
        <v>377</v>
      </c>
      <c r="Z150" s="66" t="s">
        <v>750</v>
      </c>
      <c r="AA150" s="66" t="s">
        <v>751</v>
      </c>
      <c r="AB150" s="67">
        <v>42134466.666000001</v>
      </c>
      <c r="AC150" s="85" t="s">
        <v>141</v>
      </c>
      <c r="AD150" s="81" t="s">
        <v>104</v>
      </c>
      <c r="AE150" s="81" t="s">
        <v>142</v>
      </c>
      <c r="AF150" s="81" t="s">
        <v>104</v>
      </c>
      <c r="AG150" s="81" t="s">
        <v>104</v>
      </c>
      <c r="AI150" s="167">
        <v>0.12</v>
      </c>
      <c r="AJ150" s="87">
        <f>+IF(Q150=0,"No Aplica",IF(AI150/Q150&gt;=100%,100%,AI150/Q150))</f>
        <v>1</v>
      </c>
      <c r="AK150" s="88" t="str">
        <f t="shared" si="85"/>
        <v>Avance satisfactorio</v>
      </c>
      <c r="AL150" s="81" t="s">
        <v>798</v>
      </c>
      <c r="AM150" s="81" t="s">
        <v>799</v>
      </c>
      <c r="AN150" s="81"/>
      <c r="AO150" s="89" t="str">
        <f>IF(AI150&lt;1%,"Sin iniciar",IF(AI150&gt;=G150,"Terminada","En gestión"))</f>
        <v>En gestión</v>
      </c>
      <c r="AP150" s="72">
        <f>+(9244691*10%*12)+(4276330*25%*12)+(4612606*25%*12)</f>
        <v>37760437.200000003</v>
      </c>
      <c r="AQ150" s="72">
        <f t="shared" si="84"/>
        <v>9440109.3000000007</v>
      </c>
      <c r="AR150" s="73">
        <v>42134466.666000001</v>
      </c>
      <c r="AS150" s="73">
        <v>35653500</v>
      </c>
      <c r="AT150" s="73">
        <v>4221966.8</v>
      </c>
      <c r="AV150" s="108">
        <v>0.25</v>
      </c>
      <c r="AW150" s="87">
        <f>+IF(R150=0,"No Aplica",IF(AV150/R150&gt;=100%,100%,AV150/R150))</f>
        <v>1</v>
      </c>
      <c r="AX150" s="112" t="str">
        <f t="shared" ref="AX150:AX151" si="93">IF(ISTEXT(AW150),"No reporta avance en el periodo",IF(AW150&lt;=69%,"Avance insuficiente",IF(AW150&gt;95%,"Avance satisfactorio",IF(AW150&gt;70%,"Avance suficiente",IF(AW150&lt;94%,"Avance suficiente",0)))))</f>
        <v>Avance satisfactorio</v>
      </c>
      <c r="AY150" s="193" t="s">
        <v>800</v>
      </c>
      <c r="AZ150" s="194" t="s">
        <v>801</v>
      </c>
      <c r="BA150" s="195" t="s">
        <v>104</v>
      </c>
      <c r="BB150" s="116" t="s">
        <v>213</v>
      </c>
      <c r="BC150" s="192">
        <f>+(9244691*10%*12)+(4276330*25%*12)+(4612606*25%*12)</f>
        <v>37760437.200000003</v>
      </c>
      <c r="BD150" s="192">
        <f>BC150/2</f>
        <v>18880218.600000001</v>
      </c>
      <c r="BE150" s="67">
        <v>42134466.666000001</v>
      </c>
      <c r="BF150" s="67">
        <v>35653500</v>
      </c>
      <c r="BG150" s="67">
        <v>16600966.800000001</v>
      </c>
    </row>
    <row r="151" spans="2:59" s="98" customFormat="1" ht="17.25" thickBot="1" x14ac:dyDescent="0.35">
      <c r="B151" s="343" t="s">
        <v>88</v>
      </c>
      <c r="C151" s="343" t="s">
        <v>228</v>
      </c>
      <c r="D151" s="343" t="s">
        <v>744</v>
      </c>
      <c r="E151" s="346" t="s">
        <v>802</v>
      </c>
      <c r="F151" s="343" t="s">
        <v>116</v>
      </c>
      <c r="G151" s="343" t="s">
        <v>137</v>
      </c>
      <c r="H151" s="343" t="s">
        <v>746</v>
      </c>
      <c r="I151" s="340">
        <v>1</v>
      </c>
      <c r="J151" s="343" t="s">
        <v>803</v>
      </c>
      <c r="K151" s="343" t="s">
        <v>96</v>
      </c>
      <c r="L151" s="343" t="s">
        <v>97</v>
      </c>
      <c r="M151" s="343" t="s">
        <v>804</v>
      </c>
      <c r="N151" s="343" t="s">
        <v>805</v>
      </c>
      <c r="O151" s="337">
        <v>46054</v>
      </c>
      <c r="P151" s="337">
        <v>46386</v>
      </c>
      <c r="Q151" s="340">
        <v>0.1</v>
      </c>
      <c r="R151" s="340">
        <v>0.3</v>
      </c>
      <c r="S151" s="340">
        <v>0.65</v>
      </c>
      <c r="T151" s="340">
        <v>1</v>
      </c>
      <c r="U151" s="382" t="s">
        <v>100</v>
      </c>
      <c r="V151" s="383">
        <f>+(9201872*10%*12)</f>
        <v>11042246.4</v>
      </c>
      <c r="W151" s="65" t="s">
        <v>1806</v>
      </c>
      <c r="X151" s="65" t="s">
        <v>802</v>
      </c>
      <c r="Y151" s="66" t="s">
        <v>293</v>
      </c>
      <c r="Z151" s="66" t="s">
        <v>768</v>
      </c>
      <c r="AA151" s="66" t="s">
        <v>751</v>
      </c>
      <c r="AB151" s="67">
        <v>5040000</v>
      </c>
      <c r="AC151" s="432" t="s">
        <v>141</v>
      </c>
      <c r="AD151" s="343" t="s">
        <v>104</v>
      </c>
      <c r="AE151" s="343" t="s">
        <v>142</v>
      </c>
      <c r="AF151" s="343" t="s">
        <v>104</v>
      </c>
      <c r="AG151" s="343" t="s">
        <v>104</v>
      </c>
      <c r="AI151" s="374">
        <v>0.4</v>
      </c>
      <c r="AJ151" s="388">
        <f>+IF(Q151=0,"No Aplica",IF(AI151/Q151&gt;=100%,100%,AI151/Q151))</f>
        <v>1</v>
      </c>
      <c r="AK151" s="389" t="str">
        <f t="shared" si="85"/>
        <v>Avance satisfactorio</v>
      </c>
      <c r="AL151" s="343" t="s">
        <v>806</v>
      </c>
      <c r="AM151" s="343" t="s">
        <v>807</v>
      </c>
      <c r="AN151" s="343"/>
      <c r="AO151" s="298" t="str">
        <f>IF(AI151&lt;1%,"Sin iniciar",IF(AI151&gt;=G151,"Terminada","En gestión"))</f>
        <v>En gestión</v>
      </c>
      <c r="AP151" s="368">
        <f>+(9201872*10%*12)</f>
        <v>11042246.4</v>
      </c>
      <c r="AQ151" s="368">
        <f t="shared" si="84"/>
        <v>2760561.6</v>
      </c>
      <c r="AR151" s="73">
        <v>5040000</v>
      </c>
      <c r="AS151" s="73">
        <v>0</v>
      </c>
      <c r="AT151" s="73">
        <v>0</v>
      </c>
      <c r="AV151" s="442">
        <v>0.5</v>
      </c>
      <c r="AW151" s="476">
        <f>+IF(R151=0,"No Aplica",IF(AV151/R151&gt;=100%,100%,AV151/R151))</f>
        <v>1</v>
      </c>
      <c r="AX151" s="452" t="str">
        <f t="shared" si="93"/>
        <v>Avance satisfactorio</v>
      </c>
      <c r="AY151" s="454" t="s">
        <v>808</v>
      </c>
      <c r="AZ151" s="440" t="s">
        <v>809</v>
      </c>
      <c r="BA151" s="440" t="s">
        <v>104</v>
      </c>
      <c r="BB151" s="301" t="s">
        <v>576</v>
      </c>
      <c r="BC151" s="646">
        <f>+(9201872*10%*12)</f>
        <v>11042246.4</v>
      </c>
      <c r="BD151" s="648">
        <f>BC151/2</f>
        <v>5521123.2000000002</v>
      </c>
      <c r="BE151" s="67">
        <v>5040000</v>
      </c>
      <c r="BF151" s="67">
        <v>0</v>
      </c>
      <c r="BG151" s="67">
        <v>0</v>
      </c>
    </row>
    <row r="152" spans="2:59" s="98" customFormat="1" ht="17.25" thickBot="1" x14ac:dyDescent="0.35">
      <c r="B152" s="344"/>
      <c r="C152" s="344"/>
      <c r="D152" s="344"/>
      <c r="E152" s="347"/>
      <c r="F152" s="344"/>
      <c r="G152" s="344"/>
      <c r="H152" s="344"/>
      <c r="I152" s="341"/>
      <c r="J152" s="344"/>
      <c r="K152" s="344"/>
      <c r="L152" s="344"/>
      <c r="M152" s="344"/>
      <c r="N152" s="344"/>
      <c r="O152" s="338"/>
      <c r="P152" s="338"/>
      <c r="Q152" s="341"/>
      <c r="R152" s="341"/>
      <c r="S152" s="341"/>
      <c r="T152" s="341"/>
      <c r="U152" s="382"/>
      <c r="V152" s="383"/>
      <c r="W152" s="65" t="s">
        <v>1806</v>
      </c>
      <c r="X152" s="65" t="str">
        <f t="shared" ref="X152:Y153" si="94">+X151</f>
        <v>DRE_08</v>
      </c>
      <c r="Y152" s="66" t="str">
        <f t="shared" si="94"/>
        <v>Producción de información estructural</v>
      </c>
      <c r="Z152" s="66" t="s">
        <v>114</v>
      </c>
      <c r="AA152" s="66" t="s">
        <v>751</v>
      </c>
      <c r="AB152" s="67">
        <v>22440000.670000002</v>
      </c>
      <c r="AC152" s="627"/>
      <c r="AD152" s="344"/>
      <c r="AE152" s="344"/>
      <c r="AF152" s="344"/>
      <c r="AG152" s="344"/>
      <c r="AI152" s="375"/>
      <c r="AJ152" s="377"/>
      <c r="AK152" s="379"/>
      <c r="AL152" s="344"/>
      <c r="AM152" s="344"/>
      <c r="AN152" s="344"/>
      <c r="AO152" s="299"/>
      <c r="AP152" s="369"/>
      <c r="AQ152" s="369"/>
      <c r="AR152" s="73">
        <v>22440000.670000002</v>
      </c>
      <c r="AS152" s="73">
        <v>19380000</v>
      </c>
      <c r="AT152" s="73">
        <v>2992000</v>
      </c>
      <c r="AV152" s="514"/>
      <c r="AW152" s="450"/>
      <c r="AX152" s="491"/>
      <c r="AY152" s="677"/>
      <c r="AZ152" s="513"/>
      <c r="BA152" s="513"/>
      <c r="BB152" s="495"/>
      <c r="BC152" s="675"/>
      <c r="BD152" s="676"/>
      <c r="BE152" s="67">
        <v>22440000.670000002</v>
      </c>
      <c r="BF152" s="67">
        <v>19380000</v>
      </c>
      <c r="BG152" s="67">
        <v>9112000</v>
      </c>
    </row>
    <row r="153" spans="2:59" s="98" customFormat="1" ht="17.25" thickBot="1" x14ac:dyDescent="0.35">
      <c r="B153" s="345"/>
      <c r="C153" s="345"/>
      <c r="D153" s="345"/>
      <c r="E153" s="348"/>
      <c r="F153" s="345"/>
      <c r="G153" s="345"/>
      <c r="H153" s="345"/>
      <c r="I153" s="342"/>
      <c r="J153" s="345"/>
      <c r="K153" s="345"/>
      <c r="L153" s="345"/>
      <c r="M153" s="345"/>
      <c r="N153" s="345"/>
      <c r="O153" s="339"/>
      <c r="P153" s="339"/>
      <c r="Q153" s="342"/>
      <c r="R153" s="342"/>
      <c r="S153" s="342"/>
      <c r="T153" s="342"/>
      <c r="U153" s="382"/>
      <c r="V153" s="383"/>
      <c r="W153" s="65" t="s">
        <v>1806</v>
      </c>
      <c r="X153" s="65" t="str">
        <f t="shared" si="94"/>
        <v>DRE_08</v>
      </c>
      <c r="Y153" s="66" t="str">
        <f t="shared" si="94"/>
        <v>Producción de información estructural</v>
      </c>
      <c r="Z153" s="66" t="s">
        <v>378</v>
      </c>
      <c r="AA153" s="66" t="s">
        <v>751</v>
      </c>
      <c r="AB153" s="67">
        <v>41607500</v>
      </c>
      <c r="AC153" s="433"/>
      <c r="AD153" s="345"/>
      <c r="AE153" s="345"/>
      <c r="AF153" s="345"/>
      <c r="AG153" s="345"/>
      <c r="AI153" s="376"/>
      <c r="AJ153" s="378"/>
      <c r="AK153" s="380"/>
      <c r="AL153" s="345"/>
      <c r="AM153" s="345"/>
      <c r="AN153" s="345"/>
      <c r="AO153" s="300"/>
      <c r="AP153" s="370"/>
      <c r="AQ153" s="370"/>
      <c r="AR153" s="73">
        <v>41607500</v>
      </c>
      <c r="AS153" s="73">
        <v>35933750</v>
      </c>
      <c r="AT153" s="73">
        <v>5421583.5</v>
      </c>
      <c r="AV153" s="457"/>
      <c r="AW153" s="451"/>
      <c r="AX153" s="453"/>
      <c r="AY153" s="455"/>
      <c r="AZ153" s="456"/>
      <c r="BA153" s="456"/>
      <c r="BB153" s="302"/>
      <c r="BC153" s="647"/>
      <c r="BD153" s="644"/>
      <c r="BE153" s="67">
        <v>41607500</v>
      </c>
      <c r="BF153" s="67">
        <v>35933750</v>
      </c>
      <c r="BG153" s="67">
        <v>16769083.5</v>
      </c>
    </row>
    <row r="154" spans="2:59" s="98" customFormat="1" ht="17.25" thickBot="1" x14ac:dyDescent="0.35">
      <c r="B154" s="343" t="s">
        <v>88</v>
      </c>
      <c r="C154" s="343" t="s">
        <v>228</v>
      </c>
      <c r="D154" s="343" t="s">
        <v>744</v>
      </c>
      <c r="E154" s="346" t="s">
        <v>810</v>
      </c>
      <c r="F154" s="343" t="s">
        <v>116</v>
      </c>
      <c r="G154" s="343" t="s">
        <v>137</v>
      </c>
      <c r="H154" s="343" t="s">
        <v>746</v>
      </c>
      <c r="I154" s="340">
        <v>1</v>
      </c>
      <c r="J154" s="343" t="s">
        <v>811</v>
      </c>
      <c r="K154" s="343" t="s">
        <v>96</v>
      </c>
      <c r="L154" s="343" t="s">
        <v>97</v>
      </c>
      <c r="M154" s="343" t="s">
        <v>804</v>
      </c>
      <c r="N154" s="343" t="s">
        <v>812</v>
      </c>
      <c r="O154" s="337">
        <v>46054</v>
      </c>
      <c r="P154" s="337">
        <v>46386</v>
      </c>
      <c r="Q154" s="340">
        <v>0.1</v>
      </c>
      <c r="R154" s="340">
        <v>0.3</v>
      </c>
      <c r="S154" s="340">
        <v>0.65</v>
      </c>
      <c r="T154" s="340">
        <v>1</v>
      </c>
      <c r="U154" s="382" t="s">
        <v>100</v>
      </c>
      <c r="V154" s="383">
        <f>(6537356*20%*12)+(6537356*10%*12)+(4806804*10%*12)+(4460407*10%*12)+(3367598*30%*12)</f>
        <v>46778487.600000001</v>
      </c>
      <c r="W154" s="65" t="s">
        <v>1806</v>
      </c>
      <c r="X154" s="65" t="s">
        <v>810</v>
      </c>
      <c r="Y154" s="66" t="s">
        <v>490</v>
      </c>
      <c r="Z154" s="66" t="s">
        <v>759</v>
      </c>
      <c r="AA154" s="66" t="s">
        <v>751</v>
      </c>
      <c r="AB154" s="67">
        <v>40920000</v>
      </c>
      <c r="AC154" s="432" t="s">
        <v>141</v>
      </c>
      <c r="AD154" s="343" t="s">
        <v>104</v>
      </c>
      <c r="AE154" s="343" t="s">
        <v>142</v>
      </c>
      <c r="AF154" s="343" t="s">
        <v>104</v>
      </c>
      <c r="AG154" s="343" t="s">
        <v>104</v>
      </c>
      <c r="AI154" s="374">
        <v>0.1</v>
      </c>
      <c r="AJ154" s="388">
        <f>+IF(Q154=0,"No Aplica",IF(AI154/Q154&gt;=100%,100%,AI154/Q154))</f>
        <v>1</v>
      </c>
      <c r="AK154" s="389" t="str">
        <f t="shared" si="85"/>
        <v>Avance satisfactorio</v>
      </c>
      <c r="AL154" s="343" t="s">
        <v>813</v>
      </c>
      <c r="AM154" s="343" t="s">
        <v>814</v>
      </c>
      <c r="AN154" s="343"/>
      <c r="AO154" s="298" t="str">
        <f>IF(AI154&lt;1%,"Sin iniciar",IF(AI154&gt;=G154,"Terminada","En gestión"))</f>
        <v>En gestión</v>
      </c>
      <c r="AP154" s="368">
        <f>(6537356*20%*12)+(6537356*10%*12)+(4806804*10%*12)+(4460407*10%*12)+(3367598*30%*12)</f>
        <v>46778487.600000001</v>
      </c>
      <c r="AQ154" s="368">
        <f t="shared" si="84"/>
        <v>11694621.9</v>
      </c>
      <c r="AR154" s="73">
        <v>40920000</v>
      </c>
      <c r="AS154" s="73">
        <v>35340000</v>
      </c>
      <c r="AT154" s="73">
        <v>5304000.05</v>
      </c>
      <c r="AV154" s="518">
        <v>0.3</v>
      </c>
      <c r="AW154" s="476">
        <f>+IF(R154=0,"No Aplica",IF(AV154/R154&gt;=100%,100%,AV154/R154))</f>
        <v>1</v>
      </c>
      <c r="AX154" s="452" t="str">
        <f t="shared" ref="AX154" si="95">IF(ISTEXT(AW154),"No reporta avance en el periodo",IF(AW154&lt;=69%,"Avance insuficiente",IF(AW154&gt;95%,"Avance satisfactorio",IF(AW154&gt;70%,"Avance suficiente",IF(AW154&lt;94%,"Avance suficiente",0)))))</f>
        <v>Avance satisfactorio</v>
      </c>
      <c r="AY154" s="678" t="s">
        <v>815</v>
      </c>
      <c r="AZ154" s="681" t="s">
        <v>816</v>
      </c>
      <c r="BA154" s="684" t="s">
        <v>104</v>
      </c>
      <c r="BB154" s="301" t="s">
        <v>213</v>
      </c>
      <c r="BC154" s="666">
        <f>(6537356*20%*12)+(6537356*10%*12)+(4806804*10%*12)+(4460407*10%*12)+(3367598*30%*12)</f>
        <v>46778487.600000001</v>
      </c>
      <c r="BD154" s="643">
        <f>BC154/2</f>
        <v>23389243.800000001</v>
      </c>
      <c r="BE154" s="67">
        <v>40920000</v>
      </c>
      <c r="BF154" s="67">
        <v>35340000</v>
      </c>
      <c r="BG154" s="67">
        <v>16464000.050000001</v>
      </c>
    </row>
    <row r="155" spans="2:59" s="98" customFormat="1" ht="17.25" thickBot="1" x14ac:dyDescent="0.35">
      <c r="B155" s="344"/>
      <c r="C155" s="344"/>
      <c r="D155" s="344"/>
      <c r="E155" s="347"/>
      <c r="F155" s="344"/>
      <c r="G155" s="344"/>
      <c r="H155" s="344"/>
      <c r="I155" s="341"/>
      <c r="J155" s="344"/>
      <c r="K155" s="344"/>
      <c r="L155" s="344"/>
      <c r="M155" s="344"/>
      <c r="N155" s="344"/>
      <c r="O155" s="338"/>
      <c r="P155" s="338"/>
      <c r="Q155" s="341"/>
      <c r="R155" s="341"/>
      <c r="S155" s="341"/>
      <c r="T155" s="341"/>
      <c r="U155" s="382"/>
      <c r="V155" s="383"/>
      <c r="W155" s="65" t="s">
        <v>1806</v>
      </c>
      <c r="X155" s="65" t="str">
        <f t="shared" ref="X155:Y158" si="96">+X154</f>
        <v>DRE_09</v>
      </c>
      <c r="Y155" s="66" t="str">
        <f>+Y154</f>
        <v>Ampliación de la capacidad del SEN</v>
      </c>
      <c r="Z155" s="66" t="s">
        <v>114</v>
      </c>
      <c r="AA155" s="66" t="s">
        <v>751</v>
      </c>
      <c r="AB155" s="67">
        <v>190696000</v>
      </c>
      <c r="AC155" s="627"/>
      <c r="AD155" s="344"/>
      <c r="AE155" s="344"/>
      <c r="AF155" s="344"/>
      <c r="AG155" s="344"/>
      <c r="AI155" s="375"/>
      <c r="AJ155" s="377"/>
      <c r="AK155" s="379"/>
      <c r="AL155" s="344"/>
      <c r="AM155" s="344"/>
      <c r="AN155" s="344"/>
      <c r="AO155" s="299"/>
      <c r="AP155" s="369"/>
      <c r="AQ155" s="369"/>
      <c r="AR155" s="73">
        <v>190696000</v>
      </c>
      <c r="AS155" s="73">
        <v>164692000</v>
      </c>
      <c r="AT155" s="73">
        <v>25120400</v>
      </c>
      <c r="AV155" s="514"/>
      <c r="AW155" s="450"/>
      <c r="AX155" s="491"/>
      <c r="AY155" s="679"/>
      <c r="AZ155" s="682"/>
      <c r="BA155" s="685"/>
      <c r="BB155" s="495"/>
      <c r="BC155" s="675"/>
      <c r="BD155" s="676"/>
      <c r="BE155" s="67">
        <v>190696000</v>
      </c>
      <c r="BF155" s="67">
        <v>164692000</v>
      </c>
      <c r="BG155" s="67">
        <v>77128400</v>
      </c>
    </row>
    <row r="156" spans="2:59" s="98" customFormat="1" ht="17.25" thickBot="1" x14ac:dyDescent="0.35">
      <c r="B156" s="344"/>
      <c r="C156" s="344"/>
      <c r="D156" s="344"/>
      <c r="E156" s="347"/>
      <c r="F156" s="344"/>
      <c r="G156" s="344"/>
      <c r="H156" s="344"/>
      <c r="I156" s="341"/>
      <c r="J156" s="344"/>
      <c r="K156" s="344"/>
      <c r="L156" s="344"/>
      <c r="M156" s="344"/>
      <c r="N156" s="344"/>
      <c r="O156" s="338"/>
      <c r="P156" s="338"/>
      <c r="Q156" s="341"/>
      <c r="R156" s="341"/>
      <c r="S156" s="341"/>
      <c r="T156" s="341"/>
      <c r="U156" s="382"/>
      <c r="V156" s="383"/>
      <c r="W156" s="65" t="s">
        <v>1806</v>
      </c>
      <c r="X156" s="65" t="str">
        <f t="shared" si="96"/>
        <v>DRE_09</v>
      </c>
      <c r="Y156" s="66" t="s">
        <v>101</v>
      </c>
      <c r="Z156" s="66" t="s">
        <v>114</v>
      </c>
      <c r="AA156" s="66" t="s">
        <v>751</v>
      </c>
      <c r="AB156" s="67">
        <v>50000000</v>
      </c>
      <c r="AC156" s="627"/>
      <c r="AD156" s="344"/>
      <c r="AE156" s="344"/>
      <c r="AF156" s="344"/>
      <c r="AG156" s="344"/>
      <c r="AI156" s="375"/>
      <c r="AJ156" s="377"/>
      <c r="AK156" s="379"/>
      <c r="AL156" s="344"/>
      <c r="AM156" s="344"/>
      <c r="AN156" s="344"/>
      <c r="AO156" s="299"/>
      <c r="AP156" s="369"/>
      <c r="AQ156" s="369"/>
      <c r="AR156" s="73">
        <v>50000000</v>
      </c>
      <c r="AS156" s="73">
        <v>0</v>
      </c>
      <c r="AT156" s="73">
        <v>0</v>
      </c>
      <c r="AV156" s="514"/>
      <c r="AW156" s="450"/>
      <c r="AX156" s="491"/>
      <c r="AY156" s="679"/>
      <c r="AZ156" s="682"/>
      <c r="BA156" s="685"/>
      <c r="BB156" s="495"/>
      <c r="BC156" s="675"/>
      <c r="BD156" s="676"/>
      <c r="BE156" s="67">
        <v>50000000</v>
      </c>
      <c r="BF156" s="67">
        <v>50000000</v>
      </c>
      <c r="BG156" s="67">
        <v>0</v>
      </c>
    </row>
    <row r="157" spans="2:59" s="98" customFormat="1" ht="17.25" thickBot="1" x14ac:dyDescent="0.35">
      <c r="B157" s="344"/>
      <c r="C157" s="344"/>
      <c r="D157" s="344"/>
      <c r="E157" s="347"/>
      <c r="F157" s="344"/>
      <c r="G157" s="344"/>
      <c r="H157" s="344"/>
      <c r="I157" s="341"/>
      <c r="J157" s="344"/>
      <c r="K157" s="344"/>
      <c r="L157" s="344"/>
      <c r="M157" s="344"/>
      <c r="N157" s="344"/>
      <c r="O157" s="338"/>
      <c r="P157" s="338"/>
      <c r="Q157" s="341"/>
      <c r="R157" s="341"/>
      <c r="S157" s="341"/>
      <c r="T157" s="341"/>
      <c r="U157" s="382"/>
      <c r="V157" s="383"/>
      <c r="W157" s="65" t="s">
        <v>1806</v>
      </c>
      <c r="X157" s="65" t="str">
        <f t="shared" si="96"/>
        <v>DRE_09</v>
      </c>
      <c r="Y157" s="66" t="s">
        <v>293</v>
      </c>
      <c r="Z157" s="66" t="s">
        <v>768</v>
      </c>
      <c r="AA157" s="66" t="s">
        <v>751</v>
      </c>
      <c r="AB157" s="67">
        <v>11760000</v>
      </c>
      <c r="AC157" s="627"/>
      <c r="AD157" s="344"/>
      <c r="AE157" s="344"/>
      <c r="AF157" s="344"/>
      <c r="AG157" s="344"/>
      <c r="AI157" s="375"/>
      <c r="AJ157" s="377"/>
      <c r="AK157" s="379"/>
      <c r="AL157" s="344"/>
      <c r="AM157" s="344"/>
      <c r="AN157" s="344"/>
      <c r="AO157" s="299"/>
      <c r="AP157" s="369"/>
      <c r="AQ157" s="369"/>
      <c r="AR157" s="73">
        <v>11760000</v>
      </c>
      <c r="AS157" s="73">
        <v>0</v>
      </c>
      <c r="AT157" s="73">
        <v>0</v>
      </c>
      <c r="AV157" s="514"/>
      <c r="AW157" s="450"/>
      <c r="AX157" s="491"/>
      <c r="AY157" s="679"/>
      <c r="AZ157" s="682"/>
      <c r="BA157" s="685"/>
      <c r="BB157" s="495"/>
      <c r="BC157" s="675"/>
      <c r="BD157" s="676"/>
      <c r="BE157" s="67">
        <v>11760000</v>
      </c>
      <c r="BF157" s="67">
        <v>0</v>
      </c>
      <c r="BG157" s="67">
        <v>0</v>
      </c>
    </row>
    <row r="158" spans="2:59" s="98" customFormat="1" ht="17.25" thickBot="1" x14ac:dyDescent="0.35">
      <c r="B158" s="345"/>
      <c r="C158" s="345"/>
      <c r="D158" s="345"/>
      <c r="E158" s="348"/>
      <c r="F158" s="345"/>
      <c r="G158" s="345"/>
      <c r="H158" s="345"/>
      <c r="I158" s="342"/>
      <c r="J158" s="345"/>
      <c r="K158" s="345"/>
      <c r="L158" s="345"/>
      <c r="M158" s="345"/>
      <c r="N158" s="345"/>
      <c r="O158" s="339"/>
      <c r="P158" s="339"/>
      <c r="Q158" s="342"/>
      <c r="R158" s="342"/>
      <c r="S158" s="342"/>
      <c r="T158" s="342"/>
      <c r="U158" s="382"/>
      <c r="V158" s="383"/>
      <c r="W158" s="65" t="s">
        <v>1806</v>
      </c>
      <c r="X158" s="65" t="str">
        <f t="shared" si="96"/>
        <v>DRE_09</v>
      </c>
      <c r="Y158" s="66" t="str">
        <f t="shared" si="96"/>
        <v>Producción de información estructural</v>
      </c>
      <c r="Z158" s="66" t="s">
        <v>114</v>
      </c>
      <c r="AA158" s="66" t="s">
        <v>751</v>
      </c>
      <c r="AB158" s="67">
        <v>364046283.329</v>
      </c>
      <c r="AC158" s="433"/>
      <c r="AD158" s="345"/>
      <c r="AE158" s="345"/>
      <c r="AF158" s="345"/>
      <c r="AG158" s="345"/>
      <c r="AI158" s="376"/>
      <c r="AJ158" s="378"/>
      <c r="AK158" s="380"/>
      <c r="AL158" s="345"/>
      <c r="AM158" s="345"/>
      <c r="AN158" s="345"/>
      <c r="AO158" s="300"/>
      <c r="AP158" s="370"/>
      <c r="AQ158" s="370"/>
      <c r="AR158" s="73">
        <v>364046283.329</v>
      </c>
      <c r="AS158" s="73">
        <v>305560250</v>
      </c>
      <c r="AT158" s="73">
        <v>45281649.899999999</v>
      </c>
      <c r="AV158" s="457"/>
      <c r="AW158" s="451"/>
      <c r="AX158" s="453"/>
      <c r="AY158" s="680"/>
      <c r="AZ158" s="683"/>
      <c r="BA158" s="686"/>
      <c r="BB158" s="302"/>
      <c r="BC158" s="647"/>
      <c r="BD158" s="644"/>
      <c r="BE158" s="67">
        <v>364046283.329</v>
      </c>
      <c r="BF158" s="67">
        <v>305560250</v>
      </c>
      <c r="BG158" s="67">
        <v>137290149.90000001</v>
      </c>
    </row>
    <row r="159" spans="2:59" s="98" customFormat="1" ht="17.25" thickBot="1" x14ac:dyDescent="0.35">
      <c r="B159" s="343" t="s">
        <v>88</v>
      </c>
      <c r="C159" s="343" t="s">
        <v>228</v>
      </c>
      <c r="D159" s="343" t="s">
        <v>744</v>
      </c>
      <c r="E159" s="346" t="s">
        <v>817</v>
      </c>
      <c r="F159" s="343" t="s">
        <v>116</v>
      </c>
      <c r="G159" s="343" t="s">
        <v>137</v>
      </c>
      <c r="H159" s="343" t="s">
        <v>746</v>
      </c>
      <c r="I159" s="398">
        <v>2</v>
      </c>
      <c r="J159" s="343" t="s">
        <v>818</v>
      </c>
      <c r="K159" s="343" t="s">
        <v>96</v>
      </c>
      <c r="L159" s="343" t="s">
        <v>152</v>
      </c>
      <c r="M159" s="343" t="s">
        <v>819</v>
      </c>
      <c r="N159" s="343" t="s">
        <v>820</v>
      </c>
      <c r="O159" s="337">
        <v>46054</v>
      </c>
      <c r="P159" s="337">
        <v>46386</v>
      </c>
      <c r="Q159" s="398"/>
      <c r="R159" s="398"/>
      <c r="S159" s="398">
        <v>1</v>
      </c>
      <c r="T159" s="398">
        <v>2</v>
      </c>
      <c r="U159" s="382" t="s">
        <v>100</v>
      </c>
      <c r="V159" s="383">
        <f>(6537356*10%*12)+(4806804*10%*12)+(4460407*10%*12)</f>
        <v>18965480.400000002</v>
      </c>
      <c r="W159" s="65" t="s">
        <v>1806</v>
      </c>
      <c r="X159" s="65" t="s">
        <v>817</v>
      </c>
      <c r="Y159" s="66" t="s">
        <v>490</v>
      </c>
      <c r="Z159" s="66" t="s">
        <v>759</v>
      </c>
      <c r="AA159" s="66" t="s">
        <v>751</v>
      </c>
      <c r="AB159" s="67">
        <v>77688600</v>
      </c>
      <c r="AC159" s="432" t="s">
        <v>141</v>
      </c>
      <c r="AD159" s="343" t="s">
        <v>104</v>
      </c>
      <c r="AE159" s="343" t="s">
        <v>142</v>
      </c>
      <c r="AF159" s="343" t="s">
        <v>104</v>
      </c>
      <c r="AG159" s="343" t="s">
        <v>104</v>
      </c>
      <c r="AI159" s="410"/>
      <c r="AJ159" s="388" t="str">
        <f>+IF(Q159=0,"No Aplica",IF(AI159/Q159&gt;=100%,100%,AI159/Q159))</f>
        <v>No Aplica</v>
      </c>
      <c r="AK159" s="389" t="str">
        <f t="shared" si="85"/>
        <v>No reporta avance en el periodo</v>
      </c>
      <c r="AL159" s="343" t="s">
        <v>821</v>
      </c>
      <c r="AM159" s="343"/>
      <c r="AN159" s="343"/>
      <c r="AO159" s="298" t="str">
        <f>IF(AI159&lt;1%,"Sin iniciar",IF(AI159&gt;=G159,"Terminada","En gestión"))</f>
        <v>Sin iniciar</v>
      </c>
      <c r="AP159" s="368">
        <f>(6537356*10%*12)+(4806804*10%*12)+(4460407*10%*12)</f>
        <v>18965480.400000002</v>
      </c>
      <c r="AQ159" s="368">
        <f t="shared" si="84"/>
        <v>4741370.1000000006</v>
      </c>
      <c r="AR159" s="73">
        <v>77688600</v>
      </c>
      <c r="AS159" s="73">
        <v>67094700</v>
      </c>
      <c r="AT159" s="73">
        <v>8767860.0500000007</v>
      </c>
      <c r="AV159" s="522">
        <v>1</v>
      </c>
      <c r="AW159" s="476" t="str">
        <f>+IF(R159=0,"No Aplica",IF(AV159/R159&gt;=100%,100%,AV159/R159))</f>
        <v>No Aplica</v>
      </c>
      <c r="AX159" s="452" t="str">
        <f t="shared" ref="AX159" si="97">IF(ISTEXT(AW159),"No reporta avance en el periodo",IF(AW159&lt;=69%,"Avance insuficiente",IF(AW159&gt;95%,"Avance satisfactorio",IF(AW159&gt;70%,"Avance suficiente",IF(AW159&lt;94%,"Avance suficiente",0)))))</f>
        <v>No reporta avance en el periodo</v>
      </c>
      <c r="AY159" s="689" t="s">
        <v>822</v>
      </c>
      <c r="AZ159" s="669" t="s">
        <v>823</v>
      </c>
      <c r="BA159" s="480" t="s">
        <v>104</v>
      </c>
      <c r="BB159" s="301" t="s">
        <v>410</v>
      </c>
      <c r="BC159" s="666">
        <f>(6537356*10%*12)+(4806804*10%*12)+(4460407*10%*12)</f>
        <v>18965480.400000002</v>
      </c>
      <c r="BD159" s="643">
        <f>BC159/2</f>
        <v>9482740.2000000011</v>
      </c>
      <c r="BE159" s="67">
        <v>77688600</v>
      </c>
      <c r="BF159" s="67">
        <v>67094700</v>
      </c>
      <c r="BG159" s="67">
        <v>30287460.049999997</v>
      </c>
    </row>
    <row r="160" spans="2:59" s="98" customFormat="1" ht="17.25" thickBot="1" x14ac:dyDescent="0.35">
      <c r="B160" s="344"/>
      <c r="C160" s="344"/>
      <c r="D160" s="344"/>
      <c r="E160" s="347"/>
      <c r="F160" s="344"/>
      <c r="G160" s="344"/>
      <c r="H160" s="344"/>
      <c r="I160" s="645"/>
      <c r="J160" s="344"/>
      <c r="K160" s="344"/>
      <c r="L160" s="344"/>
      <c r="M160" s="344"/>
      <c r="N160" s="344"/>
      <c r="O160" s="338"/>
      <c r="P160" s="338"/>
      <c r="Q160" s="645"/>
      <c r="R160" s="645"/>
      <c r="S160" s="645"/>
      <c r="T160" s="645"/>
      <c r="U160" s="382"/>
      <c r="V160" s="383"/>
      <c r="W160" s="65" t="s">
        <v>1806</v>
      </c>
      <c r="X160" s="65" t="str">
        <f t="shared" ref="X160:X161" si="98">+X159</f>
        <v>DRE_10</v>
      </c>
      <c r="Y160" s="66" t="s">
        <v>101</v>
      </c>
      <c r="Z160" s="66" t="s">
        <v>114</v>
      </c>
      <c r="AA160" s="66" t="s">
        <v>751</v>
      </c>
      <c r="AB160" s="67">
        <v>50000000</v>
      </c>
      <c r="AC160" s="627"/>
      <c r="AD160" s="344"/>
      <c r="AE160" s="344"/>
      <c r="AF160" s="344"/>
      <c r="AG160" s="344"/>
      <c r="AI160" s="693"/>
      <c r="AJ160" s="377"/>
      <c r="AK160" s="379"/>
      <c r="AL160" s="344"/>
      <c r="AM160" s="344"/>
      <c r="AN160" s="344"/>
      <c r="AO160" s="299"/>
      <c r="AP160" s="369"/>
      <c r="AQ160" s="369"/>
      <c r="AR160" s="73">
        <v>50000000</v>
      </c>
      <c r="AS160" s="73">
        <v>0</v>
      </c>
      <c r="AT160" s="73">
        <v>0</v>
      </c>
      <c r="AV160" s="554"/>
      <c r="AW160" s="450"/>
      <c r="AX160" s="491"/>
      <c r="AY160" s="690"/>
      <c r="AZ160" s="692"/>
      <c r="BA160" s="513"/>
      <c r="BB160" s="495"/>
      <c r="BC160" s="675"/>
      <c r="BD160" s="676"/>
      <c r="BE160" s="67">
        <v>50000000</v>
      </c>
      <c r="BF160" s="67">
        <v>50000000</v>
      </c>
      <c r="BG160" s="67">
        <v>0</v>
      </c>
    </row>
    <row r="161" spans="2:59" s="98" customFormat="1" ht="17.25" thickBot="1" x14ac:dyDescent="0.35">
      <c r="B161" s="345"/>
      <c r="C161" s="345"/>
      <c r="D161" s="345"/>
      <c r="E161" s="348"/>
      <c r="F161" s="345"/>
      <c r="G161" s="345"/>
      <c r="H161" s="345"/>
      <c r="I161" s="399"/>
      <c r="J161" s="345"/>
      <c r="K161" s="345"/>
      <c r="L161" s="345"/>
      <c r="M161" s="345"/>
      <c r="N161" s="345"/>
      <c r="O161" s="339"/>
      <c r="P161" s="339"/>
      <c r="Q161" s="399"/>
      <c r="R161" s="399"/>
      <c r="S161" s="399"/>
      <c r="T161" s="399"/>
      <c r="U161" s="382"/>
      <c r="V161" s="383"/>
      <c r="W161" s="65" t="s">
        <v>1806</v>
      </c>
      <c r="X161" s="65" t="str">
        <f t="shared" si="98"/>
        <v>DRE_10</v>
      </c>
      <c r="Y161" s="66" t="s">
        <v>293</v>
      </c>
      <c r="Z161" s="66" t="s">
        <v>378</v>
      </c>
      <c r="AA161" s="66" t="s">
        <v>751</v>
      </c>
      <c r="AB161" s="67">
        <v>12320000</v>
      </c>
      <c r="AC161" s="433"/>
      <c r="AD161" s="345"/>
      <c r="AE161" s="345"/>
      <c r="AF161" s="345"/>
      <c r="AG161" s="345"/>
      <c r="AI161" s="411"/>
      <c r="AJ161" s="378"/>
      <c r="AK161" s="380"/>
      <c r="AL161" s="345"/>
      <c r="AM161" s="345"/>
      <c r="AN161" s="345"/>
      <c r="AO161" s="300"/>
      <c r="AP161" s="370"/>
      <c r="AQ161" s="370"/>
      <c r="AR161" s="73">
        <v>12320000</v>
      </c>
      <c r="AS161" s="73">
        <v>10640000</v>
      </c>
      <c r="AT161" s="73">
        <v>1717333.4000000001</v>
      </c>
      <c r="AV161" s="536"/>
      <c r="AW161" s="451"/>
      <c r="AX161" s="453"/>
      <c r="AY161" s="691"/>
      <c r="AZ161" s="670"/>
      <c r="BA161" s="456"/>
      <c r="BB161" s="302"/>
      <c r="BC161" s="687"/>
      <c r="BD161" s="688"/>
      <c r="BE161" s="67">
        <v>12320000</v>
      </c>
      <c r="BF161" s="67">
        <v>10640000</v>
      </c>
      <c r="BG161" s="67">
        <v>5077333.4000000004</v>
      </c>
    </row>
    <row r="162" spans="2:59" s="98" customFormat="1" ht="17.25" thickBot="1" x14ac:dyDescent="0.35">
      <c r="B162" s="81" t="s">
        <v>88</v>
      </c>
      <c r="C162" s="81" t="s">
        <v>228</v>
      </c>
      <c r="D162" s="81" t="s">
        <v>744</v>
      </c>
      <c r="E162" s="82" t="s">
        <v>824</v>
      </c>
      <c r="F162" s="81" t="s">
        <v>116</v>
      </c>
      <c r="G162" s="81" t="s">
        <v>137</v>
      </c>
      <c r="H162" s="81" t="s">
        <v>825</v>
      </c>
      <c r="I162" s="97">
        <v>1</v>
      </c>
      <c r="J162" s="81" t="s">
        <v>826</v>
      </c>
      <c r="K162" s="81" t="s">
        <v>96</v>
      </c>
      <c r="L162" s="81" t="s">
        <v>152</v>
      </c>
      <c r="M162" s="81" t="s">
        <v>748</v>
      </c>
      <c r="N162" s="81" t="s">
        <v>827</v>
      </c>
      <c r="O162" s="84">
        <v>46052</v>
      </c>
      <c r="P162" s="84">
        <v>46386</v>
      </c>
      <c r="Q162" s="97"/>
      <c r="R162" s="97"/>
      <c r="S162" s="97"/>
      <c r="T162" s="97">
        <v>1</v>
      </c>
      <c r="U162" s="76" t="s">
        <v>100</v>
      </c>
      <c r="V162" s="72">
        <f>+(9201872*10%*12)+(4073782*30%*12)+(3751007*20%*12)+(4612606*50%*12)</f>
        <v>62385914.400000006</v>
      </c>
      <c r="W162" s="65" t="s">
        <v>1806</v>
      </c>
      <c r="X162" s="65" t="s">
        <v>824</v>
      </c>
      <c r="Y162" s="66" t="s">
        <v>293</v>
      </c>
      <c r="Z162" s="66" t="s">
        <v>378</v>
      </c>
      <c r="AA162" s="66" t="s">
        <v>751</v>
      </c>
      <c r="AB162" s="67">
        <v>124822500</v>
      </c>
      <c r="AC162" s="85" t="s">
        <v>141</v>
      </c>
      <c r="AD162" s="81" t="s">
        <v>104</v>
      </c>
      <c r="AE162" s="81" t="s">
        <v>142</v>
      </c>
      <c r="AF162" s="81" t="s">
        <v>104</v>
      </c>
      <c r="AG162" s="81" t="s">
        <v>104</v>
      </c>
      <c r="AI162" s="99"/>
      <c r="AJ162" s="87" t="str">
        <f>+IF(Q162=0,"No Aplica",IF(AI162/Q162&gt;=100%,100%,AI162/Q162))</f>
        <v>No Aplica</v>
      </c>
      <c r="AK162" s="88" t="str">
        <f t="shared" si="85"/>
        <v>No reporta avance en el periodo</v>
      </c>
      <c r="AL162" s="81" t="s">
        <v>828</v>
      </c>
      <c r="AM162" s="81"/>
      <c r="AN162" s="81"/>
      <c r="AO162" s="89" t="str">
        <f>IF(AI162&lt;1%,"Sin iniciar",IF(AI162&gt;=G162,"Terminada","En gestión"))</f>
        <v>Sin iniciar</v>
      </c>
      <c r="AP162" s="72">
        <f>+(9201872*10%*12)+(4073782*30%*12)+(3751007*20%*12)+(4612606*50%*12)</f>
        <v>62385914.400000006</v>
      </c>
      <c r="AQ162" s="72">
        <f t="shared" si="84"/>
        <v>15596478.600000001</v>
      </c>
      <c r="AR162" s="73">
        <v>124822500</v>
      </c>
      <c r="AS162" s="73">
        <v>107801250</v>
      </c>
      <c r="AT162" s="73">
        <v>16769083.5</v>
      </c>
      <c r="AV162" s="196"/>
      <c r="AW162" s="87" t="str">
        <f>+IF(R162=0,"No Aplica",IF(AV162/R162&gt;=100%,100%,AV162/R162))</f>
        <v>No Aplica</v>
      </c>
      <c r="AX162" s="112" t="str">
        <f t="shared" ref="AX162:AX164" si="99">IF(ISTEXT(AW162),"No reporta avance en el periodo",IF(AW162&lt;=69%,"Avance insuficiente",IF(AW162&gt;95%,"Avance satisfactorio",IF(AW162&gt;70%,"Avance suficiente",IF(AW162&lt;94%,"Avance suficiente",0)))))</f>
        <v>No reporta avance en el periodo</v>
      </c>
      <c r="AY162" s="197" t="s">
        <v>829</v>
      </c>
      <c r="AZ162" s="147" t="s">
        <v>104</v>
      </c>
      <c r="BA162" s="147" t="s">
        <v>104</v>
      </c>
      <c r="BB162" s="116" t="str">
        <f>IF(AV162&lt;1%,"Sin iniciar",IF(AV162&gt;=#REF!,"Terminada","En gestión"))</f>
        <v>Sin iniciar</v>
      </c>
      <c r="BC162" s="192">
        <f>+(9201872*10%*12)+(4073782*30%*12)+(3751007*20%*12)+(4612606*50%*12)</f>
        <v>62385914.400000006</v>
      </c>
      <c r="BD162" s="192">
        <f>BC162/2</f>
        <v>31192957.200000003</v>
      </c>
      <c r="BE162" s="67">
        <v>124822500</v>
      </c>
      <c r="BF162" s="67">
        <v>107801250</v>
      </c>
      <c r="BG162" s="67">
        <v>50811583.5</v>
      </c>
    </row>
    <row r="163" spans="2:59" s="98" customFormat="1" ht="17.25" thickBot="1" x14ac:dyDescent="0.35">
      <c r="B163" s="81" t="s">
        <v>88</v>
      </c>
      <c r="C163" s="81" t="s">
        <v>228</v>
      </c>
      <c r="D163" s="81" t="s">
        <v>744</v>
      </c>
      <c r="E163" s="82" t="s">
        <v>830</v>
      </c>
      <c r="F163" s="81" t="s">
        <v>136</v>
      </c>
      <c r="G163" s="81" t="s">
        <v>831</v>
      </c>
      <c r="H163" s="81" t="s">
        <v>832</v>
      </c>
      <c r="I163" s="97">
        <v>1</v>
      </c>
      <c r="J163" s="81" t="s">
        <v>833</v>
      </c>
      <c r="K163" s="81" t="s">
        <v>96</v>
      </c>
      <c r="L163" s="81" t="s">
        <v>152</v>
      </c>
      <c r="M163" s="81" t="s">
        <v>834</v>
      </c>
      <c r="N163" s="81" t="s">
        <v>835</v>
      </c>
      <c r="O163" s="84">
        <v>46052</v>
      </c>
      <c r="P163" s="84">
        <v>46386</v>
      </c>
      <c r="Q163" s="97"/>
      <c r="R163" s="97"/>
      <c r="S163" s="97"/>
      <c r="T163" s="97">
        <v>1</v>
      </c>
      <c r="U163" s="76" t="s">
        <v>100</v>
      </c>
      <c r="V163" s="72">
        <f>(9201872*12*5%)+(4276330*25%*12)</f>
        <v>18350113.199999999</v>
      </c>
      <c r="W163" s="65" t="s">
        <v>1806</v>
      </c>
      <c r="X163" s="65" t="s">
        <v>830</v>
      </c>
      <c r="Y163" s="66" t="s">
        <v>293</v>
      </c>
      <c r="Z163" s="66" t="s">
        <v>378</v>
      </c>
      <c r="AA163" s="66" t="s">
        <v>751</v>
      </c>
      <c r="AB163" s="67">
        <v>360850600</v>
      </c>
      <c r="AC163" s="85" t="s">
        <v>141</v>
      </c>
      <c r="AD163" s="81" t="s">
        <v>104</v>
      </c>
      <c r="AE163" s="81" t="s">
        <v>142</v>
      </c>
      <c r="AF163" s="81" t="s">
        <v>104</v>
      </c>
      <c r="AG163" s="81" t="s">
        <v>104</v>
      </c>
      <c r="AI163" s="99"/>
      <c r="AJ163" s="87" t="str">
        <f>+IF(Q163=0,"No Aplica",IF(AI163/Q163&gt;=100%,100%,AI163/Q163))</f>
        <v>No Aplica</v>
      </c>
      <c r="AK163" s="88" t="str">
        <f t="shared" si="85"/>
        <v>No reporta avance en el periodo</v>
      </c>
      <c r="AL163" s="81" t="s">
        <v>836</v>
      </c>
      <c r="AM163" s="81" t="s">
        <v>837</v>
      </c>
      <c r="AN163" s="81"/>
      <c r="AO163" s="89" t="str">
        <f>IF(AI163&lt;1%,"Sin iniciar",IF(AI163&gt;=G163,"Terminada","En gestión"))</f>
        <v>Sin iniciar</v>
      </c>
      <c r="AP163" s="72">
        <f>(9201872*12*5%)+(4276330*25%*12)</f>
        <v>18350113.199999999</v>
      </c>
      <c r="AQ163" s="72">
        <f t="shared" si="84"/>
        <v>4587528.3</v>
      </c>
      <c r="AR163" s="73">
        <v>360850600</v>
      </c>
      <c r="AS163" s="73">
        <v>314159500</v>
      </c>
      <c r="AT163" s="73">
        <v>49182733</v>
      </c>
      <c r="AV163" s="196"/>
      <c r="AW163" s="87" t="str">
        <f>+IF(R163=0,"No Aplica",IF(AV163/R163&gt;=100%,100%,AV163/R163))</f>
        <v>No Aplica</v>
      </c>
      <c r="AX163" s="112" t="str">
        <f t="shared" si="99"/>
        <v>No reporta avance en el periodo</v>
      </c>
      <c r="AY163" s="150" t="s">
        <v>191</v>
      </c>
      <c r="AZ163" s="147" t="s">
        <v>104</v>
      </c>
      <c r="BA163" s="147" t="s">
        <v>104</v>
      </c>
      <c r="BB163" s="116" t="str">
        <f>IF(AV163&lt;1%,"Sin iniciar",IF(AV163&gt;=#REF!,"Terminada","En gestión"))</f>
        <v>Sin iniciar</v>
      </c>
      <c r="BC163" s="192">
        <f>(9201872*12*5%)+(4276330*25%*12)</f>
        <v>18350113.199999999</v>
      </c>
      <c r="BD163" s="192">
        <f>BC163/2</f>
        <v>9175056.5999999996</v>
      </c>
      <c r="BE163" s="67">
        <v>360850600</v>
      </c>
      <c r="BF163" s="67">
        <v>314159500</v>
      </c>
      <c r="BG163" s="67">
        <v>147585733</v>
      </c>
    </row>
    <row r="164" spans="2:59" s="98" customFormat="1" ht="17.25" thickBot="1" x14ac:dyDescent="0.35">
      <c r="B164" s="343" t="s">
        <v>88</v>
      </c>
      <c r="C164" s="343" t="s">
        <v>228</v>
      </c>
      <c r="D164" s="343" t="s">
        <v>744</v>
      </c>
      <c r="E164" s="346" t="s">
        <v>838</v>
      </c>
      <c r="F164" s="343" t="s">
        <v>136</v>
      </c>
      <c r="G164" s="343" t="s">
        <v>839</v>
      </c>
      <c r="H164" s="343" t="s">
        <v>118</v>
      </c>
      <c r="I164" s="166">
        <v>1</v>
      </c>
      <c r="J164" s="343" t="s">
        <v>840</v>
      </c>
      <c r="K164" s="343" t="s">
        <v>96</v>
      </c>
      <c r="L164" s="343" t="s">
        <v>97</v>
      </c>
      <c r="M164" s="343" t="s">
        <v>841</v>
      </c>
      <c r="N164" s="343" t="s">
        <v>842</v>
      </c>
      <c r="O164" s="337">
        <v>46052</v>
      </c>
      <c r="P164" s="337">
        <v>46386</v>
      </c>
      <c r="Q164" s="166">
        <v>0.25</v>
      </c>
      <c r="R164" s="166">
        <v>0.5</v>
      </c>
      <c r="S164" s="166">
        <v>0.75</v>
      </c>
      <c r="T164" s="166">
        <v>1</v>
      </c>
      <c r="U164" s="382" t="s">
        <v>100</v>
      </c>
      <c r="V164" s="383">
        <f>+(9244691*20%*12)</f>
        <v>22187258.400000002</v>
      </c>
      <c r="W164" s="65" t="s">
        <v>1806</v>
      </c>
      <c r="X164" s="65" t="s">
        <v>838</v>
      </c>
      <c r="Y164" s="66" t="s">
        <v>377</v>
      </c>
      <c r="Z164" s="66" t="s">
        <v>750</v>
      </c>
      <c r="AA164" s="66" t="s">
        <v>751</v>
      </c>
      <c r="AB164" s="67">
        <v>25191450</v>
      </c>
      <c r="AC164" s="432" t="s">
        <v>141</v>
      </c>
      <c r="AD164" s="343" t="s">
        <v>104</v>
      </c>
      <c r="AE164" s="343" t="s">
        <v>142</v>
      </c>
      <c r="AF164" s="343" t="s">
        <v>106</v>
      </c>
      <c r="AG164" s="343" t="s">
        <v>104</v>
      </c>
      <c r="AI164" s="167">
        <v>0.25</v>
      </c>
      <c r="AJ164" s="87">
        <f>+IF(Q164=0,"No Aplica",IF(AI164/Q164&gt;=100%,100%,AI164/Q164))</f>
        <v>1</v>
      </c>
      <c r="AK164" s="389" t="str">
        <f t="shared" si="85"/>
        <v>Avance satisfactorio</v>
      </c>
      <c r="AL164" s="343" t="s">
        <v>843</v>
      </c>
      <c r="AM164" s="343" t="s">
        <v>844</v>
      </c>
      <c r="AN164" s="343"/>
      <c r="AO164" s="298" t="str">
        <f>IF(AI164&lt;1%,"Sin iniciar",IF(AI164&gt;=G164,"Terminada","En gestión"))</f>
        <v>En gestión</v>
      </c>
      <c r="AP164" s="368">
        <f>+(9244691*20%*12)</f>
        <v>22187258.400000002</v>
      </c>
      <c r="AQ164" s="368">
        <f t="shared" si="84"/>
        <v>5546814.6000000006</v>
      </c>
      <c r="AR164" s="73">
        <v>25191450</v>
      </c>
      <c r="AS164" s="73">
        <v>21560250</v>
      </c>
      <c r="AT164" s="73">
        <v>3404250</v>
      </c>
      <c r="AV164" s="442">
        <v>0.5</v>
      </c>
      <c r="AW164" s="476">
        <f>+IF(R164=0,"No Aplica",IF(AV164/R164&gt;=100%,100%,AV164/R164))</f>
        <v>1</v>
      </c>
      <c r="AX164" s="651" t="str">
        <f t="shared" si="99"/>
        <v>Avance satisfactorio</v>
      </c>
      <c r="AY164" s="694" t="s">
        <v>845</v>
      </c>
      <c r="AZ164" s="694" t="s">
        <v>846</v>
      </c>
      <c r="BA164" s="695" t="s">
        <v>104</v>
      </c>
      <c r="BB164" s="301" t="s">
        <v>213</v>
      </c>
      <c r="BC164" s="646">
        <f>+(9244691*20%*12)</f>
        <v>22187258.400000002</v>
      </c>
      <c r="BD164" s="648">
        <f>BC164/2</f>
        <v>11093629.200000001</v>
      </c>
      <c r="BE164" s="67">
        <v>25191450</v>
      </c>
      <c r="BF164" s="67">
        <v>21560250</v>
      </c>
      <c r="BG164" s="67">
        <v>7943250</v>
      </c>
    </row>
    <row r="165" spans="2:59" s="98" customFormat="1" ht="17.25" thickBot="1" x14ac:dyDescent="0.35">
      <c r="B165" s="345"/>
      <c r="C165" s="345"/>
      <c r="D165" s="345"/>
      <c r="E165" s="348"/>
      <c r="F165" s="345"/>
      <c r="G165" s="345"/>
      <c r="H165" s="345"/>
      <c r="I165" s="166"/>
      <c r="J165" s="345"/>
      <c r="K165" s="345"/>
      <c r="L165" s="345"/>
      <c r="M165" s="345"/>
      <c r="N165" s="345"/>
      <c r="O165" s="339"/>
      <c r="P165" s="339"/>
      <c r="Q165" s="166"/>
      <c r="R165" s="166"/>
      <c r="S165" s="166"/>
      <c r="T165" s="166"/>
      <c r="U165" s="382"/>
      <c r="V165" s="383"/>
      <c r="W165" s="65" t="s">
        <v>1806</v>
      </c>
      <c r="X165" s="65" t="str">
        <f>+X164</f>
        <v>DRE_13</v>
      </c>
      <c r="Y165" s="66" t="s">
        <v>293</v>
      </c>
      <c r="Z165" s="66" t="s">
        <v>378</v>
      </c>
      <c r="AA165" s="66" t="s">
        <v>751</v>
      </c>
      <c r="AB165" s="67">
        <v>98982800</v>
      </c>
      <c r="AC165" s="433"/>
      <c r="AD165" s="345"/>
      <c r="AE165" s="345"/>
      <c r="AF165" s="345"/>
      <c r="AG165" s="345"/>
      <c r="AI165" s="167"/>
      <c r="AJ165" s="87"/>
      <c r="AK165" s="380"/>
      <c r="AL165" s="345"/>
      <c r="AM165" s="345"/>
      <c r="AN165" s="345"/>
      <c r="AO165" s="300"/>
      <c r="AP165" s="370"/>
      <c r="AQ165" s="370"/>
      <c r="AR165" s="73">
        <v>98982800</v>
      </c>
      <c r="AS165" s="73">
        <v>86380000</v>
      </c>
      <c r="AT165" s="73">
        <v>14075133</v>
      </c>
      <c r="AV165" s="457"/>
      <c r="AW165" s="451"/>
      <c r="AX165" s="652"/>
      <c r="AY165" s="664"/>
      <c r="AZ165" s="664"/>
      <c r="BA165" s="686"/>
      <c r="BB165" s="302"/>
      <c r="BC165" s="647"/>
      <c r="BD165" s="644"/>
      <c r="BE165" s="67">
        <v>98982800</v>
      </c>
      <c r="BF165" s="67">
        <v>86380000</v>
      </c>
      <c r="BG165" s="67">
        <v>40829133</v>
      </c>
    </row>
    <row r="166" spans="2:59" s="98" customFormat="1" ht="17.25" thickBot="1" x14ac:dyDescent="0.35">
      <c r="B166" s="343" t="s">
        <v>88</v>
      </c>
      <c r="C166" s="343" t="s">
        <v>228</v>
      </c>
      <c r="D166" s="343" t="s">
        <v>744</v>
      </c>
      <c r="E166" s="346" t="s">
        <v>847</v>
      </c>
      <c r="F166" s="343" t="s">
        <v>136</v>
      </c>
      <c r="G166" s="343" t="s">
        <v>839</v>
      </c>
      <c r="H166" s="343" t="s">
        <v>118</v>
      </c>
      <c r="I166" s="502">
        <v>1</v>
      </c>
      <c r="J166" s="343" t="s">
        <v>848</v>
      </c>
      <c r="K166" s="343" t="s">
        <v>96</v>
      </c>
      <c r="L166" s="343" t="s">
        <v>97</v>
      </c>
      <c r="M166" s="343" t="s">
        <v>849</v>
      </c>
      <c r="N166" s="343" t="s">
        <v>850</v>
      </c>
      <c r="O166" s="337">
        <v>46052</v>
      </c>
      <c r="P166" s="337">
        <v>46386</v>
      </c>
      <c r="Q166" s="502">
        <v>0.25</v>
      </c>
      <c r="R166" s="502">
        <v>0.5</v>
      </c>
      <c r="S166" s="502">
        <v>0.75</v>
      </c>
      <c r="T166" s="502">
        <v>1</v>
      </c>
      <c r="U166" s="382" t="s">
        <v>100</v>
      </c>
      <c r="V166" s="383">
        <f>+(9244691*20%*12)</f>
        <v>22187258.400000002</v>
      </c>
      <c r="W166" s="65" t="s">
        <v>1806</v>
      </c>
      <c r="X166" s="65" t="s">
        <v>847</v>
      </c>
      <c r="Y166" s="66" t="s">
        <v>377</v>
      </c>
      <c r="Z166" s="66" t="s">
        <v>750</v>
      </c>
      <c r="AA166" s="66" t="s">
        <v>751</v>
      </c>
      <c r="AB166" s="67">
        <v>33588600</v>
      </c>
      <c r="AC166" s="432" t="s">
        <v>141</v>
      </c>
      <c r="AD166" s="343" t="s">
        <v>104</v>
      </c>
      <c r="AE166" s="343" t="s">
        <v>142</v>
      </c>
      <c r="AF166" s="343" t="s">
        <v>106</v>
      </c>
      <c r="AG166" s="343" t="s">
        <v>104</v>
      </c>
      <c r="AI166" s="515">
        <v>0.25</v>
      </c>
      <c r="AJ166" s="388">
        <f>+IF(Q166=0,"No Aplica",IF(AI166/Q166&gt;=100%,100%,AI166/Q166))</f>
        <v>1</v>
      </c>
      <c r="AK166" s="389" t="str">
        <f t="shared" si="85"/>
        <v>Avance satisfactorio</v>
      </c>
      <c r="AL166" s="343" t="s">
        <v>851</v>
      </c>
      <c r="AM166" s="343" t="s">
        <v>852</v>
      </c>
      <c r="AN166" s="343"/>
      <c r="AO166" s="298" t="str">
        <f>IF(AI166&lt;1%,"Sin iniciar",IF(AI166&gt;=G166,"Terminada","En gestión"))</f>
        <v>En gestión</v>
      </c>
      <c r="AP166" s="368">
        <f>+(9244691*20%*12)</f>
        <v>22187258.400000002</v>
      </c>
      <c r="AQ166" s="368">
        <f t="shared" si="84"/>
        <v>5546814.6000000006</v>
      </c>
      <c r="AR166" s="73">
        <v>33588600</v>
      </c>
      <c r="AS166" s="73">
        <v>28747000</v>
      </c>
      <c r="AT166" s="73">
        <v>4539000</v>
      </c>
      <c r="AV166" s="518">
        <v>0.5</v>
      </c>
      <c r="AW166" s="476">
        <f>+IF(R166=0,"No Aplica",IF(AV166/R166&gt;=100%,100%,AV166/R166))</f>
        <v>1</v>
      </c>
      <c r="AX166" s="651" t="str">
        <f t="shared" ref="AX166" si="100">IF(ISTEXT(AW166),"No reporta avance en el periodo",IF(AW166&lt;=69%,"Avance insuficiente",IF(AW166&gt;95%,"Avance satisfactorio",IF(AW166&gt;70%,"Avance suficiente",IF(AW166&lt;94%,"Avance suficiente",0)))))</f>
        <v>Avance satisfactorio</v>
      </c>
      <c r="AY166" s="696" t="s">
        <v>853</v>
      </c>
      <c r="AZ166" s="663" t="s">
        <v>854</v>
      </c>
      <c r="BA166" s="684" t="s">
        <v>104</v>
      </c>
      <c r="BB166" s="301" t="s">
        <v>213</v>
      </c>
      <c r="BC166" s="666">
        <f>+(9244691*20%*12)</f>
        <v>22187258.400000002</v>
      </c>
      <c r="BD166" s="643">
        <f>BC166/2</f>
        <v>11093629.200000001</v>
      </c>
      <c r="BE166" s="67">
        <v>33588600</v>
      </c>
      <c r="BF166" s="67">
        <v>28747000</v>
      </c>
      <c r="BG166" s="67">
        <v>10591000</v>
      </c>
    </row>
    <row r="167" spans="2:59" s="98" customFormat="1" ht="17.25" thickBot="1" x14ac:dyDescent="0.35">
      <c r="B167" s="345"/>
      <c r="C167" s="345"/>
      <c r="D167" s="345"/>
      <c r="E167" s="348"/>
      <c r="F167" s="345"/>
      <c r="G167" s="345"/>
      <c r="H167" s="345"/>
      <c r="I167" s="504"/>
      <c r="J167" s="345"/>
      <c r="K167" s="345"/>
      <c r="L167" s="345"/>
      <c r="M167" s="345"/>
      <c r="N167" s="345"/>
      <c r="O167" s="339"/>
      <c r="P167" s="339"/>
      <c r="Q167" s="504"/>
      <c r="R167" s="504"/>
      <c r="S167" s="504"/>
      <c r="T167" s="504"/>
      <c r="U167" s="382"/>
      <c r="V167" s="383"/>
      <c r="W167" s="65" t="s">
        <v>1806</v>
      </c>
      <c r="X167" s="65" t="str">
        <f>+X166</f>
        <v>DRE_14</v>
      </c>
      <c r="Y167" s="66" t="s">
        <v>293</v>
      </c>
      <c r="Z167" s="66" t="s">
        <v>378</v>
      </c>
      <c r="AA167" s="66" t="s">
        <v>751</v>
      </c>
      <c r="AB167" s="67">
        <v>102393867</v>
      </c>
      <c r="AC167" s="433"/>
      <c r="AD167" s="345"/>
      <c r="AE167" s="345"/>
      <c r="AF167" s="345"/>
      <c r="AG167" s="345"/>
      <c r="AI167" s="517"/>
      <c r="AJ167" s="378"/>
      <c r="AK167" s="380"/>
      <c r="AL167" s="345"/>
      <c r="AM167" s="345"/>
      <c r="AN167" s="345"/>
      <c r="AO167" s="300"/>
      <c r="AP167" s="370"/>
      <c r="AQ167" s="370"/>
      <c r="AR167" s="73">
        <v>102393867</v>
      </c>
      <c r="AS167" s="73">
        <v>86380000</v>
      </c>
      <c r="AT167" s="73">
        <v>13701800</v>
      </c>
      <c r="AV167" s="457"/>
      <c r="AW167" s="451"/>
      <c r="AX167" s="652"/>
      <c r="AY167" s="697"/>
      <c r="AZ167" s="664"/>
      <c r="BA167" s="686"/>
      <c r="BB167" s="302"/>
      <c r="BC167" s="647"/>
      <c r="BD167" s="644"/>
      <c r="BE167" s="67">
        <v>102393867</v>
      </c>
      <c r="BF167" s="67">
        <v>88580000</v>
      </c>
      <c r="BG167" s="67">
        <v>40455800</v>
      </c>
    </row>
    <row r="168" spans="2:59" s="98" customFormat="1" ht="17.25" thickBot="1" x14ac:dyDescent="0.35">
      <c r="B168" s="343" t="s">
        <v>295</v>
      </c>
      <c r="C168" s="343" t="s">
        <v>228</v>
      </c>
      <c r="D168" s="343" t="s">
        <v>744</v>
      </c>
      <c r="E168" s="346" t="s">
        <v>855</v>
      </c>
      <c r="F168" s="343" t="s">
        <v>220</v>
      </c>
      <c r="G168" s="343" t="s">
        <v>137</v>
      </c>
      <c r="H168" s="343" t="s">
        <v>832</v>
      </c>
      <c r="I168" s="698">
        <v>1</v>
      </c>
      <c r="J168" s="343" t="s">
        <v>856</v>
      </c>
      <c r="K168" s="343" t="s">
        <v>162</v>
      </c>
      <c r="L168" s="343" t="s">
        <v>97</v>
      </c>
      <c r="M168" s="343" t="s">
        <v>857</v>
      </c>
      <c r="N168" s="343" t="s">
        <v>858</v>
      </c>
      <c r="O168" s="337">
        <v>46023</v>
      </c>
      <c r="P168" s="337">
        <v>46386</v>
      </c>
      <c r="Q168" s="698"/>
      <c r="R168" s="698"/>
      <c r="S168" s="698"/>
      <c r="T168" s="698">
        <v>1</v>
      </c>
      <c r="U168" s="382" t="s">
        <v>100</v>
      </c>
      <c r="V168" s="383">
        <f>(9201872*12*5%)+(4276330*25%*12)</f>
        <v>18350113.199999999</v>
      </c>
      <c r="W168" s="65" t="s">
        <v>1806</v>
      </c>
      <c r="X168" s="65" t="s">
        <v>855</v>
      </c>
      <c r="Y168" s="66" t="s">
        <v>293</v>
      </c>
      <c r="Z168" s="66" t="s">
        <v>393</v>
      </c>
      <c r="AA168" s="66" t="s">
        <v>371</v>
      </c>
      <c r="AB168" s="67">
        <v>67100000</v>
      </c>
      <c r="AC168" s="432" t="s">
        <v>141</v>
      </c>
      <c r="AD168" s="343" t="s">
        <v>104</v>
      </c>
      <c r="AE168" s="343" t="s">
        <v>238</v>
      </c>
      <c r="AF168" s="343" t="s">
        <v>104</v>
      </c>
      <c r="AG168" s="343" t="s">
        <v>358</v>
      </c>
      <c r="AI168" s="703"/>
      <c r="AJ168" s="388" t="str">
        <f>+IF(Q168=0,"No Aplica",IF(AI168/Q168&gt;=100%,100%,AI168/Q168))</f>
        <v>No Aplica</v>
      </c>
      <c r="AK168" s="389" t="str">
        <f t="shared" si="85"/>
        <v>No reporta avance en el periodo</v>
      </c>
      <c r="AL168" s="343" t="s">
        <v>859</v>
      </c>
      <c r="AM168" s="343" t="s">
        <v>860</v>
      </c>
      <c r="AN168" s="343"/>
      <c r="AO168" s="298" t="str">
        <f>IF(AI168&lt;1%,"Sin iniciar",IF(AI168&gt;=G168,"Terminada","En gestión"))</f>
        <v>Sin iniciar</v>
      </c>
      <c r="AP168" s="368">
        <f>(9201872*12*5%)+(4276330*25%*12)</f>
        <v>18350113.199999999</v>
      </c>
      <c r="AQ168" s="368">
        <f t="shared" si="84"/>
        <v>4587528.3</v>
      </c>
      <c r="AR168" s="73">
        <v>581964400</v>
      </c>
      <c r="AS168" s="73">
        <v>299401737</v>
      </c>
      <c r="AT168" s="73">
        <v>48437748</v>
      </c>
      <c r="AV168" s="703"/>
      <c r="AW168" s="388" t="str">
        <f>+IF(R168=0,"No Aplica",IF(AV168/R168&gt;=100%,100%,AV168/R168))</f>
        <v>No Aplica</v>
      </c>
      <c r="AX168" s="389" t="str">
        <f t="shared" ref="AX168" si="101">IF(ISTEXT(AW168),"No reporta avance en el periodo",IF(AW168&lt;=69%,"Avance insuficiente",IF(AW168&gt;95%,"Avance satisfactorio",IF(AW168&gt;70%,"Avance suficiente",IF(AW168&lt;94%,"Avance suficiente",0)))))</f>
        <v>No reporta avance en el periodo</v>
      </c>
      <c r="AY168" s="471" t="s">
        <v>191</v>
      </c>
      <c r="AZ168" s="483" t="s">
        <v>104</v>
      </c>
      <c r="BA168" s="483" t="s">
        <v>104</v>
      </c>
      <c r="BB168" s="298" t="str">
        <f>IF(AV168&lt;1%,"Sin iniciar",IF(AV168&gt;=T168,"Terminada","En gestión"))</f>
        <v>Sin iniciar</v>
      </c>
      <c r="BC168" s="368"/>
      <c r="BD168" s="368"/>
      <c r="BE168" s="67">
        <v>67100000</v>
      </c>
      <c r="BF168" s="67">
        <v>57950000</v>
      </c>
      <c r="BG168" s="67">
        <v>26230000</v>
      </c>
    </row>
    <row r="169" spans="2:59" s="98" customFormat="1" ht="17.25" thickBot="1" x14ac:dyDescent="0.35">
      <c r="B169" s="344"/>
      <c r="C169" s="344"/>
      <c r="D169" s="344"/>
      <c r="E169" s="347"/>
      <c r="F169" s="344"/>
      <c r="G169" s="344"/>
      <c r="H169" s="344"/>
      <c r="I169" s="699"/>
      <c r="J169" s="344"/>
      <c r="K169" s="344"/>
      <c r="L169" s="344"/>
      <c r="M169" s="344"/>
      <c r="N169" s="344"/>
      <c r="O169" s="338"/>
      <c r="P169" s="338"/>
      <c r="Q169" s="699"/>
      <c r="R169" s="699"/>
      <c r="S169" s="699"/>
      <c r="T169" s="699"/>
      <c r="U169" s="382"/>
      <c r="V169" s="383"/>
      <c r="W169" s="65" t="s">
        <v>1806</v>
      </c>
      <c r="X169" s="65" t="str">
        <f t="shared" ref="X169:Y171" si="102">+X168</f>
        <v>DRE_15</v>
      </c>
      <c r="Y169" s="66" t="str">
        <f t="shared" si="102"/>
        <v>Producción de información estructural</v>
      </c>
      <c r="Z169" s="66" t="s">
        <v>294</v>
      </c>
      <c r="AA169" s="66" t="s">
        <v>229</v>
      </c>
      <c r="AB169" s="67">
        <v>815036467</v>
      </c>
      <c r="AC169" s="627"/>
      <c r="AD169" s="344"/>
      <c r="AE169" s="344"/>
      <c r="AF169" s="344"/>
      <c r="AG169" s="344"/>
      <c r="AI169" s="704"/>
      <c r="AJ169" s="377"/>
      <c r="AK169" s="379"/>
      <c r="AL169" s="344"/>
      <c r="AM169" s="344"/>
      <c r="AN169" s="344"/>
      <c r="AO169" s="299"/>
      <c r="AP169" s="369"/>
      <c r="AQ169" s="369"/>
      <c r="AR169" s="73">
        <v>508709000.00999999</v>
      </c>
      <c r="AS169" s="73">
        <v>410623846</v>
      </c>
      <c r="AT169" s="73">
        <v>170431605</v>
      </c>
      <c r="AV169" s="704"/>
      <c r="AW169" s="377"/>
      <c r="AX169" s="379"/>
      <c r="AY169" s="472"/>
      <c r="AZ169" s="571"/>
      <c r="BA169" s="571"/>
      <c r="BB169" s="299"/>
      <c r="BC169" s="369"/>
      <c r="BD169" s="369"/>
      <c r="BE169" s="67">
        <v>815036467</v>
      </c>
      <c r="BF169" s="67">
        <v>695237500</v>
      </c>
      <c r="BG169" s="67">
        <v>291772767.32999998</v>
      </c>
    </row>
    <row r="170" spans="2:59" s="98" customFormat="1" ht="17.25" thickBot="1" x14ac:dyDescent="0.35">
      <c r="B170" s="344"/>
      <c r="C170" s="344"/>
      <c r="D170" s="344"/>
      <c r="E170" s="347"/>
      <c r="F170" s="344"/>
      <c r="G170" s="344"/>
      <c r="H170" s="344"/>
      <c r="I170" s="699"/>
      <c r="J170" s="344"/>
      <c r="K170" s="344"/>
      <c r="L170" s="344"/>
      <c r="M170" s="344"/>
      <c r="N170" s="344"/>
      <c r="O170" s="338"/>
      <c r="P170" s="338"/>
      <c r="Q170" s="699"/>
      <c r="R170" s="699"/>
      <c r="S170" s="699"/>
      <c r="T170" s="699"/>
      <c r="U170" s="382"/>
      <c r="V170" s="383"/>
      <c r="W170" s="65" t="s">
        <v>1806</v>
      </c>
      <c r="X170" s="65" t="str">
        <f t="shared" si="102"/>
        <v>DRE_15</v>
      </c>
      <c r="Y170" s="66" t="str">
        <f t="shared" si="102"/>
        <v>Producción de información estructural</v>
      </c>
      <c r="Z170" s="66" t="s">
        <v>378</v>
      </c>
      <c r="AA170" s="66" t="s">
        <v>751</v>
      </c>
      <c r="AB170" s="67">
        <v>628964400</v>
      </c>
      <c r="AC170" s="627"/>
      <c r="AD170" s="344"/>
      <c r="AE170" s="344"/>
      <c r="AF170" s="344"/>
      <c r="AG170" s="344"/>
      <c r="AI170" s="704"/>
      <c r="AJ170" s="377"/>
      <c r="AK170" s="379"/>
      <c r="AL170" s="344"/>
      <c r="AM170" s="344"/>
      <c r="AN170" s="344"/>
      <c r="AO170" s="299"/>
      <c r="AP170" s="369"/>
      <c r="AQ170" s="369"/>
      <c r="AR170" s="73">
        <v>820000000</v>
      </c>
      <c r="AS170" s="73">
        <v>637419000</v>
      </c>
      <c r="AT170" s="73">
        <v>90736767.329999998</v>
      </c>
      <c r="AV170" s="704"/>
      <c r="AW170" s="377"/>
      <c r="AX170" s="379"/>
      <c r="AY170" s="472"/>
      <c r="AZ170" s="571"/>
      <c r="BA170" s="571"/>
      <c r="BB170" s="299"/>
      <c r="BC170" s="369"/>
      <c r="BD170" s="369"/>
      <c r="BE170" s="67">
        <v>628964400</v>
      </c>
      <c r="BF170" s="67">
        <v>491652757</v>
      </c>
      <c r="BG170" s="67">
        <v>145838457</v>
      </c>
    </row>
    <row r="171" spans="2:59" s="98" customFormat="1" ht="17.25" thickBot="1" x14ac:dyDescent="0.35">
      <c r="B171" s="345"/>
      <c r="C171" s="345"/>
      <c r="D171" s="345"/>
      <c r="E171" s="348"/>
      <c r="F171" s="345"/>
      <c r="G171" s="345"/>
      <c r="H171" s="345"/>
      <c r="I171" s="700"/>
      <c r="J171" s="345"/>
      <c r="K171" s="345"/>
      <c r="L171" s="345"/>
      <c r="M171" s="345"/>
      <c r="N171" s="345"/>
      <c r="O171" s="339"/>
      <c r="P171" s="339"/>
      <c r="Q171" s="700"/>
      <c r="R171" s="700"/>
      <c r="S171" s="700"/>
      <c r="T171" s="700"/>
      <c r="U171" s="382"/>
      <c r="V171" s="383"/>
      <c r="W171" s="65" t="s">
        <v>1806</v>
      </c>
      <c r="X171" s="65" t="str">
        <f t="shared" si="102"/>
        <v>DRE_15</v>
      </c>
      <c r="Y171" s="66" t="str">
        <f t="shared" si="102"/>
        <v>Producción de información estructural</v>
      </c>
      <c r="Z171" s="66" t="s">
        <v>861</v>
      </c>
      <c r="AA171" s="66" t="s">
        <v>112</v>
      </c>
      <c r="AB171" s="67">
        <v>524775400</v>
      </c>
      <c r="AC171" s="433"/>
      <c r="AD171" s="345"/>
      <c r="AE171" s="345"/>
      <c r="AF171" s="345"/>
      <c r="AG171" s="345"/>
      <c r="AI171" s="705"/>
      <c r="AJ171" s="378"/>
      <c r="AK171" s="380"/>
      <c r="AL171" s="345"/>
      <c r="AM171" s="345"/>
      <c r="AN171" s="345"/>
      <c r="AO171" s="300"/>
      <c r="AP171" s="370"/>
      <c r="AQ171" s="370"/>
      <c r="AR171" s="73">
        <v>67100000</v>
      </c>
      <c r="AS171" s="73">
        <v>57950000</v>
      </c>
      <c r="AT171" s="73">
        <v>7930000</v>
      </c>
      <c r="AV171" s="705"/>
      <c r="AW171" s="378"/>
      <c r="AX171" s="380"/>
      <c r="AY171" s="473"/>
      <c r="AZ171" s="484"/>
      <c r="BA171" s="484"/>
      <c r="BB171" s="300"/>
      <c r="BC171" s="370"/>
      <c r="BD171" s="370"/>
      <c r="BE171" s="67">
        <v>524775400</v>
      </c>
      <c r="BF171" s="67">
        <v>462598259</v>
      </c>
      <c r="BG171" s="67">
        <v>343307459</v>
      </c>
    </row>
    <row r="172" spans="2:59" s="98" customFormat="1" ht="17.25" thickBot="1" x14ac:dyDescent="0.35">
      <c r="B172" s="343" t="s">
        <v>88</v>
      </c>
      <c r="C172" s="343" t="s">
        <v>228</v>
      </c>
      <c r="D172" s="343" t="s">
        <v>862</v>
      </c>
      <c r="E172" s="346" t="s">
        <v>863</v>
      </c>
      <c r="F172" s="343" t="s">
        <v>136</v>
      </c>
      <c r="G172" s="343" t="s">
        <v>864</v>
      </c>
      <c r="H172" s="343" t="s">
        <v>118</v>
      </c>
      <c r="I172" s="701">
        <v>4</v>
      </c>
      <c r="J172" s="343" t="s">
        <v>865</v>
      </c>
      <c r="K172" s="343" t="s">
        <v>96</v>
      </c>
      <c r="L172" s="343" t="s">
        <v>152</v>
      </c>
      <c r="M172" s="343" t="s">
        <v>866</v>
      </c>
      <c r="N172" s="343" t="s">
        <v>867</v>
      </c>
      <c r="O172" s="337">
        <v>46023</v>
      </c>
      <c r="P172" s="337">
        <v>46386</v>
      </c>
      <c r="Q172" s="701"/>
      <c r="R172" s="701"/>
      <c r="S172" s="701">
        <v>1</v>
      </c>
      <c r="T172" s="701">
        <v>4</v>
      </c>
      <c r="U172" s="382" t="s">
        <v>100</v>
      </c>
      <c r="V172" s="383">
        <v>14122502</v>
      </c>
      <c r="W172" s="65" t="s">
        <v>1806</v>
      </c>
      <c r="X172" s="65" t="s">
        <v>863</v>
      </c>
      <c r="Y172" s="66" t="s">
        <v>101</v>
      </c>
      <c r="Z172" s="66" t="s">
        <v>432</v>
      </c>
      <c r="AA172" s="66" t="s">
        <v>862</v>
      </c>
      <c r="AB172" s="67">
        <v>1000000</v>
      </c>
      <c r="AC172" s="432" t="s">
        <v>141</v>
      </c>
      <c r="AD172" s="343" t="s">
        <v>104</v>
      </c>
      <c r="AE172" s="343" t="s">
        <v>142</v>
      </c>
      <c r="AF172" s="343" t="s">
        <v>868</v>
      </c>
      <c r="AG172" s="343" t="s">
        <v>104</v>
      </c>
      <c r="AI172" s="706"/>
      <c r="AJ172" s="388" t="str">
        <f>+IF(Q172=0,"No Aplica",IF(AI172/Q172&gt;=100%,100%,AI172/Q172))</f>
        <v>No Aplica</v>
      </c>
      <c r="AK172" s="389" t="str">
        <f>IF(ISTEXT(AJ172),"No reporta avance en el periodo",IF(AJ172&lt;=69%,"Avance insuficiente",IF(AJ172&gt;95%,"Avance satisfactorio",IF(AJ172&gt;70%,"Avance suficiente",IF(AJ172&lt;94%,"Avance suficiente",0)))))</f>
        <v>No reporta avance en el periodo</v>
      </c>
      <c r="AL172" s="343" t="s">
        <v>368</v>
      </c>
      <c r="AM172" s="343" t="s">
        <v>104</v>
      </c>
      <c r="AN172" s="343" t="s">
        <v>104</v>
      </c>
      <c r="AO172" s="298" t="str">
        <f>IF(AI172&lt;1%,"Sin iniciar",IF(AI172&gt;=G172,"Terminada","En gestión"))</f>
        <v>Sin iniciar</v>
      </c>
      <c r="AP172" s="368">
        <v>14122502</v>
      </c>
      <c r="AQ172" s="368">
        <v>0</v>
      </c>
      <c r="AR172" s="73">
        <v>1000000</v>
      </c>
      <c r="AS172" s="73">
        <v>0</v>
      </c>
      <c r="AT172" s="73">
        <v>0</v>
      </c>
      <c r="AV172" s="706"/>
      <c r="AW172" s="388" t="str">
        <f>+IF(R172=0,"No Aplica",IF(AV172/R172&gt;=100%,100%,AV172/R172))</f>
        <v>No Aplica</v>
      </c>
      <c r="AX172" s="389" t="str">
        <f>IF(ISTEXT(AW172),"No reporta avance en el periodo",IF(AW172&lt;=69%,"Avance insuficiente",IF(AW172&gt;95%,"Avance satisfactorio",IF(AW172&gt;70%,"Avance suficiente",IF(AW172&lt;94%,"Avance suficiente",0)))))</f>
        <v>No reporta avance en el periodo</v>
      </c>
      <c r="AY172" s="471" t="s">
        <v>191</v>
      </c>
      <c r="AZ172" s="483" t="s">
        <v>104</v>
      </c>
      <c r="BA172" s="483" t="s">
        <v>104</v>
      </c>
      <c r="BB172" s="298" t="str">
        <f>IF(AV172&lt;1%,"Sin iniciar",IF(AV172&gt;=T172,"Terminada","En gestión"))</f>
        <v>Sin iniciar</v>
      </c>
      <c r="BC172" s="368"/>
      <c r="BD172" s="368"/>
      <c r="BE172" s="67">
        <v>1000000</v>
      </c>
      <c r="BF172" s="67">
        <v>1000000</v>
      </c>
      <c r="BG172" s="67">
        <v>1000000</v>
      </c>
    </row>
    <row r="173" spans="2:59" s="98" customFormat="1" ht="17.25" thickBot="1" x14ac:dyDescent="0.35">
      <c r="B173" s="345"/>
      <c r="C173" s="345"/>
      <c r="D173" s="345"/>
      <c r="E173" s="347"/>
      <c r="F173" s="345"/>
      <c r="G173" s="345"/>
      <c r="H173" s="345"/>
      <c r="I173" s="702"/>
      <c r="J173" s="345"/>
      <c r="K173" s="345"/>
      <c r="L173" s="345"/>
      <c r="M173" s="345"/>
      <c r="N173" s="345"/>
      <c r="O173" s="339"/>
      <c r="P173" s="339"/>
      <c r="Q173" s="702"/>
      <c r="R173" s="702"/>
      <c r="S173" s="702"/>
      <c r="T173" s="702"/>
      <c r="U173" s="382"/>
      <c r="V173" s="383"/>
      <c r="W173" s="65" t="s">
        <v>1806</v>
      </c>
      <c r="X173" s="65" t="str">
        <f t="shared" ref="X173:X174" si="103">+X172</f>
        <v>DCD_01</v>
      </c>
      <c r="Y173" s="66" t="str">
        <f>+Y172</f>
        <v>Producción de información Estadística analizada</v>
      </c>
      <c r="Z173" s="66" t="s">
        <v>114</v>
      </c>
      <c r="AA173" s="66" t="s">
        <v>862</v>
      </c>
      <c r="AB173" s="67">
        <v>1433617480.8</v>
      </c>
      <c r="AC173" s="433"/>
      <c r="AD173" s="345"/>
      <c r="AE173" s="345"/>
      <c r="AF173" s="345"/>
      <c r="AG173" s="345"/>
      <c r="AI173" s="707"/>
      <c r="AJ173" s="378"/>
      <c r="AK173" s="380"/>
      <c r="AL173" s="345"/>
      <c r="AM173" s="345"/>
      <c r="AN173" s="345"/>
      <c r="AO173" s="300"/>
      <c r="AP173" s="370"/>
      <c r="AQ173" s="370"/>
      <c r="AR173" s="73">
        <v>1433617480.8</v>
      </c>
      <c r="AS173" s="73">
        <v>508176661.60000002</v>
      </c>
      <c r="AT173" s="73">
        <v>83787755.199999988</v>
      </c>
      <c r="AV173" s="707"/>
      <c r="AW173" s="378"/>
      <c r="AX173" s="380"/>
      <c r="AY173" s="473"/>
      <c r="AZ173" s="484"/>
      <c r="BA173" s="484"/>
      <c r="BB173" s="299"/>
      <c r="BC173" s="370"/>
      <c r="BD173" s="370"/>
      <c r="BE173" s="67">
        <v>1433617480.8</v>
      </c>
      <c r="BF173" s="67">
        <v>1161720754.4000001</v>
      </c>
      <c r="BG173" s="67">
        <v>252321017.59999999</v>
      </c>
    </row>
    <row r="174" spans="2:59" s="98" customFormat="1" ht="17.25" thickBot="1" x14ac:dyDescent="0.35">
      <c r="B174" s="74"/>
      <c r="C174" s="74"/>
      <c r="D174" s="74"/>
      <c r="E174" s="348"/>
      <c r="F174" s="74"/>
      <c r="G174" s="74"/>
      <c r="H174" s="74"/>
      <c r="I174" s="200"/>
      <c r="J174" s="74"/>
      <c r="K174" s="74"/>
      <c r="L174" s="74"/>
      <c r="M174" s="74"/>
      <c r="N174" s="74"/>
      <c r="O174" s="75"/>
      <c r="P174" s="75"/>
      <c r="Q174" s="200"/>
      <c r="R174" s="200"/>
      <c r="S174" s="200"/>
      <c r="T174" s="200"/>
      <c r="U174" s="76"/>
      <c r="V174" s="72"/>
      <c r="W174" s="65" t="s">
        <v>1806</v>
      </c>
      <c r="X174" s="65" t="str">
        <f t="shared" si="103"/>
        <v>DCD_01</v>
      </c>
      <c r="Y174" s="66" t="s">
        <v>293</v>
      </c>
      <c r="Z174" s="66" t="s">
        <v>114</v>
      </c>
      <c r="AA174" s="66" t="s">
        <v>862</v>
      </c>
      <c r="AB174" s="67">
        <v>94303590</v>
      </c>
      <c r="AC174" s="201"/>
      <c r="AD174" s="74"/>
      <c r="AE174" s="74"/>
      <c r="AF174" s="74"/>
      <c r="AG174" s="74"/>
      <c r="AI174" s="202"/>
      <c r="AJ174" s="70"/>
      <c r="AK174" s="71"/>
      <c r="AL174" s="74"/>
      <c r="AM174" s="74"/>
      <c r="AN174" s="74"/>
      <c r="AO174" s="203"/>
      <c r="AP174" s="72"/>
      <c r="AQ174" s="72"/>
      <c r="AR174" s="73"/>
      <c r="AS174" s="73"/>
      <c r="AT174" s="73"/>
      <c r="AV174" s="202"/>
      <c r="AW174" s="70"/>
      <c r="AX174" s="71"/>
      <c r="AY174" s="130" t="s">
        <v>191</v>
      </c>
      <c r="AZ174" s="147" t="s">
        <v>104</v>
      </c>
      <c r="BA174" s="147" t="s">
        <v>104</v>
      </c>
      <c r="BB174" s="300"/>
      <c r="BC174" s="72"/>
      <c r="BD174" s="72"/>
      <c r="BE174" s="67">
        <v>94303590</v>
      </c>
      <c r="BF174" s="67">
        <v>94303590</v>
      </c>
      <c r="BG174" s="67">
        <v>0</v>
      </c>
    </row>
    <row r="175" spans="2:59" s="98" customFormat="1" ht="17.25" thickBot="1" x14ac:dyDescent="0.35">
      <c r="B175" s="343" t="s">
        <v>88</v>
      </c>
      <c r="C175" s="343" t="s">
        <v>228</v>
      </c>
      <c r="D175" s="343" t="s">
        <v>862</v>
      </c>
      <c r="E175" s="346" t="s">
        <v>869</v>
      </c>
      <c r="F175" s="343" t="s">
        <v>136</v>
      </c>
      <c r="G175" s="343" t="s">
        <v>870</v>
      </c>
      <c r="H175" s="343" t="s">
        <v>118</v>
      </c>
      <c r="I175" s="708">
        <v>1</v>
      </c>
      <c r="J175" s="343" t="s">
        <v>871</v>
      </c>
      <c r="K175" s="343" t="s">
        <v>96</v>
      </c>
      <c r="L175" s="343" t="s">
        <v>97</v>
      </c>
      <c r="M175" s="343" t="s">
        <v>872</v>
      </c>
      <c r="N175" s="343" t="s">
        <v>873</v>
      </c>
      <c r="O175" s="337">
        <v>46023</v>
      </c>
      <c r="P175" s="337">
        <v>46386</v>
      </c>
      <c r="Q175" s="708">
        <v>0.1</v>
      </c>
      <c r="R175" s="708">
        <v>0.4</v>
      </c>
      <c r="S175" s="708">
        <v>0.7</v>
      </c>
      <c r="T175" s="708">
        <v>1</v>
      </c>
      <c r="U175" s="382" t="s">
        <v>100</v>
      </c>
      <c r="V175" s="383">
        <v>39530492</v>
      </c>
      <c r="W175" s="65" t="s">
        <v>1806</v>
      </c>
      <c r="X175" s="65" t="s">
        <v>869</v>
      </c>
      <c r="Y175" s="66" t="s">
        <v>293</v>
      </c>
      <c r="Z175" s="66" t="s">
        <v>759</v>
      </c>
      <c r="AA175" s="66" t="s">
        <v>862</v>
      </c>
      <c r="AB175" s="67">
        <v>49117500</v>
      </c>
      <c r="AC175" s="432" t="s">
        <v>141</v>
      </c>
      <c r="AD175" s="343" t="s">
        <v>104</v>
      </c>
      <c r="AE175" s="343" t="s">
        <v>142</v>
      </c>
      <c r="AF175" s="343" t="s">
        <v>106</v>
      </c>
      <c r="AG175" s="343" t="s">
        <v>104</v>
      </c>
      <c r="AI175" s="714">
        <v>0.1</v>
      </c>
      <c r="AJ175" s="388">
        <f>+IF(Q175=0,"No Aplica",IF(AI175/Q175&gt;=100%,100%,AI175/Q175))</f>
        <v>1</v>
      </c>
      <c r="AK175" s="389" t="str">
        <f t="shared" ref="AK175:AK227" si="104">IF(ISTEXT(AJ175),"No reporta avance en el periodo",IF(AJ175&lt;=69%,"Avance insuficiente",IF(AJ175&gt;95%,"Avance satisfactorio",IF(AJ175&gt;70%,"Avance suficiente",IF(AJ175&lt;94%,"Avance suficiente",0)))))</f>
        <v>Avance satisfactorio</v>
      </c>
      <c r="AL175" s="343" t="s">
        <v>874</v>
      </c>
      <c r="AM175" s="343" t="s">
        <v>875</v>
      </c>
      <c r="AN175" s="343"/>
      <c r="AO175" s="298" t="str">
        <f>IF(AI175&lt;1%,"Sin iniciar",IF(AI175&gt;=G175,"Terminada","En gestión"))</f>
        <v>En gestión</v>
      </c>
      <c r="AP175" s="368">
        <v>39530492</v>
      </c>
      <c r="AQ175" s="368">
        <v>98826231</v>
      </c>
      <c r="AR175" s="73">
        <v>50887500</v>
      </c>
      <c r="AS175" s="73">
        <v>42037500</v>
      </c>
      <c r="AT175" s="73">
        <v>6047500</v>
      </c>
      <c r="AV175" s="442">
        <v>0.4</v>
      </c>
      <c r="AW175" s="450">
        <f>+IF(R175=0,"No Aplica",IF(AV175/R175&gt;=100%,100%,AV175/R175))</f>
        <v>1</v>
      </c>
      <c r="AX175" s="491" t="str">
        <f t="shared" ref="AX175" si="105">IF(ISTEXT(AW175),"No reporta avance en el periodo",IF(AW175&lt;=69%,"Avance insuficiente",IF(AW175&gt;95%,"Avance satisfactorio",IF(AW175&gt;70%,"Avance suficiente",IF(AW175&lt;94%,"Avance suficiente",0)))))</f>
        <v>Avance satisfactorio</v>
      </c>
      <c r="AY175" s="710" t="s">
        <v>876</v>
      </c>
      <c r="AZ175" s="712" t="s">
        <v>877</v>
      </c>
      <c r="BA175" s="440" t="s">
        <v>104</v>
      </c>
      <c r="BB175" s="301" t="s">
        <v>213</v>
      </c>
      <c r="BC175" s="414">
        <v>42297628.799999997</v>
      </c>
      <c r="BD175" s="422">
        <v>21148814.399999999</v>
      </c>
      <c r="BE175" s="67">
        <v>49117500</v>
      </c>
      <c r="BF175" s="67">
        <v>42037500</v>
      </c>
      <c r="BG175" s="67">
        <v>19322500</v>
      </c>
    </row>
    <row r="176" spans="2:59" s="98" customFormat="1" ht="17.25" thickBot="1" x14ac:dyDescent="0.35">
      <c r="B176" s="345"/>
      <c r="C176" s="345"/>
      <c r="D176" s="345"/>
      <c r="E176" s="348"/>
      <c r="F176" s="345"/>
      <c r="G176" s="345"/>
      <c r="H176" s="345"/>
      <c r="I176" s="709"/>
      <c r="J176" s="345"/>
      <c r="K176" s="345"/>
      <c r="L176" s="345"/>
      <c r="M176" s="345"/>
      <c r="N176" s="345"/>
      <c r="O176" s="339"/>
      <c r="P176" s="339"/>
      <c r="Q176" s="709"/>
      <c r="R176" s="709"/>
      <c r="S176" s="709"/>
      <c r="T176" s="709"/>
      <c r="U176" s="382"/>
      <c r="V176" s="383"/>
      <c r="W176" s="65" t="s">
        <v>1806</v>
      </c>
      <c r="X176" s="65" t="str">
        <f t="shared" ref="X176:Y176" si="106">+X175</f>
        <v>DCD_02</v>
      </c>
      <c r="Y176" s="66" t="str">
        <f t="shared" si="106"/>
        <v>Producción de información estructural</v>
      </c>
      <c r="Z176" s="66" t="s">
        <v>114</v>
      </c>
      <c r="AA176" s="66" t="s">
        <v>862</v>
      </c>
      <c r="AB176" s="67">
        <v>74236728.420000002</v>
      </c>
      <c r="AC176" s="433"/>
      <c r="AD176" s="345"/>
      <c r="AE176" s="345"/>
      <c r="AF176" s="345"/>
      <c r="AG176" s="345"/>
      <c r="AI176" s="715"/>
      <c r="AJ176" s="378"/>
      <c r="AK176" s="380"/>
      <c r="AL176" s="345"/>
      <c r="AM176" s="345"/>
      <c r="AN176" s="345"/>
      <c r="AO176" s="300"/>
      <c r="AP176" s="370"/>
      <c r="AQ176" s="370"/>
      <c r="AR176" s="73">
        <v>75378595.090000004</v>
      </c>
      <c r="AS176" s="73">
        <v>53748744.380000003</v>
      </c>
      <c r="AT176" s="73">
        <v>9806782.3800000008</v>
      </c>
      <c r="AV176" s="443"/>
      <c r="AW176" s="451"/>
      <c r="AX176" s="453"/>
      <c r="AY176" s="711"/>
      <c r="AZ176" s="713"/>
      <c r="BA176" s="456"/>
      <c r="BB176" s="302"/>
      <c r="BC176" s="405"/>
      <c r="BD176" s="407"/>
      <c r="BE176" s="67">
        <v>74236728.420000002</v>
      </c>
      <c r="BF176" s="67">
        <v>58677073.280000001</v>
      </c>
      <c r="BG176" s="67">
        <v>27313481.280000001</v>
      </c>
    </row>
    <row r="177" spans="2:59" s="98" customFormat="1" ht="17.25" thickBot="1" x14ac:dyDescent="0.35">
      <c r="B177" s="81" t="s">
        <v>88</v>
      </c>
      <c r="C177" s="81" t="s">
        <v>228</v>
      </c>
      <c r="D177" s="81" t="s">
        <v>862</v>
      </c>
      <c r="E177" s="82" t="s">
        <v>878</v>
      </c>
      <c r="F177" s="81" t="s">
        <v>136</v>
      </c>
      <c r="G177" s="81" t="s">
        <v>879</v>
      </c>
      <c r="H177" s="81" t="s">
        <v>118</v>
      </c>
      <c r="I177" s="204">
        <v>1</v>
      </c>
      <c r="J177" s="81" t="s">
        <v>880</v>
      </c>
      <c r="K177" s="81" t="s">
        <v>96</v>
      </c>
      <c r="L177" s="81" t="s">
        <v>97</v>
      </c>
      <c r="M177" s="81" t="s">
        <v>881</v>
      </c>
      <c r="N177" s="81" t="s">
        <v>882</v>
      </c>
      <c r="O177" s="84">
        <v>46023</v>
      </c>
      <c r="P177" s="84">
        <v>46386</v>
      </c>
      <c r="Q177" s="204">
        <v>0.1</v>
      </c>
      <c r="R177" s="204">
        <v>0.2</v>
      </c>
      <c r="S177" s="204">
        <v>0.6</v>
      </c>
      <c r="T177" s="204">
        <v>1</v>
      </c>
      <c r="U177" s="76" t="s">
        <v>100</v>
      </c>
      <c r="V177" s="72">
        <v>174568421</v>
      </c>
      <c r="W177" s="65" t="s">
        <v>1806</v>
      </c>
      <c r="X177" s="65" t="s">
        <v>878</v>
      </c>
      <c r="Y177" s="66" t="s">
        <v>293</v>
      </c>
      <c r="Z177" s="66" t="s">
        <v>114</v>
      </c>
      <c r="AA177" s="66" t="s">
        <v>862</v>
      </c>
      <c r="AB177" s="67">
        <v>451104249.49000001</v>
      </c>
      <c r="AC177" s="85" t="s">
        <v>141</v>
      </c>
      <c r="AD177" s="81" t="s">
        <v>104</v>
      </c>
      <c r="AE177" s="81" t="s">
        <v>142</v>
      </c>
      <c r="AF177" s="81" t="s">
        <v>106</v>
      </c>
      <c r="AG177" s="81" t="s">
        <v>104</v>
      </c>
      <c r="AI177" s="205">
        <v>0.1</v>
      </c>
      <c r="AJ177" s="87">
        <f>+IF(Q177=0,"No Aplica",IF(AI177/Q177&gt;=100%,100%,AI177/Q177))</f>
        <v>1</v>
      </c>
      <c r="AK177" s="88" t="str">
        <f t="shared" si="104"/>
        <v>Avance satisfactorio</v>
      </c>
      <c r="AL177" s="81" t="s">
        <v>883</v>
      </c>
      <c r="AM177" s="81" t="s">
        <v>884</v>
      </c>
      <c r="AN177" s="81"/>
      <c r="AO177" s="89" t="str">
        <f>IF(AI177&lt;1%,"Sin iniciar",IF(AI177&gt;=G177,"Terminada","En gestión"))</f>
        <v>En gestión</v>
      </c>
      <c r="AP177" s="72">
        <v>174568421</v>
      </c>
      <c r="AQ177" s="72">
        <v>436421052</v>
      </c>
      <c r="AR177" s="73">
        <v>466515082.81999999</v>
      </c>
      <c r="AS177" s="73">
        <v>376603297.24000001</v>
      </c>
      <c r="AT177" s="73">
        <v>60112988.240000002</v>
      </c>
      <c r="AV177" s="108">
        <v>0.2</v>
      </c>
      <c r="AW177" s="87">
        <f>+IF(R177=0,"No Aplica",IF(AV177/R177&gt;=100%,100%,AV177/R177))</f>
        <v>1</v>
      </c>
      <c r="AX177" s="112" t="str">
        <f t="shared" ref="AX177:AX182" si="107">IF(ISTEXT(AW177),"No reporta avance en el periodo",IF(AW177&lt;=69%,"Avance insuficiente",IF(AW177&gt;95%,"Avance satisfactorio",IF(AW177&gt;70%,"Avance suficiente",IF(AW177&lt;94%,"Avance suficiente",0)))))</f>
        <v>Avance satisfactorio</v>
      </c>
      <c r="AY177" s="206" t="s">
        <v>885</v>
      </c>
      <c r="AZ177" s="115" t="s">
        <v>886</v>
      </c>
      <c r="BA177" s="147" t="s">
        <v>104</v>
      </c>
      <c r="BB177" s="116" t="s">
        <v>213</v>
      </c>
      <c r="BC177" s="102">
        <v>186788222.40000001</v>
      </c>
      <c r="BD177" s="102">
        <v>93394111.200000003</v>
      </c>
      <c r="BE177" s="67">
        <v>451104249.49000001</v>
      </c>
      <c r="BF177" s="67">
        <v>381680969.44</v>
      </c>
      <c r="BG177" s="67">
        <v>179589920.44</v>
      </c>
    </row>
    <row r="178" spans="2:59" s="98" customFormat="1" ht="17.25" thickBot="1" x14ac:dyDescent="0.35">
      <c r="B178" s="81" t="s">
        <v>88</v>
      </c>
      <c r="C178" s="81" t="s">
        <v>228</v>
      </c>
      <c r="D178" s="81" t="s">
        <v>862</v>
      </c>
      <c r="E178" s="82" t="s">
        <v>887</v>
      </c>
      <c r="F178" s="81" t="s">
        <v>136</v>
      </c>
      <c r="G178" s="81" t="s">
        <v>438</v>
      </c>
      <c r="H178" s="81" t="s">
        <v>608</v>
      </c>
      <c r="I178" s="204">
        <v>1</v>
      </c>
      <c r="J178" s="81" t="s">
        <v>888</v>
      </c>
      <c r="K178" s="81" t="s">
        <v>96</v>
      </c>
      <c r="L178" s="81" t="s">
        <v>97</v>
      </c>
      <c r="M178" s="81" t="s">
        <v>881</v>
      </c>
      <c r="N178" s="81" t="s">
        <v>889</v>
      </c>
      <c r="O178" s="84">
        <v>46023</v>
      </c>
      <c r="P178" s="84">
        <v>46386</v>
      </c>
      <c r="Q178" s="204">
        <v>0.1</v>
      </c>
      <c r="R178" s="204">
        <v>0.2</v>
      </c>
      <c r="S178" s="204">
        <v>0.6</v>
      </c>
      <c r="T178" s="204">
        <v>1</v>
      </c>
      <c r="U178" s="76" t="s">
        <v>100</v>
      </c>
      <c r="V178" s="72">
        <v>160715163</v>
      </c>
      <c r="W178" s="65" t="s">
        <v>1806</v>
      </c>
      <c r="X178" s="65" t="s">
        <v>887</v>
      </c>
      <c r="Y178" s="66" t="s">
        <v>293</v>
      </c>
      <c r="Z178" s="66" t="s">
        <v>114</v>
      </c>
      <c r="AA178" s="66" t="s">
        <v>862</v>
      </c>
      <c r="AB178" s="67">
        <v>113990595.09</v>
      </c>
      <c r="AC178" s="85" t="s">
        <v>141</v>
      </c>
      <c r="AD178" s="81" t="s">
        <v>104</v>
      </c>
      <c r="AE178" s="81" t="s">
        <v>142</v>
      </c>
      <c r="AF178" s="81" t="s">
        <v>104</v>
      </c>
      <c r="AG178" s="81" t="s">
        <v>104</v>
      </c>
      <c r="AI178" s="205">
        <v>0.1</v>
      </c>
      <c r="AJ178" s="87">
        <f>+IF(Q178=0,"No Aplica",IF(AI178/Q178&gt;=100%,100%,AI178/Q178))</f>
        <v>1</v>
      </c>
      <c r="AK178" s="88" t="str">
        <f t="shared" si="104"/>
        <v>Avance satisfactorio</v>
      </c>
      <c r="AL178" s="81" t="s">
        <v>890</v>
      </c>
      <c r="AM178" s="81" t="s">
        <v>891</v>
      </c>
      <c r="AN178" s="81"/>
      <c r="AO178" s="89" t="str">
        <f>IF(AI178&lt;1%,"Sin iniciar",IF(AI178&gt;=G178,"Terminada","En gestión"))</f>
        <v>En gestión</v>
      </c>
      <c r="AP178" s="72">
        <v>160715163</v>
      </c>
      <c r="AQ178" s="72">
        <v>4017879075</v>
      </c>
      <c r="AR178" s="73">
        <v>116698095.09</v>
      </c>
      <c r="AS178" s="73">
        <v>87882244.379999995</v>
      </c>
      <c r="AT178" s="73">
        <v>15048782.380000001</v>
      </c>
      <c r="AV178" s="108">
        <v>0.2</v>
      </c>
      <c r="AW178" s="87">
        <f>+IF(R178=0,"No Aplica",IF(AV178/R178&gt;=100%,100%,AV178/R178))</f>
        <v>1</v>
      </c>
      <c r="AX178" s="112" t="str">
        <f t="shared" si="107"/>
        <v>Avance satisfactorio</v>
      </c>
      <c r="AY178" s="113" t="s">
        <v>892</v>
      </c>
      <c r="AZ178" s="115" t="s">
        <v>893</v>
      </c>
      <c r="BA178" s="147" t="s">
        <v>104</v>
      </c>
      <c r="BB178" s="116" t="s">
        <v>213</v>
      </c>
      <c r="BC178" s="102">
        <v>171965235.59999999</v>
      </c>
      <c r="BD178" s="102">
        <v>85982617.799999997</v>
      </c>
      <c r="BE178" s="67">
        <v>113990595.09</v>
      </c>
      <c r="BF178" s="67">
        <v>92810573.280000001</v>
      </c>
      <c r="BG178" s="67">
        <v>43334481.280000001</v>
      </c>
    </row>
    <row r="179" spans="2:59" s="98" customFormat="1" ht="17.25" thickBot="1" x14ac:dyDescent="0.35">
      <c r="B179" s="81" t="s">
        <v>88</v>
      </c>
      <c r="C179" s="81" t="s">
        <v>228</v>
      </c>
      <c r="D179" s="81" t="s">
        <v>862</v>
      </c>
      <c r="E179" s="82" t="s">
        <v>894</v>
      </c>
      <c r="F179" s="81" t="s">
        <v>136</v>
      </c>
      <c r="G179" s="81" t="s">
        <v>870</v>
      </c>
      <c r="H179" s="81" t="s">
        <v>118</v>
      </c>
      <c r="I179" s="204">
        <v>1</v>
      </c>
      <c r="J179" s="81" t="s">
        <v>895</v>
      </c>
      <c r="K179" s="81" t="s">
        <v>96</v>
      </c>
      <c r="L179" s="81" t="s">
        <v>97</v>
      </c>
      <c r="M179" s="81" t="s">
        <v>881</v>
      </c>
      <c r="N179" s="81" t="s">
        <v>896</v>
      </c>
      <c r="O179" s="84">
        <v>46023</v>
      </c>
      <c r="P179" s="84">
        <v>46386</v>
      </c>
      <c r="Q179" s="204">
        <v>0.1</v>
      </c>
      <c r="R179" s="204">
        <v>0.4</v>
      </c>
      <c r="S179" s="204">
        <v>0.7</v>
      </c>
      <c r="T179" s="204">
        <v>1</v>
      </c>
      <c r="U179" s="76" t="s">
        <v>100</v>
      </c>
      <c r="V179" s="72">
        <v>53721517</v>
      </c>
      <c r="W179" s="65" t="s">
        <v>1806</v>
      </c>
      <c r="X179" s="65" t="s">
        <v>894</v>
      </c>
      <c r="Y179" s="66" t="s">
        <v>293</v>
      </c>
      <c r="Z179" s="66" t="s">
        <v>759</v>
      </c>
      <c r="AA179" s="66" t="s">
        <v>862</v>
      </c>
      <c r="AB179" s="67">
        <v>49117500</v>
      </c>
      <c r="AC179" s="85" t="s">
        <v>141</v>
      </c>
      <c r="AD179" s="81" t="s">
        <v>104</v>
      </c>
      <c r="AE179" s="81" t="s">
        <v>142</v>
      </c>
      <c r="AF179" s="81" t="s">
        <v>106</v>
      </c>
      <c r="AG179" s="81" t="s">
        <v>104</v>
      </c>
      <c r="AI179" s="205">
        <v>0.2</v>
      </c>
      <c r="AJ179" s="87">
        <f>+IF(Q179=0,"No Aplica",IF(AI179/Q179&gt;=100%,100%,AI179/Q179))</f>
        <v>1</v>
      </c>
      <c r="AK179" s="88" t="str">
        <f t="shared" si="104"/>
        <v>Avance satisfactorio</v>
      </c>
      <c r="AL179" s="81" t="s">
        <v>897</v>
      </c>
      <c r="AM179" s="81" t="s">
        <v>898</v>
      </c>
      <c r="AN179" s="81"/>
      <c r="AO179" s="89" t="str">
        <f>IF(AI179&lt;1%,"Sin iniciar",IF(AI179&gt;=G179,"Terminada","En gestión"))</f>
        <v>En gestión</v>
      </c>
      <c r="AP179" s="72">
        <v>53721517</v>
      </c>
      <c r="AQ179" s="72">
        <v>134303793</v>
      </c>
      <c r="AR179" s="73">
        <v>50887500</v>
      </c>
      <c r="AS179" s="73">
        <v>42037500</v>
      </c>
      <c r="AT179" s="73">
        <v>6047500</v>
      </c>
      <c r="AV179" s="108">
        <v>0.4</v>
      </c>
      <c r="AW179" s="87">
        <f>+IF(R179=0,"No Aplica",IF(AV179/R179&gt;=100%,100%,AV179/R179))</f>
        <v>1</v>
      </c>
      <c r="AX179" s="112" t="str">
        <f t="shared" si="107"/>
        <v>Avance satisfactorio</v>
      </c>
      <c r="AY179" s="113" t="s">
        <v>899</v>
      </c>
      <c r="AZ179" s="207" t="s">
        <v>900</v>
      </c>
      <c r="BA179" s="147" t="s">
        <v>104</v>
      </c>
      <c r="BB179" s="116" t="s">
        <v>213</v>
      </c>
      <c r="BC179" s="102">
        <v>57482025.600000001</v>
      </c>
      <c r="BD179" s="102">
        <v>28741012.800000001</v>
      </c>
      <c r="BE179" s="67">
        <v>49117500</v>
      </c>
      <c r="BF179" s="67">
        <v>42037500</v>
      </c>
      <c r="BG179" s="67">
        <v>19322500</v>
      </c>
    </row>
    <row r="180" spans="2:59" s="98" customFormat="1" ht="17.25" thickBot="1" x14ac:dyDescent="0.35">
      <c r="B180" s="81" t="s">
        <v>88</v>
      </c>
      <c r="C180" s="81" t="s">
        <v>228</v>
      </c>
      <c r="D180" s="81" t="s">
        <v>862</v>
      </c>
      <c r="E180" s="346" t="s">
        <v>901</v>
      </c>
      <c r="F180" s="81" t="s">
        <v>136</v>
      </c>
      <c r="G180" s="81" t="s">
        <v>864</v>
      </c>
      <c r="H180" s="81" t="s">
        <v>118</v>
      </c>
      <c r="I180" s="208">
        <v>2</v>
      </c>
      <c r="J180" s="81" t="s">
        <v>902</v>
      </c>
      <c r="K180" s="81" t="s">
        <v>96</v>
      </c>
      <c r="L180" s="81" t="s">
        <v>152</v>
      </c>
      <c r="M180" s="81" t="s">
        <v>903</v>
      </c>
      <c r="N180" s="81" t="s">
        <v>904</v>
      </c>
      <c r="O180" s="84">
        <v>46023</v>
      </c>
      <c r="P180" s="84">
        <v>46386</v>
      </c>
      <c r="Q180" s="208"/>
      <c r="R180" s="208"/>
      <c r="S180" s="208">
        <v>1</v>
      </c>
      <c r="T180" s="208">
        <v>2</v>
      </c>
      <c r="U180" s="76" t="s">
        <v>100</v>
      </c>
      <c r="V180" s="72">
        <v>26521814</v>
      </c>
      <c r="W180" s="65" t="s">
        <v>1806</v>
      </c>
      <c r="X180" s="65" t="s">
        <v>901</v>
      </c>
      <c r="Y180" s="66" t="s">
        <v>101</v>
      </c>
      <c r="Z180" s="66" t="s">
        <v>102</v>
      </c>
      <c r="AA180" s="66" t="s">
        <v>862</v>
      </c>
      <c r="AB180" s="67">
        <v>415114833.32999998</v>
      </c>
      <c r="AC180" s="85" t="s">
        <v>141</v>
      </c>
      <c r="AD180" s="81" t="s">
        <v>104</v>
      </c>
      <c r="AE180" s="81" t="s">
        <v>142</v>
      </c>
      <c r="AF180" s="81" t="s">
        <v>868</v>
      </c>
      <c r="AG180" s="81" t="s">
        <v>104</v>
      </c>
      <c r="AI180" s="209"/>
      <c r="AJ180" s="87" t="str">
        <f>+IF(Q180=0,"No Aplica",IF(AI180/Q180&gt;=100%,100%,AI180/Q180))</f>
        <v>No Aplica</v>
      </c>
      <c r="AK180" s="88" t="str">
        <f t="shared" si="104"/>
        <v>No reporta avance en el periodo</v>
      </c>
      <c r="AL180" s="81" t="s">
        <v>368</v>
      </c>
      <c r="AM180" s="81" t="s">
        <v>104</v>
      </c>
      <c r="AN180" s="81" t="s">
        <v>104</v>
      </c>
      <c r="AO180" s="89" t="str">
        <f>IF(AI180&lt;1%,"Sin iniciar",IF(AI180&gt;=G180,"Terminada","En gestión"))</f>
        <v>Sin iniciar</v>
      </c>
      <c r="AP180" s="72">
        <v>26521814</v>
      </c>
      <c r="AQ180" s="72">
        <v>0</v>
      </c>
      <c r="AR180" s="73">
        <v>413485700</v>
      </c>
      <c r="AS180" s="73">
        <v>137041363.75</v>
      </c>
      <c r="AT180" s="73">
        <v>23878163.75</v>
      </c>
      <c r="AV180" s="209"/>
      <c r="AW180" s="78" t="str">
        <f>+IF(R180=0,"No Aplica",IF(AV180/R180&gt;=100%,100%,AV180/R180))</f>
        <v>No Aplica</v>
      </c>
      <c r="AX180" s="88" t="str">
        <f t="shared" si="107"/>
        <v>No reporta avance en el periodo</v>
      </c>
      <c r="AY180" s="130" t="s">
        <v>191</v>
      </c>
      <c r="AZ180" s="147" t="s">
        <v>104</v>
      </c>
      <c r="BA180" s="147" t="s">
        <v>104</v>
      </c>
      <c r="BB180" s="301" t="str">
        <f>IF(AV180&lt;1%,"Sin iniciar",IF(AV180&gt;=T180,"Terminada","En gestión"))</f>
        <v>Sin iniciar</v>
      </c>
      <c r="BC180" s="72"/>
      <c r="BD180" s="72"/>
      <c r="BE180" s="67">
        <v>415114833.32999998</v>
      </c>
      <c r="BF180" s="67">
        <v>321883001.75</v>
      </c>
      <c r="BG180" s="67">
        <v>76971371.75</v>
      </c>
    </row>
    <row r="181" spans="2:59" s="98" customFormat="1" ht="17.25" thickBot="1" x14ac:dyDescent="0.35">
      <c r="B181" s="61"/>
      <c r="C181" s="61"/>
      <c r="D181" s="61"/>
      <c r="E181" s="348"/>
      <c r="F181" s="61"/>
      <c r="G181" s="61"/>
      <c r="H181" s="61"/>
      <c r="I181" s="198"/>
      <c r="J181" s="61"/>
      <c r="K181" s="61"/>
      <c r="L181" s="61"/>
      <c r="M181" s="61"/>
      <c r="N181" s="61"/>
      <c r="O181" s="64"/>
      <c r="P181" s="64"/>
      <c r="Q181" s="198"/>
      <c r="R181" s="198"/>
      <c r="S181" s="198"/>
      <c r="T181" s="198"/>
      <c r="U181" s="76"/>
      <c r="V181" s="72"/>
      <c r="W181" s="65" t="s">
        <v>1806</v>
      </c>
      <c r="X181" s="65" t="str">
        <f t="shared" ref="X181:AA181" si="108">+X180</f>
        <v>DCD_06</v>
      </c>
      <c r="Y181" s="66" t="str">
        <f t="shared" si="108"/>
        <v>Producción de información Estadística analizada</v>
      </c>
      <c r="Z181" s="66" t="str">
        <f t="shared" si="108"/>
        <v>Cuadros de resultados</v>
      </c>
      <c r="AA181" s="66" t="str">
        <f t="shared" si="108"/>
        <v>Dirección de Censos y Demografía</v>
      </c>
      <c r="AB181" s="67"/>
      <c r="AC181" s="185"/>
      <c r="AD181" s="61"/>
      <c r="AE181" s="61"/>
      <c r="AF181" s="61"/>
      <c r="AG181" s="61"/>
      <c r="AI181" s="199"/>
      <c r="AJ181" s="171"/>
      <c r="AK181" s="210"/>
      <c r="AL181" s="61"/>
      <c r="AM181" s="61"/>
      <c r="AN181" s="61"/>
      <c r="AO181" s="211"/>
      <c r="AP181" s="72"/>
      <c r="AQ181" s="72"/>
      <c r="AR181" s="73"/>
      <c r="AS181" s="73"/>
      <c r="AT181" s="73"/>
      <c r="AV181" s="199"/>
      <c r="AW181" s="78"/>
      <c r="AX181" s="210"/>
      <c r="AY181" s="150" t="s">
        <v>191</v>
      </c>
      <c r="AZ181" s="147" t="s">
        <v>104</v>
      </c>
      <c r="BA181" s="147" t="s">
        <v>104</v>
      </c>
      <c r="BB181" s="302"/>
      <c r="BC181" s="72"/>
      <c r="BD181" s="72"/>
      <c r="BE181" s="67"/>
      <c r="BF181" s="67"/>
      <c r="BG181" s="67"/>
    </row>
    <row r="182" spans="2:59" s="98" customFormat="1" ht="17.25" thickBot="1" x14ac:dyDescent="0.35">
      <c r="B182" s="343" t="s">
        <v>88</v>
      </c>
      <c r="C182" s="343" t="s">
        <v>228</v>
      </c>
      <c r="D182" s="343" t="s">
        <v>862</v>
      </c>
      <c r="E182" s="346" t="s">
        <v>905</v>
      </c>
      <c r="F182" s="343" t="s">
        <v>136</v>
      </c>
      <c r="G182" s="343" t="s">
        <v>438</v>
      </c>
      <c r="H182" s="343" t="s">
        <v>906</v>
      </c>
      <c r="I182" s="701">
        <v>1</v>
      </c>
      <c r="J182" s="343" t="s">
        <v>907</v>
      </c>
      <c r="K182" s="343" t="s">
        <v>96</v>
      </c>
      <c r="L182" s="343" t="s">
        <v>152</v>
      </c>
      <c r="M182" s="343" t="s">
        <v>866</v>
      </c>
      <c r="N182" s="343" t="s">
        <v>908</v>
      </c>
      <c r="O182" s="337">
        <v>46023</v>
      </c>
      <c r="P182" s="337">
        <v>46386</v>
      </c>
      <c r="Q182" s="701"/>
      <c r="R182" s="701"/>
      <c r="S182" s="701"/>
      <c r="T182" s="701">
        <v>1</v>
      </c>
      <c r="U182" s="382" t="s">
        <v>100</v>
      </c>
      <c r="V182" s="383">
        <v>164145297</v>
      </c>
      <c r="W182" s="65" t="s">
        <v>1806</v>
      </c>
      <c r="X182" s="65" t="s">
        <v>905</v>
      </c>
      <c r="Y182" s="66" t="s">
        <v>101</v>
      </c>
      <c r="Z182" s="66" t="s">
        <v>102</v>
      </c>
      <c r="AA182" s="66" t="s">
        <v>862</v>
      </c>
      <c r="AB182" s="67">
        <v>221786200</v>
      </c>
      <c r="AC182" s="432" t="s">
        <v>141</v>
      </c>
      <c r="AD182" s="343" t="s">
        <v>104</v>
      </c>
      <c r="AE182" s="343" t="s">
        <v>142</v>
      </c>
      <c r="AF182" s="343" t="s">
        <v>104</v>
      </c>
      <c r="AG182" s="343" t="s">
        <v>104</v>
      </c>
      <c r="AI182" s="706"/>
      <c r="AJ182" s="388" t="str">
        <f>+IF(Q182=0,"No Aplica",IF(AI182/Q182&gt;=100%,100%,AI182/Q182))</f>
        <v>No Aplica</v>
      </c>
      <c r="AK182" s="389" t="str">
        <f t="shared" si="104"/>
        <v>No reporta avance en el periodo</v>
      </c>
      <c r="AL182" s="343" t="s">
        <v>368</v>
      </c>
      <c r="AM182" s="343" t="s">
        <v>104</v>
      </c>
      <c r="AN182" s="343" t="s">
        <v>104</v>
      </c>
      <c r="AO182" s="298" t="str">
        <f>IF(AI182&lt;1%,"Sin iniciar",IF(AI182&gt;=G182,"Terminada","En gestión"))</f>
        <v>Sin iniciar</v>
      </c>
      <c r="AP182" s="368">
        <v>164145297</v>
      </c>
      <c r="AQ182" s="368">
        <v>0</v>
      </c>
      <c r="AR182" s="73">
        <v>221786200</v>
      </c>
      <c r="AS182" s="73">
        <v>182511750</v>
      </c>
      <c r="AT182" s="73">
        <v>28343984</v>
      </c>
      <c r="AV182" s="706"/>
      <c r="AW182" s="388" t="str">
        <f>+IF(R182=0,"No Aplica",IF(AV182/R182&gt;=100%,100%,AV182/R182))</f>
        <v>No Aplica</v>
      </c>
      <c r="AX182" s="389" t="str">
        <f t="shared" si="107"/>
        <v>No reporta avance en el periodo</v>
      </c>
      <c r="AY182" s="624" t="s">
        <v>191</v>
      </c>
      <c r="AZ182" s="483" t="s">
        <v>104</v>
      </c>
      <c r="BA182" s="483" t="s">
        <v>104</v>
      </c>
      <c r="BB182" s="298" t="str">
        <f>IF(AV182&lt;1%,"Sin iniciar",IF(AV182&gt;=T182,"Terminada","En gestión"))</f>
        <v>Sin iniciar</v>
      </c>
      <c r="BC182" s="368"/>
      <c r="BD182" s="368"/>
      <c r="BE182" s="67">
        <v>221786200</v>
      </c>
      <c r="BF182" s="67">
        <v>182511750</v>
      </c>
      <c r="BG182" s="67">
        <v>84692484</v>
      </c>
    </row>
    <row r="183" spans="2:59" s="98" customFormat="1" ht="17.25" thickBot="1" x14ac:dyDescent="0.35">
      <c r="B183" s="345"/>
      <c r="C183" s="345"/>
      <c r="D183" s="345"/>
      <c r="E183" s="348"/>
      <c r="F183" s="345"/>
      <c r="G183" s="345"/>
      <c r="H183" s="345"/>
      <c r="I183" s="702"/>
      <c r="J183" s="345"/>
      <c r="K183" s="345"/>
      <c r="L183" s="345"/>
      <c r="M183" s="345"/>
      <c r="N183" s="345"/>
      <c r="O183" s="339"/>
      <c r="P183" s="339"/>
      <c r="Q183" s="702"/>
      <c r="R183" s="702"/>
      <c r="S183" s="702"/>
      <c r="T183" s="702"/>
      <c r="U183" s="382"/>
      <c r="V183" s="383"/>
      <c r="W183" s="65" t="s">
        <v>1806</v>
      </c>
      <c r="X183" s="65" t="str">
        <f t="shared" ref="X183:Y183" si="109">+X182</f>
        <v>DCD_07</v>
      </c>
      <c r="Y183" s="66" t="str">
        <f t="shared" si="109"/>
        <v>Producción de información Estadística analizada</v>
      </c>
      <c r="Z183" s="66" t="s">
        <v>114</v>
      </c>
      <c r="AA183" s="66" t="s">
        <v>862</v>
      </c>
      <c r="AB183" s="67">
        <v>64400000</v>
      </c>
      <c r="AC183" s="433"/>
      <c r="AD183" s="345"/>
      <c r="AE183" s="345"/>
      <c r="AF183" s="345"/>
      <c r="AG183" s="345"/>
      <c r="AI183" s="707"/>
      <c r="AJ183" s="378"/>
      <c r="AK183" s="380"/>
      <c r="AL183" s="345"/>
      <c r="AM183" s="345"/>
      <c r="AN183" s="345"/>
      <c r="AO183" s="300"/>
      <c r="AP183" s="370"/>
      <c r="AQ183" s="370"/>
      <c r="AR183" s="73">
        <v>64400000</v>
      </c>
      <c r="AS183" s="73">
        <v>53200000</v>
      </c>
      <c r="AT183" s="73">
        <v>8586667</v>
      </c>
      <c r="AV183" s="707"/>
      <c r="AW183" s="378"/>
      <c r="AX183" s="380"/>
      <c r="AY183" s="626"/>
      <c r="AZ183" s="484"/>
      <c r="BA183" s="484"/>
      <c r="BB183" s="300"/>
      <c r="BC183" s="370"/>
      <c r="BD183" s="370"/>
      <c r="BE183" s="67">
        <v>64400000</v>
      </c>
      <c r="BF183" s="67">
        <v>53200000</v>
      </c>
      <c r="BG183" s="67">
        <v>25386667</v>
      </c>
    </row>
    <row r="184" spans="2:59" s="98" customFormat="1" ht="17.25" thickBot="1" x14ac:dyDescent="0.35">
      <c r="B184" s="343" t="s">
        <v>88</v>
      </c>
      <c r="C184" s="343" t="s">
        <v>228</v>
      </c>
      <c r="D184" s="343" t="s">
        <v>862</v>
      </c>
      <c r="E184" s="346" t="s">
        <v>909</v>
      </c>
      <c r="F184" s="343" t="s">
        <v>136</v>
      </c>
      <c r="G184" s="343" t="s">
        <v>438</v>
      </c>
      <c r="H184" s="343" t="s">
        <v>448</v>
      </c>
      <c r="I184" s="701">
        <v>2</v>
      </c>
      <c r="J184" s="343" t="s">
        <v>910</v>
      </c>
      <c r="K184" s="343" t="s">
        <v>96</v>
      </c>
      <c r="L184" s="343" t="s">
        <v>152</v>
      </c>
      <c r="M184" s="343" t="s">
        <v>911</v>
      </c>
      <c r="N184" s="343" t="s">
        <v>912</v>
      </c>
      <c r="O184" s="337">
        <v>46023</v>
      </c>
      <c r="P184" s="337">
        <v>46295</v>
      </c>
      <c r="Q184" s="701">
        <v>1</v>
      </c>
      <c r="R184" s="701"/>
      <c r="S184" s="701">
        <v>2</v>
      </c>
      <c r="T184" s="701"/>
      <c r="U184" s="382" t="s">
        <v>100</v>
      </c>
      <c r="V184" s="383">
        <v>405140741</v>
      </c>
      <c r="W184" s="65" t="s">
        <v>1806</v>
      </c>
      <c r="X184" s="65" t="s">
        <v>909</v>
      </c>
      <c r="Y184" s="66" t="s">
        <v>101</v>
      </c>
      <c r="Z184" s="66" t="s">
        <v>432</v>
      </c>
      <c r="AA184" s="66" t="s">
        <v>862</v>
      </c>
      <c r="AB184" s="67">
        <v>134837500</v>
      </c>
      <c r="AC184" s="432" t="s">
        <v>141</v>
      </c>
      <c r="AD184" s="343" t="s">
        <v>104</v>
      </c>
      <c r="AE184" s="343" t="s">
        <v>142</v>
      </c>
      <c r="AF184" s="343" t="s">
        <v>104</v>
      </c>
      <c r="AG184" s="343" t="s">
        <v>104</v>
      </c>
      <c r="AI184" s="706">
        <v>1</v>
      </c>
      <c r="AJ184" s="388">
        <f>+IF(Q184=0,"No Aplica",IF(AI184/Q184&gt;=100%,100%,AI184/Q184))</f>
        <v>1</v>
      </c>
      <c r="AK184" s="389" t="str">
        <f t="shared" si="104"/>
        <v>Avance satisfactorio</v>
      </c>
      <c r="AL184" s="343" t="s">
        <v>913</v>
      </c>
      <c r="AM184" s="343" t="s">
        <v>914</v>
      </c>
      <c r="AN184" s="343"/>
      <c r="AO184" s="298" t="str">
        <f>IF(AI184&lt;1%,"Sin iniciar",IF(AI184&gt;=G184,"Terminada","En gestión"))</f>
        <v>En gestión</v>
      </c>
      <c r="AP184" s="368">
        <v>405140741</v>
      </c>
      <c r="AQ184" s="368">
        <v>1350469137</v>
      </c>
      <c r="AR184" s="73">
        <v>134837500</v>
      </c>
      <c r="AS184" s="73">
        <v>111387500</v>
      </c>
      <c r="AT184" s="73">
        <v>16181667</v>
      </c>
      <c r="AV184" s="706"/>
      <c r="AW184" s="388" t="str">
        <f>+IF(R184=0,"No Aplica",IF(AV184/R184&gt;=100%,100%,AV184/R184))</f>
        <v>No Aplica</v>
      </c>
      <c r="AX184" s="389" t="str">
        <f t="shared" ref="AX184" si="110">IF(ISTEXT(AW184),"No reporta avance en el periodo",IF(AW184&lt;=69%,"Avance insuficiente",IF(AW184&gt;95%,"Avance satisfactorio",IF(AW184&gt;70%,"Avance suficiente",IF(AW184&lt;94%,"Avance suficiente",0)))))</f>
        <v>No reporta avance en el periodo</v>
      </c>
      <c r="AY184" s="624" t="s">
        <v>191</v>
      </c>
      <c r="AZ184" s="483" t="s">
        <v>104</v>
      </c>
      <c r="BA184" s="483" t="s">
        <v>104</v>
      </c>
      <c r="BB184" s="298" t="s">
        <v>213</v>
      </c>
      <c r="BC184" s="368"/>
      <c r="BD184" s="368"/>
      <c r="BE184" s="67">
        <v>134837500</v>
      </c>
      <c r="BF184" s="67">
        <v>111387500</v>
      </c>
      <c r="BG184" s="67">
        <v>51356667</v>
      </c>
    </row>
    <row r="185" spans="2:59" s="98" customFormat="1" ht="17.25" thickBot="1" x14ac:dyDescent="0.35">
      <c r="B185" s="345"/>
      <c r="C185" s="345"/>
      <c r="D185" s="345"/>
      <c r="E185" s="348"/>
      <c r="F185" s="345"/>
      <c r="G185" s="345"/>
      <c r="H185" s="345"/>
      <c r="I185" s="702"/>
      <c r="J185" s="345"/>
      <c r="K185" s="345"/>
      <c r="L185" s="345"/>
      <c r="M185" s="345"/>
      <c r="N185" s="345"/>
      <c r="O185" s="339"/>
      <c r="P185" s="339"/>
      <c r="Q185" s="702"/>
      <c r="R185" s="702"/>
      <c r="S185" s="702"/>
      <c r="T185" s="702"/>
      <c r="U185" s="382"/>
      <c r="V185" s="383"/>
      <c r="W185" s="65" t="s">
        <v>1806</v>
      </c>
      <c r="X185" s="65" t="str">
        <f t="shared" ref="X185:Y185" si="111">+X184</f>
        <v>DCD_08</v>
      </c>
      <c r="Y185" s="66" t="str">
        <f t="shared" si="111"/>
        <v>Producción de información Estadística analizada</v>
      </c>
      <c r="Z185" s="66" t="s">
        <v>102</v>
      </c>
      <c r="AA185" s="66" t="s">
        <v>862</v>
      </c>
      <c r="AB185" s="67">
        <v>1176147466.6700001</v>
      </c>
      <c r="AC185" s="433"/>
      <c r="AD185" s="345"/>
      <c r="AE185" s="345"/>
      <c r="AF185" s="345"/>
      <c r="AG185" s="345"/>
      <c r="AI185" s="707"/>
      <c r="AJ185" s="378"/>
      <c r="AK185" s="380"/>
      <c r="AL185" s="345"/>
      <c r="AM185" s="345"/>
      <c r="AN185" s="345"/>
      <c r="AO185" s="300"/>
      <c r="AP185" s="370"/>
      <c r="AQ185" s="370"/>
      <c r="AR185" s="73">
        <v>1177776600</v>
      </c>
      <c r="AS185" s="73">
        <v>970506767.25</v>
      </c>
      <c r="AT185" s="73">
        <v>151315967.25</v>
      </c>
      <c r="AV185" s="707"/>
      <c r="AW185" s="378"/>
      <c r="AX185" s="380"/>
      <c r="AY185" s="626"/>
      <c r="AZ185" s="484"/>
      <c r="BA185" s="484"/>
      <c r="BB185" s="300"/>
      <c r="BC185" s="370"/>
      <c r="BD185" s="370"/>
      <c r="BE185" s="67">
        <v>1176147466.6700001</v>
      </c>
      <c r="BF185" s="67">
        <v>970506767.25</v>
      </c>
      <c r="BG185" s="67">
        <v>457053267.25</v>
      </c>
    </row>
    <row r="186" spans="2:59" s="98" customFormat="1" ht="17.25" thickBot="1" x14ac:dyDescent="0.35">
      <c r="B186" s="343" t="s">
        <v>88</v>
      </c>
      <c r="C186" s="343" t="s">
        <v>228</v>
      </c>
      <c r="D186" s="343" t="s">
        <v>862</v>
      </c>
      <c r="E186" s="346" t="s">
        <v>915</v>
      </c>
      <c r="F186" s="343" t="s">
        <v>136</v>
      </c>
      <c r="G186" s="343" t="s">
        <v>438</v>
      </c>
      <c r="H186" s="343" t="s">
        <v>916</v>
      </c>
      <c r="I186" s="708">
        <v>1</v>
      </c>
      <c r="J186" s="343" t="s">
        <v>917</v>
      </c>
      <c r="K186" s="343" t="s">
        <v>96</v>
      </c>
      <c r="L186" s="343" t="s">
        <v>97</v>
      </c>
      <c r="M186" s="343" t="s">
        <v>918</v>
      </c>
      <c r="N186" s="343" t="s">
        <v>919</v>
      </c>
      <c r="O186" s="337">
        <v>46023</v>
      </c>
      <c r="P186" s="337">
        <v>46386</v>
      </c>
      <c r="Q186" s="708">
        <v>0.2</v>
      </c>
      <c r="R186" s="708">
        <v>0.4</v>
      </c>
      <c r="S186" s="708">
        <v>0.7</v>
      </c>
      <c r="T186" s="708">
        <v>1</v>
      </c>
      <c r="U186" s="382" t="s">
        <v>100</v>
      </c>
      <c r="V186" s="383">
        <v>112251072</v>
      </c>
      <c r="W186" s="65" t="s">
        <v>1806</v>
      </c>
      <c r="X186" s="65" t="s">
        <v>915</v>
      </c>
      <c r="Y186" s="66" t="s">
        <v>101</v>
      </c>
      <c r="Z186" s="66" t="s">
        <v>432</v>
      </c>
      <c r="AA186" s="66" t="s">
        <v>862</v>
      </c>
      <c r="AB186" s="67">
        <v>128535000</v>
      </c>
      <c r="AC186" s="432" t="s">
        <v>141</v>
      </c>
      <c r="AD186" s="343" t="s">
        <v>104</v>
      </c>
      <c r="AE186" s="343" t="s">
        <v>142</v>
      </c>
      <c r="AF186" s="343" t="s">
        <v>104</v>
      </c>
      <c r="AG186" s="343" t="s">
        <v>104</v>
      </c>
      <c r="AI186" s="714">
        <v>0.2</v>
      </c>
      <c r="AJ186" s="388">
        <f>+IF(Q186=0,"No Aplica",IF(AI186/Q186&gt;=100%,100%,AI186/Q186))</f>
        <v>1</v>
      </c>
      <c r="AK186" s="389" t="str">
        <f t="shared" si="104"/>
        <v>Avance satisfactorio</v>
      </c>
      <c r="AL186" s="343" t="s">
        <v>920</v>
      </c>
      <c r="AM186" s="343" t="s">
        <v>921</v>
      </c>
      <c r="AN186" s="343"/>
      <c r="AO186" s="298" t="str">
        <f>IF(AI186&lt;1%,"Sin iniciar",IF(AI186&gt;=G186,"Terminada","En gestión"))</f>
        <v>En gestión</v>
      </c>
      <c r="AP186" s="368">
        <v>112251072</v>
      </c>
      <c r="AQ186" s="368">
        <v>28062768</v>
      </c>
      <c r="AR186" s="73">
        <v>128535000</v>
      </c>
      <c r="AS186" s="73">
        <v>105165000</v>
      </c>
      <c r="AT186" s="73">
        <v>16642500</v>
      </c>
      <c r="AV186" s="518">
        <v>0.4</v>
      </c>
      <c r="AW186" s="476">
        <f>+IF(R186=0,"No Aplica",IF(AV186/R186&gt;=100%,100%,AV186/R186))</f>
        <v>1</v>
      </c>
      <c r="AX186" s="452" t="str">
        <f t="shared" ref="AX186" si="112">IF(ISTEXT(AW186),"No reporta avance en el periodo",IF(AW186&lt;=69%,"Avance insuficiente",IF(AW186&gt;95%,"Avance satisfactorio",IF(AW186&gt;70%,"Avance suficiente",IF(AW186&lt;94%,"Avance suficiente",0)))))</f>
        <v>Avance satisfactorio</v>
      </c>
      <c r="AY186" s="480" t="s">
        <v>922</v>
      </c>
      <c r="AZ186" s="480" t="s">
        <v>923</v>
      </c>
      <c r="BA186" s="480" t="s">
        <v>104</v>
      </c>
      <c r="BB186" s="301" t="s">
        <v>213</v>
      </c>
      <c r="BC186" s="414">
        <v>101011077</v>
      </c>
      <c r="BD186" s="422">
        <v>53416755</v>
      </c>
      <c r="BE186" s="67">
        <v>128535000</v>
      </c>
      <c r="BF186" s="67">
        <v>105165000</v>
      </c>
      <c r="BG186" s="67">
        <v>51697500</v>
      </c>
    </row>
    <row r="187" spans="2:59" s="98" customFormat="1" ht="17.25" thickBot="1" x14ac:dyDescent="0.35">
      <c r="B187" s="345"/>
      <c r="C187" s="345"/>
      <c r="D187" s="345"/>
      <c r="E187" s="348"/>
      <c r="F187" s="345"/>
      <c r="G187" s="345"/>
      <c r="H187" s="345"/>
      <c r="I187" s="709"/>
      <c r="J187" s="345"/>
      <c r="K187" s="345"/>
      <c r="L187" s="345"/>
      <c r="M187" s="345"/>
      <c r="N187" s="345"/>
      <c r="O187" s="339"/>
      <c r="P187" s="339"/>
      <c r="Q187" s="709"/>
      <c r="R187" s="709"/>
      <c r="S187" s="709"/>
      <c r="T187" s="709"/>
      <c r="U187" s="382"/>
      <c r="V187" s="383"/>
      <c r="W187" s="65" t="s">
        <v>1806</v>
      </c>
      <c r="X187" s="65" t="str">
        <f t="shared" ref="X187:Y187" si="113">+X186</f>
        <v>DCD_09</v>
      </c>
      <c r="Y187" s="66" t="str">
        <f t="shared" si="113"/>
        <v>Producción de información Estadística analizada</v>
      </c>
      <c r="Z187" s="66" t="s">
        <v>102</v>
      </c>
      <c r="AA187" s="66" t="s">
        <v>862</v>
      </c>
      <c r="AB187" s="67">
        <v>21898800</v>
      </c>
      <c r="AC187" s="433"/>
      <c r="AD187" s="345"/>
      <c r="AE187" s="345"/>
      <c r="AF187" s="345"/>
      <c r="AG187" s="345"/>
      <c r="AI187" s="715"/>
      <c r="AJ187" s="378"/>
      <c r="AK187" s="380"/>
      <c r="AL187" s="345"/>
      <c r="AM187" s="345"/>
      <c r="AN187" s="345"/>
      <c r="AO187" s="300"/>
      <c r="AP187" s="370"/>
      <c r="AQ187" s="370"/>
      <c r="AR187" s="73">
        <v>21898800</v>
      </c>
      <c r="AS187" s="73">
        <v>17917200</v>
      </c>
      <c r="AT187" s="73">
        <v>2986200</v>
      </c>
      <c r="AV187" s="457"/>
      <c r="AW187" s="451"/>
      <c r="AX187" s="453"/>
      <c r="AY187" s="456"/>
      <c r="AZ187" s="456"/>
      <c r="BA187" s="456"/>
      <c r="BB187" s="302"/>
      <c r="BC187" s="405"/>
      <c r="BD187" s="407"/>
      <c r="BE187" s="67">
        <v>21898800</v>
      </c>
      <c r="BF187" s="67">
        <v>17917200</v>
      </c>
      <c r="BG187" s="67">
        <v>8958600</v>
      </c>
    </row>
    <row r="188" spans="2:59" s="98" customFormat="1" ht="17.25" thickBot="1" x14ac:dyDescent="0.35">
      <c r="B188" s="343" t="s">
        <v>88</v>
      </c>
      <c r="C188" s="343" t="s">
        <v>228</v>
      </c>
      <c r="D188" s="343" t="s">
        <v>862</v>
      </c>
      <c r="E188" s="346" t="s">
        <v>924</v>
      </c>
      <c r="F188" s="343" t="s">
        <v>136</v>
      </c>
      <c r="G188" s="343" t="s">
        <v>864</v>
      </c>
      <c r="H188" s="343" t="s">
        <v>118</v>
      </c>
      <c r="I188" s="708">
        <v>1</v>
      </c>
      <c r="J188" s="343" t="s">
        <v>925</v>
      </c>
      <c r="K188" s="343" t="s">
        <v>96</v>
      </c>
      <c r="L188" s="343" t="s">
        <v>97</v>
      </c>
      <c r="M188" s="343" t="s">
        <v>918</v>
      </c>
      <c r="N188" s="343" t="s">
        <v>926</v>
      </c>
      <c r="O188" s="337">
        <v>46023</v>
      </c>
      <c r="P188" s="337">
        <v>46386</v>
      </c>
      <c r="Q188" s="708"/>
      <c r="R188" s="708">
        <v>0.5</v>
      </c>
      <c r="S188" s="708"/>
      <c r="T188" s="708">
        <v>1</v>
      </c>
      <c r="U188" s="382" t="s">
        <v>100</v>
      </c>
      <c r="V188" s="383">
        <v>112251072</v>
      </c>
      <c r="W188" s="65" t="s">
        <v>1806</v>
      </c>
      <c r="X188" s="65" t="s">
        <v>924</v>
      </c>
      <c r="Y188" s="66" t="s">
        <v>101</v>
      </c>
      <c r="Z188" s="66" t="s">
        <v>432</v>
      </c>
      <c r="AA188" s="66" t="s">
        <v>862</v>
      </c>
      <c r="AB188" s="67">
        <v>277092000</v>
      </c>
      <c r="AC188" s="432" t="s">
        <v>141</v>
      </c>
      <c r="AD188" s="343" t="s">
        <v>104</v>
      </c>
      <c r="AE188" s="343" t="s">
        <v>142</v>
      </c>
      <c r="AF188" s="343" t="s">
        <v>868</v>
      </c>
      <c r="AG188" s="343" t="s">
        <v>104</v>
      </c>
      <c r="AI188" s="714"/>
      <c r="AJ188" s="388" t="str">
        <f>+IF(Q188=0,"No Aplica",IF(AI188/Q188&gt;=100%,100%,AI188/Q188))</f>
        <v>No Aplica</v>
      </c>
      <c r="AK188" s="389" t="str">
        <f t="shared" si="104"/>
        <v>No reporta avance en el periodo</v>
      </c>
      <c r="AL188" s="343" t="s">
        <v>368</v>
      </c>
      <c r="AM188" s="343" t="s">
        <v>104</v>
      </c>
      <c r="AN188" s="343" t="s">
        <v>104</v>
      </c>
      <c r="AO188" s="298" t="str">
        <f>IF(AI188&lt;1%,"Sin iniciar",IF(AI188&gt;=G188,"Terminada","En gestión"))</f>
        <v>Sin iniciar</v>
      </c>
      <c r="AP188" s="368">
        <v>112251072</v>
      </c>
      <c r="AQ188" s="368">
        <v>0</v>
      </c>
      <c r="AR188" s="73">
        <v>277092000</v>
      </c>
      <c r="AS188" s="73">
        <v>229689000</v>
      </c>
      <c r="AT188" s="73">
        <v>40167733</v>
      </c>
      <c r="AV188" s="518">
        <v>0.5</v>
      </c>
      <c r="AW188" s="476">
        <f>+IF(R188=0,"No Aplica",IF(AV188/R188&gt;=100%,100%,AV188/R188))</f>
        <v>1</v>
      </c>
      <c r="AX188" s="452" t="str">
        <f t="shared" ref="AX188" si="114">IF(ISTEXT(AW188),"No reporta avance en el periodo",IF(AW188&lt;=69%,"Avance insuficiente",IF(AW188&gt;95%,"Avance satisfactorio",IF(AW188&gt;70%,"Avance suficiente",IF(AW188&lt;94%,"Avance suficiente",0)))))</f>
        <v>Avance satisfactorio</v>
      </c>
      <c r="AY188" s="480" t="s">
        <v>927</v>
      </c>
      <c r="AZ188" s="480" t="s">
        <v>928</v>
      </c>
      <c r="BA188" s="480" t="s">
        <v>104</v>
      </c>
      <c r="BB188" s="301" t="s">
        <v>213</v>
      </c>
      <c r="BC188" s="414">
        <v>97609931</v>
      </c>
      <c r="BD188" s="422">
        <v>52283040</v>
      </c>
      <c r="BE188" s="67">
        <v>277092000</v>
      </c>
      <c r="BF188" s="67">
        <v>229689000</v>
      </c>
      <c r="BG188" s="67">
        <v>114483733</v>
      </c>
    </row>
    <row r="189" spans="2:59" s="98" customFormat="1" ht="17.25" thickBot="1" x14ac:dyDescent="0.35">
      <c r="B189" s="345"/>
      <c r="C189" s="345"/>
      <c r="D189" s="345"/>
      <c r="E189" s="348"/>
      <c r="F189" s="345"/>
      <c r="G189" s="345"/>
      <c r="H189" s="345"/>
      <c r="I189" s="709"/>
      <c r="J189" s="345"/>
      <c r="K189" s="345"/>
      <c r="L189" s="345"/>
      <c r="M189" s="345"/>
      <c r="N189" s="345"/>
      <c r="O189" s="339"/>
      <c r="P189" s="339"/>
      <c r="Q189" s="709"/>
      <c r="R189" s="709"/>
      <c r="S189" s="709"/>
      <c r="T189" s="709"/>
      <c r="U189" s="382"/>
      <c r="V189" s="383"/>
      <c r="W189" s="65" t="s">
        <v>1806</v>
      </c>
      <c r="X189" s="65" t="str">
        <f t="shared" ref="X189:Y189" si="115">+X188</f>
        <v>DCD_10</v>
      </c>
      <c r="Y189" s="66" t="str">
        <f t="shared" si="115"/>
        <v>Producción de información Estadística analizada</v>
      </c>
      <c r="Z189" s="66" t="s">
        <v>114</v>
      </c>
      <c r="AA189" s="66" t="s">
        <v>862</v>
      </c>
      <c r="AB189" s="67">
        <v>92038334</v>
      </c>
      <c r="AC189" s="433"/>
      <c r="AD189" s="345"/>
      <c r="AE189" s="345"/>
      <c r="AF189" s="345"/>
      <c r="AG189" s="345"/>
      <c r="AI189" s="715"/>
      <c r="AJ189" s="378"/>
      <c r="AK189" s="380"/>
      <c r="AL189" s="345"/>
      <c r="AM189" s="345"/>
      <c r="AN189" s="345"/>
      <c r="AO189" s="300"/>
      <c r="AP189" s="370"/>
      <c r="AQ189" s="370"/>
      <c r="AR189" s="73">
        <v>48836667</v>
      </c>
      <c r="AS189" s="73">
        <v>48836667</v>
      </c>
      <c r="AT189" s="73">
        <v>13416667</v>
      </c>
      <c r="AV189" s="457"/>
      <c r="AW189" s="451"/>
      <c r="AX189" s="453"/>
      <c r="AY189" s="456"/>
      <c r="AZ189" s="456"/>
      <c r="BA189" s="456"/>
      <c r="BB189" s="302"/>
      <c r="BC189" s="405"/>
      <c r="BD189" s="407"/>
      <c r="BE189" s="67">
        <v>92038334</v>
      </c>
      <c r="BF189" s="67">
        <v>48836667</v>
      </c>
      <c r="BG189" s="67">
        <v>37566667</v>
      </c>
    </row>
    <row r="190" spans="2:59" s="98" customFormat="1" ht="17.25" thickBot="1" x14ac:dyDescent="0.35">
      <c r="B190" s="343" t="s">
        <v>88</v>
      </c>
      <c r="C190" s="343" t="s">
        <v>228</v>
      </c>
      <c r="D190" s="343" t="s">
        <v>862</v>
      </c>
      <c r="E190" s="346" t="s">
        <v>929</v>
      </c>
      <c r="F190" s="343" t="s">
        <v>136</v>
      </c>
      <c r="G190" s="343" t="s">
        <v>864</v>
      </c>
      <c r="H190" s="343" t="s">
        <v>118</v>
      </c>
      <c r="I190" s="708">
        <v>1</v>
      </c>
      <c r="J190" s="343" t="s">
        <v>930</v>
      </c>
      <c r="K190" s="343" t="s">
        <v>96</v>
      </c>
      <c r="L190" s="343" t="s">
        <v>97</v>
      </c>
      <c r="M190" s="343" t="s">
        <v>918</v>
      </c>
      <c r="N190" s="343" t="s">
        <v>931</v>
      </c>
      <c r="O190" s="337">
        <v>46023</v>
      </c>
      <c r="P190" s="337">
        <v>46386</v>
      </c>
      <c r="Q190" s="708"/>
      <c r="R190" s="708">
        <v>0.5</v>
      </c>
      <c r="S190" s="708"/>
      <c r="T190" s="708">
        <v>1</v>
      </c>
      <c r="U190" s="382" t="s">
        <v>100</v>
      </c>
      <c r="V190" s="383">
        <v>10305501</v>
      </c>
      <c r="W190" s="65" t="s">
        <v>1806</v>
      </c>
      <c r="X190" s="65" t="s">
        <v>929</v>
      </c>
      <c r="Y190" s="66" t="s">
        <v>101</v>
      </c>
      <c r="Z190" s="66" t="s">
        <v>432</v>
      </c>
      <c r="AA190" s="66" t="s">
        <v>862</v>
      </c>
      <c r="AB190" s="67">
        <v>3950000</v>
      </c>
      <c r="AC190" s="432" t="s">
        <v>141</v>
      </c>
      <c r="AD190" s="343" t="s">
        <v>104</v>
      </c>
      <c r="AE190" s="343" t="s">
        <v>142</v>
      </c>
      <c r="AF190" s="343" t="s">
        <v>868</v>
      </c>
      <c r="AG190" s="343" t="s">
        <v>104</v>
      </c>
      <c r="AI190" s="714"/>
      <c r="AJ190" s="388" t="str">
        <f>+IF(Q190=0,"No Aplica",IF(AI190/Q190&gt;=100%,100%,AI190/Q190))</f>
        <v>No Aplica</v>
      </c>
      <c r="AK190" s="389" t="str">
        <f t="shared" si="104"/>
        <v>No reporta avance en el periodo</v>
      </c>
      <c r="AL190" s="343" t="s">
        <v>368</v>
      </c>
      <c r="AM190" s="343" t="s">
        <v>104</v>
      </c>
      <c r="AN190" s="343" t="s">
        <v>104</v>
      </c>
      <c r="AO190" s="298" t="str">
        <f>IF(AI190&lt;1%,"Sin iniciar",IF(AI190&gt;=G190,"Terminada","En gestión"))</f>
        <v>Sin iniciar</v>
      </c>
      <c r="AP190" s="368">
        <v>10305501</v>
      </c>
      <c r="AQ190" s="368">
        <v>0</v>
      </c>
      <c r="AR190" s="73">
        <v>3950000</v>
      </c>
      <c r="AS190" s="73">
        <v>0</v>
      </c>
      <c r="AT190" s="73">
        <v>0</v>
      </c>
      <c r="AV190" s="518">
        <v>0.5</v>
      </c>
      <c r="AW190" s="476">
        <f>+IF(R190=0,"No Aplica",IF(AV190/R190&gt;=100%,100%,AV190/R190))</f>
        <v>1</v>
      </c>
      <c r="AX190" s="452" t="str">
        <f t="shared" ref="AX190" si="116">IF(ISTEXT(AW190),"No reporta avance en el periodo",IF(AW190&lt;=69%,"Avance insuficiente",IF(AW190&gt;95%,"Avance satisfactorio",IF(AW190&gt;70%,"Avance suficiente",IF(AW190&lt;94%,"Avance suficiente",0)))))</f>
        <v>Avance satisfactorio</v>
      </c>
      <c r="AY190" s="480" t="s">
        <v>932</v>
      </c>
      <c r="AZ190" s="480" t="s">
        <v>933</v>
      </c>
      <c r="BA190" s="480" t="s">
        <v>104</v>
      </c>
      <c r="BB190" s="301" t="s">
        <v>213</v>
      </c>
      <c r="BC190" s="414">
        <v>14949940</v>
      </c>
      <c r="BD190" s="422">
        <v>6821127.9000000004</v>
      </c>
      <c r="BE190" s="67">
        <v>3950000</v>
      </c>
      <c r="BF190" s="67">
        <v>2200000</v>
      </c>
      <c r="BG190" s="67">
        <v>0</v>
      </c>
    </row>
    <row r="191" spans="2:59" s="98" customFormat="1" ht="17.25" thickBot="1" x14ac:dyDescent="0.35">
      <c r="B191" s="344"/>
      <c r="C191" s="344"/>
      <c r="D191" s="344"/>
      <c r="E191" s="347"/>
      <c r="F191" s="344"/>
      <c r="G191" s="344"/>
      <c r="H191" s="344"/>
      <c r="I191" s="717"/>
      <c r="J191" s="344"/>
      <c r="K191" s="344"/>
      <c r="L191" s="344"/>
      <c r="M191" s="344"/>
      <c r="N191" s="344"/>
      <c r="O191" s="338"/>
      <c r="P191" s="338"/>
      <c r="Q191" s="717"/>
      <c r="R191" s="717"/>
      <c r="S191" s="717"/>
      <c r="T191" s="717"/>
      <c r="U191" s="382"/>
      <c r="V191" s="383"/>
      <c r="W191" s="65" t="s">
        <v>1806</v>
      </c>
      <c r="X191" s="65" t="str">
        <f t="shared" ref="X191:Y192" si="117">+X190</f>
        <v>DCD_11</v>
      </c>
      <c r="Y191" s="66" t="str">
        <f t="shared" si="117"/>
        <v>Producción de información Estadística analizada</v>
      </c>
      <c r="Z191" s="66" t="s">
        <v>102</v>
      </c>
      <c r="AA191" s="66" t="s">
        <v>862</v>
      </c>
      <c r="AB191" s="67">
        <v>6500000</v>
      </c>
      <c r="AC191" s="627"/>
      <c r="AD191" s="344"/>
      <c r="AE191" s="344"/>
      <c r="AF191" s="344"/>
      <c r="AG191" s="344"/>
      <c r="AI191" s="716"/>
      <c r="AJ191" s="377"/>
      <c r="AK191" s="379"/>
      <c r="AL191" s="344"/>
      <c r="AM191" s="344"/>
      <c r="AN191" s="344"/>
      <c r="AO191" s="299"/>
      <c r="AP191" s="369"/>
      <c r="AQ191" s="369"/>
      <c r="AR191" s="73">
        <v>6500000</v>
      </c>
      <c r="AS191" s="73">
        <v>0</v>
      </c>
      <c r="AT191" s="73">
        <v>0</v>
      </c>
      <c r="AV191" s="514"/>
      <c r="AW191" s="450"/>
      <c r="AX191" s="491"/>
      <c r="AY191" s="513"/>
      <c r="AZ191" s="513"/>
      <c r="BA191" s="513"/>
      <c r="BB191" s="495"/>
      <c r="BC191" s="505"/>
      <c r="BD191" s="506"/>
      <c r="BE191" s="67">
        <v>6500000</v>
      </c>
      <c r="BF191" s="67">
        <v>3181157.5</v>
      </c>
      <c r="BG191" s="67">
        <v>431157.5</v>
      </c>
    </row>
    <row r="192" spans="2:59" s="98" customFormat="1" ht="17.25" thickBot="1" x14ac:dyDescent="0.35">
      <c r="B192" s="345"/>
      <c r="C192" s="345"/>
      <c r="D192" s="345"/>
      <c r="E192" s="348"/>
      <c r="F192" s="345"/>
      <c r="G192" s="345"/>
      <c r="H192" s="345"/>
      <c r="I192" s="709"/>
      <c r="J192" s="345"/>
      <c r="K192" s="345"/>
      <c r="L192" s="345"/>
      <c r="M192" s="345"/>
      <c r="N192" s="345"/>
      <c r="O192" s="339"/>
      <c r="P192" s="339"/>
      <c r="Q192" s="709"/>
      <c r="R192" s="709"/>
      <c r="S192" s="709"/>
      <c r="T192" s="709"/>
      <c r="U192" s="382"/>
      <c r="V192" s="383"/>
      <c r="W192" s="65" t="s">
        <v>1806</v>
      </c>
      <c r="X192" s="65" t="str">
        <f t="shared" si="117"/>
        <v>DCD_11</v>
      </c>
      <c r="Y192" s="66" t="str">
        <f t="shared" si="117"/>
        <v>Producción de información Estadística analizada</v>
      </c>
      <c r="Z192" s="66" t="s">
        <v>114</v>
      </c>
      <c r="AA192" s="66" t="s">
        <v>862</v>
      </c>
      <c r="AB192" s="67">
        <v>77446000</v>
      </c>
      <c r="AC192" s="433"/>
      <c r="AD192" s="345"/>
      <c r="AE192" s="345"/>
      <c r="AF192" s="345"/>
      <c r="AG192" s="345"/>
      <c r="AI192" s="715"/>
      <c r="AJ192" s="378"/>
      <c r="AK192" s="380"/>
      <c r="AL192" s="345"/>
      <c r="AM192" s="345"/>
      <c r="AN192" s="345"/>
      <c r="AO192" s="300"/>
      <c r="AP192" s="370"/>
      <c r="AQ192" s="370"/>
      <c r="AR192" s="73">
        <v>77446000</v>
      </c>
      <c r="AS192" s="73">
        <v>59724000</v>
      </c>
      <c r="AT192" s="73">
        <v>11502400</v>
      </c>
      <c r="AV192" s="457"/>
      <c r="AW192" s="451"/>
      <c r="AX192" s="453"/>
      <c r="AY192" s="456"/>
      <c r="AZ192" s="456"/>
      <c r="BA192" s="456"/>
      <c r="BB192" s="302"/>
      <c r="BC192" s="405"/>
      <c r="BD192" s="407"/>
      <c r="BE192" s="67">
        <v>77446000</v>
      </c>
      <c r="BF192" s="67">
        <v>61924000</v>
      </c>
      <c r="BG192" s="67">
        <v>31410400</v>
      </c>
    </row>
    <row r="193" spans="2:59" s="98" customFormat="1" ht="17.25" thickBot="1" x14ac:dyDescent="0.35">
      <c r="B193" s="81" t="s">
        <v>88</v>
      </c>
      <c r="C193" s="81" t="s">
        <v>228</v>
      </c>
      <c r="D193" s="81" t="s">
        <v>862</v>
      </c>
      <c r="E193" s="82" t="s">
        <v>934</v>
      </c>
      <c r="F193" s="81" t="s">
        <v>136</v>
      </c>
      <c r="G193" s="81" t="s">
        <v>438</v>
      </c>
      <c r="H193" s="81" t="s">
        <v>448</v>
      </c>
      <c r="I193" s="204">
        <v>1</v>
      </c>
      <c r="J193" s="81" t="s">
        <v>935</v>
      </c>
      <c r="K193" s="81" t="s">
        <v>96</v>
      </c>
      <c r="L193" s="81" t="s">
        <v>97</v>
      </c>
      <c r="M193" s="81" t="s">
        <v>918</v>
      </c>
      <c r="N193" s="81" t="s">
        <v>936</v>
      </c>
      <c r="O193" s="84">
        <v>46023</v>
      </c>
      <c r="P193" s="84">
        <v>46386</v>
      </c>
      <c r="Q193" s="204"/>
      <c r="R193" s="204">
        <v>0.5</v>
      </c>
      <c r="S193" s="204"/>
      <c r="T193" s="204">
        <v>1</v>
      </c>
      <c r="U193" s="76" t="s">
        <v>100</v>
      </c>
      <c r="V193" s="72">
        <v>57681648</v>
      </c>
      <c r="W193" s="65" t="s">
        <v>1806</v>
      </c>
      <c r="X193" s="65" t="s">
        <v>934</v>
      </c>
      <c r="Y193" s="66" t="s">
        <v>101</v>
      </c>
      <c r="Z193" s="66" t="s">
        <v>102</v>
      </c>
      <c r="AA193" s="66" t="s">
        <v>862</v>
      </c>
      <c r="AB193" s="67">
        <v>251847200</v>
      </c>
      <c r="AC193" s="85" t="s">
        <v>141</v>
      </c>
      <c r="AD193" s="81" t="s">
        <v>104</v>
      </c>
      <c r="AE193" s="81" t="s">
        <v>142</v>
      </c>
      <c r="AF193" s="81" t="s">
        <v>104</v>
      </c>
      <c r="AG193" s="81" t="s">
        <v>104</v>
      </c>
      <c r="AI193" s="205"/>
      <c r="AJ193" s="87" t="str">
        <f>+IF(Q193=0,"No Aplica",IF(AI193/Q193&gt;=100%,100%,AI193/Q193))</f>
        <v>No Aplica</v>
      </c>
      <c r="AK193" s="88" t="str">
        <f t="shared" si="104"/>
        <v>No reporta avance en el periodo</v>
      </c>
      <c r="AL193" s="81" t="s">
        <v>368</v>
      </c>
      <c r="AM193" s="81" t="s">
        <v>104</v>
      </c>
      <c r="AN193" s="81" t="s">
        <v>104</v>
      </c>
      <c r="AO193" s="89" t="str">
        <f>IF(AI193&lt;1%,"Sin iniciar",IF(AI193&gt;=G193,"Terminada","En gestión"))</f>
        <v>Sin iniciar</v>
      </c>
      <c r="AP193" s="72">
        <v>57681648</v>
      </c>
      <c r="AQ193" s="72">
        <v>0</v>
      </c>
      <c r="AR193" s="73">
        <v>251847200</v>
      </c>
      <c r="AS193" s="73">
        <v>206056800</v>
      </c>
      <c r="AT193" s="73">
        <v>34047800</v>
      </c>
      <c r="AV193" s="162">
        <v>0.5</v>
      </c>
      <c r="AW193" s="183">
        <f>+IF(R193=0,"No Aplica",IF(AV193/R193&gt;=100%,100%,AV193/R193))</f>
        <v>1</v>
      </c>
      <c r="AX193" s="212" t="str">
        <f t="shared" ref="AX193:AX194" si="118">IF(ISTEXT(AW193),"No reporta avance en el periodo",IF(AW193&lt;=69%,"Avance insuficiente",IF(AW193&gt;95%,"Avance satisfactorio",IF(AW193&gt;70%,"Avance suficiente",IF(AW193&lt;94%,"Avance suficiente",0)))))</f>
        <v>Avance satisfactorio</v>
      </c>
      <c r="AY193" s="213" t="s">
        <v>937</v>
      </c>
      <c r="AZ193" s="123" t="s">
        <v>938</v>
      </c>
      <c r="BA193" s="145" t="s">
        <v>104</v>
      </c>
      <c r="BB193" s="214" t="s">
        <v>213</v>
      </c>
      <c r="BC193" s="215">
        <v>23959199</v>
      </c>
      <c r="BD193" s="216">
        <v>17600008</v>
      </c>
      <c r="BE193" s="67">
        <v>251847200</v>
      </c>
      <c r="BF193" s="67">
        <v>206056800</v>
      </c>
      <c r="BG193" s="67">
        <v>102733400</v>
      </c>
    </row>
    <row r="194" spans="2:59" s="98" customFormat="1" ht="17.25" thickBot="1" x14ac:dyDescent="0.35">
      <c r="B194" s="483" t="s">
        <v>88</v>
      </c>
      <c r="C194" s="483" t="s">
        <v>228</v>
      </c>
      <c r="D194" s="343" t="s">
        <v>862</v>
      </c>
      <c r="E194" s="346" t="s">
        <v>939</v>
      </c>
      <c r="F194" s="483" t="s">
        <v>136</v>
      </c>
      <c r="G194" s="483" t="s">
        <v>438</v>
      </c>
      <c r="H194" s="483" t="s">
        <v>906</v>
      </c>
      <c r="I194" s="708">
        <v>1</v>
      </c>
      <c r="J194" s="483" t="s">
        <v>940</v>
      </c>
      <c r="K194" s="483" t="s">
        <v>96</v>
      </c>
      <c r="L194" s="483" t="s">
        <v>97</v>
      </c>
      <c r="M194" s="483" t="s">
        <v>918</v>
      </c>
      <c r="N194" s="483" t="s">
        <v>941</v>
      </c>
      <c r="O194" s="337">
        <v>46023</v>
      </c>
      <c r="P194" s="337">
        <v>46386</v>
      </c>
      <c r="Q194" s="708">
        <v>0.2</v>
      </c>
      <c r="R194" s="708">
        <v>0.4</v>
      </c>
      <c r="S194" s="708">
        <v>0.7</v>
      </c>
      <c r="T194" s="718">
        <v>1</v>
      </c>
      <c r="U194" s="390" t="s">
        <v>100</v>
      </c>
      <c r="V194" s="390">
        <v>48885384</v>
      </c>
      <c r="W194" s="65" t="s">
        <v>1806</v>
      </c>
      <c r="X194" s="65" t="s">
        <v>939</v>
      </c>
      <c r="Y194" s="66" t="s">
        <v>101</v>
      </c>
      <c r="Z194" s="66" t="s">
        <v>432</v>
      </c>
      <c r="AA194" s="66" t="s">
        <v>862</v>
      </c>
      <c r="AB194" s="67">
        <v>3950000</v>
      </c>
      <c r="AC194" s="632" t="s">
        <v>141</v>
      </c>
      <c r="AD194" s="483" t="s">
        <v>104</v>
      </c>
      <c r="AE194" s="483" t="s">
        <v>142</v>
      </c>
      <c r="AF194" s="483" t="s">
        <v>104</v>
      </c>
      <c r="AG194" s="483" t="s">
        <v>104</v>
      </c>
      <c r="AI194" s="714">
        <v>0.2</v>
      </c>
      <c r="AJ194" s="388">
        <f>+IF(Q194=0,"No Aplica",IF(AI194/Q194&gt;=100%,100%,AI194/Q194))</f>
        <v>1</v>
      </c>
      <c r="AK194" s="581" t="str">
        <f t="shared" si="104"/>
        <v>Avance satisfactorio</v>
      </c>
      <c r="AL194" s="483" t="s">
        <v>942</v>
      </c>
      <c r="AM194" s="483" t="s">
        <v>943</v>
      </c>
      <c r="AN194" s="343" t="s">
        <v>104</v>
      </c>
      <c r="AO194" s="298" t="str">
        <f>IF(AI194&lt;1%,"Sin iniciar",IF(AI194&gt;=G194,"Terminada","En gestión"))</f>
        <v>En gestión</v>
      </c>
      <c r="AP194" s="390">
        <v>48885384</v>
      </c>
      <c r="AQ194" s="390">
        <v>12221346</v>
      </c>
      <c r="AR194" s="73">
        <v>3950000</v>
      </c>
      <c r="AS194" s="73">
        <v>0</v>
      </c>
      <c r="AT194" s="73">
        <v>0</v>
      </c>
      <c r="AV194" s="518">
        <v>0.4</v>
      </c>
      <c r="AW194" s="476">
        <f>+IF(R194=0,"No Aplica",IF(AV194/R194&gt;=100%,100%,AV194/R194))</f>
        <v>1</v>
      </c>
      <c r="AX194" s="543" t="str">
        <f t="shared" si="118"/>
        <v>Avance satisfactorio</v>
      </c>
      <c r="AY194" s="596" t="s">
        <v>944</v>
      </c>
      <c r="AZ194" s="439" t="s">
        <v>945</v>
      </c>
      <c r="BA194" s="513" t="s">
        <v>104</v>
      </c>
      <c r="BB194" s="723" t="s">
        <v>213</v>
      </c>
      <c r="BC194" s="217"/>
      <c r="BD194" s="218"/>
      <c r="BE194" s="67">
        <v>3950000</v>
      </c>
      <c r="BF194" s="67">
        <v>2200000</v>
      </c>
      <c r="BG194" s="67">
        <v>0</v>
      </c>
    </row>
    <row r="195" spans="2:59" s="98" customFormat="1" ht="17.25" thickBot="1" x14ac:dyDescent="0.35">
      <c r="B195" s="571"/>
      <c r="C195" s="571"/>
      <c r="D195" s="344"/>
      <c r="E195" s="347"/>
      <c r="F195" s="571"/>
      <c r="G195" s="571"/>
      <c r="H195" s="571"/>
      <c r="I195" s="717"/>
      <c r="J195" s="571"/>
      <c r="K195" s="571"/>
      <c r="L195" s="571"/>
      <c r="M195" s="571"/>
      <c r="N195" s="571"/>
      <c r="O195" s="338"/>
      <c r="P195" s="338"/>
      <c r="Q195" s="717"/>
      <c r="R195" s="717"/>
      <c r="S195" s="717"/>
      <c r="T195" s="719"/>
      <c r="U195" s="575"/>
      <c r="V195" s="575"/>
      <c r="W195" s="65" t="s">
        <v>1806</v>
      </c>
      <c r="X195" s="65" t="str">
        <f t="shared" ref="X195:Y196" si="119">+X194</f>
        <v>DCD_13</v>
      </c>
      <c r="Y195" s="66" t="str">
        <f t="shared" si="119"/>
        <v>Producción de información Estadística analizada</v>
      </c>
      <c r="Z195" s="66" t="s">
        <v>102</v>
      </c>
      <c r="AA195" s="66" t="s">
        <v>862</v>
      </c>
      <c r="AB195" s="67">
        <v>73600000</v>
      </c>
      <c r="AC195" s="821"/>
      <c r="AD195" s="571"/>
      <c r="AE195" s="571"/>
      <c r="AF195" s="571"/>
      <c r="AG195" s="571"/>
      <c r="AI195" s="716"/>
      <c r="AJ195" s="377"/>
      <c r="AK195" s="582"/>
      <c r="AL195" s="571"/>
      <c r="AM195" s="571"/>
      <c r="AN195" s="344"/>
      <c r="AO195" s="299"/>
      <c r="AP195" s="575"/>
      <c r="AQ195" s="575"/>
      <c r="AR195" s="73"/>
      <c r="AS195" s="73"/>
      <c r="AT195" s="73"/>
      <c r="AV195" s="514"/>
      <c r="AW195" s="450"/>
      <c r="AX195" s="579"/>
      <c r="AY195" s="596"/>
      <c r="AZ195" s="439"/>
      <c r="BA195" s="513"/>
      <c r="BB195" s="724"/>
      <c r="BC195" s="102">
        <v>52122314.100000001</v>
      </c>
      <c r="BD195" s="102">
        <v>26091998.699999999</v>
      </c>
      <c r="BE195" s="67">
        <v>73600000</v>
      </c>
      <c r="BF195" s="67">
        <v>58081157.5</v>
      </c>
      <c r="BG195" s="67">
        <v>28084490.5</v>
      </c>
    </row>
    <row r="196" spans="2:59" s="98" customFormat="1" ht="17.25" thickBot="1" x14ac:dyDescent="0.35">
      <c r="B196" s="484"/>
      <c r="C196" s="484"/>
      <c r="D196" s="345"/>
      <c r="E196" s="348"/>
      <c r="F196" s="484"/>
      <c r="G196" s="484"/>
      <c r="H196" s="484"/>
      <c r="I196" s="709"/>
      <c r="J196" s="484"/>
      <c r="K196" s="484"/>
      <c r="L196" s="484"/>
      <c r="M196" s="484"/>
      <c r="N196" s="484"/>
      <c r="O196" s="339"/>
      <c r="P196" s="339"/>
      <c r="Q196" s="709"/>
      <c r="R196" s="709"/>
      <c r="S196" s="709"/>
      <c r="T196" s="720"/>
      <c r="U196" s="381"/>
      <c r="V196" s="381"/>
      <c r="W196" s="65" t="s">
        <v>1806</v>
      </c>
      <c r="X196" s="65" t="str">
        <f t="shared" si="119"/>
        <v>DCD_13</v>
      </c>
      <c r="Y196" s="66" t="str">
        <f t="shared" si="119"/>
        <v>Producción de información Estadística analizada</v>
      </c>
      <c r="Z196" s="66" t="s">
        <v>114</v>
      </c>
      <c r="AA196" s="66" t="s">
        <v>862</v>
      </c>
      <c r="AB196" s="67">
        <v>154446000</v>
      </c>
      <c r="AC196" s="633"/>
      <c r="AD196" s="484"/>
      <c r="AE196" s="484"/>
      <c r="AF196" s="484"/>
      <c r="AG196" s="484"/>
      <c r="AI196" s="715"/>
      <c r="AJ196" s="378"/>
      <c r="AK196" s="583"/>
      <c r="AL196" s="484"/>
      <c r="AM196" s="484"/>
      <c r="AN196" s="345"/>
      <c r="AO196" s="300"/>
      <c r="AP196" s="381"/>
      <c r="AQ196" s="381"/>
      <c r="AR196" s="73"/>
      <c r="AS196" s="73"/>
      <c r="AT196" s="73"/>
      <c r="AV196" s="457"/>
      <c r="AW196" s="451"/>
      <c r="AX196" s="544"/>
      <c r="AY196" s="721"/>
      <c r="AZ196" s="722"/>
      <c r="BA196" s="456"/>
      <c r="BB196" s="725"/>
      <c r="BC196" s="72"/>
      <c r="BD196" s="72"/>
      <c r="BE196" s="67">
        <v>154446000</v>
      </c>
      <c r="BF196" s="67">
        <v>124924000</v>
      </c>
      <c r="BG196" s="67">
        <v>61583200</v>
      </c>
    </row>
    <row r="197" spans="2:59" s="98" customFormat="1" ht="17.25" thickBot="1" x14ac:dyDescent="0.35">
      <c r="B197" s="81" t="s">
        <v>88</v>
      </c>
      <c r="C197" s="81" t="s">
        <v>228</v>
      </c>
      <c r="D197" s="81" t="s">
        <v>862</v>
      </c>
      <c r="E197" s="82" t="s">
        <v>946</v>
      </c>
      <c r="F197" s="81" t="s">
        <v>136</v>
      </c>
      <c r="G197" s="81" t="s">
        <v>137</v>
      </c>
      <c r="H197" s="81" t="s">
        <v>448</v>
      </c>
      <c r="I197" s="208">
        <v>1</v>
      </c>
      <c r="J197" s="81" t="s">
        <v>947</v>
      </c>
      <c r="K197" s="81" t="s">
        <v>96</v>
      </c>
      <c r="L197" s="81" t="s">
        <v>152</v>
      </c>
      <c r="M197" s="81" t="s">
        <v>948</v>
      </c>
      <c r="N197" s="81" t="s">
        <v>949</v>
      </c>
      <c r="O197" s="84">
        <v>46023</v>
      </c>
      <c r="P197" s="84">
        <v>46295</v>
      </c>
      <c r="Q197" s="208"/>
      <c r="R197" s="208"/>
      <c r="S197" s="208">
        <v>1</v>
      </c>
      <c r="T197" s="208"/>
      <c r="U197" s="76" t="s">
        <v>100</v>
      </c>
      <c r="V197" s="72">
        <v>5883620</v>
      </c>
      <c r="W197" s="77" t="s">
        <v>1805</v>
      </c>
      <c r="X197" s="65" t="s">
        <v>946</v>
      </c>
      <c r="Y197" s="290" t="s">
        <v>1805</v>
      </c>
      <c r="Z197" s="290" t="s">
        <v>1805</v>
      </c>
      <c r="AA197" s="290" t="s">
        <v>1805</v>
      </c>
      <c r="AB197" s="67">
        <v>0</v>
      </c>
      <c r="AC197" s="85" t="s">
        <v>141</v>
      </c>
      <c r="AD197" s="81" t="s">
        <v>104</v>
      </c>
      <c r="AE197" s="81" t="s">
        <v>142</v>
      </c>
      <c r="AF197" s="81" t="s">
        <v>106</v>
      </c>
      <c r="AG197" s="81" t="s">
        <v>104</v>
      </c>
      <c r="AI197" s="209"/>
      <c r="AJ197" s="87" t="str">
        <f>+IF(Q197=0,"No Aplica",IF(AI197/Q197&gt;=100%,100%,AI197/Q197))</f>
        <v>No Aplica</v>
      </c>
      <c r="AK197" s="88" t="str">
        <f t="shared" si="104"/>
        <v>No reporta avance en el periodo</v>
      </c>
      <c r="AL197" s="81" t="s">
        <v>368</v>
      </c>
      <c r="AM197" s="81" t="s">
        <v>104</v>
      </c>
      <c r="AN197" s="81" t="s">
        <v>104</v>
      </c>
      <c r="AO197" s="89" t="str">
        <f>IF(AI197&lt;1%,"Sin iniciar",IF(AI197&gt;=G197,"Terminada","En gestión"))</f>
        <v>Sin iniciar</v>
      </c>
      <c r="AP197" s="72">
        <v>5883620</v>
      </c>
      <c r="AQ197" s="72">
        <v>0</v>
      </c>
      <c r="AR197" s="73">
        <v>73600000</v>
      </c>
      <c r="AS197" s="73">
        <v>54900000</v>
      </c>
      <c r="AT197" s="73">
        <v>9353333</v>
      </c>
      <c r="AV197" s="209"/>
      <c r="AW197" s="78" t="str">
        <f>+IF(R197=0,"No Aplica",IF(AV197/R197&gt;=100%,100%,AV197/R197))</f>
        <v>No Aplica</v>
      </c>
      <c r="AX197" s="88" t="str">
        <f t="shared" ref="AX197:AX200" si="120">IF(ISTEXT(AW197),"No reporta avance en el periodo",IF(AW197&lt;=69%,"Avance insuficiente",IF(AW197&gt;95%,"Avance satisfactorio",IF(AW197&gt;70%,"Avance suficiente",IF(AW197&lt;94%,"Avance suficiente",0)))))</f>
        <v>No reporta avance en el periodo</v>
      </c>
      <c r="AY197" s="130" t="s">
        <v>191</v>
      </c>
      <c r="AZ197" s="130" t="s">
        <v>104</v>
      </c>
      <c r="BA197" s="130" t="s">
        <v>104</v>
      </c>
      <c r="BB197" s="89" t="str">
        <f>IF(AV197&lt;1%,"Sin iniciar",IF(AV197&gt;=T197,"Terminada","En gestión"))</f>
        <v>Sin iniciar</v>
      </c>
      <c r="BC197" s="72"/>
      <c r="BD197" s="72"/>
      <c r="BE197" s="67">
        <v>0</v>
      </c>
      <c r="BF197" s="67">
        <v>0</v>
      </c>
      <c r="BG197" s="67">
        <v>0</v>
      </c>
    </row>
    <row r="198" spans="2:59" s="98" customFormat="1" ht="17.25" thickBot="1" x14ac:dyDescent="0.35">
      <c r="B198" s="81" t="s">
        <v>88</v>
      </c>
      <c r="C198" s="81" t="s">
        <v>228</v>
      </c>
      <c r="D198" s="81" t="s">
        <v>862</v>
      </c>
      <c r="E198" s="82" t="s">
        <v>950</v>
      </c>
      <c r="F198" s="81" t="s">
        <v>136</v>
      </c>
      <c r="G198" s="81" t="s">
        <v>137</v>
      </c>
      <c r="H198" s="81" t="s">
        <v>448</v>
      </c>
      <c r="I198" s="208">
        <v>1</v>
      </c>
      <c r="J198" s="81" t="s">
        <v>951</v>
      </c>
      <c r="K198" s="81" t="s">
        <v>96</v>
      </c>
      <c r="L198" s="81" t="s">
        <v>152</v>
      </c>
      <c r="M198" s="81" t="s">
        <v>952</v>
      </c>
      <c r="N198" s="81" t="s">
        <v>953</v>
      </c>
      <c r="O198" s="84">
        <v>46023</v>
      </c>
      <c r="P198" s="84">
        <v>46295</v>
      </c>
      <c r="Q198" s="208"/>
      <c r="R198" s="208"/>
      <c r="S198" s="208">
        <v>1</v>
      </c>
      <c r="T198" s="208"/>
      <c r="U198" s="76" t="s">
        <v>100</v>
      </c>
      <c r="V198" s="72">
        <v>5883620</v>
      </c>
      <c r="W198" s="77" t="s">
        <v>1805</v>
      </c>
      <c r="X198" s="65" t="s">
        <v>950</v>
      </c>
      <c r="Y198" s="290" t="s">
        <v>1805</v>
      </c>
      <c r="Z198" s="290" t="s">
        <v>1805</v>
      </c>
      <c r="AA198" s="290" t="s">
        <v>1805</v>
      </c>
      <c r="AB198" s="67">
        <v>0</v>
      </c>
      <c r="AC198" s="85" t="s">
        <v>141</v>
      </c>
      <c r="AD198" s="81" t="s">
        <v>104</v>
      </c>
      <c r="AE198" s="81" t="s">
        <v>142</v>
      </c>
      <c r="AF198" s="81" t="s">
        <v>106</v>
      </c>
      <c r="AG198" s="81" t="s">
        <v>104</v>
      </c>
      <c r="AI198" s="209"/>
      <c r="AJ198" s="87" t="str">
        <f>+IF(Q198=0,"No Aplica",IF(AI198/Q198&gt;=100%,100%,AI198/Q198))</f>
        <v>No Aplica</v>
      </c>
      <c r="AK198" s="88" t="str">
        <f t="shared" si="104"/>
        <v>No reporta avance en el periodo</v>
      </c>
      <c r="AL198" s="81" t="s">
        <v>368</v>
      </c>
      <c r="AM198" s="81" t="s">
        <v>104</v>
      </c>
      <c r="AN198" s="81" t="s">
        <v>104</v>
      </c>
      <c r="AO198" s="89" t="str">
        <f>IF(AI198&lt;1%,"Sin iniciar",IF(AI198&gt;=G198,"Terminada","En gestión"))</f>
        <v>Sin iniciar</v>
      </c>
      <c r="AP198" s="72">
        <v>5883620</v>
      </c>
      <c r="AQ198" s="72">
        <v>0</v>
      </c>
      <c r="AR198" s="73">
        <v>154446000</v>
      </c>
      <c r="AS198" s="73">
        <v>122724000</v>
      </c>
      <c r="AT198" s="73">
        <v>20675200</v>
      </c>
      <c r="AV198" s="209"/>
      <c r="AW198" s="78" t="str">
        <f>+IF(R198=0,"No Aplica",IF(AV198/R198&gt;=100%,100%,AV198/R198))</f>
        <v>No Aplica</v>
      </c>
      <c r="AX198" s="88" t="str">
        <f t="shared" si="120"/>
        <v>No reporta avance en el periodo</v>
      </c>
      <c r="AY198" s="150" t="s">
        <v>191</v>
      </c>
      <c r="AZ198" s="130" t="s">
        <v>104</v>
      </c>
      <c r="BA198" s="130" t="s">
        <v>104</v>
      </c>
      <c r="BB198" s="89" t="str">
        <f>IF(AV198&lt;1%,"Sin iniciar",IF(AV198&gt;=T198,"Terminada","En gestión"))</f>
        <v>Sin iniciar</v>
      </c>
      <c r="BC198" s="72"/>
      <c r="BD198" s="72"/>
      <c r="BE198" s="67">
        <v>0</v>
      </c>
      <c r="BF198" s="67">
        <v>0</v>
      </c>
      <c r="BG198" s="67">
        <v>0</v>
      </c>
    </row>
    <row r="199" spans="2:59" s="98" customFormat="1" ht="17.25" thickBot="1" x14ac:dyDescent="0.35">
      <c r="B199" s="81" t="s">
        <v>88</v>
      </c>
      <c r="C199" s="81" t="s">
        <v>228</v>
      </c>
      <c r="D199" s="81" t="s">
        <v>862</v>
      </c>
      <c r="E199" s="82" t="s">
        <v>954</v>
      </c>
      <c r="F199" s="81" t="s">
        <v>136</v>
      </c>
      <c r="G199" s="81" t="s">
        <v>137</v>
      </c>
      <c r="H199" s="81" t="s">
        <v>448</v>
      </c>
      <c r="I199" s="208">
        <v>1</v>
      </c>
      <c r="J199" s="81" t="s">
        <v>955</v>
      </c>
      <c r="K199" s="81" t="s">
        <v>96</v>
      </c>
      <c r="L199" s="81" t="s">
        <v>152</v>
      </c>
      <c r="M199" s="81" t="s">
        <v>952</v>
      </c>
      <c r="N199" s="81" t="s">
        <v>956</v>
      </c>
      <c r="O199" s="84">
        <v>46023</v>
      </c>
      <c r="P199" s="84">
        <v>46295</v>
      </c>
      <c r="Q199" s="208"/>
      <c r="R199" s="208"/>
      <c r="S199" s="208">
        <v>1</v>
      </c>
      <c r="T199" s="208"/>
      <c r="U199" s="76" t="s">
        <v>100</v>
      </c>
      <c r="V199" s="72">
        <v>5883620</v>
      </c>
      <c r="W199" s="77" t="s">
        <v>1805</v>
      </c>
      <c r="X199" s="283" t="str">
        <f>+E199</f>
        <v>DCD_16</v>
      </c>
      <c r="Y199" s="290" t="s">
        <v>1805</v>
      </c>
      <c r="Z199" s="290" t="s">
        <v>1805</v>
      </c>
      <c r="AA199" s="290" t="s">
        <v>1805</v>
      </c>
      <c r="AB199" s="67">
        <v>0</v>
      </c>
      <c r="AC199" s="85" t="s">
        <v>141</v>
      </c>
      <c r="AD199" s="81" t="s">
        <v>104</v>
      </c>
      <c r="AE199" s="81" t="s">
        <v>142</v>
      </c>
      <c r="AF199" s="81" t="s">
        <v>106</v>
      </c>
      <c r="AG199" s="81" t="s">
        <v>104</v>
      </c>
      <c r="AI199" s="209"/>
      <c r="AJ199" s="87" t="str">
        <f>+IF(Q199=0,"No Aplica",IF(AI199/Q199&gt;=100%,100%,AI199/Q199))</f>
        <v>No Aplica</v>
      </c>
      <c r="AK199" s="88" t="str">
        <f t="shared" si="104"/>
        <v>No reporta avance en el periodo</v>
      </c>
      <c r="AL199" s="81" t="s">
        <v>368</v>
      </c>
      <c r="AM199" s="81" t="s">
        <v>104</v>
      </c>
      <c r="AN199" s="81" t="s">
        <v>104</v>
      </c>
      <c r="AO199" s="89" t="str">
        <f>IF(AI199&lt;1%,"Sin iniciar",IF(AI199&gt;=G199,"Terminada","En gestión"))</f>
        <v>Sin iniciar</v>
      </c>
      <c r="AP199" s="72">
        <v>5883620</v>
      </c>
      <c r="AQ199" s="72">
        <v>0</v>
      </c>
      <c r="AR199" s="73">
        <v>0</v>
      </c>
      <c r="AS199" s="73">
        <v>0</v>
      </c>
      <c r="AT199" s="73">
        <v>0</v>
      </c>
      <c r="AV199" s="209"/>
      <c r="AW199" s="78" t="str">
        <f>+IF(R199=0,"No Aplica",IF(AV199/R199&gt;=100%,100%,AV199/R199))</f>
        <v>No Aplica</v>
      </c>
      <c r="AX199" s="88" t="str">
        <f t="shared" si="120"/>
        <v>No reporta avance en el periodo</v>
      </c>
      <c r="AY199" s="150" t="s">
        <v>191</v>
      </c>
      <c r="AZ199" s="130" t="s">
        <v>104</v>
      </c>
      <c r="BA199" s="130" t="s">
        <v>104</v>
      </c>
      <c r="BB199" s="89" t="str">
        <f>IF(AV199&lt;1%,"Sin iniciar",IF(AV199&gt;=T199,"Terminada","En gestión"))</f>
        <v>Sin iniciar</v>
      </c>
      <c r="BC199" s="72"/>
      <c r="BD199" s="72"/>
      <c r="BE199" s="67">
        <v>0</v>
      </c>
      <c r="BF199" s="67">
        <v>0</v>
      </c>
      <c r="BG199" s="67">
        <v>0</v>
      </c>
    </row>
    <row r="200" spans="2:59" s="98" customFormat="1" ht="17.25" thickBot="1" x14ac:dyDescent="0.35">
      <c r="B200" s="343" t="s">
        <v>88</v>
      </c>
      <c r="C200" s="343" t="s">
        <v>228</v>
      </c>
      <c r="D200" s="343" t="s">
        <v>862</v>
      </c>
      <c r="E200" s="346" t="s">
        <v>957</v>
      </c>
      <c r="F200" s="343" t="s">
        <v>136</v>
      </c>
      <c r="G200" s="343" t="s">
        <v>438</v>
      </c>
      <c r="H200" s="343" t="s">
        <v>608</v>
      </c>
      <c r="I200" s="708">
        <v>1</v>
      </c>
      <c r="J200" s="343" t="s">
        <v>958</v>
      </c>
      <c r="K200" s="343" t="s">
        <v>96</v>
      </c>
      <c r="L200" s="343" t="s">
        <v>97</v>
      </c>
      <c r="M200" s="343" t="s">
        <v>866</v>
      </c>
      <c r="N200" s="343" t="s">
        <v>959</v>
      </c>
      <c r="O200" s="337">
        <v>46023</v>
      </c>
      <c r="P200" s="337">
        <v>46386</v>
      </c>
      <c r="Q200" s="708"/>
      <c r="R200" s="708">
        <v>0.7</v>
      </c>
      <c r="S200" s="708">
        <v>0.8</v>
      </c>
      <c r="T200" s="708">
        <v>1</v>
      </c>
      <c r="U200" s="382" t="s">
        <v>100</v>
      </c>
      <c r="V200" s="383">
        <v>14613252</v>
      </c>
      <c r="W200" s="65" t="s">
        <v>1806</v>
      </c>
      <c r="X200" s="65" t="s">
        <v>957</v>
      </c>
      <c r="Y200" s="66" t="s">
        <v>293</v>
      </c>
      <c r="Z200" s="66" t="s">
        <v>114</v>
      </c>
      <c r="AA200" s="66" t="s">
        <v>862</v>
      </c>
      <c r="AB200" s="67">
        <v>636700633.66999996</v>
      </c>
      <c r="AC200" s="432" t="s">
        <v>141</v>
      </c>
      <c r="AD200" s="343" t="s">
        <v>104</v>
      </c>
      <c r="AE200" s="343" t="s">
        <v>142</v>
      </c>
      <c r="AF200" s="343" t="s">
        <v>106</v>
      </c>
      <c r="AG200" s="343" t="s">
        <v>104</v>
      </c>
      <c r="AI200" s="714"/>
      <c r="AJ200" s="388" t="str">
        <f>+IF(Q200=0,"No Aplica",IF(AI200/Q200&gt;=100%,100%,AI200/Q200))</f>
        <v>No Aplica</v>
      </c>
      <c r="AK200" s="389" t="str">
        <f t="shared" si="104"/>
        <v>No reporta avance en el periodo</v>
      </c>
      <c r="AL200" s="343" t="s">
        <v>368</v>
      </c>
      <c r="AM200" s="343" t="s">
        <v>104</v>
      </c>
      <c r="AN200" s="343" t="s">
        <v>104</v>
      </c>
      <c r="AO200" s="298" t="str">
        <f>IF(AI200&lt;1%,"Sin iniciar",IF(AI200&gt;=G200,"Terminada","En gestión"))</f>
        <v>Sin iniciar</v>
      </c>
      <c r="AP200" s="368">
        <v>14613252</v>
      </c>
      <c r="AQ200" s="368">
        <v>0</v>
      </c>
      <c r="AR200" s="73">
        <v>603604500</v>
      </c>
      <c r="AS200" s="73">
        <v>512050000</v>
      </c>
      <c r="AT200" s="73">
        <v>86222399.5</v>
      </c>
      <c r="AV200" s="518">
        <v>0.75</v>
      </c>
      <c r="AW200" s="476">
        <f>+IF(R200=0,"No Aplica",IF(AV200/R200&gt;=100%,100%,AV200/R200))</f>
        <v>1</v>
      </c>
      <c r="AX200" s="543" t="str">
        <f t="shared" si="120"/>
        <v>Avance satisfactorio</v>
      </c>
      <c r="AY200" s="596" t="s">
        <v>960</v>
      </c>
      <c r="AZ200" s="729" t="s">
        <v>961</v>
      </c>
      <c r="BA200" s="480" t="s">
        <v>104</v>
      </c>
      <c r="BB200" s="301" t="s">
        <v>213</v>
      </c>
      <c r="BC200" s="414">
        <v>14826890</v>
      </c>
      <c r="BD200" s="422">
        <v>4448067</v>
      </c>
      <c r="BE200" s="67">
        <v>636700633.66999996</v>
      </c>
      <c r="BF200" s="67">
        <v>548900000</v>
      </c>
      <c r="BG200" s="67">
        <v>247922399.5</v>
      </c>
    </row>
    <row r="201" spans="2:59" s="98" customFormat="1" ht="17.25" thickBot="1" x14ac:dyDescent="0.35">
      <c r="B201" s="344"/>
      <c r="C201" s="344"/>
      <c r="D201" s="344"/>
      <c r="E201" s="347"/>
      <c r="F201" s="344"/>
      <c r="G201" s="344"/>
      <c r="H201" s="344"/>
      <c r="I201" s="717"/>
      <c r="J201" s="344"/>
      <c r="K201" s="344"/>
      <c r="L201" s="344"/>
      <c r="M201" s="344"/>
      <c r="N201" s="344"/>
      <c r="O201" s="338"/>
      <c r="P201" s="338"/>
      <c r="Q201" s="717"/>
      <c r="R201" s="717"/>
      <c r="S201" s="717"/>
      <c r="T201" s="717"/>
      <c r="U201" s="382"/>
      <c r="V201" s="383"/>
      <c r="W201" s="65" t="s">
        <v>1806</v>
      </c>
      <c r="X201" s="65" t="str">
        <f t="shared" ref="X201:Z202" si="121">+X200</f>
        <v>DCD_17</v>
      </c>
      <c r="Y201" s="66" t="str">
        <f t="shared" si="121"/>
        <v>Producción de información estructural</v>
      </c>
      <c r="Z201" s="66" t="str">
        <f t="shared" si="121"/>
        <v>Documentos metodológicos</v>
      </c>
      <c r="AA201" s="66" t="s">
        <v>229</v>
      </c>
      <c r="AB201" s="67">
        <v>62350000</v>
      </c>
      <c r="AC201" s="627"/>
      <c r="AD201" s="344"/>
      <c r="AE201" s="344"/>
      <c r="AF201" s="344"/>
      <c r="AG201" s="344"/>
      <c r="AI201" s="716"/>
      <c r="AJ201" s="377"/>
      <c r="AK201" s="379"/>
      <c r="AL201" s="344"/>
      <c r="AM201" s="344"/>
      <c r="AN201" s="344"/>
      <c r="AO201" s="299"/>
      <c r="AP201" s="369"/>
      <c r="AQ201" s="369"/>
      <c r="AR201" s="73">
        <v>62350000</v>
      </c>
      <c r="AS201" s="73">
        <v>62350000</v>
      </c>
      <c r="AT201" s="73">
        <v>11098333.5</v>
      </c>
      <c r="AV201" s="514"/>
      <c r="AW201" s="450"/>
      <c r="AX201" s="579"/>
      <c r="AY201" s="596"/>
      <c r="AZ201" s="730"/>
      <c r="BA201" s="513"/>
      <c r="BB201" s="495"/>
      <c r="BC201" s="505"/>
      <c r="BD201" s="506"/>
      <c r="BE201" s="67">
        <v>62350000</v>
      </c>
      <c r="BF201" s="67">
        <v>62350000</v>
      </c>
      <c r="BG201" s="67">
        <v>35098333.5</v>
      </c>
    </row>
    <row r="202" spans="2:59" s="98" customFormat="1" ht="17.25" thickBot="1" x14ac:dyDescent="0.35">
      <c r="B202" s="345"/>
      <c r="C202" s="345"/>
      <c r="D202" s="345"/>
      <c r="E202" s="348"/>
      <c r="F202" s="345"/>
      <c r="G202" s="345"/>
      <c r="H202" s="345"/>
      <c r="I202" s="709"/>
      <c r="J202" s="345"/>
      <c r="K202" s="345"/>
      <c r="L202" s="345"/>
      <c r="M202" s="345"/>
      <c r="N202" s="345"/>
      <c r="O202" s="339"/>
      <c r="P202" s="339"/>
      <c r="Q202" s="709"/>
      <c r="R202" s="709"/>
      <c r="S202" s="709"/>
      <c r="T202" s="709"/>
      <c r="U202" s="382"/>
      <c r="V202" s="383"/>
      <c r="W202" s="65" t="s">
        <v>1806</v>
      </c>
      <c r="X202" s="65" t="str">
        <f t="shared" si="121"/>
        <v>DCD_17</v>
      </c>
      <c r="Y202" s="66" t="str">
        <f t="shared" si="121"/>
        <v>Producción de información estructural</v>
      </c>
      <c r="Z202" s="66" t="str">
        <f t="shared" si="121"/>
        <v>Documentos metodológicos</v>
      </c>
      <c r="AA202" s="66" t="s">
        <v>112</v>
      </c>
      <c r="AB202" s="67">
        <v>526754500</v>
      </c>
      <c r="AC202" s="433"/>
      <c r="AD202" s="345"/>
      <c r="AE202" s="345"/>
      <c r="AF202" s="345"/>
      <c r="AG202" s="345"/>
      <c r="AI202" s="715"/>
      <c r="AJ202" s="378"/>
      <c r="AK202" s="380"/>
      <c r="AL202" s="345"/>
      <c r="AM202" s="345"/>
      <c r="AN202" s="345"/>
      <c r="AO202" s="300"/>
      <c r="AP202" s="370"/>
      <c r="AQ202" s="370"/>
      <c r="AR202" s="73">
        <v>279216416.65999997</v>
      </c>
      <c r="AS202" s="73">
        <v>236487250.16499999</v>
      </c>
      <c r="AT202" s="73">
        <v>40087500</v>
      </c>
      <c r="AV202" s="457"/>
      <c r="AW202" s="451"/>
      <c r="AX202" s="544"/>
      <c r="AY202" s="721"/>
      <c r="AZ202" s="731"/>
      <c r="BA202" s="456"/>
      <c r="BB202" s="302"/>
      <c r="BC202" s="405"/>
      <c r="BD202" s="407"/>
      <c r="BE202" s="67">
        <v>526754500</v>
      </c>
      <c r="BF202" s="67">
        <v>472974500.32999998</v>
      </c>
      <c r="BG202" s="67">
        <v>247005000</v>
      </c>
    </row>
    <row r="203" spans="2:59" s="98" customFormat="1" ht="17.25" thickBot="1" x14ac:dyDescent="0.35">
      <c r="B203" s="343" t="s">
        <v>88</v>
      </c>
      <c r="C203" s="343" t="s">
        <v>228</v>
      </c>
      <c r="D203" s="343" t="s">
        <v>862</v>
      </c>
      <c r="E203" s="346" t="s">
        <v>962</v>
      </c>
      <c r="F203" s="343" t="s">
        <v>136</v>
      </c>
      <c r="G203" s="343" t="s">
        <v>438</v>
      </c>
      <c r="H203" s="343" t="s">
        <v>608</v>
      </c>
      <c r="I203" s="726">
        <v>1</v>
      </c>
      <c r="J203" s="343" t="s">
        <v>963</v>
      </c>
      <c r="K203" s="343" t="s">
        <v>96</v>
      </c>
      <c r="L203" s="343" t="s">
        <v>97</v>
      </c>
      <c r="M203" s="343" t="s">
        <v>866</v>
      </c>
      <c r="N203" s="343" t="s">
        <v>964</v>
      </c>
      <c r="O203" s="337">
        <v>46023</v>
      </c>
      <c r="P203" s="337">
        <v>46386</v>
      </c>
      <c r="Q203" s="726"/>
      <c r="R203" s="726">
        <v>0.7</v>
      </c>
      <c r="S203" s="726">
        <v>0.8</v>
      </c>
      <c r="T203" s="726">
        <v>1</v>
      </c>
      <c r="U203" s="382" t="s">
        <v>100</v>
      </c>
      <c r="V203" s="383">
        <v>14613252</v>
      </c>
      <c r="W203" s="65" t="s">
        <v>1806</v>
      </c>
      <c r="X203" s="65" t="s">
        <v>962</v>
      </c>
      <c r="Y203" s="66" t="s">
        <v>293</v>
      </c>
      <c r="Z203" s="66" t="s">
        <v>114</v>
      </c>
      <c r="AA203" s="66" t="s">
        <v>862</v>
      </c>
      <c r="AB203" s="67">
        <v>636700633.32999992</v>
      </c>
      <c r="AC203" s="432" t="s">
        <v>141</v>
      </c>
      <c r="AD203" s="343" t="s">
        <v>104</v>
      </c>
      <c r="AE203" s="343" t="s">
        <v>142</v>
      </c>
      <c r="AF203" s="343" t="s">
        <v>106</v>
      </c>
      <c r="AG203" s="343" t="s">
        <v>104</v>
      </c>
      <c r="AI203" s="732"/>
      <c r="AJ203" s="388" t="str">
        <f>+IF(Q203=0,"No Aplica",IF(AI203/Q203&gt;=100%,100%,AI203/Q203))</f>
        <v>No Aplica</v>
      </c>
      <c r="AK203" s="389" t="str">
        <f t="shared" si="104"/>
        <v>No reporta avance en el periodo</v>
      </c>
      <c r="AL203" s="343" t="s">
        <v>368</v>
      </c>
      <c r="AM203" s="343" t="s">
        <v>104</v>
      </c>
      <c r="AN203" s="343" t="s">
        <v>104</v>
      </c>
      <c r="AO203" s="298" t="str">
        <f>IF(AI203&lt;1%,"Sin iniciar",IF(AI203&gt;=G203,"Terminada","En gestión"))</f>
        <v>Sin iniciar</v>
      </c>
      <c r="AP203" s="368">
        <v>14613252</v>
      </c>
      <c r="AQ203" s="368">
        <v>0</v>
      </c>
      <c r="AR203" s="73">
        <v>603604500</v>
      </c>
      <c r="AS203" s="73">
        <v>512050000</v>
      </c>
      <c r="AT203" s="73">
        <v>86222399.5</v>
      </c>
      <c r="AV203" s="518">
        <v>0.35</v>
      </c>
      <c r="AW203" s="476">
        <f>+IF(R203=0,"No Aplica",IF(AV203/R203&gt;=100%,100%,AV203/R203))</f>
        <v>0.5</v>
      </c>
      <c r="AX203" s="452" t="str">
        <f t="shared" ref="AX203" si="122">IF(ISTEXT(AW203),"No reporta avance en el periodo",IF(AW203&lt;=69%,"Avance insuficiente",IF(AW203&gt;95%,"Avance satisfactorio",IF(AW203&gt;70%,"Avance suficiente",IF(AW203&lt;94%,"Avance suficiente",0)))))</f>
        <v>Avance insuficiente</v>
      </c>
      <c r="AY203" s="480" t="s">
        <v>965</v>
      </c>
      <c r="AZ203" s="480" t="s">
        <v>966</v>
      </c>
      <c r="BA203" s="480" t="s">
        <v>1811</v>
      </c>
      <c r="BB203" s="301" t="s">
        <v>213</v>
      </c>
      <c r="BC203" s="414">
        <v>14826890</v>
      </c>
      <c r="BD203" s="422">
        <v>4448067</v>
      </c>
      <c r="BE203" s="67">
        <v>636700633.32999992</v>
      </c>
      <c r="BF203" s="67">
        <v>548900000</v>
      </c>
      <c r="BG203" s="67">
        <v>247922399.5</v>
      </c>
    </row>
    <row r="204" spans="2:59" s="98" customFormat="1" ht="17.25" thickBot="1" x14ac:dyDescent="0.35">
      <c r="B204" s="344"/>
      <c r="C204" s="344"/>
      <c r="D204" s="344"/>
      <c r="E204" s="347"/>
      <c r="F204" s="344"/>
      <c r="G204" s="344"/>
      <c r="H204" s="344"/>
      <c r="I204" s="727"/>
      <c r="J204" s="344"/>
      <c r="K204" s="344"/>
      <c r="L204" s="344"/>
      <c r="M204" s="344"/>
      <c r="N204" s="344"/>
      <c r="O204" s="338"/>
      <c r="P204" s="338"/>
      <c r="Q204" s="727"/>
      <c r="R204" s="727"/>
      <c r="S204" s="727"/>
      <c r="T204" s="727"/>
      <c r="U204" s="382"/>
      <c r="V204" s="383"/>
      <c r="W204" s="65" t="s">
        <v>1806</v>
      </c>
      <c r="X204" s="65" t="str">
        <f t="shared" ref="X204:Z207" si="123">+X203</f>
        <v>DCD_19</v>
      </c>
      <c r="Y204" s="66" t="str">
        <f t="shared" si="123"/>
        <v>Producción de información estructural</v>
      </c>
      <c r="Z204" s="66" t="str">
        <f t="shared" si="123"/>
        <v>Documentos metodológicos</v>
      </c>
      <c r="AA204" s="66" t="s">
        <v>229</v>
      </c>
      <c r="AB204" s="67">
        <v>62350000</v>
      </c>
      <c r="AC204" s="627"/>
      <c r="AD204" s="344"/>
      <c r="AE204" s="344"/>
      <c r="AF204" s="344"/>
      <c r="AG204" s="344"/>
      <c r="AI204" s="733"/>
      <c r="AJ204" s="377"/>
      <c r="AK204" s="379"/>
      <c r="AL204" s="344"/>
      <c r="AM204" s="344"/>
      <c r="AN204" s="344"/>
      <c r="AO204" s="299"/>
      <c r="AP204" s="369"/>
      <c r="AQ204" s="369"/>
      <c r="AR204" s="73">
        <v>62350000</v>
      </c>
      <c r="AS204" s="73">
        <v>62350000</v>
      </c>
      <c r="AT204" s="73">
        <v>11098333.5</v>
      </c>
      <c r="AV204" s="514"/>
      <c r="AW204" s="450"/>
      <c r="AX204" s="491"/>
      <c r="AY204" s="513"/>
      <c r="AZ204" s="513"/>
      <c r="BA204" s="513"/>
      <c r="BB204" s="495"/>
      <c r="BC204" s="505"/>
      <c r="BD204" s="506"/>
      <c r="BE204" s="67">
        <v>62350000</v>
      </c>
      <c r="BF204" s="67">
        <v>62350000</v>
      </c>
      <c r="BG204" s="67">
        <v>35098333.5</v>
      </c>
    </row>
    <row r="205" spans="2:59" s="98" customFormat="1" ht="17.25" thickBot="1" x14ac:dyDescent="0.35">
      <c r="B205" s="344"/>
      <c r="C205" s="344"/>
      <c r="D205" s="344"/>
      <c r="E205" s="347"/>
      <c r="F205" s="344"/>
      <c r="G205" s="344"/>
      <c r="H205" s="344"/>
      <c r="I205" s="727"/>
      <c r="J205" s="344"/>
      <c r="K205" s="344"/>
      <c r="L205" s="344"/>
      <c r="M205" s="344"/>
      <c r="N205" s="344"/>
      <c r="O205" s="338"/>
      <c r="P205" s="338"/>
      <c r="Q205" s="727"/>
      <c r="R205" s="727"/>
      <c r="S205" s="727"/>
      <c r="T205" s="727"/>
      <c r="U205" s="382"/>
      <c r="V205" s="383"/>
      <c r="W205" s="65" t="s">
        <v>1806</v>
      </c>
      <c r="X205" s="65" t="str">
        <f t="shared" si="123"/>
        <v>DCD_19</v>
      </c>
      <c r="Y205" s="66" t="str">
        <f t="shared" si="123"/>
        <v>Producción de información estructural</v>
      </c>
      <c r="Z205" s="66" t="str">
        <f t="shared" si="123"/>
        <v>Documentos metodológicos</v>
      </c>
      <c r="AA205" s="66" t="s">
        <v>112</v>
      </c>
      <c r="AB205" s="67">
        <v>134700</v>
      </c>
      <c r="AC205" s="627"/>
      <c r="AD205" s="344"/>
      <c r="AE205" s="344"/>
      <c r="AF205" s="344"/>
      <c r="AG205" s="344"/>
      <c r="AI205" s="733"/>
      <c r="AJ205" s="377"/>
      <c r="AK205" s="379"/>
      <c r="AL205" s="344"/>
      <c r="AM205" s="344"/>
      <c r="AN205" s="344"/>
      <c r="AO205" s="299"/>
      <c r="AP205" s="369"/>
      <c r="AQ205" s="369"/>
      <c r="AR205" s="73">
        <v>279216417.33999997</v>
      </c>
      <c r="AS205" s="73">
        <v>236487250.16499999</v>
      </c>
      <c r="AT205" s="73">
        <v>40087500</v>
      </c>
      <c r="AV205" s="514"/>
      <c r="AW205" s="450"/>
      <c r="AX205" s="491"/>
      <c r="AY205" s="513"/>
      <c r="AZ205" s="513"/>
      <c r="BA205" s="513"/>
      <c r="BB205" s="495"/>
      <c r="BC205" s="505"/>
      <c r="BD205" s="506"/>
      <c r="BE205" s="67">
        <v>134700</v>
      </c>
      <c r="BF205" s="67">
        <v>0</v>
      </c>
      <c r="BG205" s="67">
        <v>0</v>
      </c>
    </row>
    <row r="206" spans="2:59" s="98" customFormat="1" ht="17.25" thickBot="1" x14ac:dyDescent="0.35">
      <c r="B206" s="344"/>
      <c r="C206" s="344"/>
      <c r="D206" s="344"/>
      <c r="E206" s="347"/>
      <c r="F206" s="344"/>
      <c r="G206" s="344"/>
      <c r="H206" s="344"/>
      <c r="I206" s="727"/>
      <c r="J206" s="344"/>
      <c r="K206" s="344"/>
      <c r="L206" s="344"/>
      <c r="M206" s="344"/>
      <c r="N206" s="344"/>
      <c r="O206" s="338"/>
      <c r="P206" s="338"/>
      <c r="Q206" s="727"/>
      <c r="R206" s="727"/>
      <c r="S206" s="727"/>
      <c r="T206" s="727"/>
      <c r="U206" s="382"/>
      <c r="V206" s="383"/>
      <c r="W206" s="65" t="s">
        <v>1806</v>
      </c>
      <c r="X206" s="65" t="str">
        <f t="shared" si="123"/>
        <v>DCD_19</v>
      </c>
      <c r="Y206" s="66" t="str">
        <f t="shared" si="123"/>
        <v>Producción de información estructural</v>
      </c>
      <c r="Z206" s="66" t="str">
        <f t="shared" si="123"/>
        <v>Documentos metodológicos</v>
      </c>
      <c r="AA206" s="66" t="s">
        <v>751</v>
      </c>
      <c r="AB206" s="67">
        <v>254009284.00099999</v>
      </c>
      <c r="AC206" s="627"/>
      <c r="AD206" s="344"/>
      <c r="AE206" s="344"/>
      <c r="AF206" s="344"/>
      <c r="AG206" s="344"/>
      <c r="AI206" s="733"/>
      <c r="AJ206" s="377"/>
      <c r="AK206" s="379"/>
      <c r="AL206" s="344"/>
      <c r="AM206" s="344"/>
      <c r="AN206" s="344"/>
      <c r="AO206" s="299"/>
      <c r="AP206" s="369"/>
      <c r="AQ206" s="369"/>
      <c r="AR206" s="73"/>
      <c r="AS206" s="73"/>
      <c r="AT206" s="73"/>
      <c r="AV206" s="514"/>
      <c r="AW206" s="450"/>
      <c r="AX206" s="491"/>
      <c r="AY206" s="513"/>
      <c r="AZ206" s="513"/>
      <c r="BA206" s="513"/>
      <c r="BB206" s="495"/>
      <c r="BC206" s="505"/>
      <c r="BD206" s="506"/>
      <c r="BE206" s="67">
        <v>254009284.00099999</v>
      </c>
      <c r="BF206" s="67">
        <v>225267250</v>
      </c>
      <c r="BG206" s="67">
        <v>102383283.09999999</v>
      </c>
    </row>
    <row r="207" spans="2:59" s="98" customFormat="1" ht="17.25" thickBot="1" x14ac:dyDescent="0.35">
      <c r="B207" s="345"/>
      <c r="C207" s="345"/>
      <c r="D207" s="345"/>
      <c r="E207" s="348"/>
      <c r="F207" s="345"/>
      <c r="G207" s="345"/>
      <c r="H207" s="345"/>
      <c r="I207" s="728"/>
      <c r="J207" s="345"/>
      <c r="K207" s="345"/>
      <c r="L207" s="345"/>
      <c r="M207" s="345"/>
      <c r="N207" s="345"/>
      <c r="O207" s="339"/>
      <c r="P207" s="339"/>
      <c r="Q207" s="728"/>
      <c r="R207" s="728"/>
      <c r="S207" s="728"/>
      <c r="T207" s="728"/>
      <c r="U207" s="382"/>
      <c r="V207" s="383"/>
      <c r="W207" s="65" t="s">
        <v>1806</v>
      </c>
      <c r="X207" s="65" t="str">
        <f t="shared" si="123"/>
        <v>DCD_19</v>
      </c>
      <c r="Y207" s="66" t="str">
        <f t="shared" si="123"/>
        <v>Producción de información estructural</v>
      </c>
      <c r="Z207" s="66" t="str">
        <f t="shared" si="123"/>
        <v>Documentos metodológicos</v>
      </c>
      <c r="AA207" s="66" t="s">
        <v>967</v>
      </c>
      <c r="AB207" s="67">
        <v>0.33</v>
      </c>
      <c r="AC207" s="433"/>
      <c r="AD207" s="345"/>
      <c r="AE207" s="345"/>
      <c r="AF207" s="345"/>
      <c r="AG207" s="345"/>
      <c r="AI207" s="734"/>
      <c r="AJ207" s="378"/>
      <c r="AK207" s="380"/>
      <c r="AL207" s="345"/>
      <c r="AM207" s="345"/>
      <c r="AN207" s="345"/>
      <c r="AO207" s="300"/>
      <c r="AP207" s="370"/>
      <c r="AQ207" s="370"/>
      <c r="AR207" s="73">
        <v>0.33</v>
      </c>
      <c r="AS207" s="73">
        <v>0</v>
      </c>
      <c r="AT207" s="73">
        <v>0</v>
      </c>
      <c r="AV207" s="457"/>
      <c r="AW207" s="451"/>
      <c r="AX207" s="453"/>
      <c r="AY207" s="456"/>
      <c r="AZ207" s="456"/>
      <c r="BA207" s="456"/>
      <c r="BB207" s="302"/>
      <c r="BC207" s="405"/>
      <c r="BD207" s="407"/>
      <c r="BE207" s="67">
        <v>0.33</v>
      </c>
      <c r="BF207" s="67">
        <v>0</v>
      </c>
      <c r="BG207" s="67">
        <v>0</v>
      </c>
    </row>
    <row r="208" spans="2:59" s="98" customFormat="1" ht="17.25" thickBot="1" x14ac:dyDescent="0.35">
      <c r="B208" s="81" t="s">
        <v>88</v>
      </c>
      <c r="C208" s="81" t="s">
        <v>228</v>
      </c>
      <c r="D208" s="81" t="s">
        <v>862</v>
      </c>
      <c r="E208" s="82" t="s">
        <v>968</v>
      </c>
      <c r="F208" s="81" t="s">
        <v>136</v>
      </c>
      <c r="G208" s="81" t="s">
        <v>438</v>
      </c>
      <c r="H208" s="81" t="s">
        <v>448</v>
      </c>
      <c r="I208" s="208">
        <v>1</v>
      </c>
      <c r="J208" s="81" t="s">
        <v>969</v>
      </c>
      <c r="K208" s="81" t="s">
        <v>96</v>
      </c>
      <c r="L208" s="81" t="s">
        <v>152</v>
      </c>
      <c r="M208" s="81" t="s">
        <v>866</v>
      </c>
      <c r="N208" s="81" t="s">
        <v>970</v>
      </c>
      <c r="O208" s="84">
        <v>46023</v>
      </c>
      <c r="P208" s="84">
        <v>46386</v>
      </c>
      <c r="Q208" s="208"/>
      <c r="R208" s="208"/>
      <c r="S208" s="208"/>
      <c r="T208" s="208">
        <v>1</v>
      </c>
      <c r="U208" s="76" t="s">
        <v>100</v>
      </c>
      <c r="V208" s="72">
        <v>123697913</v>
      </c>
      <c r="W208" s="77" t="s">
        <v>1805</v>
      </c>
      <c r="X208" s="283" t="str">
        <f>+E208</f>
        <v>DCD_20</v>
      </c>
      <c r="Y208" s="290" t="s">
        <v>1805</v>
      </c>
      <c r="Z208" s="290" t="s">
        <v>1805</v>
      </c>
      <c r="AA208" s="290" t="s">
        <v>1805</v>
      </c>
      <c r="AB208" s="67">
        <v>0</v>
      </c>
      <c r="AC208" s="85" t="s">
        <v>141</v>
      </c>
      <c r="AD208" s="81" t="s">
        <v>104</v>
      </c>
      <c r="AE208" s="81" t="s">
        <v>142</v>
      </c>
      <c r="AF208" s="81" t="s">
        <v>104</v>
      </c>
      <c r="AG208" s="81" t="s">
        <v>104</v>
      </c>
      <c r="AI208" s="209"/>
      <c r="AJ208" s="87" t="str">
        <f>+IF(Q208=0,"No Aplica",IF(AI208/Q208&gt;=100%,100%,AI208/Q208))</f>
        <v>No Aplica</v>
      </c>
      <c r="AK208" s="88" t="str">
        <f t="shared" si="104"/>
        <v>No reporta avance en el periodo</v>
      </c>
      <c r="AL208" s="81" t="s">
        <v>368</v>
      </c>
      <c r="AM208" s="81" t="s">
        <v>104</v>
      </c>
      <c r="AN208" s="81" t="s">
        <v>104</v>
      </c>
      <c r="AO208" s="89" t="str">
        <f>IF(AI208&lt;1%,"Sin iniciar",IF(AI208&gt;=G208,"Terminada","En gestión"))</f>
        <v>Sin iniciar</v>
      </c>
      <c r="AP208" s="72">
        <v>123697913</v>
      </c>
      <c r="AQ208" s="72">
        <v>0</v>
      </c>
      <c r="AR208" s="73">
        <v>0</v>
      </c>
      <c r="AS208" s="73">
        <v>0</v>
      </c>
      <c r="AT208" s="73">
        <v>0</v>
      </c>
      <c r="AV208" s="209"/>
      <c r="AW208" s="78" t="str">
        <f>+IF(R208=0,"No Aplica",IF(AV208/R208&gt;=100%,100%,AV208/R208))</f>
        <v>No Aplica</v>
      </c>
      <c r="AX208" s="88" t="str">
        <f t="shared" ref="AX208:AX211" si="124">IF(ISTEXT(AW208),"No reporta avance en el periodo",IF(AW208&lt;=69%,"Avance insuficiente",IF(AW208&gt;95%,"Avance satisfactorio",IF(AW208&gt;70%,"Avance suficiente",IF(AW208&lt;94%,"Avance suficiente",0)))))</f>
        <v>No reporta avance en el periodo</v>
      </c>
      <c r="AY208" s="150" t="s">
        <v>191</v>
      </c>
      <c r="AZ208" s="109" t="s">
        <v>104</v>
      </c>
      <c r="BA208" s="109" t="s">
        <v>104</v>
      </c>
      <c r="BB208" s="89" t="s">
        <v>213</v>
      </c>
      <c r="BC208" s="72"/>
      <c r="BD208" s="72"/>
      <c r="BE208" s="67">
        <v>0</v>
      </c>
      <c r="BF208" s="67">
        <v>0</v>
      </c>
      <c r="BG208" s="67">
        <v>0</v>
      </c>
    </row>
    <row r="209" spans="2:59" s="98" customFormat="1" ht="17.25" thickBot="1" x14ac:dyDescent="0.35">
      <c r="B209" s="483" t="s">
        <v>88</v>
      </c>
      <c r="C209" s="483" t="s">
        <v>228</v>
      </c>
      <c r="D209" s="483" t="s">
        <v>862</v>
      </c>
      <c r="E209" s="346" t="s">
        <v>971</v>
      </c>
      <c r="F209" s="483" t="s">
        <v>136</v>
      </c>
      <c r="G209" s="483" t="s">
        <v>864</v>
      </c>
      <c r="H209" s="483" t="s">
        <v>832</v>
      </c>
      <c r="I209" s="701">
        <v>4</v>
      </c>
      <c r="J209" s="483" t="s">
        <v>972</v>
      </c>
      <c r="K209" s="483" t="s">
        <v>96</v>
      </c>
      <c r="L209" s="483" t="s">
        <v>152</v>
      </c>
      <c r="M209" s="483" t="s">
        <v>973</v>
      </c>
      <c r="N209" s="483" t="s">
        <v>974</v>
      </c>
      <c r="O209" s="337">
        <v>46023</v>
      </c>
      <c r="P209" s="337">
        <v>46386</v>
      </c>
      <c r="Q209" s="701">
        <v>1</v>
      </c>
      <c r="R209" s="701">
        <v>2</v>
      </c>
      <c r="S209" s="701">
        <v>3</v>
      </c>
      <c r="T209" s="743">
        <v>4</v>
      </c>
      <c r="U209" s="390" t="s">
        <v>100</v>
      </c>
      <c r="V209" s="390">
        <v>46169302</v>
      </c>
      <c r="W209" s="65" t="s">
        <v>1806</v>
      </c>
      <c r="X209" s="65" t="s">
        <v>971</v>
      </c>
      <c r="Y209" s="66" t="s">
        <v>293</v>
      </c>
      <c r="Z209" s="66" t="s">
        <v>378</v>
      </c>
      <c r="AA209" s="66" t="s">
        <v>862</v>
      </c>
      <c r="AB209" s="67">
        <v>212968667.00000003</v>
      </c>
      <c r="AC209" s="632" t="s">
        <v>141</v>
      </c>
      <c r="AD209" s="483" t="s">
        <v>104</v>
      </c>
      <c r="AE209" s="483" t="s">
        <v>142</v>
      </c>
      <c r="AF209" s="483" t="s">
        <v>104</v>
      </c>
      <c r="AG209" s="483" t="s">
        <v>104</v>
      </c>
      <c r="AI209" s="706">
        <v>1</v>
      </c>
      <c r="AJ209" s="388">
        <f>+IF(Q209=0,"No Aplica",IF(AI209/Q209&gt;=100%,100%,AI209/Q209))</f>
        <v>1</v>
      </c>
      <c r="AK209" s="581" t="str">
        <f t="shared" si="104"/>
        <v>Avance satisfactorio</v>
      </c>
      <c r="AL209" s="483" t="s">
        <v>975</v>
      </c>
      <c r="AM209" s="483" t="s">
        <v>976</v>
      </c>
      <c r="AN209" s="483"/>
      <c r="AO209" s="298" t="str">
        <f>IF(AI209&lt;1%,"Sin iniciar",IF(AI209&gt;=G209,"Terminada","En gestión"))</f>
        <v>En gestión</v>
      </c>
      <c r="AP209" s="390">
        <v>46169302</v>
      </c>
      <c r="AQ209" s="390">
        <v>115423257</v>
      </c>
      <c r="AR209" s="73">
        <v>278344900</v>
      </c>
      <c r="AS209" s="73">
        <v>147662544</v>
      </c>
      <c r="AT209" s="73">
        <v>25492543.66</v>
      </c>
      <c r="AV209" s="741">
        <v>2</v>
      </c>
      <c r="AW209" s="541">
        <f>+IF(R209=0,"No Aplica",IF(AV209/R209&gt;=100%,100%,AV209/R209))</f>
        <v>1</v>
      </c>
      <c r="AX209" s="543" t="str">
        <f t="shared" si="124"/>
        <v>Avance satisfactorio</v>
      </c>
      <c r="AY209" s="438" t="s">
        <v>977</v>
      </c>
      <c r="AZ209" s="480" t="s">
        <v>978</v>
      </c>
      <c r="BA209" s="480" t="s">
        <v>104</v>
      </c>
      <c r="BB209" s="301" t="s">
        <v>213</v>
      </c>
      <c r="BC209" s="414">
        <v>49401156.600000001</v>
      </c>
      <c r="BD209" s="735">
        <v>24700578.300000001</v>
      </c>
      <c r="BE209" s="67">
        <v>212968667.00000003</v>
      </c>
      <c r="BF209" s="67">
        <v>174504503</v>
      </c>
      <c r="BG209" s="67">
        <v>75622502.659999996</v>
      </c>
    </row>
    <row r="210" spans="2:59" s="98" customFormat="1" ht="17.25" thickBot="1" x14ac:dyDescent="0.35">
      <c r="B210" s="484"/>
      <c r="C210" s="484"/>
      <c r="D210" s="484"/>
      <c r="E210" s="348"/>
      <c r="F210" s="484"/>
      <c r="G210" s="484"/>
      <c r="H210" s="484"/>
      <c r="I210" s="702"/>
      <c r="J210" s="484"/>
      <c r="K210" s="484"/>
      <c r="L210" s="484"/>
      <c r="M210" s="484"/>
      <c r="N210" s="484"/>
      <c r="O210" s="339"/>
      <c r="P210" s="339"/>
      <c r="Q210" s="702"/>
      <c r="R210" s="702"/>
      <c r="S210" s="702"/>
      <c r="T210" s="744"/>
      <c r="U210" s="381"/>
      <c r="V210" s="381"/>
      <c r="W210" s="65" t="s">
        <v>1806</v>
      </c>
      <c r="X210" s="65" t="str">
        <f t="shared" ref="X210:Y210" si="125">+X209</f>
        <v>DCD_21</v>
      </c>
      <c r="Y210" s="66" t="str">
        <f t="shared" si="125"/>
        <v>Producción de información estructural</v>
      </c>
      <c r="Z210" s="66" t="s">
        <v>861</v>
      </c>
      <c r="AA210" s="66" t="s">
        <v>112</v>
      </c>
      <c r="AB210" s="67">
        <v>42945547</v>
      </c>
      <c r="AC210" s="633"/>
      <c r="AD210" s="484"/>
      <c r="AE210" s="484"/>
      <c r="AF210" s="484"/>
      <c r="AG210" s="484"/>
      <c r="AI210" s="707"/>
      <c r="AJ210" s="377"/>
      <c r="AK210" s="582"/>
      <c r="AL210" s="484"/>
      <c r="AM210" s="484"/>
      <c r="AN210" s="484"/>
      <c r="AO210" s="300"/>
      <c r="AP210" s="381"/>
      <c r="AQ210" s="381"/>
      <c r="AR210" s="73"/>
      <c r="AS210" s="73"/>
      <c r="AT210" s="73"/>
      <c r="AV210" s="742"/>
      <c r="AW210" s="542"/>
      <c r="AX210" s="544"/>
      <c r="AY210" s="740"/>
      <c r="AZ210" s="441"/>
      <c r="BA210" s="441"/>
      <c r="BB210" s="302"/>
      <c r="BC210" s="415"/>
      <c r="BD210" s="736"/>
      <c r="BE210" s="67">
        <v>42945547</v>
      </c>
      <c r="BF210" s="67">
        <v>0</v>
      </c>
      <c r="BG210" s="67">
        <v>0</v>
      </c>
    </row>
    <row r="211" spans="2:59" s="98" customFormat="1" ht="17.25" thickBot="1" x14ac:dyDescent="0.35">
      <c r="B211" s="483" t="s">
        <v>88</v>
      </c>
      <c r="C211" s="483" t="s">
        <v>228</v>
      </c>
      <c r="D211" s="483" t="s">
        <v>862</v>
      </c>
      <c r="E211" s="346" t="s">
        <v>979</v>
      </c>
      <c r="F211" s="483" t="s">
        <v>136</v>
      </c>
      <c r="G211" s="483" t="s">
        <v>285</v>
      </c>
      <c r="H211" s="483" t="s">
        <v>118</v>
      </c>
      <c r="I211" s="737">
        <v>4</v>
      </c>
      <c r="J211" s="483" t="s">
        <v>980</v>
      </c>
      <c r="K211" s="483" t="s">
        <v>96</v>
      </c>
      <c r="L211" s="483" t="s">
        <v>152</v>
      </c>
      <c r="M211" s="483" t="s">
        <v>981</v>
      </c>
      <c r="N211" s="483" t="s">
        <v>982</v>
      </c>
      <c r="O211" s="337">
        <v>46023</v>
      </c>
      <c r="P211" s="337">
        <v>46295</v>
      </c>
      <c r="Q211" s="737">
        <v>2</v>
      </c>
      <c r="R211" s="701"/>
      <c r="S211" s="737">
        <v>4</v>
      </c>
      <c r="T211" s="743"/>
      <c r="U211" s="390" t="s">
        <v>100</v>
      </c>
      <c r="V211" s="390">
        <v>3922414</v>
      </c>
      <c r="W211" s="65" t="s">
        <v>1806</v>
      </c>
      <c r="X211" s="65" t="s">
        <v>979</v>
      </c>
      <c r="Y211" s="66" t="s">
        <v>293</v>
      </c>
      <c r="Z211" s="66" t="s">
        <v>294</v>
      </c>
      <c r="AA211" s="66" t="s">
        <v>862</v>
      </c>
      <c r="AB211" s="67">
        <v>97870605</v>
      </c>
      <c r="AC211" s="632" t="s">
        <v>141</v>
      </c>
      <c r="AD211" s="483" t="s">
        <v>104</v>
      </c>
      <c r="AE211" s="483" t="s">
        <v>142</v>
      </c>
      <c r="AF211" s="483" t="s">
        <v>106</v>
      </c>
      <c r="AG211" s="343" t="s">
        <v>104</v>
      </c>
      <c r="AI211" s="465">
        <v>2</v>
      </c>
      <c r="AJ211" s="377">
        <f>+IF(Q211=0,"No Aplica",IF(AI211/Q211&gt;=100%,100%,AI211/Q211))</f>
        <v>1</v>
      </c>
      <c r="AK211" s="582" t="str">
        <f>IF(ISTEXT(AJ211),"No reporta avance en el periodo",IF(AJ211&lt;=69%,"Avance insuficiente",IF(AJ211&gt;95%,"Avance satisfactorio",IF(AJ211&gt;70%,"Avance suficiente",IF(AJ211&lt;94%,"Avance suficiente",0)))))</f>
        <v>Avance satisfactorio</v>
      </c>
      <c r="AL211" s="483" t="s">
        <v>983</v>
      </c>
      <c r="AM211" s="483" t="s">
        <v>984</v>
      </c>
      <c r="AN211" s="483"/>
      <c r="AO211" s="298" t="str">
        <f>IF(AI211&lt;1%,"Sin iniciar",IF(AI211&gt;=G211,"Terminada","En gestión"))</f>
        <v>En gestión</v>
      </c>
      <c r="AP211" s="390">
        <v>3922414</v>
      </c>
      <c r="AQ211" s="390">
        <v>1961207</v>
      </c>
      <c r="AR211" s="73"/>
      <c r="AS211" s="73"/>
      <c r="AT211" s="73"/>
      <c r="AV211" s="745"/>
      <c r="AW211" s="388" t="str">
        <f>+IF(R211=0,"No Aplica",IF(AV211/R211&gt;=100%,100%,AV211/R211))</f>
        <v>No Aplica</v>
      </c>
      <c r="AX211" s="581" t="str">
        <f t="shared" si="124"/>
        <v>No reporta avance en el periodo</v>
      </c>
      <c r="AY211" s="500" t="s">
        <v>985</v>
      </c>
      <c r="AZ211" s="440" t="s">
        <v>104</v>
      </c>
      <c r="BA211" s="440" t="s">
        <v>104</v>
      </c>
      <c r="BB211" s="301" t="s">
        <v>986</v>
      </c>
      <c r="BC211" s="404">
        <v>3922414</v>
      </c>
      <c r="BD211" s="406">
        <v>1961207</v>
      </c>
      <c r="BE211" s="67">
        <v>97870605</v>
      </c>
      <c r="BF211" s="67">
        <v>70379000</v>
      </c>
      <c r="BG211" s="67">
        <v>20410867</v>
      </c>
    </row>
    <row r="212" spans="2:59" s="98" customFormat="1" ht="17.25" thickBot="1" x14ac:dyDescent="0.35">
      <c r="B212" s="571"/>
      <c r="C212" s="571"/>
      <c r="D212" s="571"/>
      <c r="E212" s="347"/>
      <c r="F212" s="571"/>
      <c r="G212" s="571"/>
      <c r="H212" s="571"/>
      <c r="I212" s="738"/>
      <c r="J212" s="571"/>
      <c r="K212" s="571"/>
      <c r="L212" s="571"/>
      <c r="M212" s="571"/>
      <c r="N212" s="571"/>
      <c r="O212" s="338"/>
      <c r="P212" s="338"/>
      <c r="Q212" s="738"/>
      <c r="R212" s="746"/>
      <c r="S212" s="738"/>
      <c r="T212" s="747"/>
      <c r="U212" s="575"/>
      <c r="V212" s="575"/>
      <c r="W212" s="65" t="s">
        <v>1806</v>
      </c>
      <c r="X212" s="65" t="str">
        <f t="shared" ref="X212:AA215" si="126">+X211</f>
        <v>DCD_22</v>
      </c>
      <c r="Y212" s="66" t="str">
        <f t="shared" si="126"/>
        <v>Producción de información estructural</v>
      </c>
      <c r="Z212" s="66" t="str">
        <f t="shared" si="126"/>
        <v>Servicio de evaluación</v>
      </c>
      <c r="AA212" s="66" t="s">
        <v>112</v>
      </c>
      <c r="AB212" s="67">
        <v>188738700</v>
      </c>
      <c r="AC212" s="821"/>
      <c r="AD212" s="571"/>
      <c r="AE212" s="571"/>
      <c r="AF212" s="571"/>
      <c r="AG212" s="344"/>
      <c r="AI212" s="466"/>
      <c r="AJ212" s="377"/>
      <c r="AK212" s="582"/>
      <c r="AL212" s="571"/>
      <c r="AM212" s="571"/>
      <c r="AN212" s="571"/>
      <c r="AO212" s="299"/>
      <c r="AP212" s="575"/>
      <c r="AQ212" s="575"/>
      <c r="AR212" s="73">
        <v>92868566</v>
      </c>
      <c r="AS212" s="73">
        <v>40679000</v>
      </c>
      <c r="AT212" s="73">
        <v>7564867</v>
      </c>
      <c r="AV212" s="466"/>
      <c r="AW212" s="377"/>
      <c r="AX212" s="582"/>
      <c r="AY212" s="748"/>
      <c r="AZ212" s="513"/>
      <c r="BA212" s="513"/>
      <c r="BB212" s="495"/>
      <c r="BC212" s="505"/>
      <c r="BD212" s="506"/>
      <c r="BE212" s="67">
        <v>188738700</v>
      </c>
      <c r="BF212" s="67">
        <v>112329333</v>
      </c>
      <c r="BG212" s="67">
        <v>93876832.670000002</v>
      </c>
    </row>
    <row r="213" spans="2:59" s="98" customFormat="1" ht="17.25" thickBot="1" x14ac:dyDescent="0.35">
      <c r="B213" s="571"/>
      <c r="C213" s="571"/>
      <c r="D213" s="571"/>
      <c r="E213" s="347"/>
      <c r="F213" s="571"/>
      <c r="G213" s="571"/>
      <c r="H213" s="571"/>
      <c r="I213" s="738"/>
      <c r="J213" s="571"/>
      <c r="K213" s="571"/>
      <c r="L213" s="571"/>
      <c r="M213" s="571"/>
      <c r="N213" s="571"/>
      <c r="O213" s="338"/>
      <c r="P213" s="338"/>
      <c r="Q213" s="738"/>
      <c r="R213" s="746"/>
      <c r="S213" s="738"/>
      <c r="T213" s="747"/>
      <c r="U213" s="575"/>
      <c r="V213" s="575"/>
      <c r="W213" s="65" t="s">
        <v>1806</v>
      </c>
      <c r="X213" s="65" t="str">
        <f t="shared" si="126"/>
        <v>DCD_22</v>
      </c>
      <c r="Y213" s="66" t="str">
        <f t="shared" si="126"/>
        <v>Producción de información estructural</v>
      </c>
      <c r="Z213" s="66" t="str">
        <f t="shared" si="126"/>
        <v>Servicio de evaluación</v>
      </c>
      <c r="AA213" s="66" t="s">
        <v>987</v>
      </c>
      <c r="AB213" s="67">
        <v>30600000</v>
      </c>
      <c r="AC213" s="821"/>
      <c r="AD213" s="571"/>
      <c r="AE213" s="571"/>
      <c r="AF213" s="571"/>
      <c r="AG213" s="344"/>
      <c r="AI213" s="466"/>
      <c r="AJ213" s="377"/>
      <c r="AK213" s="582"/>
      <c r="AL213" s="571"/>
      <c r="AM213" s="571"/>
      <c r="AN213" s="571"/>
      <c r="AO213" s="299"/>
      <c r="AP213" s="575"/>
      <c r="AQ213" s="575"/>
      <c r="AR213" s="73">
        <v>107257334</v>
      </c>
      <c r="AS213" s="73">
        <v>98051333</v>
      </c>
      <c r="AT213" s="73">
        <v>33677266.670000002</v>
      </c>
      <c r="AV213" s="466"/>
      <c r="AW213" s="377"/>
      <c r="AX213" s="582"/>
      <c r="AY213" s="748"/>
      <c r="AZ213" s="513"/>
      <c r="BA213" s="513"/>
      <c r="BB213" s="495"/>
      <c r="BC213" s="505"/>
      <c r="BD213" s="506"/>
      <c r="BE213" s="67">
        <v>30600000</v>
      </c>
      <c r="BF213" s="67">
        <v>30600000</v>
      </c>
      <c r="BG213" s="67">
        <v>20230000</v>
      </c>
    </row>
    <row r="214" spans="2:59" s="98" customFormat="1" ht="17.25" thickBot="1" x14ac:dyDescent="0.35">
      <c r="B214" s="571"/>
      <c r="C214" s="571"/>
      <c r="D214" s="571"/>
      <c r="E214" s="347"/>
      <c r="F214" s="571"/>
      <c r="G214" s="571"/>
      <c r="H214" s="571"/>
      <c r="I214" s="738"/>
      <c r="J214" s="571"/>
      <c r="K214" s="571"/>
      <c r="L214" s="571"/>
      <c r="M214" s="571"/>
      <c r="N214" s="571"/>
      <c r="O214" s="338"/>
      <c r="P214" s="338"/>
      <c r="Q214" s="738"/>
      <c r="R214" s="746"/>
      <c r="S214" s="738"/>
      <c r="T214" s="747"/>
      <c r="U214" s="575"/>
      <c r="V214" s="575"/>
      <c r="W214" s="65" t="s">
        <v>1806</v>
      </c>
      <c r="X214" s="65" t="str">
        <f t="shared" si="126"/>
        <v>DCD_22</v>
      </c>
      <c r="Y214" s="66" t="str">
        <f t="shared" si="126"/>
        <v>Producción de información estructural</v>
      </c>
      <c r="Z214" s="66" t="str">
        <f t="shared" si="126"/>
        <v>Servicio de evaluación</v>
      </c>
      <c r="AA214" s="66" t="s">
        <v>218</v>
      </c>
      <c r="AB214" s="67">
        <v>121200000</v>
      </c>
      <c r="AC214" s="821"/>
      <c r="AD214" s="571"/>
      <c r="AE214" s="571"/>
      <c r="AF214" s="571"/>
      <c r="AG214" s="344"/>
      <c r="AI214" s="466"/>
      <c r="AJ214" s="377"/>
      <c r="AK214" s="582"/>
      <c r="AL214" s="571"/>
      <c r="AM214" s="571"/>
      <c r="AN214" s="571"/>
      <c r="AO214" s="299"/>
      <c r="AP214" s="575"/>
      <c r="AQ214" s="575"/>
      <c r="AR214" s="73">
        <v>121200000</v>
      </c>
      <c r="AS214" s="73">
        <v>121200000</v>
      </c>
      <c r="AT214" s="73">
        <v>29626666.329999998</v>
      </c>
      <c r="AV214" s="466"/>
      <c r="AW214" s="377"/>
      <c r="AX214" s="582"/>
      <c r="AY214" s="748"/>
      <c r="AZ214" s="513"/>
      <c r="BA214" s="513"/>
      <c r="BB214" s="495"/>
      <c r="BC214" s="505"/>
      <c r="BD214" s="506"/>
      <c r="BE214" s="67">
        <v>121200000</v>
      </c>
      <c r="BF214" s="67">
        <v>121200000</v>
      </c>
      <c r="BG214" s="67">
        <v>90226666.329999998</v>
      </c>
    </row>
    <row r="215" spans="2:59" s="98" customFormat="1" ht="17.25" thickBot="1" x14ac:dyDescent="0.35">
      <c r="B215" s="484"/>
      <c r="C215" s="484"/>
      <c r="D215" s="484"/>
      <c r="E215" s="348"/>
      <c r="F215" s="484"/>
      <c r="G215" s="484"/>
      <c r="H215" s="484"/>
      <c r="I215" s="739"/>
      <c r="J215" s="484"/>
      <c r="K215" s="484"/>
      <c r="L215" s="484"/>
      <c r="M215" s="484"/>
      <c r="N215" s="484"/>
      <c r="O215" s="339"/>
      <c r="P215" s="339"/>
      <c r="Q215" s="739"/>
      <c r="R215" s="702"/>
      <c r="S215" s="739"/>
      <c r="T215" s="744"/>
      <c r="U215" s="381"/>
      <c r="V215" s="381"/>
      <c r="W215" s="65" t="s">
        <v>1806</v>
      </c>
      <c r="X215" s="65" t="str">
        <f t="shared" si="126"/>
        <v>DCD_22</v>
      </c>
      <c r="Y215" s="66" t="str">
        <f t="shared" si="126"/>
        <v>Producción de información estructural</v>
      </c>
      <c r="Z215" s="66" t="str">
        <f t="shared" si="126"/>
        <v>Servicio de evaluación</v>
      </c>
      <c r="AA215" s="66" t="str">
        <f t="shared" si="126"/>
        <v>Subdirección</v>
      </c>
      <c r="AB215" s="67"/>
      <c r="AC215" s="633"/>
      <c r="AD215" s="484"/>
      <c r="AE215" s="484"/>
      <c r="AF215" s="484"/>
      <c r="AG215" s="345"/>
      <c r="AI215" s="467"/>
      <c r="AJ215" s="378"/>
      <c r="AK215" s="583"/>
      <c r="AL215" s="484"/>
      <c r="AM215" s="484"/>
      <c r="AN215" s="484"/>
      <c r="AO215" s="300"/>
      <c r="AP215" s="381"/>
      <c r="AQ215" s="381"/>
      <c r="AR215" s="73">
        <v>20400000</v>
      </c>
      <c r="AS215" s="73">
        <v>20400000</v>
      </c>
      <c r="AT215" s="73">
        <v>4930000</v>
      </c>
      <c r="AV215" s="467"/>
      <c r="AW215" s="378"/>
      <c r="AX215" s="583"/>
      <c r="AY215" s="501"/>
      <c r="AZ215" s="456"/>
      <c r="BA215" s="456"/>
      <c r="BB215" s="302"/>
      <c r="BC215" s="405"/>
      <c r="BD215" s="407"/>
      <c r="BE215" s="67"/>
      <c r="BF215" s="67"/>
      <c r="BG215" s="67"/>
    </row>
    <row r="216" spans="2:59" s="98" customFormat="1" ht="17.25" thickBot="1" x14ac:dyDescent="0.35">
      <c r="B216" s="483" t="s">
        <v>88</v>
      </c>
      <c r="C216" s="483" t="s">
        <v>228</v>
      </c>
      <c r="D216" s="483" t="s">
        <v>862</v>
      </c>
      <c r="E216" s="346" t="s">
        <v>988</v>
      </c>
      <c r="F216" s="483" t="s">
        <v>136</v>
      </c>
      <c r="G216" s="483" t="s">
        <v>864</v>
      </c>
      <c r="H216" s="483" t="s">
        <v>118</v>
      </c>
      <c r="I216" s="420">
        <v>1</v>
      </c>
      <c r="J216" s="483" t="s">
        <v>989</v>
      </c>
      <c r="K216" s="483" t="s">
        <v>96</v>
      </c>
      <c r="L216" s="483" t="s">
        <v>97</v>
      </c>
      <c r="M216" s="483" t="s">
        <v>990</v>
      </c>
      <c r="N216" s="483" t="s">
        <v>991</v>
      </c>
      <c r="O216" s="337">
        <v>46023</v>
      </c>
      <c r="P216" s="337">
        <v>46386</v>
      </c>
      <c r="Q216" s="420">
        <v>1</v>
      </c>
      <c r="R216" s="420">
        <v>1</v>
      </c>
      <c r="S216" s="420">
        <v>1</v>
      </c>
      <c r="T216" s="749">
        <v>1</v>
      </c>
      <c r="U216" s="390" t="s">
        <v>100</v>
      </c>
      <c r="V216" s="390">
        <v>14122502</v>
      </c>
      <c r="W216" s="65" t="s">
        <v>1806</v>
      </c>
      <c r="X216" s="65" t="s">
        <v>988</v>
      </c>
      <c r="Y216" s="66" t="s">
        <v>101</v>
      </c>
      <c r="Z216" s="66" t="s">
        <v>102</v>
      </c>
      <c r="AA216" s="66" t="s">
        <v>862</v>
      </c>
      <c r="AB216" s="67">
        <v>108298332</v>
      </c>
      <c r="AC216" s="632" t="s">
        <v>141</v>
      </c>
      <c r="AD216" s="483" t="s">
        <v>104</v>
      </c>
      <c r="AE216" s="483" t="s">
        <v>142</v>
      </c>
      <c r="AF216" s="483" t="s">
        <v>868</v>
      </c>
      <c r="AG216" s="483" t="s">
        <v>104</v>
      </c>
      <c r="AI216" s="448">
        <v>1</v>
      </c>
      <c r="AJ216" s="388">
        <f>+IF(Q216=0,"No Aplica",IF(AI216/Q216&gt;=100%,100%,AI216/Q216))</f>
        <v>1</v>
      </c>
      <c r="AK216" s="581" t="str">
        <f t="shared" si="104"/>
        <v>Avance satisfactorio</v>
      </c>
      <c r="AL216" s="483" t="s">
        <v>992</v>
      </c>
      <c r="AM216" s="483" t="s">
        <v>993</v>
      </c>
      <c r="AN216" s="483"/>
      <c r="AO216" s="298" t="str">
        <f>IF(AI216&lt;1%,"Sin iniciar",IF(AI216&gt;=G216,"Terminada","En gestión"))</f>
        <v>En gestión</v>
      </c>
      <c r="AP216" s="390">
        <v>14122502</v>
      </c>
      <c r="AQ216" s="390">
        <v>35306256</v>
      </c>
      <c r="AR216" s="73">
        <v>358404370.19999999</v>
      </c>
      <c r="AS216" s="73">
        <v>127044165.40000001</v>
      </c>
      <c r="AT216" s="73">
        <v>20946938.799999997</v>
      </c>
      <c r="AV216" s="518">
        <v>1</v>
      </c>
      <c r="AW216" s="476">
        <f>+IF(R216=0,"No Aplica",IF(AV216/R216&gt;=100%,100%,AV216/R216))</f>
        <v>1</v>
      </c>
      <c r="AX216" s="452" t="str">
        <f t="shared" ref="AX216:AX219" si="127">IF(ISTEXT(AW216),"No reporta avance en el periodo",IF(AW216&lt;=69%,"Avance insuficiente",IF(AW216&gt;95%,"Avance satisfactorio",IF(AW216&gt;70%,"Avance suficiente",IF(AW216&lt;94%,"Avance suficiente",0)))))</f>
        <v>Avance satisfactorio</v>
      </c>
      <c r="AY216" s="563" t="s">
        <v>994</v>
      </c>
      <c r="AZ216" s="480" t="s">
        <v>995</v>
      </c>
      <c r="BA216" s="480" t="s">
        <v>104</v>
      </c>
      <c r="BB216" s="301" t="s">
        <v>213</v>
      </c>
      <c r="BC216" s="414">
        <v>14863908</v>
      </c>
      <c r="BD216" s="751">
        <v>7308386.4000000004</v>
      </c>
      <c r="BE216" s="67">
        <v>108298332</v>
      </c>
      <c r="BF216" s="67">
        <v>0</v>
      </c>
      <c r="BG216" s="67">
        <v>0</v>
      </c>
    </row>
    <row r="217" spans="2:59" s="98" customFormat="1" ht="17.25" thickBot="1" x14ac:dyDescent="0.35">
      <c r="B217" s="484"/>
      <c r="C217" s="484"/>
      <c r="D217" s="484"/>
      <c r="E217" s="348"/>
      <c r="F217" s="484"/>
      <c r="G217" s="484"/>
      <c r="H217" s="484"/>
      <c r="I217" s="421"/>
      <c r="J217" s="484"/>
      <c r="K217" s="484"/>
      <c r="L217" s="484"/>
      <c r="M217" s="484"/>
      <c r="N217" s="484"/>
      <c r="O217" s="339"/>
      <c r="P217" s="339"/>
      <c r="Q217" s="421"/>
      <c r="R217" s="421"/>
      <c r="S217" s="421"/>
      <c r="T217" s="750"/>
      <c r="U217" s="381"/>
      <c r="V217" s="381"/>
      <c r="W217" s="65" t="s">
        <v>1806</v>
      </c>
      <c r="X217" s="65" t="str">
        <f t="shared" ref="X217:Y217" si="128">+X216</f>
        <v>DCD_23</v>
      </c>
      <c r="Y217" s="66" t="str">
        <f t="shared" si="128"/>
        <v>Producción de información Estadística analizada</v>
      </c>
      <c r="Z217" s="66" t="s">
        <v>114</v>
      </c>
      <c r="AA217" s="66" t="s">
        <v>862</v>
      </c>
      <c r="AB217" s="67">
        <v>358404370.19999999</v>
      </c>
      <c r="AC217" s="633"/>
      <c r="AD217" s="484"/>
      <c r="AE217" s="484"/>
      <c r="AF217" s="484"/>
      <c r="AG217" s="484"/>
      <c r="AI217" s="449"/>
      <c r="AJ217" s="378"/>
      <c r="AK217" s="583"/>
      <c r="AL217" s="484"/>
      <c r="AM217" s="484"/>
      <c r="AN217" s="484"/>
      <c r="AO217" s="300"/>
      <c r="AP217" s="381"/>
      <c r="AQ217" s="381"/>
      <c r="AR217" s="73"/>
      <c r="AS217" s="73"/>
      <c r="AT217" s="73"/>
      <c r="AV217" s="443"/>
      <c r="AW217" s="451"/>
      <c r="AX217" s="453"/>
      <c r="AY217" s="753"/>
      <c r="AZ217" s="441"/>
      <c r="BA217" s="441"/>
      <c r="BB217" s="302"/>
      <c r="BC217" s="415"/>
      <c r="BD217" s="752"/>
      <c r="BE217" s="67">
        <v>358404370.19999999</v>
      </c>
      <c r="BF217" s="67">
        <v>290430188.60000002</v>
      </c>
      <c r="BG217" s="67">
        <v>63080254.399999999</v>
      </c>
    </row>
    <row r="218" spans="2:59" s="98" customFormat="1" ht="17.25" thickBot="1" x14ac:dyDescent="0.35">
      <c r="B218" s="81" t="s">
        <v>88</v>
      </c>
      <c r="C218" s="81" t="s">
        <v>228</v>
      </c>
      <c r="D218" s="81" t="s">
        <v>862</v>
      </c>
      <c r="E218" s="82" t="s">
        <v>996</v>
      </c>
      <c r="F218" s="81" t="s">
        <v>136</v>
      </c>
      <c r="G218" s="81" t="s">
        <v>137</v>
      </c>
      <c r="H218" s="81" t="s">
        <v>906</v>
      </c>
      <c r="I218" s="110">
        <v>1</v>
      </c>
      <c r="J218" s="81" t="s">
        <v>997</v>
      </c>
      <c r="K218" s="81" t="s">
        <v>96</v>
      </c>
      <c r="L218" s="81" t="s">
        <v>97</v>
      </c>
      <c r="M218" s="81" t="s">
        <v>998</v>
      </c>
      <c r="N218" s="81" t="s">
        <v>999</v>
      </c>
      <c r="O218" s="84">
        <v>46023</v>
      </c>
      <c r="P218" s="84">
        <v>46386</v>
      </c>
      <c r="Q218" s="110">
        <v>1</v>
      </c>
      <c r="R218" s="110">
        <v>1</v>
      </c>
      <c r="S218" s="110">
        <v>1</v>
      </c>
      <c r="T218" s="110">
        <v>1</v>
      </c>
      <c r="U218" s="76" t="s">
        <v>100</v>
      </c>
      <c r="V218" s="72">
        <v>11042246</v>
      </c>
      <c r="W218" s="65" t="s">
        <v>1806</v>
      </c>
      <c r="X218" s="65" t="s">
        <v>996</v>
      </c>
      <c r="Y218" s="66" t="s">
        <v>293</v>
      </c>
      <c r="Z218" s="66" t="s">
        <v>114</v>
      </c>
      <c r="AA218" s="66" t="s">
        <v>862</v>
      </c>
      <c r="AB218" s="67">
        <v>329733255.66666669</v>
      </c>
      <c r="AC218" s="85" t="s">
        <v>141</v>
      </c>
      <c r="AD218" s="81" t="s">
        <v>104</v>
      </c>
      <c r="AE218" s="81" t="s">
        <v>142</v>
      </c>
      <c r="AF218" s="81" t="s">
        <v>104</v>
      </c>
      <c r="AG218" s="81" t="s">
        <v>104</v>
      </c>
      <c r="AI218" s="111">
        <v>1</v>
      </c>
      <c r="AJ218" s="87">
        <f>+IF(Q218=0,"No Aplica",IF(AI218/Q218&gt;=100%,100%,AI218/Q218))</f>
        <v>1</v>
      </c>
      <c r="AK218" s="88" t="str">
        <f t="shared" si="104"/>
        <v>Avance satisfactorio</v>
      </c>
      <c r="AL218" s="81" t="s">
        <v>1000</v>
      </c>
      <c r="AM218" s="81" t="s">
        <v>1001</v>
      </c>
      <c r="AN218" s="81"/>
      <c r="AO218" s="89" t="str">
        <f>IF(AI218&lt;1%,"Sin iniciar",IF(AI218&gt;=G218,"Terminada","En gestión"))</f>
        <v>En gestión</v>
      </c>
      <c r="AP218" s="72">
        <v>11042246</v>
      </c>
      <c r="AQ218" s="72">
        <v>27605616</v>
      </c>
      <c r="AR218" s="73">
        <v>329733255.66666669</v>
      </c>
      <c r="AS218" s="73">
        <v>262871102.66666666</v>
      </c>
      <c r="AT218" s="73">
        <v>45431502.666666664</v>
      </c>
      <c r="AV218" s="108">
        <v>1</v>
      </c>
      <c r="AW218" s="87">
        <f>+IF(R218=0,"No Aplica",IF(AV218/R218&gt;=100%,100%,AV218/R218))</f>
        <v>1</v>
      </c>
      <c r="AX218" s="112" t="str">
        <f t="shared" si="127"/>
        <v>Avance satisfactorio</v>
      </c>
      <c r="AY218" s="219" t="s">
        <v>1002</v>
      </c>
      <c r="AZ218" s="115" t="s">
        <v>1003</v>
      </c>
      <c r="BA218" s="115" t="s">
        <v>104</v>
      </c>
      <c r="BB218" s="116" t="s">
        <v>213</v>
      </c>
      <c r="BC218" s="102">
        <v>11621965.199999999</v>
      </c>
      <c r="BD218" s="102">
        <v>5714362.7999999998</v>
      </c>
      <c r="BE218" s="67">
        <v>329733255.66666669</v>
      </c>
      <c r="BF218" s="67">
        <v>268371102.66666666</v>
      </c>
      <c r="BG218" s="67">
        <v>128339502.66666667</v>
      </c>
    </row>
    <row r="219" spans="2:59" s="98" customFormat="1" ht="17.25" thickBot="1" x14ac:dyDescent="0.35">
      <c r="B219" s="343" t="s">
        <v>88</v>
      </c>
      <c r="C219" s="343" t="s">
        <v>228</v>
      </c>
      <c r="D219" s="343" t="s">
        <v>862</v>
      </c>
      <c r="E219" s="346" t="s">
        <v>1004</v>
      </c>
      <c r="F219" s="343" t="s">
        <v>136</v>
      </c>
      <c r="G219" s="343" t="s">
        <v>137</v>
      </c>
      <c r="H219" s="343" t="s">
        <v>906</v>
      </c>
      <c r="I219" s="420">
        <v>1</v>
      </c>
      <c r="J219" s="343" t="s">
        <v>1005</v>
      </c>
      <c r="K219" s="343" t="s">
        <v>96</v>
      </c>
      <c r="L219" s="343" t="s">
        <v>97</v>
      </c>
      <c r="M219" s="343" t="s">
        <v>1006</v>
      </c>
      <c r="N219" s="343" t="s">
        <v>1007</v>
      </c>
      <c r="O219" s="337">
        <v>46023</v>
      </c>
      <c r="P219" s="337">
        <v>46386</v>
      </c>
      <c r="Q219" s="420">
        <v>0.25</v>
      </c>
      <c r="R219" s="420">
        <v>0.5</v>
      </c>
      <c r="S219" s="420">
        <v>0.75</v>
      </c>
      <c r="T219" s="420">
        <v>1</v>
      </c>
      <c r="U219" s="382" t="s">
        <v>100</v>
      </c>
      <c r="V219" s="383">
        <v>17792268</v>
      </c>
      <c r="W219" s="65" t="s">
        <v>1806</v>
      </c>
      <c r="X219" s="65" t="s">
        <v>1004</v>
      </c>
      <c r="Y219" s="66" t="s">
        <v>293</v>
      </c>
      <c r="Z219" s="66" t="s">
        <v>114</v>
      </c>
      <c r="AA219" s="66" t="s">
        <v>862</v>
      </c>
      <c r="AB219" s="67">
        <v>132250000</v>
      </c>
      <c r="AC219" s="432" t="s">
        <v>141</v>
      </c>
      <c r="AD219" s="343" t="s">
        <v>104</v>
      </c>
      <c r="AE219" s="343" t="s">
        <v>142</v>
      </c>
      <c r="AF219" s="343" t="s">
        <v>104</v>
      </c>
      <c r="AG219" s="343" t="s">
        <v>104</v>
      </c>
      <c r="AI219" s="448">
        <v>0.25</v>
      </c>
      <c r="AJ219" s="388">
        <f>+IF(Q219=0,"No Aplica",IF(AI219/Q219&gt;=100%,100%,AI219/Q219))</f>
        <v>1</v>
      </c>
      <c r="AK219" s="389" t="str">
        <f t="shared" si="104"/>
        <v>Avance satisfactorio</v>
      </c>
      <c r="AL219" s="343" t="s">
        <v>1008</v>
      </c>
      <c r="AM219" s="343" t="s">
        <v>1009</v>
      </c>
      <c r="AN219" s="343"/>
      <c r="AO219" s="298" t="str">
        <f>IF(AI219&lt;1%,"Sin iniciar",IF(AI219&gt;=G219,"Terminada","En gestión"))</f>
        <v>En gestión</v>
      </c>
      <c r="AP219" s="368">
        <v>17792268</v>
      </c>
      <c r="AQ219" s="368">
        <v>4448067</v>
      </c>
      <c r="AR219" s="73">
        <v>132250000</v>
      </c>
      <c r="AS219" s="73">
        <v>109250000</v>
      </c>
      <c r="AT219" s="73">
        <v>19550000</v>
      </c>
      <c r="AV219" s="442">
        <v>0.5</v>
      </c>
      <c r="AW219" s="476">
        <f>+IF(R219=0,"No Aplica",IF(AV219/R219&gt;=100%,100%,AV219/R219))</f>
        <v>1</v>
      </c>
      <c r="AX219" s="452" t="str">
        <f t="shared" si="127"/>
        <v>Avance satisfactorio</v>
      </c>
      <c r="AY219" s="454" t="s">
        <v>1010</v>
      </c>
      <c r="AZ219" s="440" t="s">
        <v>1011</v>
      </c>
      <c r="BA219" s="440" t="s">
        <v>104</v>
      </c>
      <c r="BB219" s="301" t="s">
        <v>213</v>
      </c>
      <c r="BC219" s="404">
        <v>18726363.600000001</v>
      </c>
      <c r="BD219" s="406">
        <v>9207499.1999999993</v>
      </c>
      <c r="BE219" s="67">
        <v>132250000</v>
      </c>
      <c r="BF219" s="67">
        <v>109250000</v>
      </c>
      <c r="BG219" s="67">
        <v>54050000</v>
      </c>
    </row>
    <row r="220" spans="2:59" s="98" customFormat="1" ht="17.25" thickBot="1" x14ac:dyDescent="0.35">
      <c r="B220" s="345"/>
      <c r="C220" s="345"/>
      <c r="D220" s="345"/>
      <c r="E220" s="348"/>
      <c r="F220" s="345"/>
      <c r="G220" s="345"/>
      <c r="H220" s="345"/>
      <c r="I220" s="421"/>
      <c r="J220" s="345"/>
      <c r="K220" s="345"/>
      <c r="L220" s="345"/>
      <c r="M220" s="345"/>
      <c r="N220" s="345"/>
      <c r="O220" s="339"/>
      <c r="P220" s="339"/>
      <c r="Q220" s="421"/>
      <c r="R220" s="421"/>
      <c r="S220" s="421"/>
      <c r="T220" s="421"/>
      <c r="U220" s="382"/>
      <c r="V220" s="383"/>
      <c r="W220" s="65" t="s">
        <v>1806</v>
      </c>
      <c r="X220" s="65" t="str">
        <f t="shared" ref="X220:Y220" si="129">+X219</f>
        <v>DCD_25</v>
      </c>
      <c r="Y220" s="66" t="str">
        <f t="shared" si="129"/>
        <v>Producción de información estructural</v>
      </c>
      <c r="Z220" s="66" t="s">
        <v>294</v>
      </c>
      <c r="AA220" s="66" t="s">
        <v>862</v>
      </c>
      <c r="AB220" s="67">
        <v>270250000</v>
      </c>
      <c r="AC220" s="433"/>
      <c r="AD220" s="345"/>
      <c r="AE220" s="345"/>
      <c r="AF220" s="345"/>
      <c r="AG220" s="345"/>
      <c r="AI220" s="449"/>
      <c r="AJ220" s="378"/>
      <c r="AK220" s="380"/>
      <c r="AL220" s="345"/>
      <c r="AM220" s="345"/>
      <c r="AN220" s="345"/>
      <c r="AO220" s="300"/>
      <c r="AP220" s="370"/>
      <c r="AQ220" s="370"/>
      <c r="AR220" s="73">
        <v>270250000</v>
      </c>
      <c r="AS220" s="73">
        <v>223250000</v>
      </c>
      <c r="AT220" s="73">
        <v>39566667</v>
      </c>
      <c r="AV220" s="457"/>
      <c r="AW220" s="451"/>
      <c r="AX220" s="453"/>
      <c r="AY220" s="455"/>
      <c r="AZ220" s="456"/>
      <c r="BA220" s="456"/>
      <c r="BB220" s="302"/>
      <c r="BC220" s="405"/>
      <c r="BD220" s="407"/>
      <c r="BE220" s="67">
        <v>270250000</v>
      </c>
      <c r="BF220" s="67">
        <v>223250000</v>
      </c>
      <c r="BG220" s="67">
        <v>110066667</v>
      </c>
    </row>
    <row r="221" spans="2:59" s="98" customFormat="1" ht="17.25" thickBot="1" x14ac:dyDescent="0.35">
      <c r="B221" s="343" t="s">
        <v>88</v>
      </c>
      <c r="C221" s="343" t="s">
        <v>228</v>
      </c>
      <c r="D221" s="343" t="s">
        <v>862</v>
      </c>
      <c r="E221" s="346" t="s">
        <v>1012</v>
      </c>
      <c r="F221" s="343" t="s">
        <v>136</v>
      </c>
      <c r="G221" s="343" t="s">
        <v>137</v>
      </c>
      <c r="H221" s="343" t="s">
        <v>906</v>
      </c>
      <c r="I221" s="737">
        <v>4</v>
      </c>
      <c r="J221" s="343" t="s">
        <v>1013</v>
      </c>
      <c r="K221" s="343" t="s">
        <v>96</v>
      </c>
      <c r="L221" s="343" t="s">
        <v>152</v>
      </c>
      <c r="M221" s="343" t="s">
        <v>973</v>
      </c>
      <c r="N221" s="343" t="s">
        <v>974</v>
      </c>
      <c r="O221" s="337">
        <v>46023</v>
      </c>
      <c r="P221" s="337">
        <v>46386</v>
      </c>
      <c r="Q221" s="737">
        <v>1</v>
      </c>
      <c r="R221" s="737">
        <v>2</v>
      </c>
      <c r="S221" s="737">
        <v>3</v>
      </c>
      <c r="T221" s="737">
        <v>4</v>
      </c>
      <c r="U221" s="382" t="s">
        <v>100</v>
      </c>
      <c r="V221" s="383">
        <v>26688402</v>
      </c>
      <c r="W221" s="65" t="s">
        <v>1806</v>
      </c>
      <c r="X221" s="65" t="s">
        <v>1012</v>
      </c>
      <c r="Y221" s="66" t="s">
        <v>293</v>
      </c>
      <c r="Z221" s="66" t="s">
        <v>114</v>
      </c>
      <c r="AA221" s="66" t="s">
        <v>862</v>
      </c>
      <c r="AB221" s="67">
        <v>326444255.66666669</v>
      </c>
      <c r="AC221" s="432" t="s">
        <v>141</v>
      </c>
      <c r="AD221" s="343" t="s">
        <v>104</v>
      </c>
      <c r="AE221" s="343" t="s">
        <v>142</v>
      </c>
      <c r="AF221" s="343" t="s">
        <v>104</v>
      </c>
      <c r="AG221" s="343" t="s">
        <v>104</v>
      </c>
      <c r="AI221" s="465">
        <v>1</v>
      </c>
      <c r="AJ221" s="388">
        <f>+IF(Q221=0,"No Aplica",IF(AI221/Q221&gt;=100%,100%,AI221/Q221))</f>
        <v>1</v>
      </c>
      <c r="AK221" s="389" t="str">
        <f t="shared" si="104"/>
        <v>Avance satisfactorio</v>
      </c>
      <c r="AL221" s="343" t="s">
        <v>1014</v>
      </c>
      <c r="AM221" s="343" t="s">
        <v>1015</v>
      </c>
      <c r="AN221" s="343"/>
      <c r="AO221" s="298" t="str">
        <f>IF(AI221&lt;1%,"Sin iniciar",IF(AI221&gt;=G221,"Terminada","En gestión"))</f>
        <v>En gestión</v>
      </c>
      <c r="AP221" s="368">
        <v>26688402</v>
      </c>
      <c r="AQ221" s="368">
        <v>66721005</v>
      </c>
      <c r="AR221" s="73">
        <v>326444255.66666669</v>
      </c>
      <c r="AS221" s="73">
        <v>260154102.66666666</v>
      </c>
      <c r="AT221" s="73">
        <v>46912435.666666664</v>
      </c>
      <c r="AV221" s="522">
        <v>2</v>
      </c>
      <c r="AW221" s="476">
        <f>+IF(R221=0,"No Aplica",IF(AV221/R221&gt;=100%,100%,AV221/R221))</f>
        <v>1</v>
      </c>
      <c r="AX221" s="452" t="str">
        <f t="shared" ref="AX221" si="130">IF(ISTEXT(AW221),"No reporta avance en el periodo",IF(AW221&lt;=69%,"Avance insuficiente",IF(AW221&gt;95%,"Avance satisfactorio",IF(AW221&gt;70%,"Avance suficiente",IF(AW221&lt;94%,"Avance suficiente",0)))))</f>
        <v>Avance satisfactorio</v>
      </c>
      <c r="AY221" s="479" t="s">
        <v>1016</v>
      </c>
      <c r="AZ221" s="480" t="s">
        <v>1017</v>
      </c>
      <c r="BA221" s="480" t="s">
        <v>104</v>
      </c>
      <c r="BB221" s="301" t="s">
        <v>213</v>
      </c>
      <c r="BC221" s="414">
        <v>28089545.399999999</v>
      </c>
      <c r="BD221" s="422">
        <v>13811248.800000001</v>
      </c>
      <c r="BE221" s="67">
        <v>326444255.66666669</v>
      </c>
      <c r="BF221" s="67">
        <v>265654102.66666666</v>
      </c>
      <c r="BG221" s="67">
        <v>128962435.66666667</v>
      </c>
    </row>
    <row r="222" spans="2:59" s="98" customFormat="1" ht="17.25" thickBot="1" x14ac:dyDescent="0.35">
      <c r="B222" s="345"/>
      <c r="C222" s="345"/>
      <c r="D222" s="345"/>
      <c r="E222" s="348"/>
      <c r="F222" s="345"/>
      <c r="G222" s="345"/>
      <c r="H222" s="345"/>
      <c r="I222" s="739"/>
      <c r="J222" s="345"/>
      <c r="K222" s="345"/>
      <c r="L222" s="345"/>
      <c r="M222" s="345"/>
      <c r="N222" s="345"/>
      <c r="O222" s="339"/>
      <c r="P222" s="339"/>
      <c r="Q222" s="739"/>
      <c r="R222" s="739"/>
      <c r="S222" s="739"/>
      <c r="T222" s="739"/>
      <c r="U222" s="382"/>
      <c r="V222" s="383"/>
      <c r="W222" s="65" t="s">
        <v>1806</v>
      </c>
      <c r="X222" s="65" t="str">
        <f t="shared" ref="X222:Y222" si="131">+X221</f>
        <v>DCD_26</v>
      </c>
      <c r="Y222" s="66" t="str">
        <f t="shared" si="131"/>
        <v>Producción de información estructural</v>
      </c>
      <c r="Z222" s="66" t="s">
        <v>294</v>
      </c>
      <c r="AA222" s="66" t="s">
        <v>862</v>
      </c>
      <c r="AB222" s="67">
        <v>151018000</v>
      </c>
      <c r="AC222" s="433"/>
      <c r="AD222" s="345"/>
      <c r="AE222" s="345"/>
      <c r="AF222" s="345"/>
      <c r="AG222" s="345"/>
      <c r="AI222" s="467"/>
      <c r="AJ222" s="378"/>
      <c r="AK222" s="380"/>
      <c r="AL222" s="345"/>
      <c r="AM222" s="345"/>
      <c r="AN222" s="345"/>
      <c r="AO222" s="300"/>
      <c r="AP222" s="370"/>
      <c r="AQ222" s="370"/>
      <c r="AR222" s="73">
        <v>151018000</v>
      </c>
      <c r="AS222" s="73">
        <v>124754000</v>
      </c>
      <c r="AT222" s="73">
        <v>21886666</v>
      </c>
      <c r="AV222" s="536"/>
      <c r="AW222" s="451"/>
      <c r="AX222" s="453"/>
      <c r="AY222" s="455"/>
      <c r="AZ222" s="456"/>
      <c r="BA222" s="456"/>
      <c r="BB222" s="302"/>
      <c r="BC222" s="405"/>
      <c r="BD222" s="407"/>
      <c r="BE222" s="67">
        <v>151018000</v>
      </c>
      <c r="BF222" s="67">
        <v>124754000</v>
      </c>
      <c r="BG222" s="67">
        <v>61282666</v>
      </c>
    </row>
    <row r="223" spans="2:59" s="98" customFormat="1" ht="17.25" thickBot="1" x14ac:dyDescent="0.35">
      <c r="B223" s="81" t="s">
        <v>88</v>
      </c>
      <c r="C223" s="81" t="s">
        <v>228</v>
      </c>
      <c r="D223" s="81" t="s">
        <v>862</v>
      </c>
      <c r="E223" s="82" t="s">
        <v>1018</v>
      </c>
      <c r="F223" s="81" t="s">
        <v>136</v>
      </c>
      <c r="G223" s="81" t="s">
        <v>137</v>
      </c>
      <c r="H223" s="81" t="s">
        <v>608</v>
      </c>
      <c r="I223" s="110">
        <v>1</v>
      </c>
      <c r="J223" s="81" t="s">
        <v>1019</v>
      </c>
      <c r="K223" s="81" t="s">
        <v>96</v>
      </c>
      <c r="L223" s="81" t="s">
        <v>97</v>
      </c>
      <c r="M223" s="81" t="s">
        <v>1006</v>
      </c>
      <c r="N223" s="81" t="s">
        <v>1020</v>
      </c>
      <c r="O223" s="84">
        <v>46023</v>
      </c>
      <c r="P223" s="84">
        <v>46386</v>
      </c>
      <c r="Q223" s="110">
        <v>0.1</v>
      </c>
      <c r="R223" s="110">
        <v>0.6</v>
      </c>
      <c r="S223" s="110">
        <v>0.8</v>
      </c>
      <c r="T223" s="110">
        <v>1</v>
      </c>
      <c r="U223" s="76" t="s">
        <v>100</v>
      </c>
      <c r="V223" s="72">
        <v>35584536</v>
      </c>
      <c r="W223" s="65" t="s">
        <v>1806</v>
      </c>
      <c r="X223" s="65" t="s">
        <v>1018</v>
      </c>
      <c r="Y223" s="66" t="s">
        <v>293</v>
      </c>
      <c r="Z223" s="66" t="s">
        <v>114</v>
      </c>
      <c r="AA223" s="66" t="s">
        <v>862</v>
      </c>
      <c r="AB223" s="67">
        <v>406119255.66666669</v>
      </c>
      <c r="AC223" s="85" t="s">
        <v>141</v>
      </c>
      <c r="AD223" s="81" t="s">
        <v>104</v>
      </c>
      <c r="AE223" s="81" t="s">
        <v>142</v>
      </c>
      <c r="AF223" s="81" t="s">
        <v>104</v>
      </c>
      <c r="AG223" s="81" t="s">
        <v>104</v>
      </c>
      <c r="AI223" s="111">
        <v>0.1</v>
      </c>
      <c r="AJ223" s="87">
        <f t="shared" ref="AJ223:AJ236" si="132">+IF(Q223=0,"No Aplica",IF(AI223/Q223&gt;=100%,100%,AI223/Q223))</f>
        <v>1</v>
      </c>
      <c r="AK223" s="88" t="str">
        <f t="shared" si="104"/>
        <v>Avance satisfactorio</v>
      </c>
      <c r="AL223" s="81" t="s">
        <v>1021</v>
      </c>
      <c r="AM223" s="81" t="s">
        <v>1022</v>
      </c>
      <c r="AN223" s="81"/>
      <c r="AO223" s="89" t="str">
        <f t="shared" ref="AO223:AO236" si="133">IF(AI223&lt;1%,"Sin iniciar",IF(AI223&gt;=G223,"Terminada","En gestión"))</f>
        <v>En gestión</v>
      </c>
      <c r="AP223" s="72">
        <v>35584536</v>
      </c>
      <c r="AQ223" s="72">
        <v>8896134</v>
      </c>
      <c r="AR223" s="73">
        <v>409719255.66666669</v>
      </c>
      <c r="AS223" s="73">
        <v>333629102.66666669</v>
      </c>
      <c r="AT223" s="73">
        <v>54262435.666666664</v>
      </c>
      <c r="AV223" s="108">
        <v>0.6</v>
      </c>
      <c r="AW223" s="87">
        <f t="shared" ref="AW223:AW241" si="134">+IF(R223=0,"No Aplica",IF(AV223/R223&gt;=100%,100%,AV223/R223))</f>
        <v>1</v>
      </c>
      <c r="AX223" s="112" t="str">
        <f t="shared" ref="AX223:AX241" si="135">IF(ISTEXT(AW223),"No reporta avance en el periodo",IF(AW223&lt;=69%,"Avance insuficiente",IF(AW223&gt;95%,"Avance satisfactorio",IF(AW223&gt;70%,"Avance suficiente",IF(AW223&lt;94%,"Avance suficiente",0)))))</f>
        <v>Avance satisfactorio</v>
      </c>
      <c r="AY223" s="113" t="s">
        <v>1023</v>
      </c>
      <c r="AZ223" s="115" t="s">
        <v>1024</v>
      </c>
      <c r="BA223" s="115" t="s">
        <v>104</v>
      </c>
      <c r="BB223" s="116" t="s">
        <v>213</v>
      </c>
      <c r="BC223" s="102">
        <v>37452727.200000003</v>
      </c>
      <c r="BD223" s="102">
        <v>18414998.399999999</v>
      </c>
      <c r="BE223" s="67">
        <v>406119255.66666669</v>
      </c>
      <c r="BF223" s="67">
        <v>339129102.66666669</v>
      </c>
      <c r="BG223" s="67">
        <v>159262435.66666666</v>
      </c>
    </row>
    <row r="224" spans="2:59" s="98" customFormat="1" ht="17.25" thickBot="1" x14ac:dyDescent="0.35">
      <c r="B224" s="81" t="s">
        <v>88</v>
      </c>
      <c r="C224" s="81" t="s">
        <v>228</v>
      </c>
      <c r="D224" s="81" t="s">
        <v>862</v>
      </c>
      <c r="E224" s="82" t="s">
        <v>1025</v>
      </c>
      <c r="F224" s="81" t="s">
        <v>136</v>
      </c>
      <c r="G224" s="81" t="s">
        <v>137</v>
      </c>
      <c r="H224" s="81" t="s">
        <v>906</v>
      </c>
      <c r="I224" s="110">
        <v>1</v>
      </c>
      <c r="J224" s="81" t="s">
        <v>1026</v>
      </c>
      <c r="K224" s="81" t="s">
        <v>96</v>
      </c>
      <c r="L224" s="81" t="s">
        <v>97</v>
      </c>
      <c r="M224" s="81" t="s">
        <v>1006</v>
      </c>
      <c r="N224" s="81" t="s">
        <v>1027</v>
      </c>
      <c r="O224" s="84">
        <v>46023</v>
      </c>
      <c r="P224" s="84">
        <v>46386</v>
      </c>
      <c r="Q224" s="110">
        <v>0.1</v>
      </c>
      <c r="R224" s="110">
        <v>0.3</v>
      </c>
      <c r="S224" s="110">
        <v>0.7</v>
      </c>
      <c r="T224" s="110">
        <v>1</v>
      </c>
      <c r="U224" s="76" t="s">
        <v>100</v>
      </c>
      <c r="V224" s="72">
        <v>11042246</v>
      </c>
      <c r="W224" s="65" t="s">
        <v>1806</v>
      </c>
      <c r="X224" s="65" t="s">
        <v>1025</v>
      </c>
      <c r="Y224" s="66" t="s">
        <v>293</v>
      </c>
      <c r="Z224" s="66" t="s">
        <v>294</v>
      </c>
      <c r="AA224" s="66" t="s">
        <v>862</v>
      </c>
      <c r="AB224" s="67">
        <v>101775000</v>
      </c>
      <c r="AC224" s="85" t="s">
        <v>141</v>
      </c>
      <c r="AD224" s="81" t="s">
        <v>104</v>
      </c>
      <c r="AE224" s="81" t="s">
        <v>142</v>
      </c>
      <c r="AF224" s="81" t="s">
        <v>104</v>
      </c>
      <c r="AG224" s="81" t="s">
        <v>104</v>
      </c>
      <c r="AI224" s="111">
        <v>0.1</v>
      </c>
      <c r="AJ224" s="87">
        <f t="shared" si="132"/>
        <v>1</v>
      </c>
      <c r="AK224" s="88" t="str">
        <f t="shared" si="104"/>
        <v>Avance satisfactorio</v>
      </c>
      <c r="AL224" s="81" t="s">
        <v>1028</v>
      </c>
      <c r="AM224" s="81" t="s">
        <v>1029</v>
      </c>
      <c r="AN224" s="81"/>
      <c r="AO224" s="89" t="str">
        <f t="shared" si="133"/>
        <v>En gestión</v>
      </c>
      <c r="AP224" s="72">
        <v>11042246</v>
      </c>
      <c r="AQ224" s="72">
        <v>27605616</v>
      </c>
      <c r="AR224" s="73">
        <v>101775000</v>
      </c>
      <c r="AS224" s="73">
        <v>84075000</v>
      </c>
      <c r="AT224" s="73">
        <v>15045000</v>
      </c>
      <c r="AV224" s="108">
        <v>0.3</v>
      </c>
      <c r="AW224" s="87">
        <f t="shared" si="134"/>
        <v>1</v>
      </c>
      <c r="AX224" s="112" t="str">
        <f t="shared" si="135"/>
        <v>Avance satisfactorio</v>
      </c>
      <c r="AY224" s="113" t="s">
        <v>1030</v>
      </c>
      <c r="AZ224" s="220" t="s">
        <v>1031</v>
      </c>
      <c r="BA224" s="115" t="s">
        <v>104</v>
      </c>
      <c r="BB224" s="116" t="s">
        <v>213</v>
      </c>
      <c r="BC224" s="102">
        <v>11621965.199999999</v>
      </c>
      <c r="BD224" s="102">
        <v>5714362.7999999998</v>
      </c>
      <c r="BE224" s="67">
        <v>101775000</v>
      </c>
      <c r="BF224" s="67">
        <v>84075000</v>
      </c>
      <c r="BG224" s="67">
        <v>41595000</v>
      </c>
    </row>
    <row r="225" spans="2:59" s="98" customFormat="1" ht="17.25" thickBot="1" x14ac:dyDescent="0.35">
      <c r="B225" s="81" t="s">
        <v>88</v>
      </c>
      <c r="C225" s="81" t="s">
        <v>228</v>
      </c>
      <c r="D225" s="81" t="s">
        <v>862</v>
      </c>
      <c r="E225" s="82" t="s">
        <v>1032</v>
      </c>
      <c r="F225" s="81" t="s">
        <v>136</v>
      </c>
      <c r="G225" s="81" t="s">
        <v>137</v>
      </c>
      <c r="H225" s="81" t="s">
        <v>608</v>
      </c>
      <c r="I225" s="110">
        <v>1</v>
      </c>
      <c r="J225" s="81" t="s">
        <v>1033</v>
      </c>
      <c r="K225" s="81" t="s">
        <v>96</v>
      </c>
      <c r="L225" s="81" t="s">
        <v>97</v>
      </c>
      <c r="M225" s="81" t="s">
        <v>1006</v>
      </c>
      <c r="N225" s="81" t="s">
        <v>1034</v>
      </c>
      <c r="O225" s="84">
        <v>46023</v>
      </c>
      <c r="P225" s="84">
        <v>46386</v>
      </c>
      <c r="Q225" s="110">
        <v>0.1</v>
      </c>
      <c r="R225" s="110">
        <v>0.4</v>
      </c>
      <c r="S225" s="110">
        <v>0.7</v>
      </c>
      <c r="T225" s="110">
        <v>1</v>
      </c>
      <c r="U225" s="76" t="s">
        <v>100</v>
      </c>
      <c r="V225" s="72">
        <v>5521123</v>
      </c>
      <c r="W225" s="65" t="s">
        <v>1806</v>
      </c>
      <c r="X225" s="65" t="s">
        <v>1032</v>
      </c>
      <c r="Y225" s="66" t="s">
        <v>293</v>
      </c>
      <c r="Z225" s="66" t="s">
        <v>114</v>
      </c>
      <c r="AA225" s="66" t="s">
        <v>862</v>
      </c>
      <c r="AB225" s="67">
        <v>119000000</v>
      </c>
      <c r="AC225" s="85" t="s">
        <v>141</v>
      </c>
      <c r="AD225" s="81" t="s">
        <v>104</v>
      </c>
      <c r="AE225" s="81" t="s">
        <v>142</v>
      </c>
      <c r="AF225" s="81" t="s">
        <v>104</v>
      </c>
      <c r="AG225" s="81" t="s">
        <v>104</v>
      </c>
      <c r="AI225" s="111">
        <v>0.1</v>
      </c>
      <c r="AJ225" s="87">
        <f t="shared" si="132"/>
        <v>1</v>
      </c>
      <c r="AK225" s="88" t="str">
        <f t="shared" si="104"/>
        <v>Avance satisfactorio</v>
      </c>
      <c r="AL225" s="81" t="s">
        <v>1035</v>
      </c>
      <c r="AM225" s="81" t="s">
        <v>1036</v>
      </c>
      <c r="AN225" s="81"/>
      <c r="AO225" s="89" t="str">
        <f t="shared" si="133"/>
        <v>En gestión</v>
      </c>
      <c r="AP225" s="72">
        <v>5521123</v>
      </c>
      <c r="AQ225" s="72">
        <v>13802808</v>
      </c>
      <c r="AR225" s="73">
        <v>119000000</v>
      </c>
      <c r="AS225" s="73">
        <v>98000000</v>
      </c>
      <c r="AT225" s="73">
        <v>15400000</v>
      </c>
      <c r="AV225" s="108">
        <v>0.4</v>
      </c>
      <c r="AW225" s="87">
        <f t="shared" si="134"/>
        <v>1</v>
      </c>
      <c r="AX225" s="112" t="str">
        <f t="shared" si="135"/>
        <v>Avance satisfactorio</v>
      </c>
      <c r="AY225" s="113" t="s">
        <v>1037</v>
      </c>
      <c r="AZ225" s="115" t="s">
        <v>1038</v>
      </c>
      <c r="BA225" s="115" t="s">
        <v>104</v>
      </c>
      <c r="BB225" s="116" t="s">
        <v>213</v>
      </c>
      <c r="BC225" s="102">
        <v>5810982.5999999996</v>
      </c>
      <c r="BD225" s="102">
        <v>2857181.4</v>
      </c>
      <c r="BE225" s="67">
        <v>119000000</v>
      </c>
      <c r="BF225" s="67">
        <v>98000000</v>
      </c>
      <c r="BG225" s="67">
        <v>46900000</v>
      </c>
    </row>
    <row r="226" spans="2:59" s="98" customFormat="1" ht="17.25" thickBot="1" x14ac:dyDescent="0.35">
      <c r="B226" s="81" t="s">
        <v>88</v>
      </c>
      <c r="C226" s="81" t="s">
        <v>228</v>
      </c>
      <c r="D226" s="81" t="s">
        <v>862</v>
      </c>
      <c r="E226" s="82" t="s">
        <v>1039</v>
      </c>
      <c r="F226" s="81" t="s">
        <v>136</v>
      </c>
      <c r="G226" s="81" t="s">
        <v>137</v>
      </c>
      <c r="H226" s="81" t="s">
        <v>906</v>
      </c>
      <c r="I226" s="110">
        <v>1</v>
      </c>
      <c r="J226" s="81" t="s">
        <v>1040</v>
      </c>
      <c r="K226" s="81" t="s">
        <v>96</v>
      </c>
      <c r="L226" s="81" t="s">
        <v>97</v>
      </c>
      <c r="M226" s="81" t="s">
        <v>1006</v>
      </c>
      <c r="N226" s="81" t="s">
        <v>1041</v>
      </c>
      <c r="O226" s="84">
        <v>46023</v>
      </c>
      <c r="P226" s="84">
        <v>46386</v>
      </c>
      <c r="Q226" s="110">
        <v>0.2</v>
      </c>
      <c r="R226" s="110">
        <v>0.45</v>
      </c>
      <c r="S226" s="110">
        <v>0.7</v>
      </c>
      <c r="T226" s="110">
        <v>1</v>
      </c>
      <c r="U226" s="76" t="s">
        <v>100</v>
      </c>
      <c r="V226" s="72">
        <v>5521123</v>
      </c>
      <c r="W226" s="65" t="s">
        <v>1806</v>
      </c>
      <c r="X226" s="65" t="s">
        <v>1039</v>
      </c>
      <c r="Y226" s="66" t="s">
        <v>293</v>
      </c>
      <c r="Z226" s="66" t="s">
        <v>114</v>
      </c>
      <c r="AA226" s="66" t="s">
        <v>862</v>
      </c>
      <c r="AB226" s="67">
        <v>119000000</v>
      </c>
      <c r="AC226" s="85" t="s">
        <v>141</v>
      </c>
      <c r="AD226" s="81" t="s">
        <v>104</v>
      </c>
      <c r="AE226" s="81" t="s">
        <v>142</v>
      </c>
      <c r="AF226" s="81" t="s">
        <v>104</v>
      </c>
      <c r="AG226" s="81" t="s">
        <v>104</v>
      </c>
      <c r="AI226" s="111">
        <v>0.2</v>
      </c>
      <c r="AJ226" s="87">
        <f t="shared" si="132"/>
        <v>1</v>
      </c>
      <c r="AK226" s="88" t="str">
        <f t="shared" si="104"/>
        <v>Avance satisfactorio</v>
      </c>
      <c r="AL226" s="81" t="s">
        <v>1042</v>
      </c>
      <c r="AM226" s="81" t="s">
        <v>1043</v>
      </c>
      <c r="AN226" s="81"/>
      <c r="AO226" s="89" t="str">
        <f t="shared" si="133"/>
        <v>En gestión</v>
      </c>
      <c r="AP226" s="72">
        <v>5521123</v>
      </c>
      <c r="AQ226" s="72">
        <v>13802808</v>
      </c>
      <c r="AR226" s="73">
        <v>119000000</v>
      </c>
      <c r="AS226" s="73">
        <v>98000000</v>
      </c>
      <c r="AT226" s="73">
        <v>14700000</v>
      </c>
      <c r="AV226" s="108">
        <v>0.45</v>
      </c>
      <c r="AW226" s="87">
        <f t="shared" si="134"/>
        <v>1</v>
      </c>
      <c r="AX226" s="112" t="str">
        <f t="shared" si="135"/>
        <v>Avance satisfactorio</v>
      </c>
      <c r="AY226" s="113" t="s">
        <v>1044</v>
      </c>
      <c r="AZ226" s="115" t="s">
        <v>1045</v>
      </c>
      <c r="BA226" s="115" t="s">
        <v>104</v>
      </c>
      <c r="BB226" s="116" t="s">
        <v>213</v>
      </c>
      <c r="BC226" s="102">
        <v>5810982.5999999996</v>
      </c>
      <c r="BD226" s="102">
        <v>2857181.4</v>
      </c>
      <c r="BE226" s="67">
        <v>119000000</v>
      </c>
      <c r="BF226" s="67">
        <v>98000000</v>
      </c>
      <c r="BG226" s="67">
        <v>46200000</v>
      </c>
    </row>
    <row r="227" spans="2:59" s="98" customFormat="1" ht="17.25" thickBot="1" x14ac:dyDescent="0.35">
      <c r="B227" s="81" t="s">
        <v>295</v>
      </c>
      <c r="C227" s="81" t="s">
        <v>228</v>
      </c>
      <c r="D227" s="81" t="s">
        <v>862</v>
      </c>
      <c r="E227" s="82" t="s">
        <v>1046</v>
      </c>
      <c r="F227" s="81" t="s">
        <v>136</v>
      </c>
      <c r="G227" s="81" t="s">
        <v>285</v>
      </c>
      <c r="H227" s="81" t="s">
        <v>118</v>
      </c>
      <c r="I227" s="221">
        <v>1</v>
      </c>
      <c r="J227" s="81" t="s">
        <v>1047</v>
      </c>
      <c r="K227" s="81" t="s">
        <v>355</v>
      </c>
      <c r="L227" s="81" t="s">
        <v>97</v>
      </c>
      <c r="M227" s="81" t="s">
        <v>1048</v>
      </c>
      <c r="N227" s="81" t="s">
        <v>1049</v>
      </c>
      <c r="O227" s="84">
        <v>46027</v>
      </c>
      <c r="P227" s="84">
        <v>46203</v>
      </c>
      <c r="Q227" s="221">
        <v>0.3</v>
      </c>
      <c r="R227" s="221">
        <v>1</v>
      </c>
      <c r="S227" s="221"/>
      <c r="T227" s="221"/>
      <c r="U227" s="76" t="s">
        <v>100</v>
      </c>
      <c r="V227" s="72">
        <v>3922414</v>
      </c>
      <c r="W227" s="77" t="s">
        <v>1805</v>
      </c>
      <c r="X227" s="283" t="str">
        <f>+E227</f>
        <v>DCD_31</v>
      </c>
      <c r="Y227" s="290" t="s">
        <v>1805</v>
      </c>
      <c r="Z227" s="290" t="s">
        <v>1805</v>
      </c>
      <c r="AA227" s="290" t="s">
        <v>1805</v>
      </c>
      <c r="AB227" s="67">
        <v>0</v>
      </c>
      <c r="AC227" s="85" t="s">
        <v>141</v>
      </c>
      <c r="AD227" s="81" t="s">
        <v>104</v>
      </c>
      <c r="AE227" s="81" t="s">
        <v>238</v>
      </c>
      <c r="AF227" s="81" t="s">
        <v>106</v>
      </c>
      <c r="AG227" s="81" t="s">
        <v>358</v>
      </c>
      <c r="AI227" s="222">
        <v>0.3</v>
      </c>
      <c r="AJ227" s="87">
        <f t="shared" si="132"/>
        <v>1</v>
      </c>
      <c r="AK227" s="88" t="str">
        <f t="shared" si="104"/>
        <v>Avance satisfactorio</v>
      </c>
      <c r="AL227" s="81" t="s">
        <v>1050</v>
      </c>
      <c r="AM227" s="81" t="s">
        <v>1051</v>
      </c>
      <c r="AN227" s="81"/>
      <c r="AO227" s="89" t="str">
        <f t="shared" si="133"/>
        <v>En gestión</v>
      </c>
      <c r="AP227" s="72">
        <v>3922414</v>
      </c>
      <c r="AQ227" s="72">
        <v>1961207</v>
      </c>
      <c r="AR227" s="73">
        <v>0</v>
      </c>
      <c r="AS227" s="73">
        <v>0</v>
      </c>
      <c r="AT227" s="73">
        <v>0</v>
      </c>
      <c r="AV227" s="108">
        <v>0.9</v>
      </c>
      <c r="AW227" s="87">
        <f t="shared" si="134"/>
        <v>0.9</v>
      </c>
      <c r="AX227" s="112" t="str">
        <f t="shared" si="135"/>
        <v>Avance suficiente</v>
      </c>
      <c r="AY227" s="113" t="s">
        <v>1052</v>
      </c>
      <c r="AZ227" s="115" t="s">
        <v>1053</v>
      </c>
      <c r="BA227" s="115" t="s">
        <v>1812</v>
      </c>
      <c r="BB227" s="116" t="s">
        <v>986</v>
      </c>
      <c r="BC227" s="102">
        <v>3922414</v>
      </c>
      <c r="BD227" s="102">
        <v>1961207</v>
      </c>
      <c r="BE227" s="67">
        <v>0</v>
      </c>
      <c r="BF227" s="67">
        <v>0</v>
      </c>
      <c r="BG227" s="67">
        <v>0</v>
      </c>
    </row>
    <row r="228" spans="2:59" s="98" customFormat="1" ht="17.25" thickBot="1" x14ac:dyDescent="0.35">
      <c r="B228" s="81" t="s">
        <v>88</v>
      </c>
      <c r="C228" s="223" t="s">
        <v>1054</v>
      </c>
      <c r="D228" s="81" t="s">
        <v>1055</v>
      </c>
      <c r="E228" s="82" t="s">
        <v>1056</v>
      </c>
      <c r="F228" s="81" t="s">
        <v>220</v>
      </c>
      <c r="G228" s="81" t="s">
        <v>137</v>
      </c>
      <c r="H228" s="81" t="s">
        <v>1057</v>
      </c>
      <c r="I228" s="110">
        <v>1</v>
      </c>
      <c r="J228" s="81" t="s">
        <v>1058</v>
      </c>
      <c r="K228" s="81" t="s">
        <v>96</v>
      </c>
      <c r="L228" s="81" t="s">
        <v>97</v>
      </c>
      <c r="M228" s="81" t="s">
        <v>1059</v>
      </c>
      <c r="N228" s="81" t="s">
        <v>1060</v>
      </c>
      <c r="O228" s="84">
        <v>46069</v>
      </c>
      <c r="P228" s="84">
        <v>46386</v>
      </c>
      <c r="Q228" s="110">
        <v>0.05</v>
      </c>
      <c r="R228" s="110">
        <v>0.3</v>
      </c>
      <c r="S228" s="110">
        <v>0.6</v>
      </c>
      <c r="T228" s="110">
        <v>1</v>
      </c>
      <c r="U228" s="76" t="s">
        <v>100</v>
      </c>
      <c r="V228" s="72">
        <v>39950250</v>
      </c>
      <c r="W228" s="65" t="s">
        <v>1806</v>
      </c>
      <c r="X228" s="65" t="s">
        <v>1056</v>
      </c>
      <c r="Y228" s="66" t="s">
        <v>188</v>
      </c>
      <c r="Z228" s="66" t="s">
        <v>386</v>
      </c>
      <c r="AA228" s="66" t="s">
        <v>113</v>
      </c>
      <c r="AB228" s="67">
        <v>165953494.34999999</v>
      </c>
      <c r="AC228" s="85" t="s">
        <v>141</v>
      </c>
      <c r="AD228" s="81" t="s">
        <v>104</v>
      </c>
      <c r="AE228" s="81" t="s">
        <v>142</v>
      </c>
      <c r="AF228" s="81" t="s">
        <v>104</v>
      </c>
      <c r="AG228" s="81" t="s">
        <v>104</v>
      </c>
      <c r="AI228" s="111">
        <v>0.1</v>
      </c>
      <c r="AJ228" s="87">
        <f t="shared" si="132"/>
        <v>1</v>
      </c>
      <c r="AK228" s="88" t="str">
        <f>IF(ISTEXT(AJ228),"No reporta avance en el periodo",IF(AJ228&lt;=69%,"Avance insuficiente",IF(AJ228&gt;95%,"Avance satisfactorio",IF(AJ228&gt;70%,"Avance suficiente",IF(AJ228&lt;94%,"Avance suficiente",0)))))</f>
        <v>Avance satisfactorio</v>
      </c>
      <c r="AL228" s="81" t="s">
        <v>1061</v>
      </c>
      <c r="AM228" s="81" t="s">
        <v>1062</v>
      </c>
      <c r="AN228" s="81"/>
      <c r="AO228" s="89" t="str">
        <f t="shared" si="133"/>
        <v>En gestión</v>
      </c>
      <c r="AP228" s="72">
        <v>39950250</v>
      </c>
      <c r="AQ228" s="72">
        <v>99875625</v>
      </c>
      <c r="AR228" s="73">
        <v>165703294.34999999</v>
      </c>
      <c r="AS228" s="73">
        <v>0</v>
      </c>
      <c r="AT228" s="73">
        <v>0</v>
      </c>
      <c r="AV228" s="108">
        <v>0.6</v>
      </c>
      <c r="AW228" s="87">
        <f t="shared" si="134"/>
        <v>1</v>
      </c>
      <c r="AX228" s="112" t="str">
        <f t="shared" si="135"/>
        <v>Avance satisfactorio</v>
      </c>
      <c r="AY228" s="113" t="s">
        <v>1063</v>
      </c>
      <c r="AZ228" s="224" t="s">
        <v>1064</v>
      </c>
      <c r="BA228" s="115" t="s">
        <v>104</v>
      </c>
      <c r="BB228" s="116" t="s">
        <v>213</v>
      </c>
      <c r="BC228" s="102">
        <v>39950250</v>
      </c>
      <c r="BD228" s="102">
        <v>9987562.5</v>
      </c>
      <c r="BE228" s="67">
        <v>165953494.34999999</v>
      </c>
      <c r="BF228" s="67">
        <v>0</v>
      </c>
      <c r="BG228" s="67">
        <v>0</v>
      </c>
    </row>
    <row r="229" spans="2:59" s="98" customFormat="1" ht="17.25" thickBot="1" x14ac:dyDescent="0.35">
      <c r="B229" s="81" t="s">
        <v>88</v>
      </c>
      <c r="C229" s="223" t="s">
        <v>1054</v>
      </c>
      <c r="D229" s="81" t="s">
        <v>1065</v>
      </c>
      <c r="E229" s="82" t="s">
        <v>1066</v>
      </c>
      <c r="F229" s="81" t="s">
        <v>116</v>
      </c>
      <c r="G229" s="81" t="s">
        <v>716</v>
      </c>
      <c r="H229" s="81" t="s">
        <v>1057</v>
      </c>
      <c r="I229" s="110">
        <v>1</v>
      </c>
      <c r="J229" s="81" t="s">
        <v>1067</v>
      </c>
      <c r="K229" s="81" t="s">
        <v>96</v>
      </c>
      <c r="L229" s="81" t="s">
        <v>97</v>
      </c>
      <c r="M229" s="81" t="s">
        <v>1068</v>
      </c>
      <c r="N229" s="81" t="s">
        <v>1069</v>
      </c>
      <c r="O229" s="84">
        <v>46069</v>
      </c>
      <c r="P229" s="84">
        <v>46386</v>
      </c>
      <c r="Q229" s="110">
        <v>0.05</v>
      </c>
      <c r="R229" s="110">
        <v>0.3</v>
      </c>
      <c r="S229" s="110">
        <v>0.6</v>
      </c>
      <c r="T229" s="110">
        <v>1</v>
      </c>
      <c r="U229" s="76" t="s">
        <v>100</v>
      </c>
      <c r="V229" s="72">
        <v>28187641</v>
      </c>
      <c r="W229" s="77" t="s">
        <v>1805</v>
      </c>
      <c r="X229" s="283" t="str">
        <f t="shared" ref="X229:X231" si="136">+E229</f>
        <v>DTR_02</v>
      </c>
      <c r="Y229" s="290" t="s">
        <v>1805</v>
      </c>
      <c r="Z229" s="290" t="s">
        <v>1805</v>
      </c>
      <c r="AA229" s="290" t="s">
        <v>1805</v>
      </c>
      <c r="AB229" s="67">
        <v>0</v>
      </c>
      <c r="AC229" s="85" t="s">
        <v>141</v>
      </c>
      <c r="AD229" s="81" t="s">
        <v>104</v>
      </c>
      <c r="AE229" s="81" t="s">
        <v>142</v>
      </c>
      <c r="AF229" s="81" t="s">
        <v>104</v>
      </c>
      <c r="AG229" s="81" t="s">
        <v>104</v>
      </c>
      <c r="AI229" s="111">
        <v>0.1</v>
      </c>
      <c r="AJ229" s="87">
        <f t="shared" si="132"/>
        <v>1</v>
      </c>
      <c r="AK229" s="88" t="str">
        <f t="shared" ref="AK229:AK238" si="137">IF(ISTEXT(AJ229),"No reporta avance en el periodo",IF(AJ229&lt;=69%,"Avance insuficiente",IF(AJ229&gt;95%,"Avance satisfactorio",IF(AJ229&gt;70%,"Avance suficiente",IF(AJ229&lt;94%,"Avance suficiente",0)))))</f>
        <v>Avance satisfactorio</v>
      </c>
      <c r="AL229" s="81" t="s">
        <v>1070</v>
      </c>
      <c r="AM229" s="81" t="s">
        <v>1071</v>
      </c>
      <c r="AN229" s="81"/>
      <c r="AO229" s="89" t="str">
        <f t="shared" si="133"/>
        <v>En gestión</v>
      </c>
      <c r="AP229" s="72">
        <v>28187641</v>
      </c>
      <c r="AQ229" s="72">
        <v>704691025</v>
      </c>
      <c r="AR229" s="73">
        <v>0</v>
      </c>
      <c r="AS229" s="73">
        <v>0</v>
      </c>
      <c r="AT229" s="73">
        <v>0</v>
      </c>
      <c r="AV229" s="108">
        <v>0.5</v>
      </c>
      <c r="AW229" s="87">
        <f t="shared" si="134"/>
        <v>1</v>
      </c>
      <c r="AX229" s="112" t="str">
        <f t="shared" si="135"/>
        <v>Avance satisfactorio</v>
      </c>
      <c r="AY229" s="113" t="s">
        <v>1072</v>
      </c>
      <c r="AZ229" s="136" t="s">
        <v>1073</v>
      </c>
      <c r="BA229" s="115" t="s">
        <v>104</v>
      </c>
      <c r="BB229" s="116" t="s">
        <v>986</v>
      </c>
      <c r="BC229" s="102">
        <v>28187641</v>
      </c>
      <c r="BD229" s="102">
        <v>7046910.25</v>
      </c>
      <c r="BE229" s="67">
        <v>0</v>
      </c>
      <c r="BF229" s="67">
        <v>0</v>
      </c>
      <c r="BG229" s="67">
        <v>0</v>
      </c>
    </row>
    <row r="230" spans="2:59" s="98" customFormat="1" ht="17.25" thickBot="1" x14ac:dyDescent="0.35">
      <c r="B230" s="81" t="s">
        <v>88</v>
      </c>
      <c r="C230" s="223" t="s">
        <v>1054</v>
      </c>
      <c r="D230" s="81" t="s">
        <v>1074</v>
      </c>
      <c r="E230" s="82" t="s">
        <v>1075</v>
      </c>
      <c r="F230" s="81" t="s">
        <v>116</v>
      </c>
      <c r="G230" s="81" t="s">
        <v>716</v>
      </c>
      <c r="H230" s="81" t="s">
        <v>1057</v>
      </c>
      <c r="I230" s="110">
        <v>1</v>
      </c>
      <c r="J230" s="81" t="s">
        <v>1076</v>
      </c>
      <c r="K230" s="81" t="s">
        <v>96</v>
      </c>
      <c r="L230" s="81" t="s">
        <v>97</v>
      </c>
      <c r="M230" s="81" t="s">
        <v>1077</v>
      </c>
      <c r="N230" s="81" t="s">
        <v>1069</v>
      </c>
      <c r="O230" s="84">
        <v>46296</v>
      </c>
      <c r="P230" s="84">
        <v>46386</v>
      </c>
      <c r="Q230" s="110"/>
      <c r="R230" s="110"/>
      <c r="S230" s="110"/>
      <c r="T230" s="110">
        <v>1</v>
      </c>
      <c r="U230" s="76" t="s">
        <v>100</v>
      </c>
      <c r="V230" s="72">
        <v>28187641</v>
      </c>
      <c r="W230" s="77" t="s">
        <v>1805</v>
      </c>
      <c r="X230" s="283" t="str">
        <f t="shared" si="136"/>
        <v>DTR_03</v>
      </c>
      <c r="Y230" s="290" t="s">
        <v>1805</v>
      </c>
      <c r="Z230" s="290" t="s">
        <v>1805</v>
      </c>
      <c r="AA230" s="290" t="s">
        <v>1805</v>
      </c>
      <c r="AB230" s="67">
        <v>0</v>
      </c>
      <c r="AC230" s="85" t="s">
        <v>141</v>
      </c>
      <c r="AD230" s="81" t="s">
        <v>104</v>
      </c>
      <c r="AE230" s="81" t="s">
        <v>142</v>
      </c>
      <c r="AF230" s="81" t="s">
        <v>104</v>
      </c>
      <c r="AG230" s="81" t="s">
        <v>104</v>
      </c>
      <c r="AI230" s="111"/>
      <c r="AJ230" s="87" t="str">
        <f t="shared" si="132"/>
        <v>No Aplica</v>
      </c>
      <c r="AK230" s="88" t="str">
        <f t="shared" si="137"/>
        <v>No reporta avance en el periodo</v>
      </c>
      <c r="AL230" s="81"/>
      <c r="AM230" s="81"/>
      <c r="AN230" s="81"/>
      <c r="AO230" s="89" t="str">
        <f t="shared" si="133"/>
        <v>Sin iniciar</v>
      </c>
      <c r="AP230" s="72">
        <v>28187641</v>
      </c>
      <c r="AQ230" s="72">
        <v>0</v>
      </c>
      <c r="AR230" s="73">
        <v>0</v>
      </c>
      <c r="AS230" s="73">
        <v>0</v>
      </c>
      <c r="AT230" s="73">
        <v>0</v>
      </c>
      <c r="AV230" s="108"/>
      <c r="AW230" s="87" t="str">
        <f t="shared" si="134"/>
        <v>No Aplica</v>
      </c>
      <c r="AX230" s="112" t="str">
        <f t="shared" si="135"/>
        <v>No reporta avance en el periodo</v>
      </c>
      <c r="AY230" s="113" t="s">
        <v>1079</v>
      </c>
      <c r="AZ230" s="115" t="s">
        <v>104</v>
      </c>
      <c r="BA230" s="115" t="s">
        <v>104</v>
      </c>
      <c r="BB230" s="116" t="str">
        <f>IF(AV230&lt;1%,"Sin iniciar",IF(AV230&gt;=#REF!,"Terminada","En gestión"))</f>
        <v>Sin iniciar</v>
      </c>
      <c r="BC230" s="225"/>
      <c r="BD230" s="225"/>
      <c r="BE230" s="67">
        <v>0</v>
      </c>
      <c r="BF230" s="67">
        <v>0</v>
      </c>
      <c r="BG230" s="67">
        <v>0</v>
      </c>
    </row>
    <row r="231" spans="2:59" s="98" customFormat="1" ht="17.25" thickBot="1" x14ac:dyDescent="0.35">
      <c r="B231" s="81" t="s">
        <v>88</v>
      </c>
      <c r="C231" s="223" t="s">
        <v>1054</v>
      </c>
      <c r="D231" s="81" t="s">
        <v>1065</v>
      </c>
      <c r="E231" s="82" t="s">
        <v>1080</v>
      </c>
      <c r="F231" s="81" t="s">
        <v>182</v>
      </c>
      <c r="G231" s="81" t="s">
        <v>137</v>
      </c>
      <c r="H231" s="81" t="s">
        <v>1057</v>
      </c>
      <c r="I231" s="226">
        <v>4</v>
      </c>
      <c r="J231" s="81" t="s">
        <v>1081</v>
      </c>
      <c r="K231" s="81" t="s">
        <v>96</v>
      </c>
      <c r="L231" s="81" t="s">
        <v>152</v>
      </c>
      <c r="M231" s="81" t="s">
        <v>1082</v>
      </c>
      <c r="N231" s="81" t="s">
        <v>1083</v>
      </c>
      <c r="O231" s="84">
        <v>46054</v>
      </c>
      <c r="P231" s="84">
        <v>46386</v>
      </c>
      <c r="Q231" s="226">
        <v>1</v>
      </c>
      <c r="R231" s="226">
        <v>2</v>
      </c>
      <c r="S231" s="226">
        <v>3</v>
      </c>
      <c r="T231" s="226">
        <v>4</v>
      </c>
      <c r="U231" s="76" t="s">
        <v>100</v>
      </c>
      <c r="V231" s="72">
        <v>28187641</v>
      </c>
      <c r="W231" s="77" t="s">
        <v>1805</v>
      </c>
      <c r="X231" s="283" t="str">
        <f t="shared" si="136"/>
        <v>DTR_04</v>
      </c>
      <c r="Y231" s="290" t="s">
        <v>1805</v>
      </c>
      <c r="Z231" s="290" t="s">
        <v>1805</v>
      </c>
      <c r="AA231" s="290" t="s">
        <v>1805</v>
      </c>
      <c r="AB231" s="67">
        <v>0</v>
      </c>
      <c r="AC231" s="85" t="s">
        <v>141</v>
      </c>
      <c r="AD231" s="81" t="s">
        <v>104</v>
      </c>
      <c r="AE231" s="81" t="s">
        <v>142</v>
      </c>
      <c r="AF231" s="81" t="s">
        <v>104</v>
      </c>
      <c r="AG231" s="81" t="s">
        <v>104</v>
      </c>
      <c r="AI231" s="227">
        <v>1</v>
      </c>
      <c r="AJ231" s="87">
        <f t="shared" si="132"/>
        <v>1</v>
      </c>
      <c r="AK231" s="88" t="str">
        <f t="shared" si="137"/>
        <v>Avance satisfactorio</v>
      </c>
      <c r="AL231" s="81" t="s">
        <v>1085</v>
      </c>
      <c r="AM231" s="81" t="s">
        <v>1086</v>
      </c>
      <c r="AN231" s="81"/>
      <c r="AO231" s="89" t="str">
        <f t="shared" si="133"/>
        <v>En gestión</v>
      </c>
      <c r="AP231" s="72">
        <v>28187641</v>
      </c>
      <c r="AQ231" s="72">
        <v>704691025</v>
      </c>
      <c r="AR231" s="73">
        <v>0</v>
      </c>
      <c r="AS231" s="73">
        <v>0</v>
      </c>
      <c r="AT231" s="73">
        <v>0</v>
      </c>
      <c r="AV231" s="135">
        <v>2</v>
      </c>
      <c r="AW231" s="87">
        <f t="shared" si="134"/>
        <v>1</v>
      </c>
      <c r="AX231" s="112" t="str">
        <f t="shared" si="135"/>
        <v>Avance satisfactorio</v>
      </c>
      <c r="AY231" s="113" t="s">
        <v>1087</v>
      </c>
      <c r="AZ231" s="136" t="s">
        <v>1088</v>
      </c>
      <c r="BA231" s="115" t="s">
        <v>104</v>
      </c>
      <c r="BB231" s="116" t="s">
        <v>986</v>
      </c>
      <c r="BC231" s="161"/>
      <c r="BD231" s="161"/>
      <c r="BE231" s="67">
        <v>0</v>
      </c>
      <c r="BF231" s="67">
        <v>0</v>
      </c>
      <c r="BG231" s="67">
        <v>0</v>
      </c>
    </row>
    <row r="232" spans="2:59" s="98" customFormat="1" ht="17.25" thickBot="1" x14ac:dyDescent="0.35">
      <c r="B232" s="81" t="s">
        <v>88</v>
      </c>
      <c r="C232" s="223" t="s">
        <v>1054</v>
      </c>
      <c r="D232" s="81" t="s">
        <v>1089</v>
      </c>
      <c r="E232" s="82" t="s">
        <v>1078</v>
      </c>
      <c r="F232" s="81" t="s">
        <v>182</v>
      </c>
      <c r="G232" s="81" t="s">
        <v>137</v>
      </c>
      <c r="H232" s="81" t="s">
        <v>1057</v>
      </c>
      <c r="I232" s="110">
        <v>1</v>
      </c>
      <c r="J232" s="81" t="s">
        <v>1090</v>
      </c>
      <c r="K232" s="81" t="s">
        <v>96</v>
      </c>
      <c r="L232" s="81" t="s">
        <v>97</v>
      </c>
      <c r="M232" s="81" t="s">
        <v>1091</v>
      </c>
      <c r="N232" s="81" t="s">
        <v>1092</v>
      </c>
      <c r="O232" s="84">
        <v>46024</v>
      </c>
      <c r="P232" s="84">
        <v>46386</v>
      </c>
      <c r="Q232" s="110">
        <v>0.1</v>
      </c>
      <c r="R232" s="110">
        <v>0.35</v>
      </c>
      <c r="S232" s="110">
        <v>0.65</v>
      </c>
      <c r="T232" s="110">
        <v>1</v>
      </c>
      <c r="U232" s="76" t="s">
        <v>100</v>
      </c>
      <c r="V232" s="72">
        <v>6123016</v>
      </c>
      <c r="W232" s="65" t="s">
        <v>1806</v>
      </c>
      <c r="X232" s="65" t="s">
        <v>1078</v>
      </c>
      <c r="Y232" s="66" t="s">
        <v>188</v>
      </c>
      <c r="Z232" s="66" t="s">
        <v>386</v>
      </c>
      <c r="AA232" s="66" t="s">
        <v>113</v>
      </c>
      <c r="AB232" s="67">
        <v>40356000</v>
      </c>
      <c r="AC232" s="85" t="s">
        <v>141</v>
      </c>
      <c r="AD232" s="81" t="s">
        <v>104</v>
      </c>
      <c r="AE232" s="81" t="s">
        <v>142</v>
      </c>
      <c r="AF232" s="81" t="s">
        <v>104</v>
      </c>
      <c r="AG232" s="81" t="s">
        <v>104</v>
      </c>
      <c r="AI232" s="111">
        <v>0.1</v>
      </c>
      <c r="AJ232" s="87">
        <f t="shared" si="132"/>
        <v>1</v>
      </c>
      <c r="AK232" s="88" t="str">
        <f t="shared" si="137"/>
        <v>Avance satisfactorio</v>
      </c>
      <c r="AL232" s="81" t="s">
        <v>1093</v>
      </c>
      <c r="AM232" s="81" t="s">
        <v>1094</v>
      </c>
      <c r="AN232" s="81" t="s">
        <v>1095</v>
      </c>
      <c r="AO232" s="89" t="str">
        <f t="shared" si="133"/>
        <v>En gestión</v>
      </c>
      <c r="AP232" s="72">
        <v>6123016</v>
      </c>
      <c r="AQ232" s="72">
        <v>612301</v>
      </c>
      <c r="AR232" s="73">
        <v>40356000</v>
      </c>
      <c r="AS232" s="73">
        <v>35892000</v>
      </c>
      <c r="AT232" s="73">
        <v>4930920</v>
      </c>
      <c r="AV232" s="108">
        <v>0.35</v>
      </c>
      <c r="AW232" s="87">
        <f t="shared" si="134"/>
        <v>1</v>
      </c>
      <c r="AX232" s="112" t="str">
        <f t="shared" si="135"/>
        <v>Avance satisfactorio</v>
      </c>
      <c r="AY232" s="113" t="s">
        <v>1096</v>
      </c>
      <c r="AZ232" s="136" t="s">
        <v>1097</v>
      </c>
      <c r="BA232" s="115" t="s">
        <v>104</v>
      </c>
      <c r="BB232" s="116" t="s">
        <v>213</v>
      </c>
      <c r="BC232" s="102">
        <v>6123016</v>
      </c>
      <c r="BD232" s="102">
        <v>2143055.6</v>
      </c>
      <c r="BE232" s="67">
        <v>40356000</v>
      </c>
      <c r="BF232" s="67">
        <v>35892000</v>
      </c>
      <c r="BG232" s="67">
        <v>15698520</v>
      </c>
    </row>
    <row r="233" spans="2:59" s="98" customFormat="1" ht="17.25" thickBot="1" x14ac:dyDescent="0.35">
      <c r="B233" s="81" t="s">
        <v>88</v>
      </c>
      <c r="C233" s="223" t="s">
        <v>1054</v>
      </c>
      <c r="D233" s="81" t="s">
        <v>1089</v>
      </c>
      <c r="E233" s="82" t="s">
        <v>1084</v>
      </c>
      <c r="F233" s="81" t="s">
        <v>182</v>
      </c>
      <c r="G233" s="81" t="s">
        <v>252</v>
      </c>
      <c r="H233" s="81" t="s">
        <v>1057</v>
      </c>
      <c r="I233" s="110">
        <v>1</v>
      </c>
      <c r="J233" s="81" t="s">
        <v>1098</v>
      </c>
      <c r="K233" s="81" t="s">
        <v>96</v>
      </c>
      <c r="L233" s="81" t="s">
        <v>97</v>
      </c>
      <c r="M233" s="81" t="s">
        <v>1099</v>
      </c>
      <c r="N233" s="81" t="s">
        <v>1100</v>
      </c>
      <c r="O233" s="84">
        <v>46054</v>
      </c>
      <c r="P233" s="84">
        <v>46386</v>
      </c>
      <c r="Q233" s="110">
        <v>0.15</v>
      </c>
      <c r="R233" s="110">
        <v>0.45</v>
      </c>
      <c r="S233" s="110">
        <v>0.8</v>
      </c>
      <c r="T233" s="110">
        <v>1</v>
      </c>
      <c r="U233" s="76" t="s">
        <v>100</v>
      </c>
      <c r="V233" s="72">
        <v>13765462</v>
      </c>
      <c r="W233" s="65" t="s">
        <v>1806</v>
      </c>
      <c r="X233" s="65" t="s">
        <v>1084</v>
      </c>
      <c r="Y233" s="66" t="s">
        <v>188</v>
      </c>
      <c r="Z233" s="66" t="s">
        <v>386</v>
      </c>
      <c r="AA233" s="66" t="s">
        <v>113</v>
      </c>
      <c r="AB233" s="67">
        <v>40356000</v>
      </c>
      <c r="AC233" s="85" t="s">
        <v>141</v>
      </c>
      <c r="AD233" s="81" t="s">
        <v>104</v>
      </c>
      <c r="AE233" s="81" t="s">
        <v>142</v>
      </c>
      <c r="AF233" s="81" t="s">
        <v>104</v>
      </c>
      <c r="AG233" s="81" t="s">
        <v>104</v>
      </c>
      <c r="AI233" s="111">
        <v>0.15</v>
      </c>
      <c r="AJ233" s="87">
        <f t="shared" si="132"/>
        <v>1</v>
      </c>
      <c r="AK233" s="88" t="str">
        <f t="shared" si="137"/>
        <v>Avance satisfactorio</v>
      </c>
      <c r="AL233" s="81" t="s">
        <v>1101</v>
      </c>
      <c r="AM233" s="81" t="s">
        <v>1102</v>
      </c>
      <c r="AN233" s="81" t="s">
        <v>1095</v>
      </c>
      <c r="AO233" s="89" t="str">
        <f t="shared" si="133"/>
        <v>En gestión</v>
      </c>
      <c r="AP233" s="72">
        <v>13765462</v>
      </c>
      <c r="AQ233" s="72">
        <v>20648193</v>
      </c>
      <c r="AR233" s="73">
        <v>40356000</v>
      </c>
      <c r="AS233" s="73">
        <v>35892000</v>
      </c>
      <c r="AT233" s="73">
        <v>4930920</v>
      </c>
      <c r="AV233" s="108">
        <v>0.45</v>
      </c>
      <c r="AW233" s="87">
        <f t="shared" si="134"/>
        <v>1</v>
      </c>
      <c r="AX233" s="112" t="str">
        <f t="shared" si="135"/>
        <v>Avance satisfactorio</v>
      </c>
      <c r="AY233" s="113" t="s">
        <v>1103</v>
      </c>
      <c r="AZ233" s="228" t="s">
        <v>1104</v>
      </c>
      <c r="BA233" s="115" t="s">
        <v>104</v>
      </c>
      <c r="BB233" s="116" t="s">
        <v>213</v>
      </c>
      <c r="BC233" s="102">
        <v>13765462</v>
      </c>
      <c r="BD233" s="102">
        <v>6194457.9000000004</v>
      </c>
      <c r="BE233" s="67">
        <v>40356000</v>
      </c>
      <c r="BF233" s="67">
        <v>35892000</v>
      </c>
      <c r="BG233" s="67">
        <v>15698520</v>
      </c>
    </row>
    <row r="234" spans="2:59" s="98" customFormat="1" ht="17.25" thickBot="1" x14ac:dyDescent="0.35">
      <c r="B234" s="81" t="s">
        <v>88</v>
      </c>
      <c r="C234" s="223" t="s">
        <v>1054</v>
      </c>
      <c r="D234" s="81" t="s">
        <v>1089</v>
      </c>
      <c r="E234" s="82" t="s">
        <v>1105</v>
      </c>
      <c r="F234" s="81" t="s">
        <v>220</v>
      </c>
      <c r="G234" s="81" t="s">
        <v>1106</v>
      </c>
      <c r="H234" s="81" t="s">
        <v>1057</v>
      </c>
      <c r="I234" s="110">
        <v>1</v>
      </c>
      <c r="J234" s="81" t="s">
        <v>1107</v>
      </c>
      <c r="K234" s="81" t="s">
        <v>96</v>
      </c>
      <c r="L234" s="81" t="s">
        <v>97</v>
      </c>
      <c r="M234" s="81" t="s">
        <v>1108</v>
      </c>
      <c r="N234" s="81" t="s">
        <v>1109</v>
      </c>
      <c r="O234" s="84">
        <v>46054</v>
      </c>
      <c r="P234" s="84">
        <v>46386</v>
      </c>
      <c r="Q234" s="110">
        <v>0.15</v>
      </c>
      <c r="R234" s="110">
        <v>0.45</v>
      </c>
      <c r="S234" s="110">
        <v>0.8</v>
      </c>
      <c r="T234" s="110">
        <v>1</v>
      </c>
      <c r="U234" s="76" t="s">
        <v>100</v>
      </c>
      <c r="V234" s="72">
        <v>23234700</v>
      </c>
      <c r="W234" s="65" t="s">
        <v>1806</v>
      </c>
      <c r="X234" s="65" t="s">
        <v>1105</v>
      </c>
      <c r="Y234" s="66" t="s">
        <v>188</v>
      </c>
      <c r="Z234" s="66" t="s">
        <v>386</v>
      </c>
      <c r="AA234" s="66" t="s">
        <v>113</v>
      </c>
      <c r="AB234" s="67">
        <v>53808000</v>
      </c>
      <c r="AC234" s="85" t="s">
        <v>141</v>
      </c>
      <c r="AD234" s="81" t="s">
        <v>104</v>
      </c>
      <c r="AE234" s="81" t="s">
        <v>142</v>
      </c>
      <c r="AF234" s="81" t="s">
        <v>104</v>
      </c>
      <c r="AG234" s="81" t="s">
        <v>104</v>
      </c>
      <c r="AI234" s="111">
        <v>0.15</v>
      </c>
      <c r="AJ234" s="87">
        <f t="shared" si="132"/>
        <v>1</v>
      </c>
      <c r="AK234" s="88" t="str">
        <f t="shared" si="137"/>
        <v>Avance satisfactorio</v>
      </c>
      <c r="AL234" s="81" t="s">
        <v>1110</v>
      </c>
      <c r="AM234" s="81" t="s">
        <v>1111</v>
      </c>
      <c r="AN234" s="81" t="s">
        <v>1095</v>
      </c>
      <c r="AO234" s="89" t="str">
        <f t="shared" si="133"/>
        <v>En gestión</v>
      </c>
      <c r="AP234" s="72">
        <v>23234700</v>
      </c>
      <c r="AQ234" s="72">
        <v>3485205</v>
      </c>
      <c r="AR234" s="73">
        <v>53808000</v>
      </c>
      <c r="AS234" s="73">
        <v>47856000</v>
      </c>
      <c r="AT234" s="73">
        <v>6574560</v>
      </c>
      <c r="AV234" s="108">
        <v>0.45</v>
      </c>
      <c r="AW234" s="87">
        <f t="shared" si="134"/>
        <v>1</v>
      </c>
      <c r="AX234" s="112" t="str">
        <f t="shared" si="135"/>
        <v>Avance satisfactorio</v>
      </c>
      <c r="AY234" s="113" t="s">
        <v>1112</v>
      </c>
      <c r="AZ234" s="136" t="s">
        <v>1113</v>
      </c>
      <c r="BA234" s="115" t="s">
        <v>104</v>
      </c>
      <c r="BB234" s="116" t="s">
        <v>213</v>
      </c>
      <c r="BC234" s="102">
        <v>23234700</v>
      </c>
      <c r="BD234" s="102">
        <v>10455615</v>
      </c>
      <c r="BE234" s="67">
        <v>53808000</v>
      </c>
      <c r="BF234" s="67">
        <v>47856000</v>
      </c>
      <c r="BG234" s="67">
        <v>20931360</v>
      </c>
    </row>
    <row r="235" spans="2:59" s="98" customFormat="1" ht="17.25" thickBot="1" x14ac:dyDescent="0.35">
      <c r="B235" s="81" t="s">
        <v>88</v>
      </c>
      <c r="C235" s="223" t="s">
        <v>1054</v>
      </c>
      <c r="D235" s="81" t="s">
        <v>1114</v>
      </c>
      <c r="E235" s="82" t="s">
        <v>1115</v>
      </c>
      <c r="F235" s="81" t="s">
        <v>220</v>
      </c>
      <c r="G235" s="81" t="s">
        <v>276</v>
      </c>
      <c r="H235" s="81" t="s">
        <v>1057</v>
      </c>
      <c r="I235" s="229">
        <v>14</v>
      </c>
      <c r="J235" s="81" t="s">
        <v>1116</v>
      </c>
      <c r="K235" s="81" t="s">
        <v>96</v>
      </c>
      <c r="L235" s="81" t="s">
        <v>152</v>
      </c>
      <c r="M235" s="81" t="s">
        <v>1117</v>
      </c>
      <c r="N235" s="81" t="s">
        <v>1118</v>
      </c>
      <c r="O235" s="84">
        <v>46023</v>
      </c>
      <c r="P235" s="84">
        <v>46386</v>
      </c>
      <c r="Q235" s="229">
        <v>3</v>
      </c>
      <c r="R235" s="229">
        <v>7</v>
      </c>
      <c r="S235" s="229">
        <v>11</v>
      </c>
      <c r="T235" s="229">
        <v>14</v>
      </c>
      <c r="U235" s="76" t="s">
        <v>100</v>
      </c>
      <c r="V235" s="72">
        <v>44375386</v>
      </c>
      <c r="W235" s="65" t="s">
        <v>1806</v>
      </c>
      <c r="X235" s="65" t="s">
        <v>1115</v>
      </c>
      <c r="Y235" s="66" t="s">
        <v>188</v>
      </c>
      <c r="Z235" s="66" t="s">
        <v>386</v>
      </c>
      <c r="AA235" s="66" t="s">
        <v>113</v>
      </c>
      <c r="AB235" s="67">
        <v>289590233.31999999</v>
      </c>
      <c r="AC235" s="85" t="s">
        <v>141</v>
      </c>
      <c r="AD235" s="81" t="s">
        <v>104</v>
      </c>
      <c r="AE235" s="81" t="s">
        <v>142</v>
      </c>
      <c r="AF235" s="81" t="s">
        <v>104</v>
      </c>
      <c r="AG235" s="81" t="s">
        <v>104</v>
      </c>
      <c r="AI235" s="230">
        <v>3</v>
      </c>
      <c r="AJ235" s="87">
        <f t="shared" si="132"/>
        <v>1</v>
      </c>
      <c r="AK235" s="88" t="str">
        <f t="shared" si="137"/>
        <v>Avance satisfactorio</v>
      </c>
      <c r="AL235" s="81" t="s">
        <v>1119</v>
      </c>
      <c r="AM235" s="81" t="s">
        <v>1120</v>
      </c>
      <c r="AN235" s="81" t="s">
        <v>104</v>
      </c>
      <c r="AO235" s="89" t="str">
        <f t="shared" si="133"/>
        <v>En gestión</v>
      </c>
      <c r="AP235" s="72">
        <v>44375386</v>
      </c>
      <c r="AQ235" s="72">
        <v>110938464</v>
      </c>
      <c r="AR235" s="73">
        <v>289840433.31999999</v>
      </c>
      <c r="AS235" s="73">
        <v>245548432</v>
      </c>
      <c r="AT235" s="73">
        <v>48462032</v>
      </c>
      <c r="AV235" s="135">
        <v>7</v>
      </c>
      <c r="AW235" s="87">
        <f t="shared" si="134"/>
        <v>1</v>
      </c>
      <c r="AX235" s="112" t="str">
        <f t="shared" si="135"/>
        <v>Avance satisfactorio</v>
      </c>
      <c r="AY235" s="113" t="s">
        <v>1121</v>
      </c>
      <c r="AZ235" s="136" t="s">
        <v>1122</v>
      </c>
      <c r="BA235" s="115" t="s">
        <v>104</v>
      </c>
      <c r="BB235" s="116" t="s">
        <v>213</v>
      </c>
      <c r="BC235" s="102">
        <v>44375386</v>
      </c>
      <c r="BD235" s="102">
        <v>22187692.800000001</v>
      </c>
      <c r="BE235" s="67">
        <v>289590233.31999999</v>
      </c>
      <c r="BF235" s="67">
        <v>223590232</v>
      </c>
      <c r="BG235" s="67">
        <v>125604032</v>
      </c>
    </row>
    <row r="236" spans="2:59" s="98" customFormat="1" ht="17.25" thickBot="1" x14ac:dyDescent="0.35">
      <c r="B236" s="81" t="s">
        <v>88</v>
      </c>
      <c r="C236" s="223" t="s">
        <v>1054</v>
      </c>
      <c r="D236" s="81" t="s">
        <v>1123</v>
      </c>
      <c r="E236" s="82" t="s">
        <v>1124</v>
      </c>
      <c r="F236" s="81" t="s">
        <v>220</v>
      </c>
      <c r="G236" s="81" t="s">
        <v>137</v>
      </c>
      <c r="H236" s="81" t="s">
        <v>1057</v>
      </c>
      <c r="I236" s="110">
        <v>1</v>
      </c>
      <c r="J236" s="81" t="s">
        <v>1125</v>
      </c>
      <c r="K236" s="81" t="s">
        <v>96</v>
      </c>
      <c r="L236" s="81" t="s">
        <v>97</v>
      </c>
      <c r="M236" s="81" t="s">
        <v>1126</v>
      </c>
      <c r="N236" s="81" t="s">
        <v>1127</v>
      </c>
      <c r="O236" s="84">
        <v>46023</v>
      </c>
      <c r="P236" s="84">
        <v>46386</v>
      </c>
      <c r="Q236" s="110">
        <v>0.25</v>
      </c>
      <c r="R236" s="110">
        <v>0.5</v>
      </c>
      <c r="S236" s="110">
        <v>0.75</v>
      </c>
      <c r="T236" s="110">
        <v>1</v>
      </c>
      <c r="U236" s="76" t="s">
        <v>100</v>
      </c>
      <c r="V236" s="72">
        <v>23431257</v>
      </c>
      <c r="W236" s="65" t="s">
        <v>1806</v>
      </c>
      <c r="X236" s="65" t="s">
        <v>1124</v>
      </c>
      <c r="Y236" s="66" t="s">
        <v>188</v>
      </c>
      <c r="Z236" s="66" t="s">
        <v>386</v>
      </c>
      <c r="AA236" s="66" t="s">
        <v>113</v>
      </c>
      <c r="AB236" s="67">
        <v>392032800</v>
      </c>
      <c r="AC236" s="85" t="s">
        <v>141</v>
      </c>
      <c r="AD236" s="81" t="s">
        <v>104</v>
      </c>
      <c r="AE236" s="81" t="s">
        <v>142</v>
      </c>
      <c r="AF236" s="81" t="s">
        <v>104</v>
      </c>
      <c r="AG236" s="81" t="s">
        <v>104</v>
      </c>
      <c r="AI236" s="111">
        <v>0.25</v>
      </c>
      <c r="AJ236" s="87">
        <f t="shared" si="132"/>
        <v>1</v>
      </c>
      <c r="AK236" s="88" t="str">
        <f t="shared" si="137"/>
        <v>Avance satisfactorio</v>
      </c>
      <c r="AL236" s="81" t="s">
        <v>1128</v>
      </c>
      <c r="AM236" s="81" t="s">
        <v>1129</v>
      </c>
      <c r="AN236" s="81" t="s">
        <v>104</v>
      </c>
      <c r="AO236" s="89" t="str">
        <f t="shared" si="133"/>
        <v>En gestión</v>
      </c>
      <c r="AP236" s="72">
        <v>23431257</v>
      </c>
      <c r="AQ236" s="72">
        <v>5857814</v>
      </c>
      <c r="AR236" s="73">
        <v>392032800</v>
      </c>
      <c r="AS236" s="73">
        <v>392032800</v>
      </c>
      <c r="AT236" s="73">
        <v>72786666.670000002</v>
      </c>
      <c r="AV236" s="108">
        <v>0.5</v>
      </c>
      <c r="AW236" s="87">
        <f t="shared" si="134"/>
        <v>1</v>
      </c>
      <c r="AX236" s="112" t="str">
        <f t="shared" si="135"/>
        <v>Avance satisfactorio</v>
      </c>
      <c r="AY236" s="113" t="s">
        <v>1130</v>
      </c>
      <c r="AZ236" s="115" t="s">
        <v>1131</v>
      </c>
      <c r="BA236" s="115" t="s">
        <v>104</v>
      </c>
      <c r="BB236" s="116" t="s">
        <v>213</v>
      </c>
      <c r="BC236" s="102">
        <v>23431257</v>
      </c>
      <c r="BD236" s="102">
        <f>BC236/3</f>
        <v>7810419</v>
      </c>
      <c r="BE236" s="67">
        <v>392032800</v>
      </c>
      <c r="BF236" s="67">
        <v>391461866</v>
      </c>
      <c r="BG236" s="67">
        <v>177125732.67000002</v>
      </c>
    </row>
    <row r="237" spans="2:59" s="98" customFormat="1" ht="17.25" thickBot="1" x14ac:dyDescent="0.35">
      <c r="B237" s="81" t="s">
        <v>295</v>
      </c>
      <c r="C237" s="223" t="s">
        <v>1054</v>
      </c>
      <c r="D237" s="81" t="s">
        <v>1132</v>
      </c>
      <c r="E237" s="82" t="s">
        <v>1133</v>
      </c>
      <c r="F237" s="81" t="s">
        <v>220</v>
      </c>
      <c r="G237" s="81" t="s">
        <v>137</v>
      </c>
      <c r="H237" s="81" t="s">
        <v>1057</v>
      </c>
      <c r="I237" s="229">
        <v>6</v>
      </c>
      <c r="J237" s="81" t="s">
        <v>1134</v>
      </c>
      <c r="K237" s="81" t="s">
        <v>162</v>
      </c>
      <c r="L237" s="81" t="s">
        <v>152</v>
      </c>
      <c r="M237" s="81" t="s">
        <v>1135</v>
      </c>
      <c r="N237" s="81" t="s">
        <v>1136</v>
      </c>
      <c r="O237" s="84">
        <v>46055</v>
      </c>
      <c r="P237" s="84">
        <v>46112</v>
      </c>
      <c r="Q237" s="229">
        <v>6</v>
      </c>
      <c r="R237" s="229"/>
      <c r="S237" s="229"/>
      <c r="T237" s="229"/>
      <c r="U237" s="76" t="s">
        <v>100</v>
      </c>
      <c r="V237" s="72">
        <v>1800000</v>
      </c>
      <c r="W237" s="77" t="s">
        <v>1805</v>
      </c>
      <c r="X237" s="283" t="str">
        <f t="shared" ref="X237:X238" si="138">+E237</f>
        <v>DTR_10</v>
      </c>
      <c r="Y237" s="290" t="s">
        <v>1805</v>
      </c>
      <c r="Z237" s="290" t="s">
        <v>1805</v>
      </c>
      <c r="AA237" s="290" t="s">
        <v>1805</v>
      </c>
      <c r="AB237" s="67">
        <v>0</v>
      </c>
      <c r="AC237" s="85" t="s">
        <v>141</v>
      </c>
      <c r="AD237" s="81" t="s">
        <v>104</v>
      </c>
      <c r="AE237" s="81" t="s">
        <v>142</v>
      </c>
      <c r="AF237" s="81" t="s">
        <v>104</v>
      </c>
      <c r="AG237" s="81" t="s">
        <v>301</v>
      </c>
      <c r="AI237" s="230">
        <v>6</v>
      </c>
      <c r="AJ237" s="87">
        <v>1</v>
      </c>
      <c r="AK237" s="88" t="str">
        <f t="shared" si="137"/>
        <v>Avance satisfactorio</v>
      </c>
      <c r="AL237" s="81" t="s">
        <v>1138</v>
      </c>
      <c r="AM237" s="81" t="s">
        <v>1139</v>
      </c>
      <c r="AN237" s="81" t="s">
        <v>1095</v>
      </c>
      <c r="AO237" s="89" t="str">
        <f>IF(AI237&lt;1%,"Sin iniciar",IF(AI237&gt;=Q237,"Terminada","En gestión"))</f>
        <v>Terminada</v>
      </c>
      <c r="AP237" s="72">
        <v>1800000</v>
      </c>
      <c r="AQ237" s="72">
        <v>1800000</v>
      </c>
      <c r="AR237" s="73">
        <v>0</v>
      </c>
      <c r="AS237" s="73">
        <v>0</v>
      </c>
      <c r="AT237" s="73">
        <v>0</v>
      </c>
      <c r="AV237" s="135">
        <v>6</v>
      </c>
      <c r="AW237" s="87" t="str">
        <f t="shared" si="134"/>
        <v>No Aplica</v>
      </c>
      <c r="AX237" s="112" t="str">
        <f>IF(ISTEXT(AW237),"No reporta avance en el periodo",IF(AW237&lt;=69%,"Avance insuficiente",IF(AW237&gt;95%,"Avance satisfactorio",IF(AW237&gt;70%,"Avance suficiente",IF(AW237&lt;94%,"Avance suficiente",0)))))</f>
        <v>No reporta avance en el periodo</v>
      </c>
      <c r="AY237" s="231" t="s">
        <v>1140</v>
      </c>
      <c r="AZ237" s="297" t="s">
        <v>1141</v>
      </c>
      <c r="BA237" s="115" t="s">
        <v>104</v>
      </c>
      <c r="BB237" s="89" t="s">
        <v>483</v>
      </c>
      <c r="BC237" s="102">
        <v>1800000</v>
      </c>
      <c r="BD237" s="102">
        <v>1800000</v>
      </c>
      <c r="BE237" s="67">
        <v>0</v>
      </c>
      <c r="BF237" s="67">
        <v>0</v>
      </c>
      <c r="BG237" s="67">
        <v>0</v>
      </c>
    </row>
    <row r="238" spans="2:59" s="98" customFormat="1" ht="17.25" thickBot="1" x14ac:dyDescent="0.35">
      <c r="B238" s="81" t="s">
        <v>295</v>
      </c>
      <c r="C238" s="223" t="s">
        <v>1054</v>
      </c>
      <c r="D238" s="81" t="s">
        <v>1132</v>
      </c>
      <c r="E238" s="82" t="s">
        <v>1142</v>
      </c>
      <c r="F238" s="81" t="s">
        <v>220</v>
      </c>
      <c r="G238" s="81" t="s">
        <v>137</v>
      </c>
      <c r="H238" s="81" t="s">
        <v>1057</v>
      </c>
      <c r="I238" s="229">
        <v>72</v>
      </c>
      <c r="J238" s="81" t="s">
        <v>1143</v>
      </c>
      <c r="K238" s="81" t="s">
        <v>162</v>
      </c>
      <c r="L238" s="81" t="s">
        <v>152</v>
      </c>
      <c r="M238" s="81" t="s">
        <v>1144</v>
      </c>
      <c r="N238" s="81" t="s">
        <v>1145</v>
      </c>
      <c r="O238" s="84">
        <v>46027</v>
      </c>
      <c r="P238" s="84">
        <v>46386</v>
      </c>
      <c r="Q238" s="229">
        <v>18</v>
      </c>
      <c r="R238" s="229">
        <v>36</v>
      </c>
      <c r="S238" s="229">
        <v>54</v>
      </c>
      <c r="T238" s="229">
        <v>72</v>
      </c>
      <c r="U238" s="76" t="s">
        <v>100</v>
      </c>
      <c r="V238" s="72">
        <v>12000000</v>
      </c>
      <c r="W238" s="77" t="s">
        <v>1805</v>
      </c>
      <c r="X238" s="283" t="str">
        <f t="shared" si="138"/>
        <v>DTR_11</v>
      </c>
      <c r="Y238" s="290" t="s">
        <v>1805</v>
      </c>
      <c r="Z238" s="290" t="s">
        <v>1805</v>
      </c>
      <c r="AA238" s="290" t="s">
        <v>1805</v>
      </c>
      <c r="AB238" s="67">
        <v>0</v>
      </c>
      <c r="AC238" s="85" t="s">
        <v>141</v>
      </c>
      <c r="AD238" s="81" t="s">
        <v>104</v>
      </c>
      <c r="AE238" s="81" t="s">
        <v>142</v>
      </c>
      <c r="AF238" s="81" t="s">
        <v>104</v>
      </c>
      <c r="AG238" s="81" t="s">
        <v>358</v>
      </c>
      <c r="AI238" s="230">
        <v>18</v>
      </c>
      <c r="AJ238" s="87">
        <v>1</v>
      </c>
      <c r="AK238" s="88" t="str">
        <f t="shared" si="137"/>
        <v>Avance satisfactorio</v>
      </c>
      <c r="AL238" s="81" t="s">
        <v>1147</v>
      </c>
      <c r="AM238" s="81" t="s">
        <v>1148</v>
      </c>
      <c r="AN238" s="81" t="s">
        <v>1095</v>
      </c>
      <c r="AO238" s="89" t="str">
        <f>IF(AI238&lt;1%,"Sin iniciar",IF(AI238&gt;=G238,"Terminada","En gestión"))</f>
        <v>En gestión</v>
      </c>
      <c r="AP238" s="72">
        <v>12000000</v>
      </c>
      <c r="AQ238" s="72">
        <f>+AP238/4</f>
        <v>3000000</v>
      </c>
      <c r="AR238" s="73">
        <v>0</v>
      </c>
      <c r="AS238" s="73">
        <v>0</v>
      </c>
      <c r="AT238" s="73">
        <v>0</v>
      </c>
      <c r="AV238" s="135">
        <v>36</v>
      </c>
      <c r="AW238" s="87">
        <f t="shared" si="134"/>
        <v>1</v>
      </c>
      <c r="AX238" s="112" t="str">
        <f t="shared" si="135"/>
        <v>Avance satisfactorio</v>
      </c>
      <c r="AY238" s="231" t="s">
        <v>1149</v>
      </c>
      <c r="AZ238" s="297" t="s">
        <v>1148</v>
      </c>
      <c r="BA238" s="115" t="s">
        <v>104</v>
      </c>
      <c r="BB238" s="116" t="str">
        <f>IF(AV238&lt;1%,"Sin iniciar",IF(AV238&gt;=O238,"Terminada","En gestión"))</f>
        <v>En gestión</v>
      </c>
      <c r="BC238" s="102">
        <v>12000000</v>
      </c>
      <c r="BD238" s="102">
        <v>3000000</v>
      </c>
      <c r="BE238" s="67">
        <v>0</v>
      </c>
      <c r="BF238" s="67">
        <v>0</v>
      </c>
      <c r="BG238" s="67">
        <v>0</v>
      </c>
    </row>
    <row r="239" spans="2:59" s="98" customFormat="1" ht="17.25" thickBot="1" x14ac:dyDescent="0.35">
      <c r="B239" s="81" t="s">
        <v>88</v>
      </c>
      <c r="C239" s="81" t="s">
        <v>987</v>
      </c>
      <c r="D239" s="81" t="s">
        <v>1150</v>
      </c>
      <c r="E239" s="82" t="s">
        <v>1137</v>
      </c>
      <c r="F239" s="81" t="s">
        <v>220</v>
      </c>
      <c r="G239" s="81" t="s">
        <v>1151</v>
      </c>
      <c r="H239" s="81" t="s">
        <v>221</v>
      </c>
      <c r="I239" s="110">
        <v>1</v>
      </c>
      <c r="J239" s="81" t="s">
        <v>1152</v>
      </c>
      <c r="K239" s="81" t="s">
        <v>96</v>
      </c>
      <c r="L239" s="81" t="s">
        <v>97</v>
      </c>
      <c r="M239" s="81" t="s">
        <v>1153</v>
      </c>
      <c r="N239" s="81" t="s">
        <v>1154</v>
      </c>
      <c r="O239" s="84">
        <v>46027</v>
      </c>
      <c r="P239" s="84">
        <v>46386</v>
      </c>
      <c r="Q239" s="110">
        <v>0.1</v>
      </c>
      <c r="R239" s="110">
        <v>0.4</v>
      </c>
      <c r="S239" s="110">
        <v>0.7</v>
      </c>
      <c r="T239" s="110">
        <v>1</v>
      </c>
      <c r="U239" s="76" t="s">
        <v>100</v>
      </c>
      <c r="V239" s="72">
        <v>167956767</v>
      </c>
      <c r="W239" s="65" t="s">
        <v>1806</v>
      </c>
      <c r="X239" s="65" t="s">
        <v>1137</v>
      </c>
      <c r="Y239" s="66" t="s">
        <v>188</v>
      </c>
      <c r="Z239" s="66" t="s">
        <v>386</v>
      </c>
      <c r="AA239" s="66" t="s">
        <v>1150</v>
      </c>
      <c r="AB239" s="67">
        <v>62324250</v>
      </c>
      <c r="AC239" s="85" t="s">
        <v>1155</v>
      </c>
      <c r="AD239" s="81" t="s">
        <v>104</v>
      </c>
      <c r="AE239" s="81" t="s">
        <v>105</v>
      </c>
      <c r="AF239" s="81" t="s">
        <v>104</v>
      </c>
      <c r="AG239" s="81" t="s">
        <v>104</v>
      </c>
      <c r="AI239" s="111">
        <v>0.16</v>
      </c>
      <c r="AJ239" s="87">
        <f>+IF(Q239=0,"No Aplica",IF(AI239/Q239&gt;=100%,100%,AI239/Q239))</f>
        <v>1</v>
      </c>
      <c r="AK239" s="88" t="str">
        <f>IF(ISTEXT(AJ239),"No reporta avance en el periodo",IF(AJ239&lt;=69%,"Avance insuficiente",IF(AJ239&gt;95%,"Avance satisfactorio",IF(AJ239&gt;70%,"Avance suficiente",IF(AJ239&lt;94%,"Avance suficiente",0)))))</f>
        <v>Avance satisfactorio</v>
      </c>
      <c r="AL239" s="81" t="s">
        <v>1156</v>
      </c>
      <c r="AM239" s="81" t="s">
        <v>1157</v>
      </c>
      <c r="AN239" s="81" t="s">
        <v>104</v>
      </c>
      <c r="AO239" s="89" t="str">
        <f>IF(AI239&lt;1%,"Sin iniciar",IF(AI239&gt;=G239,"Terminada","En gestión"))</f>
        <v>En gestión</v>
      </c>
      <c r="AP239" s="72">
        <v>167956767</v>
      </c>
      <c r="AQ239" s="72">
        <v>41989192</v>
      </c>
      <c r="AR239" s="73">
        <v>62324250</v>
      </c>
      <c r="AS239" s="73">
        <v>54195000</v>
      </c>
      <c r="AT239" s="73">
        <v>9574449.9000000004</v>
      </c>
      <c r="AV239" s="108">
        <v>0.51</v>
      </c>
      <c r="AW239" s="87">
        <f t="shared" si="134"/>
        <v>1</v>
      </c>
      <c r="AX239" s="112" t="str">
        <f t="shared" si="135"/>
        <v>Avance satisfactorio</v>
      </c>
      <c r="AY239" s="168" t="s">
        <v>1158</v>
      </c>
      <c r="AZ239" s="115" t="s">
        <v>1159</v>
      </c>
      <c r="BA239" s="115" t="s">
        <v>104</v>
      </c>
      <c r="BB239" s="116" t="s">
        <v>213</v>
      </c>
      <c r="BC239" s="102">
        <v>167956767</v>
      </c>
      <c r="BD239" s="102">
        <v>83978383.439999998</v>
      </c>
      <c r="BE239" s="67">
        <v>62324250</v>
      </c>
      <c r="BF239" s="67">
        <v>54195000</v>
      </c>
      <c r="BG239" s="67">
        <v>25832949.899999999</v>
      </c>
    </row>
    <row r="240" spans="2:59" s="98" customFormat="1" ht="17.25" thickBot="1" x14ac:dyDescent="0.35">
      <c r="B240" s="81" t="s">
        <v>88</v>
      </c>
      <c r="C240" s="81" t="s">
        <v>987</v>
      </c>
      <c r="D240" s="81" t="s">
        <v>1150</v>
      </c>
      <c r="E240" s="82" t="s">
        <v>1146</v>
      </c>
      <c r="F240" s="81" t="s">
        <v>220</v>
      </c>
      <c r="G240" s="81" t="s">
        <v>1151</v>
      </c>
      <c r="H240" s="81" t="s">
        <v>221</v>
      </c>
      <c r="I240" s="110">
        <v>1</v>
      </c>
      <c r="J240" s="81" t="s">
        <v>1160</v>
      </c>
      <c r="K240" s="81" t="s">
        <v>96</v>
      </c>
      <c r="L240" s="81" t="s">
        <v>97</v>
      </c>
      <c r="M240" s="81" t="s">
        <v>1161</v>
      </c>
      <c r="N240" s="81" t="s">
        <v>1162</v>
      </c>
      <c r="O240" s="84">
        <v>46054</v>
      </c>
      <c r="P240" s="84">
        <v>46203</v>
      </c>
      <c r="Q240" s="110">
        <v>0.5</v>
      </c>
      <c r="R240" s="110">
        <v>1</v>
      </c>
      <c r="S240" s="110"/>
      <c r="T240" s="110"/>
      <c r="U240" s="76" t="s">
        <v>100</v>
      </c>
      <c r="V240" s="72">
        <v>127458246</v>
      </c>
      <c r="W240" s="65" t="s">
        <v>1806</v>
      </c>
      <c r="X240" s="65" t="s">
        <v>1146</v>
      </c>
      <c r="Y240" s="66" t="s">
        <v>188</v>
      </c>
      <c r="Z240" s="66" t="s">
        <v>386</v>
      </c>
      <c r="AA240" s="66" t="s">
        <v>1150</v>
      </c>
      <c r="AB240" s="67">
        <v>77687250</v>
      </c>
      <c r="AC240" s="85" t="s">
        <v>1155</v>
      </c>
      <c r="AD240" s="81" t="s">
        <v>104</v>
      </c>
      <c r="AE240" s="81" t="s">
        <v>105</v>
      </c>
      <c r="AF240" s="81" t="s">
        <v>104</v>
      </c>
      <c r="AG240" s="81" t="s">
        <v>104</v>
      </c>
      <c r="AI240" s="111">
        <v>0.5</v>
      </c>
      <c r="AJ240" s="87">
        <f>+IF(Q240=0,"No Aplica",IF(AI240/Q240&gt;=100%,100%,AI240/Q240))</f>
        <v>1</v>
      </c>
      <c r="AK240" s="88" t="str">
        <f t="shared" ref="AK240:AK281" si="139">IF(ISTEXT(AJ240),"No reporta avance en el periodo",IF(AJ240&lt;=69%,"Avance insuficiente",IF(AJ240&gt;95%,"Avance satisfactorio",IF(AJ240&gt;70%,"Avance suficiente",IF(AJ240&lt;94%,"Avance suficiente",0)))))</f>
        <v>Avance satisfactorio</v>
      </c>
      <c r="AL240" s="81" t="s">
        <v>1163</v>
      </c>
      <c r="AM240" s="81" t="s">
        <v>1164</v>
      </c>
      <c r="AN240" s="81" t="s">
        <v>104</v>
      </c>
      <c r="AO240" s="89" t="str">
        <f>IF(AI240&lt;1%,"Sin iniciar",IF(AI240&gt;=G240,"Terminada","En gestión"))</f>
        <v>En gestión</v>
      </c>
      <c r="AP240" s="72">
        <v>127458246</v>
      </c>
      <c r="AQ240" s="72">
        <v>63729123</v>
      </c>
      <c r="AR240" s="73">
        <v>77687250</v>
      </c>
      <c r="AS240" s="73">
        <v>67595000</v>
      </c>
      <c r="AT240" s="73">
        <v>11003783.1</v>
      </c>
      <c r="AV240" s="108">
        <v>1</v>
      </c>
      <c r="AW240" s="87">
        <f t="shared" si="134"/>
        <v>1</v>
      </c>
      <c r="AX240" s="112" t="str">
        <f t="shared" si="135"/>
        <v>Avance satisfactorio</v>
      </c>
      <c r="AY240" s="168" t="s">
        <v>1165</v>
      </c>
      <c r="AZ240" s="115" t="s">
        <v>1166</v>
      </c>
      <c r="BA240" s="115" t="s">
        <v>104</v>
      </c>
      <c r="BB240" s="116" t="str">
        <f>IF(AV240&lt;1%,"Sin iniciar",IF(AV240&gt;=R240,"Terminada","En gestión"))</f>
        <v>Terminada</v>
      </c>
      <c r="BC240" s="102">
        <v>127458246</v>
      </c>
      <c r="BD240" s="102">
        <v>127458246</v>
      </c>
      <c r="BE240" s="67">
        <v>77687250</v>
      </c>
      <c r="BF240" s="67">
        <v>67595000</v>
      </c>
      <c r="BG240" s="67">
        <v>31282283.100000001</v>
      </c>
    </row>
    <row r="241" spans="2:59" s="98" customFormat="1" ht="17.25" thickBot="1" x14ac:dyDescent="0.35">
      <c r="B241" s="343" t="s">
        <v>88</v>
      </c>
      <c r="C241" s="343" t="s">
        <v>987</v>
      </c>
      <c r="D241" s="343" t="s">
        <v>1167</v>
      </c>
      <c r="E241" s="346" t="s">
        <v>1168</v>
      </c>
      <c r="F241" s="343" t="s">
        <v>220</v>
      </c>
      <c r="G241" s="343" t="s">
        <v>1151</v>
      </c>
      <c r="H241" s="343" t="s">
        <v>221</v>
      </c>
      <c r="I241" s="420">
        <v>1</v>
      </c>
      <c r="J241" s="343" t="s">
        <v>1169</v>
      </c>
      <c r="K241" s="343" t="s">
        <v>96</v>
      </c>
      <c r="L241" s="343" t="s">
        <v>97</v>
      </c>
      <c r="M241" s="343" t="s">
        <v>1153</v>
      </c>
      <c r="N241" s="343" t="s">
        <v>1170</v>
      </c>
      <c r="O241" s="337">
        <v>46027</v>
      </c>
      <c r="P241" s="337">
        <v>46386</v>
      </c>
      <c r="Q241" s="420">
        <v>0.1</v>
      </c>
      <c r="R241" s="420">
        <v>0.2</v>
      </c>
      <c r="S241" s="420">
        <v>0.8</v>
      </c>
      <c r="T241" s="420">
        <v>1</v>
      </c>
      <c r="U241" s="382" t="s">
        <v>100</v>
      </c>
      <c r="V241" s="383">
        <v>290825908</v>
      </c>
      <c r="W241" s="65" t="s">
        <v>1806</v>
      </c>
      <c r="X241" s="65" t="s">
        <v>1168</v>
      </c>
      <c r="Y241" s="66" t="s">
        <v>188</v>
      </c>
      <c r="Z241" s="66" t="s">
        <v>386</v>
      </c>
      <c r="AA241" s="66" t="s">
        <v>1150</v>
      </c>
      <c r="AB241" s="67">
        <v>208866500</v>
      </c>
      <c r="AC241" s="432" t="s">
        <v>1155</v>
      </c>
      <c r="AD241" s="343" t="s">
        <v>104</v>
      </c>
      <c r="AE241" s="343" t="s">
        <v>105</v>
      </c>
      <c r="AF241" s="343" t="s">
        <v>104</v>
      </c>
      <c r="AG241" s="343" t="s">
        <v>104</v>
      </c>
      <c r="AI241" s="448">
        <v>0.1</v>
      </c>
      <c r="AJ241" s="388">
        <f>+IF(Q241=0,"No Aplica",IF(AI241/Q241&gt;=100%,100%,AI241/Q241))</f>
        <v>1</v>
      </c>
      <c r="AK241" s="389" t="str">
        <f t="shared" si="139"/>
        <v>Avance satisfactorio</v>
      </c>
      <c r="AL241" s="343" t="s">
        <v>1171</v>
      </c>
      <c r="AM241" s="343" t="s">
        <v>1172</v>
      </c>
      <c r="AN241" s="343" t="s">
        <v>104</v>
      </c>
      <c r="AO241" s="298" t="str">
        <f>IF(AI241&lt;1%,"Sin iniciar",IF(AI241&gt;=G241,"Terminada","En gestión"))</f>
        <v>En gestión</v>
      </c>
      <c r="AP241" s="368">
        <v>290825908</v>
      </c>
      <c r="AQ241" s="368">
        <v>72706477</v>
      </c>
      <c r="AR241" s="73">
        <v>700000000.68000007</v>
      </c>
      <c r="AS241" s="73">
        <v>230324824</v>
      </c>
      <c r="AT241" s="73">
        <v>42413533.32</v>
      </c>
      <c r="AV241" s="442">
        <v>0.2</v>
      </c>
      <c r="AW241" s="476">
        <f t="shared" si="134"/>
        <v>1</v>
      </c>
      <c r="AX241" s="452" t="str">
        <f t="shared" si="135"/>
        <v>Avance satisfactorio</v>
      </c>
      <c r="AY241" s="756" t="s">
        <v>1173</v>
      </c>
      <c r="AZ241" s="440" t="s">
        <v>1174</v>
      </c>
      <c r="BA241" s="440" t="s">
        <v>104</v>
      </c>
      <c r="BB241" s="301" t="s">
        <v>213</v>
      </c>
      <c r="BC241" s="404">
        <v>290825908</v>
      </c>
      <c r="BD241" s="406">
        <v>145412954.03999999</v>
      </c>
      <c r="BE241" s="67">
        <v>208866500</v>
      </c>
      <c r="BF241" s="67">
        <v>182060000</v>
      </c>
      <c r="BG241" s="67">
        <v>76997600.099999994</v>
      </c>
    </row>
    <row r="242" spans="2:59" s="98" customFormat="1" ht="17.25" thickBot="1" x14ac:dyDescent="0.35">
      <c r="B242" s="344"/>
      <c r="C242" s="344"/>
      <c r="D242" s="344"/>
      <c r="E242" s="347"/>
      <c r="F242" s="344"/>
      <c r="G242" s="344"/>
      <c r="H242" s="344"/>
      <c r="I242" s="754"/>
      <c r="J242" s="344"/>
      <c r="K242" s="344"/>
      <c r="L242" s="344"/>
      <c r="M242" s="344"/>
      <c r="N242" s="344"/>
      <c r="O242" s="338"/>
      <c r="P242" s="338"/>
      <c r="Q242" s="754"/>
      <c r="R242" s="754"/>
      <c r="S242" s="754"/>
      <c r="T242" s="754"/>
      <c r="U242" s="382"/>
      <c r="V242" s="383"/>
      <c r="W242" s="65" t="s">
        <v>1806</v>
      </c>
      <c r="X242" s="65" t="str">
        <f t="shared" ref="X242:Z243" si="140">+X241</f>
        <v>INF_01</v>
      </c>
      <c r="Y242" s="66" t="str">
        <f t="shared" si="140"/>
        <v>Fortalecimiento de la capacidad institucional</v>
      </c>
      <c r="Z242" s="66" t="str">
        <f t="shared" si="140"/>
        <v>Documentos de lineamientos técnicos</v>
      </c>
      <c r="AA242" s="66" t="s">
        <v>987</v>
      </c>
      <c r="AB242" s="67">
        <v>39675000</v>
      </c>
      <c r="AC242" s="627"/>
      <c r="AD242" s="344"/>
      <c r="AE242" s="344"/>
      <c r="AF242" s="344"/>
      <c r="AG242" s="344"/>
      <c r="AI242" s="755"/>
      <c r="AJ242" s="377"/>
      <c r="AK242" s="379"/>
      <c r="AL242" s="344"/>
      <c r="AM242" s="344"/>
      <c r="AN242" s="344"/>
      <c r="AO242" s="299"/>
      <c r="AP242" s="369"/>
      <c r="AQ242" s="369"/>
      <c r="AR242" s="73">
        <v>39675000</v>
      </c>
      <c r="AS242" s="73">
        <v>34500000</v>
      </c>
      <c r="AT242" s="73">
        <v>6439999.9979999997</v>
      </c>
      <c r="AV242" s="514"/>
      <c r="AW242" s="450"/>
      <c r="AX242" s="491"/>
      <c r="AY242" s="757"/>
      <c r="AZ242" s="513"/>
      <c r="BA242" s="513"/>
      <c r="BB242" s="495"/>
      <c r="BC242" s="505"/>
      <c r="BD242" s="506"/>
      <c r="BE242" s="67">
        <v>39675000</v>
      </c>
      <c r="BF242" s="67">
        <v>34500000</v>
      </c>
      <c r="BG242" s="67">
        <v>16789999.998</v>
      </c>
    </row>
    <row r="243" spans="2:59" s="98" customFormat="1" ht="17.25" thickBot="1" x14ac:dyDescent="0.35">
      <c r="B243" s="345"/>
      <c r="C243" s="345"/>
      <c r="D243" s="345"/>
      <c r="E243" s="348"/>
      <c r="F243" s="345"/>
      <c r="G243" s="345"/>
      <c r="H243" s="345"/>
      <c r="I243" s="421"/>
      <c r="J243" s="345"/>
      <c r="K243" s="345"/>
      <c r="L243" s="345"/>
      <c r="M243" s="345"/>
      <c r="N243" s="345"/>
      <c r="O243" s="339"/>
      <c r="P243" s="339"/>
      <c r="Q243" s="421"/>
      <c r="R243" s="421"/>
      <c r="S243" s="421"/>
      <c r="T243" s="421"/>
      <c r="U243" s="382"/>
      <c r="V243" s="383"/>
      <c r="W243" s="65" t="s">
        <v>1806</v>
      </c>
      <c r="X243" s="65" t="str">
        <f t="shared" si="140"/>
        <v>INF_01</v>
      </c>
      <c r="Y243" s="66" t="s">
        <v>1175</v>
      </c>
      <c r="Z243" s="66" t="s">
        <v>1176</v>
      </c>
      <c r="AA243" s="66" t="s">
        <v>1167</v>
      </c>
      <c r="AB243" s="67">
        <v>700000000</v>
      </c>
      <c r="AC243" s="433"/>
      <c r="AD243" s="345"/>
      <c r="AE243" s="345"/>
      <c r="AF243" s="345"/>
      <c r="AG243" s="345"/>
      <c r="AI243" s="449"/>
      <c r="AJ243" s="378"/>
      <c r="AK243" s="380"/>
      <c r="AL243" s="345"/>
      <c r="AM243" s="345"/>
      <c r="AN243" s="345"/>
      <c r="AO243" s="300"/>
      <c r="AP243" s="370"/>
      <c r="AQ243" s="370"/>
      <c r="AR243" s="73">
        <v>208866500</v>
      </c>
      <c r="AS243" s="73">
        <v>182060000</v>
      </c>
      <c r="AT243" s="73">
        <v>22379600.100000001</v>
      </c>
      <c r="AV243" s="457"/>
      <c r="AW243" s="451"/>
      <c r="AX243" s="453"/>
      <c r="AY243" s="533"/>
      <c r="AZ243" s="456"/>
      <c r="BA243" s="456"/>
      <c r="BB243" s="302"/>
      <c r="BC243" s="405"/>
      <c r="BD243" s="407"/>
      <c r="BE243" s="67">
        <v>700000000</v>
      </c>
      <c r="BF243" s="67">
        <v>276991760</v>
      </c>
      <c r="BG243" s="67">
        <v>111736759.98999999</v>
      </c>
    </row>
    <row r="244" spans="2:59" s="98" customFormat="1" ht="17.25" thickBot="1" x14ac:dyDescent="0.35">
      <c r="B244" s="343" t="s">
        <v>88</v>
      </c>
      <c r="C244" s="343" t="s">
        <v>987</v>
      </c>
      <c r="D244" s="343" t="s">
        <v>1177</v>
      </c>
      <c r="E244" s="346" t="s">
        <v>1178</v>
      </c>
      <c r="F244" s="343" t="s">
        <v>220</v>
      </c>
      <c r="G244" s="343" t="s">
        <v>1151</v>
      </c>
      <c r="H244" s="343" t="s">
        <v>221</v>
      </c>
      <c r="I244" s="420">
        <v>1</v>
      </c>
      <c r="J244" s="343" t="s">
        <v>1179</v>
      </c>
      <c r="K244" s="343" t="s">
        <v>96</v>
      </c>
      <c r="L244" s="343" t="s">
        <v>97</v>
      </c>
      <c r="M244" s="343" t="s">
        <v>1153</v>
      </c>
      <c r="N244" s="343" t="s">
        <v>1180</v>
      </c>
      <c r="O244" s="337">
        <v>46027</v>
      </c>
      <c r="P244" s="337">
        <v>46386</v>
      </c>
      <c r="Q244" s="420">
        <v>0.25</v>
      </c>
      <c r="R244" s="420">
        <v>0.5</v>
      </c>
      <c r="S244" s="420">
        <v>0.75</v>
      </c>
      <c r="T244" s="420">
        <v>1</v>
      </c>
      <c r="U244" s="382" t="s">
        <v>100</v>
      </c>
      <c r="V244" s="383">
        <v>158858015</v>
      </c>
      <c r="W244" s="65" t="s">
        <v>1806</v>
      </c>
      <c r="X244" s="65" t="s">
        <v>1178</v>
      </c>
      <c r="Y244" s="66" t="s">
        <v>188</v>
      </c>
      <c r="Z244" s="66" t="s">
        <v>386</v>
      </c>
      <c r="AA244" s="66" t="s">
        <v>1150</v>
      </c>
      <c r="AB244" s="67">
        <v>35075000</v>
      </c>
      <c r="AC244" s="432" t="s">
        <v>103</v>
      </c>
      <c r="AD244" s="343" t="s">
        <v>1181</v>
      </c>
      <c r="AE244" s="343" t="s">
        <v>1182</v>
      </c>
      <c r="AF244" s="343" t="s">
        <v>104</v>
      </c>
      <c r="AG244" s="343" t="s">
        <v>104</v>
      </c>
      <c r="AI244" s="448">
        <v>0.25</v>
      </c>
      <c r="AJ244" s="388">
        <f>+IF(Q244=0,"No Aplica",IF(AI244/Q244&gt;=100%,100%,AI244/Q244))</f>
        <v>1</v>
      </c>
      <c r="AK244" s="389" t="str">
        <f t="shared" si="139"/>
        <v>Avance satisfactorio</v>
      </c>
      <c r="AL244" s="343" t="s">
        <v>1183</v>
      </c>
      <c r="AM244" s="343" t="s">
        <v>1184</v>
      </c>
      <c r="AN244" s="343" t="s">
        <v>104</v>
      </c>
      <c r="AO244" s="298" t="str">
        <f>IF(AI244&lt;1%,"Sin iniciar",IF(AI244&gt;=G244,"Terminada","En gestión"))</f>
        <v>En gestión</v>
      </c>
      <c r="AP244" s="368">
        <v>158858015</v>
      </c>
      <c r="AQ244" s="368">
        <v>32287215</v>
      </c>
      <c r="AR244" s="73">
        <v>49243000</v>
      </c>
      <c r="AS244" s="73">
        <v>42820000</v>
      </c>
      <c r="AT244" s="73">
        <v>5994800</v>
      </c>
      <c r="AV244" s="518">
        <v>0.5</v>
      </c>
      <c r="AW244" s="476">
        <f>+IF(R244=0,"No Aplica",IF(AV244/R244&gt;=100%,100%,AV244/R244))</f>
        <v>1</v>
      </c>
      <c r="AX244" s="452" t="str">
        <f t="shared" ref="AX244" si="141">IF(ISTEXT(AW244),"No reporta avance en el periodo",IF(AW244&lt;=69%,"Avance insuficiente",IF(AW244&gt;95%,"Avance satisfactorio",IF(AW244&gt;70%,"Avance suficiente",IF(AW244&lt;94%,"Avance suficiente",0)))))</f>
        <v>Avance satisfactorio</v>
      </c>
      <c r="AY244" s="532" t="s">
        <v>1185</v>
      </c>
      <c r="AZ244" s="480" t="s">
        <v>1186</v>
      </c>
      <c r="BA244" s="480" t="s">
        <v>104</v>
      </c>
      <c r="BB244" s="301" t="s">
        <v>213</v>
      </c>
      <c r="BC244" s="414">
        <v>123247463</v>
      </c>
      <c r="BD244" s="422">
        <v>32287215</v>
      </c>
      <c r="BE244" s="67">
        <v>35075000</v>
      </c>
      <c r="BF244" s="67">
        <v>30500000</v>
      </c>
      <c r="BG244" s="67">
        <v>13318333.5</v>
      </c>
    </row>
    <row r="245" spans="2:59" s="98" customFormat="1" ht="17.25" thickBot="1" x14ac:dyDescent="0.35">
      <c r="B245" s="344"/>
      <c r="C245" s="344"/>
      <c r="D245" s="344"/>
      <c r="E245" s="347"/>
      <c r="F245" s="344"/>
      <c r="G245" s="344"/>
      <c r="H245" s="344"/>
      <c r="I245" s="754"/>
      <c r="J245" s="344"/>
      <c r="K245" s="344"/>
      <c r="L245" s="344"/>
      <c r="M245" s="344"/>
      <c r="N245" s="344"/>
      <c r="O245" s="338"/>
      <c r="P245" s="338"/>
      <c r="Q245" s="754"/>
      <c r="R245" s="754"/>
      <c r="S245" s="754"/>
      <c r="T245" s="754"/>
      <c r="U245" s="382"/>
      <c r="V245" s="383"/>
      <c r="W245" s="65" t="s">
        <v>1806</v>
      </c>
      <c r="X245" s="65" t="str">
        <f t="shared" ref="X245:Z246" si="142">+X244</f>
        <v>GDO_01</v>
      </c>
      <c r="Y245" s="66" t="str">
        <f t="shared" si="142"/>
        <v>Fortalecimiento de la capacidad institucional</v>
      </c>
      <c r="Z245" s="66" t="str">
        <f t="shared" si="142"/>
        <v>Documentos de lineamientos técnicos</v>
      </c>
      <c r="AA245" s="66" t="s">
        <v>987</v>
      </c>
      <c r="AB245" s="67">
        <v>69000000</v>
      </c>
      <c r="AC245" s="627"/>
      <c r="AD245" s="344"/>
      <c r="AE245" s="344"/>
      <c r="AF245" s="344"/>
      <c r="AG245" s="344"/>
      <c r="AI245" s="755"/>
      <c r="AJ245" s="377"/>
      <c r="AK245" s="379"/>
      <c r="AL245" s="344"/>
      <c r="AM245" s="344"/>
      <c r="AN245" s="344"/>
      <c r="AO245" s="299"/>
      <c r="AP245" s="369"/>
      <c r="AQ245" s="369"/>
      <c r="AR245" s="73">
        <v>35075000</v>
      </c>
      <c r="AS245" s="73">
        <v>30500000</v>
      </c>
      <c r="AT245" s="73">
        <v>4168333.5</v>
      </c>
      <c r="AV245" s="514"/>
      <c r="AW245" s="450"/>
      <c r="AX245" s="491"/>
      <c r="AY245" s="757"/>
      <c r="AZ245" s="513"/>
      <c r="BA245" s="513"/>
      <c r="BB245" s="495"/>
      <c r="BC245" s="505"/>
      <c r="BD245" s="506"/>
      <c r="BE245" s="67">
        <v>69000000</v>
      </c>
      <c r="BF245" s="67">
        <v>60000000</v>
      </c>
      <c r="BG245" s="67">
        <v>28600000</v>
      </c>
    </row>
    <row r="246" spans="2:59" s="98" customFormat="1" ht="17.25" thickBot="1" x14ac:dyDescent="0.35">
      <c r="B246" s="345"/>
      <c r="C246" s="345"/>
      <c r="D246" s="345"/>
      <c r="E246" s="348"/>
      <c r="F246" s="345"/>
      <c r="G246" s="345"/>
      <c r="H246" s="345"/>
      <c r="I246" s="421"/>
      <c r="J246" s="345"/>
      <c r="K246" s="345"/>
      <c r="L246" s="345"/>
      <c r="M246" s="345"/>
      <c r="N246" s="345"/>
      <c r="O246" s="339"/>
      <c r="P246" s="339"/>
      <c r="Q246" s="421"/>
      <c r="R246" s="421"/>
      <c r="S246" s="421"/>
      <c r="T246" s="421"/>
      <c r="U246" s="382"/>
      <c r="V246" s="383"/>
      <c r="W246" s="65" t="s">
        <v>1806</v>
      </c>
      <c r="X246" s="65" t="str">
        <f t="shared" si="142"/>
        <v>GDO_01</v>
      </c>
      <c r="Y246" s="66" t="s">
        <v>1187</v>
      </c>
      <c r="Z246" s="66" t="s">
        <v>1188</v>
      </c>
      <c r="AA246" s="66" t="s">
        <v>1177</v>
      </c>
      <c r="AB246" s="67">
        <v>49243000</v>
      </c>
      <c r="AC246" s="433"/>
      <c r="AD246" s="345"/>
      <c r="AE246" s="345"/>
      <c r="AF246" s="345"/>
      <c r="AG246" s="345"/>
      <c r="AI246" s="449"/>
      <c r="AJ246" s="378"/>
      <c r="AK246" s="380"/>
      <c r="AL246" s="345"/>
      <c r="AM246" s="345"/>
      <c r="AN246" s="345"/>
      <c r="AO246" s="300"/>
      <c r="AP246" s="370"/>
      <c r="AQ246" s="370"/>
      <c r="AR246" s="73">
        <v>69000000</v>
      </c>
      <c r="AS246" s="73">
        <v>60000000</v>
      </c>
      <c r="AT246" s="73">
        <v>10600000</v>
      </c>
      <c r="AV246" s="443"/>
      <c r="AW246" s="451"/>
      <c r="AX246" s="453"/>
      <c r="AY246" s="533"/>
      <c r="AZ246" s="456"/>
      <c r="BA246" s="456"/>
      <c r="BB246" s="302"/>
      <c r="BC246" s="405"/>
      <c r="BD246" s="407"/>
      <c r="BE246" s="67">
        <v>49243000</v>
      </c>
      <c r="BF246" s="67">
        <v>42820000</v>
      </c>
      <c r="BG246" s="67">
        <v>18840800</v>
      </c>
    </row>
    <row r="247" spans="2:59" s="98" customFormat="1" ht="17.25" thickBot="1" x14ac:dyDescent="0.35">
      <c r="B247" s="81" t="s">
        <v>88</v>
      </c>
      <c r="C247" s="81" t="s">
        <v>987</v>
      </c>
      <c r="D247" s="81" t="s">
        <v>1177</v>
      </c>
      <c r="E247" s="82" t="s">
        <v>1189</v>
      </c>
      <c r="F247" s="81" t="s">
        <v>220</v>
      </c>
      <c r="G247" s="81" t="s">
        <v>1151</v>
      </c>
      <c r="H247" s="81" t="s">
        <v>221</v>
      </c>
      <c r="I247" s="110">
        <v>1</v>
      </c>
      <c r="J247" s="81" t="s">
        <v>1190</v>
      </c>
      <c r="K247" s="81" t="s">
        <v>96</v>
      </c>
      <c r="L247" s="81" t="s">
        <v>97</v>
      </c>
      <c r="M247" s="81" t="s">
        <v>1191</v>
      </c>
      <c r="N247" s="81" t="s">
        <v>1192</v>
      </c>
      <c r="O247" s="84">
        <v>46027</v>
      </c>
      <c r="P247" s="84">
        <v>46203</v>
      </c>
      <c r="Q247" s="110">
        <v>0.3</v>
      </c>
      <c r="R247" s="110">
        <v>1</v>
      </c>
      <c r="S247" s="110"/>
      <c r="T247" s="110"/>
      <c r="U247" s="76"/>
      <c r="V247" s="72"/>
      <c r="W247" s="65" t="s">
        <v>1806</v>
      </c>
      <c r="X247" s="65" t="s">
        <v>1189</v>
      </c>
      <c r="Y247" s="66" t="s">
        <v>1187</v>
      </c>
      <c r="Z247" s="66" t="s">
        <v>1188</v>
      </c>
      <c r="AA247" s="66" t="s">
        <v>1177</v>
      </c>
      <c r="AB247" s="67">
        <v>118715000</v>
      </c>
      <c r="AC247" s="85" t="s">
        <v>103</v>
      </c>
      <c r="AD247" s="81" t="s">
        <v>1181</v>
      </c>
      <c r="AE247" s="81" t="s">
        <v>1182</v>
      </c>
      <c r="AF247" s="81" t="s">
        <v>104</v>
      </c>
      <c r="AG247" s="81" t="s">
        <v>104</v>
      </c>
      <c r="AI247" s="111">
        <v>0.65</v>
      </c>
      <c r="AJ247" s="87">
        <f>+IF(Q247=0,"No Aplica",IF(AI247/Q247&gt;=100%,100%,AI247/Q247))</f>
        <v>1</v>
      </c>
      <c r="AK247" s="88" t="str">
        <f t="shared" si="139"/>
        <v>Avance satisfactorio</v>
      </c>
      <c r="AL247" s="81" t="s">
        <v>1193</v>
      </c>
      <c r="AM247" s="81" t="s">
        <v>1194</v>
      </c>
      <c r="AN247" s="81" t="s">
        <v>104</v>
      </c>
      <c r="AO247" s="89" t="str">
        <f>IF(AI247&lt;1%,"Sin iniciar",IF(AI247&gt;=G247,"Terminada","En gestión"))</f>
        <v>En gestión</v>
      </c>
      <c r="AP247" s="72"/>
      <c r="AQ247" s="72"/>
      <c r="AR247" s="73">
        <v>118715000</v>
      </c>
      <c r="AS247" s="73">
        <v>103892000</v>
      </c>
      <c r="AT247" s="73">
        <v>16857200</v>
      </c>
      <c r="AV247" s="108">
        <v>0.86</v>
      </c>
      <c r="AW247" s="87">
        <f>+IF(R247=0,"No Aplica",IF(AV247/R247&gt;=100%,100%,AV247/R247))</f>
        <v>0.86</v>
      </c>
      <c r="AX247" s="112" t="str">
        <f t="shared" ref="AX247:AX249" si="143">IF(ISTEXT(AW247),"No reporta avance en el periodo",IF(AW247&lt;=69%,"Avance insuficiente",IF(AW247&gt;95%,"Avance satisfactorio",IF(AW247&gt;70%,"Avance suficiente",IF(AW247&lt;94%,"Avance suficiente",0)))))</f>
        <v>Avance suficiente</v>
      </c>
      <c r="AY247" s="232" t="s">
        <v>1195</v>
      </c>
      <c r="AZ247" s="115" t="s">
        <v>1196</v>
      </c>
      <c r="BA247" s="219" t="s">
        <v>1809</v>
      </c>
      <c r="BB247" s="116" t="s">
        <v>213</v>
      </c>
      <c r="BC247" s="102">
        <v>35610552</v>
      </c>
      <c r="BD247" s="102">
        <v>8902638</v>
      </c>
      <c r="BE247" s="67">
        <v>118715000</v>
      </c>
      <c r="BF247" s="67">
        <v>103892000</v>
      </c>
      <c r="BG247" s="67">
        <v>49123733</v>
      </c>
    </row>
    <row r="248" spans="2:59" s="98" customFormat="1" ht="17.25" thickBot="1" x14ac:dyDescent="0.35">
      <c r="B248" s="81" t="s">
        <v>88</v>
      </c>
      <c r="C248" s="81" t="s">
        <v>987</v>
      </c>
      <c r="D248" s="81" t="s">
        <v>1177</v>
      </c>
      <c r="E248" s="82" t="s">
        <v>1197</v>
      </c>
      <c r="F248" s="81" t="s">
        <v>220</v>
      </c>
      <c r="G248" s="81" t="s">
        <v>1151</v>
      </c>
      <c r="H248" s="81" t="s">
        <v>221</v>
      </c>
      <c r="I248" s="110">
        <v>1</v>
      </c>
      <c r="J248" s="81" t="s">
        <v>1198</v>
      </c>
      <c r="K248" s="81" t="s">
        <v>96</v>
      </c>
      <c r="L248" s="81" t="s">
        <v>97</v>
      </c>
      <c r="M248" s="81" t="s">
        <v>1199</v>
      </c>
      <c r="N248" s="81" t="s">
        <v>1200</v>
      </c>
      <c r="O248" s="84">
        <v>46027</v>
      </c>
      <c r="P248" s="84">
        <v>46386</v>
      </c>
      <c r="Q248" s="110">
        <v>1</v>
      </c>
      <c r="R248" s="110">
        <v>1</v>
      </c>
      <c r="S248" s="110">
        <v>1</v>
      </c>
      <c r="T248" s="110">
        <v>1</v>
      </c>
      <c r="U248" s="76" t="s">
        <v>100</v>
      </c>
      <c r="V248" s="72">
        <v>84619618</v>
      </c>
      <c r="W248" s="65" t="s">
        <v>1806</v>
      </c>
      <c r="X248" s="65" t="s">
        <v>1197</v>
      </c>
      <c r="Y248" s="66" t="s">
        <v>1187</v>
      </c>
      <c r="Z248" s="66" t="s">
        <v>1188</v>
      </c>
      <c r="AA248" s="66" t="s">
        <v>1177</v>
      </c>
      <c r="AB248" s="67">
        <v>190652083.33500001</v>
      </c>
      <c r="AC248" s="85" t="s">
        <v>103</v>
      </c>
      <c r="AD248" s="81" t="s">
        <v>1181</v>
      </c>
      <c r="AE248" s="81" t="s">
        <v>1182</v>
      </c>
      <c r="AF248" s="81" t="s">
        <v>104</v>
      </c>
      <c r="AG248" s="81" t="s">
        <v>104</v>
      </c>
      <c r="AI248" s="111">
        <v>0.5</v>
      </c>
      <c r="AJ248" s="87">
        <f>+IF(Q248=0,"No Aplica",IF(AI248/Q248&gt;=100%,100%,AI248/Q248))</f>
        <v>0.5</v>
      </c>
      <c r="AK248" s="88" t="str">
        <f t="shared" si="139"/>
        <v>Avance insuficiente</v>
      </c>
      <c r="AL248" s="81" t="s">
        <v>1201</v>
      </c>
      <c r="AM248" s="81" t="s">
        <v>1202</v>
      </c>
      <c r="AN248" s="81" t="s">
        <v>1203</v>
      </c>
      <c r="AO248" s="89" t="str">
        <f>IF(AI248&lt;1%,"Sin iniciar",IF(AI248&gt;=G248,"Terminada","En gestión"))</f>
        <v>En gestión</v>
      </c>
      <c r="AP248" s="72">
        <v>84619618</v>
      </c>
      <c r="AQ248" s="72">
        <v>21154904</v>
      </c>
      <c r="AR248" s="73">
        <v>191936250</v>
      </c>
      <c r="AS248" s="73">
        <v>176987500</v>
      </c>
      <c r="AT248" s="73">
        <v>27785066.5</v>
      </c>
      <c r="AV248" s="108">
        <v>1</v>
      </c>
      <c r="AW248" s="87">
        <f>+IF(R248=0,"No Aplica",IF(AV248/R248&gt;=100%,100%,AV248/R248))</f>
        <v>1</v>
      </c>
      <c r="AX248" s="112" t="str">
        <f t="shared" si="143"/>
        <v>Avance satisfactorio</v>
      </c>
      <c r="AY248" s="168" t="s">
        <v>1204</v>
      </c>
      <c r="AZ248" s="115" t="s">
        <v>1205</v>
      </c>
      <c r="BA248" s="219" t="s">
        <v>104</v>
      </c>
      <c r="BB248" s="116" t="s">
        <v>213</v>
      </c>
      <c r="BC248" s="102">
        <v>84619617.599999994</v>
      </c>
      <c r="BD248" s="102">
        <v>21154904</v>
      </c>
      <c r="BE248" s="67">
        <v>190652083.33500001</v>
      </c>
      <c r="BF248" s="67">
        <v>176150000</v>
      </c>
      <c r="BG248" s="67">
        <v>80295066.5</v>
      </c>
    </row>
    <row r="249" spans="2:59" s="98" customFormat="1" ht="17.25" thickBot="1" x14ac:dyDescent="0.35">
      <c r="B249" s="343" t="s">
        <v>88</v>
      </c>
      <c r="C249" s="343" t="s">
        <v>987</v>
      </c>
      <c r="D249" s="343" t="s">
        <v>1177</v>
      </c>
      <c r="E249" s="346" t="s">
        <v>1206</v>
      </c>
      <c r="F249" s="343" t="s">
        <v>220</v>
      </c>
      <c r="G249" s="343" t="s">
        <v>1151</v>
      </c>
      <c r="H249" s="343" t="s">
        <v>221</v>
      </c>
      <c r="I249" s="420">
        <v>1</v>
      </c>
      <c r="J249" s="343" t="s">
        <v>1207</v>
      </c>
      <c r="K249" s="343" t="s">
        <v>96</v>
      </c>
      <c r="L249" s="343" t="s">
        <v>97</v>
      </c>
      <c r="M249" s="343" t="s">
        <v>1153</v>
      </c>
      <c r="N249" s="343" t="s">
        <v>1208</v>
      </c>
      <c r="O249" s="337">
        <v>46027</v>
      </c>
      <c r="P249" s="337">
        <v>46386</v>
      </c>
      <c r="Q249" s="420">
        <v>1</v>
      </c>
      <c r="R249" s="420">
        <v>1</v>
      </c>
      <c r="S249" s="420">
        <v>1</v>
      </c>
      <c r="T249" s="420">
        <v>1</v>
      </c>
      <c r="U249" s="382" t="s">
        <v>100</v>
      </c>
      <c r="V249" s="383">
        <v>293536084</v>
      </c>
      <c r="W249" s="65" t="s">
        <v>1806</v>
      </c>
      <c r="X249" s="65" t="s">
        <v>1206</v>
      </c>
      <c r="Y249" s="66" t="s">
        <v>188</v>
      </c>
      <c r="Z249" s="66" t="s">
        <v>386</v>
      </c>
      <c r="AA249" s="66" t="s">
        <v>1150</v>
      </c>
      <c r="AB249" s="67">
        <v>129430000</v>
      </c>
      <c r="AC249" s="432" t="s">
        <v>103</v>
      </c>
      <c r="AD249" s="343" t="s">
        <v>1181</v>
      </c>
      <c r="AE249" s="343" t="s">
        <v>1182</v>
      </c>
      <c r="AF249" s="343" t="s">
        <v>104</v>
      </c>
      <c r="AG249" s="343" t="s">
        <v>104</v>
      </c>
      <c r="AI249" s="448">
        <v>0.89</v>
      </c>
      <c r="AJ249" s="388">
        <f>+IF(Q249=0,"No Aplica",IF(AI249/Q249&gt;=100%,100%,AI249/Q249))</f>
        <v>0.89</v>
      </c>
      <c r="AK249" s="389" t="str">
        <f t="shared" si="139"/>
        <v>Avance suficiente</v>
      </c>
      <c r="AL249" s="343" t="s">
        <v>1209</v>
      </c>
      <c r="AM249" s="343" t="s">
        <v>1210</v>
      </c>
      <c r="AN249" s="343" t="s">
        <v>104</v>
      </c>
      <c r="AO249" s="298" t="str">
        <f>IF(AI249&lt;1%,"Sin iniciar",IF(AI249&gt;=G249,"Terminada","En gestión"))</f>
        <v>En gestión</v>
      </c>
      <c r="AP249" s="368">
        <v>293536084</v>
      </c>
      <c r="AQ249" s="368">
        <v>77487485</v>
      </c>
      <c r="AR249" s="73">
        <v>331919500</v>
      </c>
      <c r="AS249" s="73">
        <v>271062500</v>
      </c>
      <c r="AT249" s="73">
        <v>41582733</v>
      </c>
      <c r="AV249" s="442">
        <v>0.9</v>
      </c>
      <c r="AW249" s="476">
        <f>+IF(R249=0,"No Aplica",IF(AV249/R249&gt;=100%,100%,AV249/R249))</f>
        <v>0.9</v>
      </c>
      <c r="AX249" s="452" t="str">
        <f t="shared" si="143"/>
        <v>Avance suficiente</v>
      </c>
      <c r="AY249" s="454" t="s">
        <v>1211</v>
      </c>
      <c r="AZ249" s="440" t="s">
        <v>1212</v>
      </c>
      <c r="BA249" s="758" t="s">
        <v>1810</v>
      </c>
      <c r="BB249" s="301" t="s">
        <v>213</v>
      </c>
      <c r="BC249" s="404">
        <v>293536084</v>
      </c>
      <c r="BD249" s="406">
        <v>77487485</v>
      </c>
      <c r="BE249" s="67">
        <v>129430000</v>
      </c>
      <c r="BF249" s="67">
        <v>117550000</v>
      </c>
      <c r="BG249" s="67">
        <v>52008666.399999999</v>
      </c>
    </row>
    <row r="250" spans="2:59" s="98" customFormat="1" ht="17.25" thickBot="1" x14ac:dyDescent="0.35">
      <c r="B250" s="344"/>
      <c r="C250" s="344"/>
      <c r="D250" s="344"/>
      <c r="E250" s="347"/>
      <c r="F250" s="344"/>
      <c r="G250" s="344"/>
      <c r="H250" s="344"/>
      <c r="I250" s="754"/>
      <c r="J250" s="344"/>
      <c r="K250" s="344"/>
      <c r="L250" s="344"/>
      <c r="M250" s="344"/>
      <c r="N250" s="344"/>
      <c r="O250" s="338"/>
      <c r="P250" s="338"/>
      <c r="Q250" s="754"/>
      <c r="R250" s="754"/>
      <c r="S250" s="754"/>
      <c r="T250" s="754"/>
      <c r="U250" s="382"/>
      <c r="V250" s="383"/>
      <c r="W250" s="65" t="s">
        <v>1806</v>
      </c>
      <c r="X250" s="65" t="str">
        <f t="shared" ref="X250:Z251" si="144">+X249</f>
        <v>GDO_04</v>
      </c>
      <c r="Y250" s="66" t="str">
        <f t="shared" si="144"/>
        <v>Fortalecimiento de la capacidad institucional</v>
      </c>
      <c r="Z250" s="66" t="str">
        <f t="shared" si="144"/>
        <v>Documentos de lineamientos técnicos</v>
      </c>
      <c r="AA250" s="66" t="s">
        <v>987</v>
      </c>
      <c r="AB250" s="67">
        <v>52900000</v>
      </c>
      <c r="AC250" s="627"/>
      <c r="AD250" s="344"/>
      <c r="AE250" s="344"/>
      <c r="AF250" s="344"/>
      <c r="AG250" s="344"/>
      <c r="AI250" s="755"/>
      <c r="AJ250" s="377"/>
      <c r="AK250" s="379"/>
      <c r="AL250" s="344"/>
      <c r="AM250" s="344"/>
      <c r="AN250" s="344"/>
      <c r="AO250" s="299"/>
      <c r="AP250" s="369"/>
      <c r="AQ250" s="369"/>
      <c r="AR250" s="73">
        <v>52900000</v>
      </c>
      <c r="AS250" s="73">
        <v>46000000</v>
      </c>
      <c r="AT250" s="73">
        <v>8586666.6640000008</v>
      </c>
      <c r="AV250" s="514"/>
      <c r="AW250" s="450"/>
      <c r="AX250" s="491"/>
      <c r="AY250" s="677"/>
      <c r="AZ250" s="513"/>
      <c r="BA250" s="564"/>
      <c r="BB250" s="495"/>
      <c r="BC250" s="505"/>
      <c r="BD250" s="506"/>
      <c r="BE250" s="67">
        <v>52900000</v>
      </c>
      <c r="BF250" s="67">
        <v>46000000</v>
      </c>
      <c r="BG250" s="67">
        <v>22386666.664000001</v>
      </c>
    </row>
    <row r="251" spans="2:59" s="98" customFormat="1" ht="17.25" thickBot="1" x14ac:dyDescent="0.35">
      <c r="B251" s="345"/>
      <c r="C251" s="345"/>
      <c r="D251" s="345"/>
      <c r="E251" s="348"/>
      <c r="F251" s="345"/>
      <c r="G251" s="345"/>
      <c r="H251" s="345"/>
      <c r="I251" s="421"/>
      <c r="J251" s="345"/>
      <c r="K251" s="345"/>
      <c r="L251" s="345"/>
      <c r="M251" s="345"/>
      <c r="N251" s="345"/>
      <c r="O251" s="339"/>
      <c r="P251" s="339"/>
      <c r="Q251" s="421"/>
      <c r="R251" s="421"/>
      <c r="S251" s="421"/>
      <c r="T251" s="421"/>
      <c r="U251" s="382"/>
      <c r="V251" s="383"/>
      <c r="W251" s="65" t="s">
        <v>1806</v>
      </c>
      <c r="X251" s="65" t="str">
        <f t="shared" si="144"/>
        <v>GDO_04</v>
      </c>
      <c r="Y251" s="66" t="s">
        <v>1187</v>
      </c>
      <c r="Z251" s="66" t="s">
        <v>1188</v>
      </c>
      <c r="AA251" s="66" t="s">
        <v>1177</v>
      </c>
      <c r="AB251" s="67">
        <v>333203666.66500002</v>
      </c>
      <c r="AC251" s="433"/>
      <c r="AD251" s="345"/>
      <c r="AE251" s="345"/>
      <c r="AF251" s="345"/>
      <c r="AG251" s="345"/>
      <c r="AI251" s="449"/>
      <c r="AJ251" s="378"/>
      <c r="AK251" s="380"/>
      <c r="AL251" s="345"/>
      <c r="AM251" s="345"/>
      <c r="AN251" s="345"/>
      <c r="AO251" s="300"/>
      <c r="AP251" s="370"/>
      <c r="AQ251" s="370"/>
      <c r="AR251" s="73">
        <v>129430000</v>
      </c>
      <c r="AS251" s="73">
        <v>117550000</v>
      </c>
      <c r="AT251" s="73">
        <v>16743666.4</v>
      </c>
      <c r="AV251" s="457"/>
      <c r="AW251" s="451"/>
      <c r="AX251" s="453"/>
      <c r="AY251" s="455"/>
      <c r="AZ251" s="456"/>
      <c r="BA251" s="565"/>
      <c r="BB251" s="302"/>
      <c r="BC251" s="405"/>
      <c r="BD251" s="407"/>
      <c r="BE251" s="67">
        <v>333203666.66500002</v>
      </c>
      <c r="BF251" s="67">
        <v>290672925</v>
      </c>
      <c r="BG251" s="67">
        <v>122963158</v>
      </c>
    </row>
    <row r="252" spans="2:59" s="98" customFormat="1" ht="17.25" thickBot="1" x14ac:dyDescent="0.35">
      <c r="B252" s="343" t="s">
        <v>88</v>
      </c>
      <c r="C252" s="343" t="s">
        <v>987</v>
      </c>
      <c r="D252" s="343" t="s">
        <v>1177</v>
      </c>
      <c r="E252" s="346" t="s">
        <v>1213</v>
      </c>
      <c r="F252" s="343" t="s">
        <v>220</v>
      </c>
      <c r="G252" s="343" t="s">
        <v>1151</v>
      </c>
      <c r="H252" s="343" t="s">
        <v>221</v>
      </c>
      <c r="I252" s="420">
        <v>1</v>
      </c>
      <c r="J252" s="343" t="s">
        <v>1214</v>
      </c>
      <c r="K252" s="343" t="s">
        <v>96</v>
      </c>
      <c r="L252" s="343" t="s">
        <v>97</v>
      </c>
      <c r="M252" s="343" t="s">
        <v>1215</v>
      </c>
      <c r="N252" s="343" t="s">
        <v>1216</v>
      </c>
      <c r="O252" s="337">
        <v>46027</v>
      </c>
      <c r="P252" s="337">
        <v>46386</v>
      </c>
      <c r="Q252" s="420">
        <v>0.25</v>
      </c>
      <c r="R252" s="420">
        <v>0.5</v>
      </c>
      <c r="S252" s="420">
        <v>0.75</v>
      </c>
      <c r="T252" s="420">
        <v>1</v>
      </c>
      <c r="U252" s="382" t="s">
        <v>100</v>
      </c>
      <c r="V252" s="383">
        <v>107137450</v>
      </c>
      <c r="W252" s="65" t="s">
        <v>1806</v>
      </c>
      <c r="X252" s="65" t="s">
        <v>1213</v>
      </c>
      <c r="Y252" s="66" t="s">
        <v>188</v>
      </c>
      <c r="Z252" s="66" t="s">
        <v>386</v>
      </c>
      <c r="AA252" s="66" t="s">
        <v>1150</v>
      </c>
      <c r="AB252" s="67">
        <v>64400000</v>
      </c>
      <c r="AC252" s="432" t="s">
        <v>103</v>
      </c>
      <c r="AD252" s="343" t="s">
        <v>1181</v>
      </c>
      <c r="AE252" s="343" t="s">
        <v>1182</v>
      </c>
      <c r="AF252" s="343" t="s">
        <v>104</v>
      </c>
      <c r="AG252" s="343" t="s">
        <v>104</v>
      </c>
      <c r="AI252" s="448">
        <v>1</v>
      </c>
      <c r="AJ252" s="388">
        <f>+IF(Q252=0,"No Aplica",IF(AI252/Q252&gt;=100%,100%,AI252/Q252))</f>
        <v>1</v>
      </c>
      <c r="AK252" s="389" t="str">
        <f t="shared" si="139"/>
        <v>Avance satisfactorio</v>
      </c>
      <c r="AL252" s="343" t="s">
        <v>1217</v>
      </c>
      <c r="AM252" s="343" t="s">
        <v>1218</v>
      </c>
      <c r="AN252" s="343" t="s">
        <v>104</v>
      </c>
      <c r="AO252" s="298" t="str">
        <f>IF(AI252&lt;1%,"Sin iniciar",IF(AI252&gt;=G252,"Terminada","En gestión"))</f>
        <v>En gestión</v>
      </c>
      <c r="AP252" s="368">
        <v>107137450</v>
      </c>
      <c r="AQ252" s="368">
        <v>26784362</v>
      </c>
      <c r="AR252" s="73">
        <v>108186250</v>
      </c>
      <c r="AS252" s="73">
        <v>94075000</v>
      </c>
      <c r="AT252" s="73">
        <v>13045066.5</v>
      </c>
      <c r="AV252" s="518">
        <v>1</v>
      </c>
      <c r="AW252" s="476">
        <f>+IF(R252=0,"No Aplica",IF(AV252/R252&gt;=100%,100%,AV252/R252))</f>
        <v>1</v>
      </c>
      <c r="AX252" s="452" t="str">
        <f t="shared" ref="AX252" si="145">IF(ISTEXT(AW252),"No reporta avance en el periodo",IF(AW252&lt;=69%,"Avance insuficiente",IF(AW252&gt;95%,"Avance satisfactorio",IF(AW252&gt;70%,"Avance suficiente",IF(AW252&lt;94%,"Avance suficiente",0)))))</f>
        <v>Avance satisfactorio</v>
      </c>
      <c r="AY252" s="532" t="s">
        <v>1219</v>
      </c>
      <c r="AZ252" s="563" t="s">
        <v>1220</v>
      </c>
      <c r="BA252" s="480" t="s">
        <v>104</v>
      </c>
      <c r="BB252" s="301" t="s">
        <v>213</v>
      </c>
      <c r="BC252" s="414">
        <v>107137449.59999999</v>
      </c>
      <c r="BD252" s="422">
        <v>26784362</v>
      </c>
      <c r="BE252" s="67">
        <v>64400000</v>
      </c>
      <c r="BF252" s="67">
        <v>56000000</v>
      </c>
      <c r="BG252" s="67">
        <v>22586667</v>
      </c>
    </row>
    <row r="253" spans="2:59" s="98" customFormat="1" ht="17.25" thickBot="1" x14ac:dyDescent="0.35">
      <c r="B253" s="344"/>
      <c r="C253" s="344"/>
      <c r="D253" s="344"/>
      <c r="E253" s="347"/>
      <c r="F253" s="344"/>
      <c r="G253" s="344"/>
      <c r="H253" s="344"/>
      <c r="I253" s="754"/>
      <c r="J253" s="344"/>
      <c r="K253" s="344"/>
      <c r="L253" s="344"/>
      <c r="M253" s="344"/>
      <c r="N253" s="344"/>
      <c r="O253" s="338"/>
      <c r="P253" s="338"/>
      <c r="Q253" s="754"/>
      <c r="R253" s="754"/>
      <c r="S253" s="754"/>
      <c r="T253" s="754"/>
      <c r="U253" s="382"/>
      <c r="V253" s="383"/>
      <c r="W253" s="65" t="s">
        <v>1806</v>
      </c>
      <c r="X253" s="65" t="str">
        <f t="shared" ref="X253:Z254" si="146">+X252</f>
        <v>GDO_05</v>
      </c>
      <c r="Y253" s="66" t="str">
        <f t="shared" si="146"/>
        <v>Fortalecimiento de la capacidad institucional</v>
      </c>
      <c r="Z253" s="66" t="str">
        <f t="shared" si="146"/>
        <v>Documentos de lineamientos técnicos</v>
      </c>
      <c r="AA253" s="66" t="s">
        <v>987</v>
      </c>
      <c r="AB253" s="67">
        <v>69000000</v>
      </c>
      <c r="AC253" s="627"/>
      <c r="AD253" s="344"/>
      <c r="AE253" s="344"/>
      <c r="AF253" s="344"/>
      <c r="AG253" s="344"/>
      <c r="AI253" s="755"/>
      <c r="AJ253" s="377"/>
      <c r="AK253" s="379"/>
      <c r="AL253" s="344"/>
      <c r="AM253" s="344"/>
      <c r="AN253" s="344"/>
      <c r="AO253" s="299"/>
      <c r="AP253" s="369"/>
      <c r="AQ253" s="369"/>
      <c r="AR253" s="73">
        <v>69000000</v>
      </c>
      <c r="AS253" s="73">
        <v>60000000</v>
      </c>
      <c r="AT253" s="73">
        <v>10600000</v>
      </c>
      <c r="AV253" s="514"/>
      <c r="AW253" s="450"/>
      <c r="AX253" s="491"/>
      <c r="AY253" s="757"/>
      <c r="AZ253" s="564"/>
      <c r="BA253" s="513"/>
      <c r="BB253" s="495"/>
      <c r="BC253" s="505"/>
      <c r="BD253" s="506"/>
      <c r="BE253" s="67">
        <v>69000000</v>
      </c>
      <c r="BF253" s="67">
        <v>60000000</v>
      </c>
      <c r="BG253" s="67">
        <v>28600000</v>
      </c>
    </row>
    <row r="254" spans="2:59" s="98" customFormat="1" ht="17.25" thickBot="1" x14ac:dyDescent="0.35">
      <c r="B254" s="345"/>
      <c r="C254" s="345"/>
      <c r="D254" s="345"/>
      <c r="E254" s="348"/>
      <c r="F254" s="345"/>
      <c r="G254" s="345"/>
      <c r="H254" s="345"/>
      <c r="I254" s="421"/>
      <c r="J254" s="345"/>
      <c r="K254" s="345"/>
      <c r="L254" s="345"/>
      <c r="M254" s="345"/>
      <c r="N254" s="345"/>
      <c r="O254" s="339"/>
      <c r="P254" s="339"/>
      <c r="Q254" s="421"/>
      <c r="R254" s="421"/>
      <c r="S254" s="421"/>
      <c r="T254" s="421"/>
      <c r="U254" s="382"/>
      <c r="V254" s="383"/>
      <c r="W254" s="65" t="s">
        <v>1806</v>
      </c>
      <c r="X254" s="65" t="str">
        <f t="shared" si="146"/>
        <v>GDO_05</v>
      </c>
      <c r="Y254" s="66" t="s">
        <v>1187</v>
      </c>
      <c r="Z254" s="66" t="s">
        <v>1188</v>
      </c>
      <c r="AA254" s="66" t="s">
        <v>1177</v>
      </c>
      <c r="AB254" s="67">
        <v>108186250</v>
      </c>
      <c r="AC254" s="433"/>
      <c r="AD254" s="345"/>
      <c r="AE254" s="345"/>
      <c r="AF254" s="345"/>
      <c r="AG254" s="345"/>
      <c r="AI254" s="449"/>
      <c r="AJ254" s="378"/>
      <c r="AK254" s="380"/>
      <c r="AL254" s="345"/>
      <c r="AM254" s="345"/>
      <c r="AN254" s="345"/>
      <c r="AO254" s="300"/>
      <c r="AP254" s="370"/>
      <c r="AQ254" s="370"/>
      <c r="AR254" s="73">
        <v>64400000</v>
      </c>
      <c r="AS254" s="73">
        <v>56000000</v>
      </c>
      <c r="AT254" s="73">
        <v>5786667</v>
      </c>
      <c r="AV254" s="443"/>
      <c r="AW254" s="451"/>
      <c r="AX254" s="453"/>
      <c r="AY254" s="533"/>
      <c r="AZ254" s="565"/>
      <c r="BA254" s="456"/>
      <c r="BB254" s="302"/>
      <c r="BC254" s="405"/>
      <c r="BD254" s="407"/>
      <c r="BE254" s="67">
        <v>108186250</v>
      </c>
      <c r="BF254" s="67">
        <v>94075000</v>
      </c>
      <c r="BG254" s="67">
        <v>41267566.5</v>
      </c>
    </row>
    <row r="255" spans="2:59" s="98" customFormat="1" ht="17.25" thickBot="1" x14ac:dyDescent="0.35">
      <c r="B255" s="81" t="s">
        <v>88</v>
      </c>
      <c r="C255" s="81" t="s">
        <v>987</v>
      </c>
      <c r="D255" s="81" t="s">
        <v>1221</v>
      </c>
      <c r="E255" s="82" t="s">
        <v>1222</v>
      </c>
      <c r="F255" s="81" t="s">
        <v>220</v>
      </c>
      <c r="G255" s="81" t="s">
        <v>1151</v>
      </c>
      <c r="H255" s="81" t="s">
        <v>221</v>
      </c>
      <c r="I255" s="110">
        <v>1</v>
      </c>
      <c r="J255" s="81" t="s">
        <v>1223</v>
      </c>
      <c r="K255" s="81" t="s">
        <v>96</v>
      </c>
      <c r="L255" s="81" t="s">
        <v>97</v>
      </c>
      <c r="M255" s="81" t="s">
        <v>1224</v>
      </c>
      <c r="N255" s="81" t="s">
        <v>1225</v>
      </c>
      <c r="O255" s="84">
        <v>46055</v>
      </c>
      <c r="P255" s="84">
        <v>46386</v>
      </c>
      <c r="Q255" s="110">
        <v>0.25</v>
      </c>
      <c r="R255" s="110">
        <v>0.5</v>
      </c>
      <c r="S255" s="110">
        <v>0.75</v>
      </c>
      <c r="T255" s="110">
        <v>1</v>
      </c>
      <c r="U255" s="76" t="s">
        <v>100</v>
      </c>
      <c r="V255" s="72">
        <v>5267249</v>
      </c>
      <c r="W255" s="65" t="s">
        <v>1806</v>
      </c>
      <c r="X255" s="65" t="s">
        <v>1222</v>
      </c>
      <c r="Y255" s="66" t="s">
        <v>188</v>
      </c>
      <c r="Z255" s="66" t="s">
        <v>386</v>
      </c>
      <c r="AA255" s="66" t="s">
        <v>1221</v>
      </c>
      <c r="AB255" s="67">
        <v>166543000</v>
      </c>
      <c r="AC255" s="85" t="s">
        <v>1226</v>
      </c>
      <c r="AD255" s="81" t="s">
        <v>104</v>
      </c>
      <c r="AE255" s="81" t="s">
        <v>105</v>
      </c>
      <c r="AF255" s="81" t="s">
        <v>104</v>
      </c>
      <c r="AG255" s="81" t="s">
        <v>104</v>
      </c>
      <c r="AI255" s="111">
        <v>0.3</v>
      </c>
      <c r="AJ255" s="87">
        <f>+IF(Q255=0,"No Aplica",IF(AI255/Q255&gt;=100%,100%,AI255/Q255))</f>
        <v>1</v>
      </c>
      <c r="AK255" s="88" t="str">
        <f t="shared" si="139"/>
        <v>Avance satisfactorio</v>
      </c>
      <c r="AL255" s="81" t="s">
        <v>1227</v>
      </c>
      <c r="AM255" s="81" t="s">
        <v>1228</v>
      </c>
      <c r="AN255" s="81" t="s">
        <v>104</v>
      </c>
      <c r="AO255" s="89" t="str">
        <f>IF(AI255&lt;1%,"Sin iniciar",IF(AI255&gt;=G255,"Terminada","En gestión"))</f>
        <v>En gestión</v>
      </c>
      <c r="AP255" s="72">
        <v>5267249</v>
      </c>
      <c r="AQ255" s="72">
        <v>1053450</v>
      </c>
      <c r="AR255" s="73">
        <v>166543000</v>
      </c>
      <c r="AS255" s="73">
        <v>144820000</v>
      </c>
      <c r="AT255" s="73">
        <v>27033067</v>
      </c>
      <c r="AV255" s="108">
        <v>0.5</v>
      </c>
      <c r="AW255" s="87">
        <f>+IF(R255=0,"No Aplica",IF(AV255/R255&gt;=100%,100%,AV255/R255))</f>
        <v>1</v>
      </c>
      <c r="AX255" s="112" t="str">
        <f t="shared" ref="AX255:AX256" si="147">IF(ISTEXT(AW255),"No reporta avance en el periodo",IF(AW255&lt;=69%,"Avance insuficiente",IF(AW255&gt;95%,"Avance satisfactorio",IF(AW255&gt;70%,"Avance suficiente",IF(AW255&lt;94%,"Avance suficiente",0)))))</f>
        <v>Avance satisfactorio</v>
      </c>
      <c r="AY255" s="233" t="s">
        <v>1229</v>
      </c>
      <c r="AZ255" s="136" t="s">
        <v>1230</v>
      </c>
      <c r="BA255" s="115" t="s">
        <v>104</v>
      </c>
      <c r="BB255" s="116" t="s">
        <v>213</v>
      </c>
      <c r="BC255" s="102">
        <v>171112475</v>
      </c>
      <c r="BD255" s="102">
        <f>+BC255*50%</f>
        <v>85556237.5</v>
      </c>
      <c r="BE255" s="67">
        <v>166543000</v>
      </c>
      <c r="BF255" s="67">
        <v>144820000</v>
      </c>
      <c r="BG255" s="67">
        <v>70479067</v>
      </c>
    </row>
    <row r="256" spans="2:59" s="98" customFormat="1" ht="17.25" thickBot="1" x14ac:dyDescent="0.35">
      <c r="B256" s="343" t="s">
        <v>88</v>
      </c>
      <c r="C256" s="343" t="s">
        <v>987</v>
      </c>
      <c r="D256" s="343" t="s">
        <v>1221</v>
      </c>
      <c r="E256" s="346" t="s">
        <v>1231</v>
      </c>
      <c r="F256" s="343" t="s">
        <v>220</v>
      </c>
      <c r="G256" s="343" t="s">
        <v>1151</v>
      </c>
      <c r="H256" s="343" t="s">
        <v>221</v>
      </c>
      <c r="I256" s="420">
        <v>1</v>
      </c>
      <c r="J256" s="343" t="s">
        <v>1232</v>
      </c>
      <c r="K256" s="343" t="s">
        <v>96</v>
      </c>
      <c r="L256" s="343" t="s">
        <v>97</v>
      </c>
      <c r="M256" s="343" t="s">
        <v>1233</v>
      </c>
      <c r="N256" s="343" t="s">
        <v>1234</v>
      </c>
      <c r="O256" s="337">
        <v>46055</v>
      </c>
      <c r="P256" s="337">
        <v>46203</v>
      </c>
      <c r="Q256" s="420">
        <v>0.5</v>
      </c>
      <c r="R256" s="420">
        <v>1</v>
      </c>
      <c r="S256" s="420"/>
      <c r="T256" s="420"/>
      <c r="U256" s="382" t="s">
        <v>100</v>
      </c>
      <c r="V256" s="383">
        <v>5267249</v>
      </c>
      <c r="W256" s="65" t="s">
        <v>1806</v>
      </c>
      <c r="X256" s="65" t="s">
        <v>1231</v>
      </c>
      <c r="Y256" s="66" t="s">
        <v>188</v>
      </c>
      <c r="Z256" s="66" t="s">
        <v>386</v>
      </c>
      <c r="AA256" s="66" t="s">
        <v>1221</v>
      </c>
      <c r="AB256" s="67">
        <v>420842500</v>
      </c>
      <c r="AC256" s="432" t="s">
        <v>1226</v>
      </c>
      <c r="AD256" s="343" t="s">
        <v>104</v>
      </c>
      <c r="AE256" s="343" t="s">
        <v>105</v>
      </c>
      <c r="AF256" s="343" t="s">
        <v>104</v>
      </c>
      <c r="AG256" s="343" t="s">
        <v>104</v>
      </c>
      <c r="AI256" s="448">
        <v>0.4</v>
      </c>
      <c r="AJ256" s="388">
        <f>+IF(Q256=0,"No Aplica",IF(AI256/Q256&gt;=100%,100%,AI256/Q256))</f>
        <v>0.8</v>
      </c>
      <c r="AK256" s="389" t="str">
        <f t="shared" si="139"/>
        <v>Avance suficiente</v>
      </c>
      <c r="AL256" s="343" t="s">
        <v>1235</v>
      </c>
      <c r="AM256" s="343" t="s">
        <v>1236</v>
      </c>
      <c r="AN256" s="343" t="s">
        <v>1237</v>
      </c>
      <c r="AO256" s="298" t="str">
        <f>IF(AI256&lt;1%,"Sin iniciar",IF(AI256&gt;=G256,"Terminada","En gestión"))</f>
        <v>En gestión</v>
      </c>
      <c r="AP256" s="390">
        <v>5267249</v>
      </c>
      <c r="AQ256" s="390">
        <v>1053450</v>
      </c>
      <c r="AR256" s="73">
        <v>420842500</v>
      </c>
      <c r="AS256" s="73">
        <v>365950000</v>
      </c>
      <c r="AT256" s="73">
        <v>64284100</v>
      </c>
      <c r="AV256" s="539">
        <v>1</v>
      </c>
      <c r="AW256" s="638">
        <v>1</v>
      </c>
      <c r="AX256" s="543" t="str">
        <f t="shared" si="147"/>
        <v>Avance satisfactorio</v>
      </c>
      <c r="AY256" s="436" t="s">
        <v>1238</v>
      </c>
      <c r="AZ256" s="764" t="s">
        <v>1239</v>
      </c>
      <c r="BA256" s="595" t="s">
        <v>104</v>
      </c>
      <c r="BB256" s="590" t="s">
        <v>483</v>
      </c>
      <c r="BC256" s="404">
        <v>5267249</v>
      </c>
      <c r="BD256" s="759">
        <v>5267249</v>
      </c>
      <c r="BE256" s="67">
        <v>420842500</v>
      </c>
      <c r="BF256" s="67">
        <v>365950000</v>
      </c>
      <c r="BG256" s="67">
        <v>174069100</v>
      </c>
    </row>
    <row r="257" spans="2:59" s="98" customFormat="1" ht="17.25" thickBot="1" x14ac:dyDescent="0.35">
      <c r="B257" s="345"/>
      <c r="C257" s="345"/>
      <c r="D257" s="345"/>
      <c r="E257" s="348"/>
      <c r="F257" s="345"/>
      <c r="G257" s="345"/>
      <c r="H257" s="345"/>
      <c r="I257" s="421"/>
      <c r="J257" s="345"/>
      <c r="K257" s="345"/>
      <c r="L257" s="345"/>
      <c r="M257" s="345"/>
      <c r="N257" s="345"/>
      <c r="O257" s="339"/>
      <c r="P257" s="339"/>
      <c r="Q257" s="421"/>
      <c r="R257" s="421"/>
      <c r="S257" s="421"/>
      <c r="T257" s="421"/>
      <c r="U257" s="382"/>
      <c r="V257" s="383"/>
      <c r="W257" s="65" t="s">
        <v>1806</v>
      </c>
      <c r="X257" s="65" t="str">
        <f t="shared" ref="X257:Z257" si="148">+X256</f>
        <v>FIN_02</v>
      </c>
      <c r="Y257" s="66" t="str">
        <f t="shared" si="148"/>
        <v>Fortalecimiento de la capacidad institucional</v>
      </c>
      <c r="Z257" s="66" t="str">
        <f t="shared" si="148"/>
        <v>Documentos de lineamientos técnicos</v>
      </c>
      <c r="AA257" s="66" t="s">
        <v>987</v>
      </c>
      <c r="AB257" s="67">
        <v>76314000</v>
      </c>
      <c r="AC257" s="433"/>
      <c r="AD257" s="345"/>
      <c r="AE257" s="345"/>
      <c r="AF257" s="345"/>
      <c r="AG257" s="345"/>
      <c r="AI257" s="449"/>
      <c r="AJ257" s="378"/>
      <c r="AK257" s="380"/>
      <c r="AL257" s="345"/>
      <c r="AM257" s="345"/>
      <c r="AN257" s="345"/>
      <c r="AO257" s="300"/>
      <c r="AP257" s="381"/>
      <c r="AQ257" s="381"/>
      <c r="AR257" s="73">
        <v>76314000</v>
      </c>
      <c r="AS257" s="73">
        <v>66360000</v>
      </c>
      <c r="AT257" s="73">
        <v>11723600</v>
      </c>
      <c r="AV257" s="540"/>
      <c r="AW257" s="542"/>
      <c r="AX257" s="544"/>
      <c r="AY257" s="763"/>
      <c r="AZ257" s="765"/>
      <c r="BA257" s="721"/>
      <c r="BB257" s="592"/>
      <c r="BC257" s="405"/>
      <c r="BD257" s="760"/>
      <c r="BE257" s="67">
        <v>76314000</v>
      </c>
      <c r="BF257" s="67">
        <v>66360000</v>
      </c>
      <c r="BG257" s="67">
        <v>31631600</v>
      </c>
    </row>
    <row r="258" spans="2:59" s="98" customFormat="1" ht="17.25" thickBot="1" x14ac:dyDescent="0.35">
      <c r="B258" s="343" t="s">
        <v>88</v>
      </c>
      <c r="C258" s="343" t="s">
        <v>987</v>
      </c>
      <c r="D258" s="343" t="s">
        <v>1240</v>
      </c>
      <c r="E258" s="346" t="s">
        <v>1241</v>
      </c>
      <c r="F258" s="343" t="s">
        <v>220</v>
      </c>
      <c r="G258" s="343" t="s">
        <v>1151</v>
      </c>
      <c r="H258" s="343" t="s">
        <v>221</v>
      </c>
      <c r="I258" s="761">
        <v>3</v>
      </c>
      <c r="J258" s="343" t="s">
        <v>1242</v>
      </c>
      <c r="K258" s="343" t="s">
        <v>96</v>
      </c>
      <c r="L258" s="343" t="s">
        <v>152</v>
      </c>
      <c r="M258" s="343" t="s">
        <v>1243</v>
      </c>
      <c r="N258" s="343" t="s">
        <v>1244</v>
      </c>
      <c r="O258" s="337">
        <v>46054</v>
      </c>
      <c r="P258" s="337">
        <v>46386</v>
      </c>
      <c r="Q258" s="761"/>
      <c r="R258" s="761">
        <v>2</v>
      </c>
      <c r="S258" s="761"/>
      <c r="T258" s="761">
        <v>4</v>
      </c>
      <c r="U258" s="382" t="s">
        <v>100</v>
      </c>
      <c r="V258" s="383">
        <v>214188700</v>
      </c>
      <c r="W258" s="65" t="s">
        <v>1806</v>
      </c>
      <c r="X258" s="65" t="s">
        <v>1241</v>
      </c>
      <c r="Y258" s="66" t="s">
        <v>188</v>
      </c>
      <c r="Z258" s="66" t="s">
        <v>386</v>
      </c>
      <c r="AA258" s="66" t="s">
        <v>1240</v>
      </c>
      <c r="AB258" s="67">
        <v>214289700</v>
      </c>
      <c r="AC258" s="432" t="s">
        <v>1245</v>
      </c>
      <c r="AD258" s="343" t="s">
        <v>1246</v>
      </c>
      <c r="AE258" s="343" t="s">
        <v>1247</v>
      </c>
      <c r="AF258" s="343" t="s">
        <v>104</v>
      </c>
      <c r="AG258" s="343" t="s">
        <v>104</v>
      </c>
      <c r="AI258" s="766"/>
      <c r="AJ258" s="388" t="str">
        <f>+IF(Q258=0,"No Aplica",IF(AI258/Q258&gt;=100%,100%,AI258/Q258))</f>
        <v>No Aplica</v>
      </c>
      <c r="AK258" s="389" t="str">
        <f t="shared" si="139"/>
        <v>No reporta avance en el periodo</v>
      </c>
      <c r="AL258" s="343" t="s">
        <v>368</v>
      </c>
      <c r="AM258" s="343" t="s">
        <v>1241</v>
      </c>
      <c r="AN258" s="343" t="s">
        <v>104</v>
      </c>
      <c r="AO258" s="298" t="str">
        <f>IF(AI258&lt;1%,"Sin iniciar",IF(AI258&gt;=G258,"Terminada","En gestión"))</f>
        <v>Sin iniciar</v>
      </c>
      <c r="AP258" s="368">
        <v>214188700</v>
      </c>
      <c r="AQ258" s="368">
        <v>0</v>
      </c>
      <c r="AR258" s="73">
        <v>214289700</v>
      </c>
      <c r="AS258" s="73">
        <v>187671332.75</v>
      </c>
      <c r="AT258" s="73">
        <v>28484235.288866669</v>
      </c>
      <c r="AV258" s="522">
        <v>2</v>
      </c>
      <c r="AW258" s="476">
        <f>+IF(R258=0,"No Aplica",IF(AV258/R258&gt;=100%,100%,AV258/R258))</f>
        <v>1</v>
      </c>
      <c r="AX258" s="452" t="str">
        <f t="shared" ref="AX258" si="149">IF(ISTEXT(AW258),"No reporta avance en el periodo",IF(AW258&lt;=69%,"Avance insuficiente",IF(AW258&gt;95%,"Avance satisfactorio",IF(AW258&gt;70%,"Avance suficiente",IF(AW258&lt;94%,"Avance suficiente",0)))))</f>
        <v>Avance satisfactorio</v>
      </c>
      <c r="AY258" s="689" t="s">
        <v>1248</v>
      </c>
      <c r="AZ258" s="768" t="s">
        <v>1249</v>
      </c>
      <c r="BA258" s="480" t="s">
        <v>104</v>
      </c>
      <c r="BB258" s="301" t="s">
        <v>213</v>
      </c>
      <c r="BC258" s="414">
        <v>214118700</v>
      </c>
      <c r="BD258" s="422">
        <v>107094350</v>
      </c>
      <c r="BE258" s="67">
        <v>214289700</v>
      </c>
      <c r="BF258" s="67">
        <v>187671332.75</v>
      </c>
      <c r="BG258" s="67">
        <v>80290079.655533344</v>
      </c>
    </row>
    <row r="259" spans="2:59" s="98" customFormat="1" ht="17.25" thickBot="1" x14ac:dyDescent="0.35">
      <c r="B259" s="345"/>
      <c r="C259" s="345"/>
      <c r="D259" s="345"/>
      <c r="E259" s="348"/>
      <c r="F259" s="345"/>
      <c r="G259" s="345"/>
      <c r="H259" s="345"/>
      <c r="I259" s="762"/>
      <c r="J259" s="345"/>
      <c r="K259" s="345"/>
      <c r="L259" s="345"/>
      <c r="M259" s="345"/>
      <c r="N259" s="345"/>
      <c r="O259" s="339"/>
      <c r="P259" s="339"/>
      <c r="Q259" s="762"/>
      <c r="R259" s="762"/>
      <c r="S259" s="762"/>
      <c r="T259" s="762"/>
      <c r="U259" s="382"/>
      <c r="V259" s="383"/>
      <c r="W259" s="65" t="s">
        <v>1806</v>
      </c>
      <c r="X259" s="65" t="str">
        <f t="shared" ref="X259:Z259" si="150">+X258</f>
        <v>GCT_01</v>
      </c>
      <c r="Y259" s="66" t="str">
        <f t="shared" si="150"/>
        <v>Fortalecimiento de la capacidad institucional</v>
      </c>
      <c r="Z259" s="66" t="str">
        <f t="shared" si="150"/>
        <v>Documentos de lineamientos técnicos</v>
      </c>
      <c r="AA259" s="66" t="s">
        <v>987</v>
      </c>
      <c r="AB259" s="67">
        <v>34155000</v>
      </c>
      <c r="AC259" s="433"/>
      <c r="AD259" s="345"/>
      <c r="AE259" s="345"/>
      <c r="AF259" s="345"/>
      <c r="AG259" s="345"/>
      <c r="AI259" s="767"/>
      <c r="AJ259" s="378"/>
      <c r="AK259" s="380"/>
      <c r="AL259" s="345"/>
      <c r="AM259" s="345"/>
      <c r="AN259" s="345"/>
      <c r="AO259" s="300"/>
      <c r="AP259" s="370"/>
      <c r="AQ259" s="370"/>
      <c r="AR259" s="73">
        <v>34155000</v>
      </c>
      <c r="AS259" s="73">
        <v>29700000</v>
      </c>
      <c r="AT259" s="73">
        <v>5544000</v>
      </c>
      <c r="AV259" s="523"/>
      <c r="AW259" s="451"/>
      <c r="AX259" s="453"/>
      <c r="AY259" s="691"/>
      <c r="AZ259" s="769"/>
      <c r="BA259" s="456"/>
      <c r="BB259" s="302"/>
      <c r="BC259" s="415"/>
      <c r="BD259" s="423"/>
      <c r="BE259" s="67">
        <v>34155000</v>
      </c>
      <c r="BF259" s="67">
        <v>29700000</v>
      </c>
      <c r="BG259" s="67">
        <v>14454000</v>
      </c>
    </row>
    <row r="260" spans="2:59" s="98" customFormat="1" ht="17.25" thickBot="1" x14ac:dyDescent="0.35">
      <c r="B260" s="343" t="s">
        <v>88</v>
      </c>
      <c r="C260" s="343" t="s">
        <v>987</v>
      </c>
      <c r="D260" s="343" t="s">
        <v>1240</v>
      </c>
      <c r="E260" s="346" t="s">
        <v>1250</v>
      </c>
      <c r="F260" s="343" t="s">
        <v>220</v>
      </c>
      <c r="G260" s="343" t="s">
        <v>1151</v>
      </c>
      <c r="H260" s="343" t="s">
        <v>221</v>
      </c>
      <c r="I260" s="420">
        <v>1</v>
      </c>
      <c r="J260" s="343" t="s">
        <v>1251</v>
      </c>
      <c r="K260" s="343" t="s">
        <v>96</v>
      </c>
      <c r="L260" s="343" t="s">
        <v>97</v>
      </c>
      <c r="M260" s="343" t="s">
        <v>1252</v>
      </c>
      <c r="N260" s="343" t="s">
        <v>1253</v>
      </c>
      <c r="O260" s="337">
        <v>46054</v>
      </c>
      <c r="P260" s="337">
        <v>46386</v>
      </c>
      <c r="Q260" s="420">
        <v>0.2</v>
      </c>
      <c r="R260" s="420">
        <v>0.2</v>
      </c>
      <c r="S260" s="420">
        <v>0.5</v>
      </c>
      <c r="T260" s="420">
        <v>1</v>
      </c>
      <c r="U260" s="382" t="s">
        <v>100</v>
      </c>
      <c r="V260" s="383">
        <v>221180650</v>
      </c>
      <c r="W260" s="65" t="s">
        <v>1806</v>
      </c>
      <c r="X260" s="65" t="s">
        <v>1250</v>
      </c>
      <c r="Y260" s="66" t="s">
        <v>188</v>
      </c>
      <c r="Z260" s="66" t="s">
        <v>386</v>
      </c>
      <c r="AA260" s="66" t="s">
        <v>1240</v>
      </c>
      <c r="AB260" s="67">
        <v>221180650</v>
      </c>
      <c r="AC260" s="432" t="s">
        <v>1245</v>
      </c>
      <c r="AD260" s="343" t="s">
        <v>1246</v>
      </c>
      <c r="AE260" s="343" t="s">
        <v>1247</v>
      </c>
      <c r="AF260" s="343" t="s">
        <v>104</v>
      </c>
      <c r="AG260" s="343" t="s">
        <v>104</v>
      </c>
      <c r="AI260" s="448">
        <v>0.4</v>
      </c>
      <c r="AJ260" s="388">
        <f>+IF(Q260=0,"No Aplica",IF(AI260/Q260&gt;=100%,100%,AI260/Q260))</f>
        <v>1</v>
      </c>
      <c r="AK260" s="389" t="str">
        <f t="shared" si="139"/>
        <v>Avance satisfactorio</v>
      </c>
      <c r="AL260" s="343" t="s">
        <v>1254</v>
      </c>
      <c r="AM260" s="343" t="s">
        <v>1250</v>
      </c>
      <c r="AN260" s="343" t="s">
        <v>104</v>
      </c>
      <c r="AO260" s="298" t="str">
        <f>IF(AI260&lt;1%,"Sin iniciar",IF(AI260&gt;=G260,"Terminada","En gestión"))</f>
        <v>En gestión</v>
      </c>
      <c r="AP260" s="368">
        <v>221180650</v>
      </c>
      <c r="AQ260" s="368">
        <v>44236130</v>
      </c>
      <c r="AR260" s="73">
        <v>221180650</v>
      </c>
      <c r="AS260" s="73">
        <v>193886555.75</v>
      </c>
      <c r="AT260" s="73">
        <v>29582141.200011112</v>
      </c>
      <c r="AV260" s="518"/>
      <c r="AW260" s="476">
        <f>+IF(R260=0,"No Aplica",IF(AV260/R260&gt;=100%,100%,AV260/R260))</f>
        <v>0</v>
      </c>
      <c r="AX260" s="452" t="s">
        <v>1255</v>
      </c>
      <c r="AY260" s="480" t="s">
        <v>1256</v>
      </c>
      <c r="AZ260" s="480" t="s">
        <v>104</v>
      </c>
      <c r="BA260" s="480" t="s">
        <v>104</v>
      </c>
      <c r="BB260" s="301" t="s">
        <v>213</v>
      </c>
      <c r="BC260" s="404">
        <v>176944520</v>
      </c>
      <c r="BD260" s="770">
        <v>0</v>
      </c>
      <c r="BE260" s="67">
        <v>221180650</v>
      </c>
      <c r="BF260" s="67">
        <v>193886555.75</v>
      </c>
      <c r="BG260" s="67">
        <v>82604404.077788875</v>
      </c>
    </row>
    <row r="261" spans="2:59" s="98" customFormat="1" ht="17.25" thickBot="1" x14ac:dyDescent="0.35">
      <c r="B261" s="345"/>
      <c r="C261" s="345"/>
      <c r="D261" s="345"/>
      <c r="E261" s="348"/>
      <c r="F261" s="345"/>
      <c r="G261" s="345"/>
      <c r="H261" s="345"/>
      <c r="I261" s="421"/>
      <c r="J261" s="345"/>
      <c r="K261" s="345"/>
      <c r="L261" s="345"/>
      <c r="M261" s="345"/>
      <c r="N261" s="345"/>
      <c r="O261" s="339"/>
      <c r="P261" s="339"/>
      <c r="Q261" s="421"/>
      <c r="R261" s="421"/>
      <c r="S261" s="421"/>
      <c r="T261" s="421"/>
      <c r="U261" s="382"/>
      <c r="V261" s="383"/>
      <c r="W261" s="65" t="s">
        <v>1806</v>
      </c>
      <c r="X261" s="65" t="str">
        <f t="shared" ref="X261:Z261" si="151">+X260</f>
        <v>GCT_02</v>
      </c>
      <c r="Y261" s="66" t="str">
        <f t="shared" si="151"/>
        <v>Fortalecimiento de la capacidad institucional</v>
      </c>
      <c r="Z261" s="66" t="str">
        <f t="shared" si="151"/>
        <v>Documentos de lineamientos técnicos</v>
      </c>
      <c r="AA261" s="66" t="s">
        <v>1257</v>
      </c>
      <c r="AB261" s="67">
        <v>43498750</v>
      </c>
      <c r="AC261" s="433"/>
      <c r="AD261" s="345"/>
      <c r="AE261" s="345"/>
      <c r="AF261" s="345"/>
      <c r="AG261" s="345"/>
      <c r="AI261" s="449"/>
      <c r="AJ261" s="378"/>
      <c r="AK261" s="380"/>
      <c r="AL261" s="345"/>
      <c r="AM261" s="345"/>
      <c r="AN261" s="345"/>
      <c r="AO261" s="300"/>
      <c r="AP261" s="370"/>
      <c r="AQ261" s="370"/>
      <c r="AR261" s="73">
        <v>43498750</v>
      </c>
      <c r="AS261" s="73">
        <v>37825000</v>
      </c>
      <c r="AT261" s="73">
        <v>7565000</v>
      </c>
      <c r="AV261" s="457"/>
      <c r="AW261" s="451"/>
      <c r="AX261" s="453"/>
      <c r="AY261" s="456"/>
      <c r="AZ261" s="456"/>
      <c r="BA261" s="456"/>
      <c r="BB261" s="302"/>
      <c r="BC261" s="415"/>
      <c r="BD261" s="771"/>
      <c r="BE261" s="67">
        <v>43498750</v>
      </c>
      <c r="BF261" s="67">
        <v>37825000</v>
      </c>
      <c r="BG261" s="67">
        <v>18912500</v>
      </c>
    </row>
    <row r="262" spans="2:59" s="98" customFormat="1" ht="17.25" thickBot="1" x14ac:dyDescent="0.35">
      <c r="B262" s="343" t="s">
        <v>88</v>
      </c>
      <c r="C262" s="343" t="s">
        <v>987</v>
      </c>
      <c r="D262" s="343" t="s">
        <v>1240</v>
      </c>
      <c r="E262" s="346" t="s">
        <v>1258</v>
      </c>
      <c r="F262" s="343" t="s">
        <v>220</v>
      </c>
      <c r="G262" s="343" t="s">
        <v>1151</v>
      </c>
      <c r="H262" s="343" t="s">
        <v>221</v>
      </c>
      <c r="I262" s="420">
        <v>1</v>
      </c>
      <c r="J262" s="343" t="s">
        <v>1259</v>
      </c>
      <c r="K262" s="343" t="s">
        <v>96</v>
      </c>
      <c r="L262" s="343" t="s">
        <v>97</v>
      </c>
      <c r="M262" s="343" t="s">
        <v>1233</v>
      </c>
      <c r="N262" s="343" t="s">
        <v>1260</v>
      </c>
      <c r="O262" s="337">
        <v>46054</v>
      </c>
      <c r="P262" s="337">
        <v>46203</v>
      </c>
      <c r="Q262" s="420">
        <v>0.5</v>
      </c>
      <c r="R262" s="420">
        <v>1</v>
      </c>
      <c r="S262" s="420"/>
      <c r="T262" s="420"/>
      <c r="U262" s="382" t="s">
        <v>100</v>
      </c>
      <c r="V262" s="383">
        <v>375855650</v>
      </c>
      <c r="W262" s="65" t="s">
        <v>1806</v>
      </c>
      <c r="X262" s="65" t="s">
        <v>1258</v>
      </c>
      <c r="Y262" s="66" t="s">
        <v>188</v>
      </c>
      <c r="Z262" s="66" t="s">
        <v>386</v>
      </c>
      <c r="AA262" s="66" t="s">
        <v>1240</v>
      </c>
      <c r="AB262" s="67">
        <v>375855650</v>
      </c>
      <c r="AC262" s="432" t="s">
        <v>1245</v>
      </c>
      <c r="AD262" s="343" t="s">
        <v>1246</v>
      </c>
      <c r="AE262" s="343" t="s">
        <v>1247</v>
      </c>
      <c r="AF262" s="343" t="s">
        <v>104</v>
      </c>
      <c r="AG262" s="343" t="s">
        <v>104</v>
      </c>
      <c r="AI262" s="448">
        <v>0.42</v>
      </c>
      <c r="AJ262" s="388">
        <f>+IF(Q262=0,"No Aplica",IF(AI262/Q262&gt;=100%,100%,AI262/Q262))</f>
        <v>0.84</v>
      </c>
      <c r="AK262" s="389" t="str">
        <f>IF(ISTEXT(AJ262),"No reporta avance en el periodo",IF(AJ262&lt;=69%,"Avance insuficiente",IF(AJ262&gt;95%,"Avance satisfactorio",IF(AJ262&gt;70%,"Avance suficiente",IF(AJ262&lt;94%,"Avance suficiente",0)))))</f>
        <v>Avance suficiente</v>
      </c>
      <c r="AL262" s="343" t="s">
        <v>1261</v>
      </c>
      <c r="AM262" s="343" t="s">
        <v>1258</v>
      </c>
      <c r="AN262" s="343" t="s">
        <v>1262</v>
      </c>
      <c r="AO262" s="298" t="str">
        <f>IF(AI262&lt;1%,"Sin iniciar",IF(AI262&gt;=G262,"Terminada","En gestión"))</f>
        <v>En gestión</v>
      </c>
      <c r="AP262" s="368">
        <v>375855650</v>
      </c>
      <c r="AQ262" s="368">
        <v>187927825</v>
      </c>
      <c r="AR262" s="73">
        <v>375855650</v>
      </c>
      <c r="AS262" s="73">
        <v>328386555.75</v>
      </c>
      <c r="AT262" s="73">
        <v>56691585.646677777</v>
      </c>
      <c r="AV262" s="518">
        <v>1</v>
      </c>
      <c r="AW262" s="476">
        <f>+IF(R262=0,"No Aplica",IF(AV262/R262&gt;=100%,100%,AV262/R262))</f>
        <v>1</v>
      </c>
      <c r="AX262" s="452" t="str">
        <f t="shared" ref="AX262" si="152">IF(ISTEXT(AW262),"No reporta avance en el periodo",IF(AW262&lt;=69%,"Avance insuficiente",IF(AW262&gt;95%,"Avance satisfactorio",IF(AW262&gt;70%,"Avance suficiente",IF(AW262&lt;94%,"Avance suficiente",0)))))</f>
        <v>Avance satisfactorio</v>
      </c>
      <c r="AY262" s="669" t="s">
        <v>1263</v>
      </c>
      <c r="AZ262" s="768" t="s">
        <v>1264</v>
      </c>
      <c r="BA262" s="480" t="s">
        <v>104</v>
      </c>
      <c r="BB262" s="301" t="str">
        <f>IF(AV262&lt;1%,"Sin iniciar",IF(AV262&gt;=R262,"Terminada","En gestión"))</f>
        <v>Terminada</v>
      </c>
      <c r="BC262" s="772">
        <v>187927825</v>
      </c>
      <c r="BD262" s="774">
        <v>187927825</v>
      </c>
      <c r="BE262" s="67">
        <v>375855650</v>
      </c>
      <c r="BF262" s="67">
        <v>328386555.75</v>
      </c>
      <c r="BG262" s="67">
        <v>148908848.52445558</v>
      </c>
    </row>
    <row r="263" spans="2:59" s="98" customFormat="1" ht="17.25" thickBot="1" x14ac:dyDescent="0.35">
      <c r="B263" s="345"/>
      <c r="C263" s="345"/>
      <c r="D263" s="345"/>
      <c r="E263" s="348"/>
      <c r="F263" s="345"/>
      <c r="G263" s="345"/>
      <c r="H263" s="345"/>
      <c r="I263" s="421"/>
      <c r="J263" s="345"/>
      <c r="K263" s="345"/>
      <c r="L263" s="345"/>
      <c r="M263" s="345"/>
      <c r="N263" s="345"/>
      <c r="O263" s="339"/>
      <c r="P263" s="339"/>
      <c r="Q263" s="421"/>
      <c r="R263" s="421"/>
      <c r="S263" s="421"/>
      <c r="T263" s="421"/>
      <c r="U263" s="382"/>
      <c r="V263" s="383"/>
      <c r="W263" s="65" t="s">
        <v>1806</v>
      </c>
      <c r="X263" s="65" t="str">
        <f t="shared" ref="X263:Z263" si="153">+X262</f>
        <v>GCT_03</v>
      </c>
      <c r="Y263" s="66" t="str">
        <f t="shared" si="153"/>
        <v>Fortalecimiento de la capacidad institucional</v>
      </c>
      <c r="Z263" s="66" t="str">
        <f t="shared" si="153"/>
        <v>Documentos de lineamientos técnicos</v>
      </c>
      <c r="AA263" s="66" t="s">
        <v>987</v>
      </c>
      <c r="AB263" s="67">
        <v>45540000</v>
      </c>
      <c r="AC263" s="433"/>
      <c r="AD263" s="345"/>
      <c r="AE263" s="345"/>
      <c r="AF263" s="345"/>
      <c r="AG263" s="345"/>
      <c r="AI263" s="449"/>
      <c r="AJ263" s="378"/>
      <c r="AK263" s="380"/>
      <c r="AL263" s="345"/>
      <c r="AM263" s="345"/>
      <c r="AN263" s="345"/>
      <c r="AO263" s="300"/>
      <c r="AP263" s="370"/>
      <c r="AQ263" s="370"/>
      <c r="AR263" s="73">
        <v>45540000</v>
      </c>
      <c r="AS263" s="73">
        <v>39600000</v>
      </c>
      <c r="AT263" s="73">
        <v>7392000</v>
      </c>
      <c r="AV263" s="457"/>
      <c r="AW263" s="451"/>
      <c r="AX263" s="453"/>
      <c r="AY263" s="670"/>
      <c r="AZ263" s="769"/>
      <c r="BA263" s="456"/>
      <c r="BB263" s="302"/>
      <c r="BC263" s="773"/>
      <c r="BD263" s="773"/>
      <c r="BE263" s="67">
        <v>45540000</v>
      </c>
      <c r="BF263" s="67">
        <v>39600000</v>
      </c>
      <c r="BG263" s="67">
        <v>19272000</v>
      </c>
    </row>
    <row r="264" spans="2:59" s="98" customFormat="1" ht="17.25" thickBot="1" x14ac:dyDescent="0.35">
      <c r="B264" s="343" t="s">
        <v>88</v>
      </c>
      <c r="C264" s="343" t="s">
        <v>987</v>
      </c>
      <c r="D264" s="343" t="s">
        <v>1240</v>
      </c>
      <c r="E264" s="346" t="s">
        <v>1265</v>
      </c>
      <c r="F264" s="343" t="s">
        <v>220</v>
      </c>
      <c r="G264" s="343" t="s">
        <v>1151</v>
      </c>
      <c r="H264" s="343" t="s">
        <v>221</v>
      </c>
      <c r="I264" s="420">
        <v>1</v>
      </c>
      <c r="J264" s="343" t="s">
        <v>1266</v>
      </c>
      <c r="K264" s="343" t="s">
        <v>96</v>
      </c>
      <c r="L264" s="343" t="s">
        <v>97</v>
      </c>
      <c r="M264" s="343" t="s">
        <v>1267</v>
      </c>
      <c r="N264" s="343" t="s">
        <v>1268</v>
      </c>
      <c r="O264" s="337">
        <v>46054</v>
      </c>
      <c r="P264" s="337">
        <v>46203</v>
      </c>
      <c r="Q264" s="420">
        <v>0.2</v>
      </c>
      <c r="R264" s="420">
        <v>1</v>
      </c>
      <c r="S264" s="420"/>
      <c r="T264" s="420"/>
      <c r="U264" s="382" t="s">
        <v>100</v>
      </c>
      <c r="V264" s="383">
        <v>319539000</v>
      </c>
      <c r="W264" s="65" t="s">
        <v>1806</v>
      </c>
      <c r="X264" s="65" t="s">
        <v>1265</v>
      </c>
      <c r="Y264" s="66" t="s">
        <v>188</v>
      </c>
      <c r="Z264" s="66" t="s">
        <v>386</v>
      </c>
      <c r="AA264" s="66" t="s">
        <v>1240</v>
      </c>
      <c r="AB264" s="67">
        <v>319539000</v>
      </c>
      <c r="AC264" s="432" t="s">
        <v>1245</v>
      </c>
      <c r="AD264" s="343" t="s">
        <v>1246</v>
      </c>
      <c r="AE264" s="343" t="s">
        <v>1247</v>
      </c>
      <c r="AF264" s="343" t="s">
        <v>104</v>
      </c>
      <c r="AG264" s="343" t="s">
        <v>104</v>
      </c>
      <c r="AI264" s="448">
        <v>0.35</v>
      </c>
      <c r="AJ264" s="388">
        <f>+IF(Q264=0,"No Aplica",IF(AI264/Q264&gt;=100%,100%,AI264/Q264))</f>
        <v>1</v>
      </c>
      <c r="AK264" s="389" t="str">
        <f>IF(ISTEXT(AJ264),"No reporta avance en el periodo",IF(AJ264&lt;=69%,"Avance insuficiente",IF(AJ264&gt;95%,"Avance satisfactorio",IF(AJ264&gt;70%,"Avance suficiente",IF(AJ264&lt;94%,"Avance suficiente",0)))))</f>
        <v>Avance satisfactorio</v>
      </c>
      <c r="AL264" s="343" t="s">
        <v>1269</v>
      </c>
      <c r="AM264" s="343" t="s">
        <v>1265</v>
      </c>
      <c r="AN264" s="343" t="s">
        <v>104</v>
      </c>
      <c r="AO264" s="298" t="str">
        <f>IF(AI264&lt;1%,"Sin iniciar",IF(AI264&gt;=G264,"Terminada","En gestión"))</f>
        <v>En gestión</v>
      </c>
      <c r="AP264" s="368">
        <v>319539000</v>
      </c>
      <c r="AQ264" s="368">
        <v>63907800</v>
      </c>
      <c r="AR264" s="73">
        <v>319539000</v>
      </c>
      <c r="AS264" s="73">
        <v>279415555.75</v>
      </c>
      <c r="AT264" s="73">
        <v>48348303.534444444</v>
      </c>
      <c r="AV264" s="518">
        <v>1</v>
      </c>
      <c r="AW264" s="476">
        <f>+IF(R264=0,"No Aplica",IF(AV264/R264&gt;=100%,100%,AV264/R264))</f>
        <v>1</v>
      </c>
      <c r="AX264" s="452" t="str">
        <f t="shared" ref="AX264" si="154">IF(ISTEXT(AW264),"No reporta avance en el periodo",IF(AW264&lt;=69%,"Avance insuficiente",IF(AW264&gt;95%,"Avance satisfactorio",IF(AW264&gt;70%,"Avance suficiente",IF(AW264&lt;94%,"Avance suficiente",0)))))</f>
        <v>Avance satisfactorio</v>
      </c>
      <c r="AY264" s="669" t="s">
        <v>1270</v>
      </c>
      <c r="AZ264" s="768" t="s">
        <v>1271</v>
      </c>
      <c r="BA264" s="480" t="s">
        <v>104</v>
      </c>
      <c r="BB264" s="301" t="s">
        <v>483</v>
      </c>
      <c r="BC264" s="772">
        <v>255631200</v>
      </c>
      <c r="BD264" s="772">
        <v>255631200</v>
      </c>
      <c r="BE264" s="67">
        <v>319539000</v>
      </c>
      <c r="BF264" s="67">
        <v>279415555.75</v>
      </c>
      <c r="BG264" s="67">
        <v>125874266.41222222</v>
      </c>
    </row>
    <row r="265" spans="2:59" s="98" customFormat="1" ht="17.25" thickBot="1" x14ac:dyDescent="0.35">
      <c r="B265" s="344"/>
      <c r="C265" s="344"/>
      <c r="D265" s="344"/>
      <c r="E265" s="347"/>
      <c r="F265" s="344"/>
      <c r="G265" s="344"/>
      <c r="H265" s="344"/>
      <c r="I265" s="754"/>
      <c r="J265" s="344"/>
      <c r="K265" s="344"/>
      <c r="L265" s="344"/>
      <c r="M265" s="344"/>
      <c r="N265" s="344"/>
      <c r="O265" s="338"/>
      <c r="P265" s="338"/>
      <c r="Q265" s="754"/>
      <c r="R265" s="754"/>
      <c r="S265" s="754"/>
      <c r="T265" s="754"/>
      <c r="U265" s="382"/>
      <c r="V265" s="383"/>
      <c r="W265" s="65" t="s">
        <v>1806</v>
      </c>
      <c r="X265" s="65" t="str">
        <f t="shared" ref="X265:Z266" si="155">+X264</f>
        <v>GCT_04</v>
      </c>
      <c r="Y265" s="66" t="str">
        <f t="shared" si="155"/>
        <v>Fortalecimiento de la capacidad institucional</v>
      </c>
      <c r="Z265" s="66" t="str">
        <f t="shared" si="155"/>
        <v>Documentos de lineamientos técnicos</v>
      </c>
      <c r="AA265" s="66" t="s">
        <v>1257</v>
      </c>
      <c r="AB265" s="67">
        <v>274947500</v>
      </c>
      <c r="AC265" s="627"/>
      <c r="AD265" s="344"/>
      <c r="AE265" s="344"/>
      <c r="AF265" s="344"/>
      <c r="AG265" s="344"/>
      <c r="AI265" s="755"/>
      <c r="AJ265" s="377"/>
      <c r="AK265" s="379"/>
      <c r="AL265" s="344"/>
      <c r="AM265" s="344"/>
      <c r="AN265" s="344"/>
      <c r="AO265" s="299"/>
      <c r="AP265" s="369"/>
      <c r="AQ265" s="369"/>
      <c r="AR265" s="73">
        <v>34155000</v>
      </c>
      <c r="AS265" s="73">
        <v>29700000</v>
      </c>
      <c r="AT265" s="73">
        <v>5544000</v>
      </c>
      <c r="AV265" s="514"/>
      <c r="AW265" s="450"/>
      <c r="AX265" s="491"/>
      <c r="AY265" s="692"/>
      <c r="AZ265" s="777"/>
      <c r="BA265" s="513"/>
      <c r="BB265" s="495"/>
      <c r="BC265" s="775"/>
      <c r="BD265" s="775"/>
      <c r="BE265" s="67">
        <v>274947500</v>
      </c>
      <c r="BF265" s="67">
        <v>245450000</v>
      </c>
      <c r="BG265" s="67">
        <v>128825000</v>
      </c>
    </row>
    <row r="266" spans="2:59" s="98" customFormat="1" ht="17.25" thickBot="1" x14ac:dyDescent="0.35">
      <c r="B266" s="345"/>
      <c r="C266" s="345"/>
      <c r="D266" s="345"/>
      <c r="E266" s="348"/>
      <c r="F266" s="345"/>
      <c r="G266" s="345"/>
      <c r="H266" s="345"/>
      <c r="I266" s="421"/>
      <c r="J266" s="345"/>
      <c r="K266" s="345"/>
      <c r="L266" s="345"/>
      <c r="M266" s="345"/>
      <c r="N266" s="345"/>
      <c r="O266" s="339"/>
      <c r="P266" s="339"/>
      <c r="Q266" s="421"/>
      <c r="R266" s="421"/>
      <c r="S266" s="421"/>
      <c r="T266" s="421"/>
      <c r="U266" s="382"/>
      <c r="V266" s="383"/>
      <c r="W266" s="65" t="s">
        <v>1806</v>
      </c>
      <c r="X266" s="65" t="str">
        <f t="shared" si="155"/>
        <v>GCT_04</v>
      </c>
      <c r="Y266" s="66" t="str">
        <f t="shared" si="155"/>
        <v>Fortalecimiento de la capacidad institucional</v>
      </c>
      <c r="Z266" s="66" t="str">
        <f t="shared" si="155"/>
        <v>Documentos de lineamientos técnicos</v>
      </c>
      <c r="AA266" s="66" t="s">
        <v>987</v>
      </c>
      <c r="AB266" s="67">
        <v>34155000</v>
      </c>
      <c r="AC266" s="433"/>
      <c r="AD266" s="345"/>
      <c r="AE266" s="345"/>
      <c r="AF266" s="345"/>
      <c r="AG266" s="345"/>
      <c r="AI266" s="449"/>
      <c r="AJ266" s="378"/>
      <c r="AK266" s="380"/>
      <c r="AL266" s="345"/>
      <c r="AM266" s="345"/>
      <c r="AN266" s="345"/>
      <c r="AO266" s="300"/>
      <c r="AP266" s="370"/>
      <c r="AQ266" s="370"/>
      <c r="AR266" s="73">
        <v>135797500</v>
      </c>
      <c r="AS266" s="73">
        <v>124450000</v>
      </c>
      <c r="AT266" s="73">
        <v>27330000</v>
      </c>
      <c r="AV266" s="457"/>
      <c r="AW266" s="451"/>
      <c r="AX266" s="453"/>
      <c r="AY266" s="670"/>
      <c r="AZ266" s="769"/>
      <c r="BA266" s="456"/>
      <c r="BB266" s="302"/>
      <c r="BC266" s="773"/>
      <c r="BD266" s="776"/>
      <c r="BE266" s="67">
        <v>34155000</v>
      </c>
      <c r="BF266" s="67">
        <v>29700000</v>
      </c>
      <c r="BG266" s="67">
        <v>14454000</v>
      </c>
    </row>
    <row r="267" spans="2:59" s="98" customFormat="1" ht="17.25" thickBot="1" x14ac:dyDescent="0.35">
      <c r="B267" s="343" t="s">
        <v>88</v>
      </c>
      <c r="C267" s="343" t="s">
        <v>987</v>
      </c>
      <c r="D267" s="343" t="s">
        <v>1272</v>
      </c>
      <c r="E267" s="346" t="s">
        <v>1273</v>
      </c>
      <c r="F267" s="343" t="s">
        <v>220</v>
      </c>
      <c r="G267" s="343" t="s">
        <v>1151</v>
      </c>
      <c r="H267" s="343" t="s">
        <v>221</v>
      </c>
      <c r="I267" s="420">
        <v>1</v>
      </c>
      <c r="J267" s="343" t="s">
        <v>1274</v>
      </c>
      <c r="K267" s="343" t="s">
        <v>96</v>
      </c>
      <c r="L267" s="343" t="s">
        <v>97</v>
      </c>
      <c r="M267" s="343" t="s">
        <v>1153</v>
      </c>
      <c r="N267" s="343" t="s">
        <v>1275</v>
      </c>
      <c r="O267" s="337">
        <v>46037</v>
      </c>
      <c r="P267" s="337">
        <v>46386</v>
      </c>
      <c r="Q267" s="420">
        <v>1</v>
      </c>
      <c r="R267" s="420">
        <v>1</v>
      </c>
      <c r="S267" s="420">
        <v>1</v>
      </c>
      <c r="T267" s="420">
        <v>1</v>
      </c>
      <c r="U267" s="382" t="s">
        <v>100</v>
      </c>
      <c r="V267" s="383">
        <v>403161740</v>
      </c>
      <c r="W267" s="65" t="s">
        <v>1806</v>
      </c>
      <c r="X267" s="65" t="s">
        <v>1273</v>
      </c>
      <c r="Y267" s="66" t="s">
        <v>188</v>
      </c>
      <c r="Z267" s="66" t="s">
        <v>386</v>
      </c>
      <c r="AA267" s="66" t="s">
        <v>1257</v>
      </c>
      <c r="AB267" s="67">
        <v>46287500</v>
      </c>
      <c r="AC267" s="432" t="s">
        <v>1276</v>
      </c>
      <c r="AD267" s="343" t="s">
        <v>1277</v>
      </c>
      <c r="AE267" s="343" t="s">
        <v>1278</v>
      </c>
      <c r="AF267" s="343" t="s">
        <v>104</v>
      </c>
      <c r="AG267" s="343" t="s">
        <v>104</v>
      </c>
      <c r="AI267" s="448">
        <v>1</v>
      </c>
      <c r="AJ267" s="388">
        <f>+IF(Q267=0,"No Aplica",IF(AI267/Q267&gt;=100%,100%,AI267/Q267))</f>
        <v>1</v>
      </c>
      <c r="AK267" s="389" t="str">
        <f t="shared" si="139"/>
        <v>Avance satisfactorio</v>
      </c>
      <c r="AL267" s="343" t="s">
        <v>1279</v>
      </c>
      <c r="AM267" s="343" t="s">
        <v>1280</v>
      </c>
      <c r="AN267" s="343" t="s">
        <v>104</v>
      </c>
      <c r="AO267" s="298" t="str">
        <f>IF(AI267&lt;1%,"Sin iniciar",IF(AI267&gt;=G267,"Terminada","En gestión"))</f>
        <v>En gestión</v>
      </c>
      <c r="AP267" s="368">
        <v>403161740</v>
      </c>
      <c r="AQ267" s="368">
        <v>100790442</v>
      </c>
      <c r="AR267" s="73">
        <v>46287500</v>
      </c>
      <c r="AS267" s="73">
        <v>40250000</v>
      </c>
      <c r="AT267" s="73">
        <v>8050000</v>
      </c>
      <c r="AV267" s="518">
        <v>1</v>
      </c>
      <c r="AW267" s="476">
        <f>+IF(R267=0,"No Aplica",IF(AV267/R267&gt;=100%,100%,AV267/R267))</f>
        <v>1</v>
      </c>
      <c r="AX267" s="452" t="str">
        <f t="shared" ref="AX267" si="156">IF(ISTEXT(AW267),"No reporta avance en el periodo",IF(AW267&lt;=69%,"Avance insuficiente",IF(AW267&gt;95%,"Avance satisfactorio",IF(AW267&gt;70%,"Avance suficiente",IF(AW267&lt;94%,"Avance suficiente",0)))))</f>
        <v>Avance satisfactorio</v>
      </c>
      <c r="AY267" s="669" t="s">
        <v>1281</v>
      </c>
      <c r="AZ267" s="480" t="s">
        <v>1282</v>
      </c>
      <c r="BA267" s="480" t="s">
        <v>155</v>
      </c>
      <c r="BB267" s="301" t="s">
        <v>213</v>
      </c>
      <c r="BC267" s="404">
        <v>403161740</v>
      </c>
      <c r="BD267" s="422">
        <v>201580885</v>
      </c>
      <c r="BE267" s="67">
        <v>46287500</v>
      </c>
      <c r="BF267" s="67">
        <v>40250000</v>
      </c>
      <c r="BG267" s="67">
        <v>20125000</v>
      </c>
    </row>
    <row r="268" spans="2:59" s="98" customFormat="1" ht="17.25" thickBot="1" x14ac:dyDescent="0.35">
      <c r="B268" s="345"/>
      <c r="C268" s="345"/>
      <c r="D268" s="345"/>
      <c r="E268" s="348"/>
      <c r="F268" s="345"/>
      <c r="G268" s="345"/>
      <c r="H268" s="345"/>
      <c r="I268" s="421"/>
      <c r="J268" s="345"/>
      <c r="K268" s="345"/>
      <c r="L268" s="345"/>
      <c r="M268" s="345"/>
      <c r="N268" s="345"/>
      <c r="O268" s="339"/>
      <c r="P268" s="339"/>
      <c r="Q268" s="421"/>
      <c r="R268" s="421"/>
      <c r="S268" s="421"/>
      <c r="T268" s="421"/>
      <c r="U268" s="382"/>
      <c r="V268" s="383"/>
      <c r="W268" s="65" t="s">
        <v>1806</v>
      </c>
      <c r="X268" s="65" t="str">
        <f t="shared" ref="X268:Y268" si="157">+X267</f>
        <v>GTH_01</v>
      </c>
      <c r="Y268" s="66" t="str">
        <f t="shared" si="157"/>
        <v>Fortalecimiento de la capacidad institucional</v>
      </c>
      <c r="Z268" s="66" t="s">
        <v>189</v>
      </c>
      <c r="AA268" s="66" t="s">
        <v>1257</v>
      </c>
      <c r="AB268" s="67">
        <v>112987500</v>
      </c>
      <c r="AC268" s="433"/>
      <c r="AD268" s="345"/>
      <c r="AE268" s="345"/>
      <c r="AF268" s="345"/>
      <c r="AG268" s="345"/>
      <c r="AI268" s="449"/>
      <c r="AJ268" s="378"/>
      <c r="AK268" s="380"/>
      <c r="AL268" s="345"/>
      <c r="AM268" s="345"/>
      <c r="AN268" s="345"/>
      <c r="AO268" s="300"/>
      <c r="AP268" s="370"/>
      <c r="AQ268" s="370"/>
      <c r="AR268" s="73">
        <v>112987500</v>
      </c>
      <c r="AS268" s="73">
        <v>98250000</v>
      </c>
      <c r="AT268" s="73">
        <v>17445000</v>
      </c>
      <c r="AV268" s="457"/>
      <c r="AW268" s="451"/>
      <c r="AX268" s="453"/>
      <c r="AY268" s="670"/>
      <c r="AZ268" s="456"/>
      <c r="BA268" s="456"/>
      <c r="BB268" s="302"/>
      <c r="BC268" s="405"/>
      <c r="BD268" s="407"/>
      <c r="BE268" s="67">
        <v>112987500</v>
      </c>
      <c r="BF268" s="67">
        <v>98250000</v>
      </c>
      <c r="BG268" s="67">
        <v>46920000</v>
      </c>
    </row>
    <row r="269" spans="2:59" s="98" customFormat="1" ht="17.25" thickBot="1" x14ac:dyDescent="0.35">
      <c r="B269" s="343" t="s">
        <v>88</v>
      </c>
      <c r="C269" s="343" t="s">
        <v>987</v>
      </c>
      <c r="D269" s="343" t="s">
        <v>1272</v>
      </c>
      <c r="E269" s="346" t="s">
        <v>1283</v>
      </c>
      <c r="F269" s="343" t="s">
        <v>220</v>
      </c>
      <c r="G269" s="343" t="s">
        <v>1151</v>
      </c>
      <c r="H269" s="343" t="s">
        <v>221</v>
      </c>
      <c r="I269" s="420">
        <v>0.8</v>
      </c>
      <c r="J269" s="343" t="s">
        <v>1284</v>
      </c>
      <c r="K269" s="343" t="s">
        <v>162</v>
      </c>
      <c r="L269" s="343" t="s">
        <v>97</v>
      </c>
      <c r="M269" s="343" t="s">
        <v>1285</v>
      </c>
      <c r="N269" s="343" t="s">
        <v>1286</v>
      </c>
      <c r="O269" s="337">
        <v>46027</v>
      </c>
      <c r="P269" s="337">
        <v>46386</v>
      </c>
      <c r="Q269" s="420">
        <v>0.8</v>
      </c>
      <c r="R269" s="420">
        <v>0.8</v>
      </c>
      <c r="S269" s="420">
        <v>0.8</v>
      </c>
      <c r="T269" s="420">
        <v>0.8</v>
      </c>
      <c r="U269" s="382" t="s">
        <v>100</v>
      </c>
      <c r="V269" s="383">
        <v>250729603</v>
      </c>
      <c r="W269" s="65" t="s">
        <v>1806</v>
      </c>
      <c r="X269" s="65" t="s">
        <v>1283</v>
      </c>
      <c r="Y269" s="66" t="s">
        <v>188</v>
      </c>
      <c r="Z269" s="66" t="s">
        <v>386</v>
      </c>
      <c r="AA269" s="66" t="s">
        <v>1257</v>
      </c>
      <c r="AB269" s="67">
        <v>70275000</v>
      </c>
      <c r="AC269" s="432" t="s">
        <v>1276</v>
      </c>
      <c r="AD269" s="343" t="s">
        <v>1287</v>
      </c>
      <c r="AE269" s="343" t="s">
        <v>1278</v>
      </c>
      <c r="AF269" s="343" t="s">
        <v>104</v>
      </c>
      <c r="AG269" s="343" t="s">
        <v>104</v>
      </c>
      <c r="AI269" s="448">
        <v>0.87</v>
      </c>
      <c r="AJ269" s="388">
        <f>+IF(Q269=0,"No Aplica",IF(AI269/Q269&gt;=100%,100%,AI269/Q269))</f>
        <v>1</v>
      </c>
      <c r="AK269" s="389" t="str">
        <f t="shared" si="139"/>
        <v>Avance satisfactorio</v>
      </c>
      <c r="AL269" s="343" t="s">
        <v>1288</v>
      </c>
      <c r="AM269" s="343" t="s">
        <v>1289</v>
      </c>
      <c r="AN269" s="343" t="s">
        <v>104</v>
      </c>
      <c r="AO269" s="298" t="str">
        <f>IF(AI269&lt;1%,"Sin iniciar",IF(AI269&gt;=G269,"Terminada","En gestión"))</f>
        <v>En gestión</v>
      </c>
      <c r="AP269" s="368">
        <v>250729603</v>
      </c>
      <c r="AQ269" s="368">
        <v>62682401</v>
      </c>
      <c r="AR269" s="73">
        <v>70275000</v>
      </c>
      <c r="AS269" s="73">
        <v>61725000</v>
      </c>
      <c r="AT269" s="73">
        <v>11250000</v>
      </c>
      <c r="AV269" s="518">
        <v>0.87</v>
      </c>
      <c r="AW269" s="476">
        <f>+IF(R269=0,"No Aplica",IF(AV269/R269&gt;=100%,100%,AV269/R269))</f>
        <v>1</v>
      </c>
      <c r="AX269" s="452" t="str">
        <f t="shared" ref="AX269" si="158">IF(ISTEXT(AW269),"No reporta avance en el periodo",IF(AW269&lt;=69%,"Avance insuficiente",IF(AW269&gt;95%,"Avance satisfactorio",IF(AW269&gt;70%,"Avance suficiente",IF(AW269&lt;94%,"Avance suficiente",0)))))</f>
        <v>Avance satisfactorio</v>
      </c>
      <c r="AY269" s="480" t="s">
        <v>1290</v>
      </c>
      <c r="AZ269" s="480" t="s">
        <v>1291</v>
      </c>
      <c r="BA269" s="480" t="s">
        <v>155</v>
      </c>
      <c r="BB269" s="301" t="s">
        <v>213</v>
      </c>
      <c r="BC269" s="414">
        <v>250729603</v>
      </c>
      <c r="BD269" s="422">
        <v>125364802</v>
      </c>
      <c r="BE269" s="67">
        <v>70275000</v>
      </c>
      <c r="BF269" s="67">
        <v>61725000</v>
      </c>
      <c r="BG269" s="67">
        <v>32752500</v>
      </c>
    </row>
    <row r="270" spans="2:59" s="98" customFormat="1" ht="17.25" thickBot="1" x14ac:dyDescent="0.35">
      <c r="B270" s="344"/>
      <c r="C270" s="344"/>
      <c r="D270" s="344"/>
      <c r="E270" s="347"/>
      <c r="F270" s="344"/>
      <c r="G270" s="344"/>
      <c r="H270" s="344"/>
      <c r="I270" s="754"/>
      <c r="J270" s="344"/>
      <c r="K270" s="344"/>
      <c r="L270" s="344"/>
      <c r="M270" s="344"/>
      <c r="N270" s="344"/>
      <c r="O270" s="338"/>
      <c r="P270" s="338"/>
      <c r="Q270" s="754"/>
      <c r="R270" s="754"/>
      <c r="S270" s="754"/>
      <c r="T270" s="754"/>
      <c r="U270" s="382"/>
      <c r="V270" s="383"/>
      <c r="W270" s="65" t="s">
        <v>1806</v>
      </c>
      <c r="X270" s="65" t="s">
        <v>1292</v>
      </c>
      <c r="Y270" s="66" t="s">
        <v>188</v>
      </c>
      <c r="Z270" s="66" t="s">
        <v>386</v>
      </c>
      <c r="AA270" s="66" t="s">
        <v>1257</v>
      </c>
      <c r="AB270" s="67">
        <v>104937500</v>
      </c>
      <c r="AC270" s="627"/>
      <c r="AD270" s="344"/>
      <c r="AE270" s="344"/>
      <c r="AF270" s="344"/>
      <c r="AG270" s="344"/>
      <c r="AI270" s="755"/>
      <c r="AJ270" s="377"/>
      <c r="AK270" s="379"/>
      <c r="AL270" s="344"/>
      <c r="AM270" s="344"/>
      <c r="AN270" s="344"/>
      <c r="AO270" s="299"/>
      <c r="AP270" s="369"/>
      <c r="AQ270" s="369"/>
      <c r="AR270" s="73">
        <v>244087500</v>
      </c>
      <c r="AS270" s="73">
        <v>212250000</v>
      </c>
      <c r="AT270" s="73">
        <v>42450000</v>
      </c>
      <c r="AV270" s="514"/>
      <c r="AW270" s="450"/>
      <c r="AX270" s="491"/>
      <c r="AY270" s="513"/>
      <c r="AZ270" s="513"/>
      <c r="BA270" s="513"/>
      <c r="BB270" s="495"/>
      <c r="BC270" s="505"/>
      <c r="BD270" s="506"/>
      <c r="BE270" s="67">
        <v>104937500</v>
      </c>
      <c r="BF270" s="67">
        <v>91250000</v>
      </c>
      <c r="BG270" s="67">
        <v>45625000</v>
      </c>
    </row>
    <row r="271" spans="2:59" s="98" customFormat="1" ht="17.25" thickBot="1" x14ac:dyDescent="0.35">
      <c r="B271" s="344"/>
      <c r="C271" s="344"/>
      <c r="D271" s="344"/>
      <c r="E271" s="347"/>
      <c r="F271" s="344"/>
      <c r="G271" s="344"/>
      <c r="H271" s="344"/>
      <c r="I271" s="754"/>
      <c r="J271" s="344"/>
      <c r="K271" s="344"/>
      <c r="L271" s="344"/>
      <c r="M271" s="344"/>
      <c r="N271" s="344"/>
      <c r="O271" s="338"/>
      <c r="P271" s="338"/>
      <c r="Q271" s="754"/>
      <c r="R271" s="754"/>
      <c r="S271" s="754"/>
      <c r="T271" s="754"/>
      <c r="U271" s="382"/>
      <c r="V271" s="383"/>
      <c r="W271" s="65" t="s">
        <v>1806</v>
      </c>
      <c r="X271" s="65" t="str">
        <f t="shared" ref="X271:Z273" si="159">+X270</f>
        <v>GTH_03</v>
      </c>
      <c r="Y271" s="66" t="str">
        <f t="shared" si="159"/>
        <v>Fortalecimiento de la capacidad institucional</v>
      </c>
      <c r="Z271" s="66" t="str">
        <f t="shared" si="159"/>
        <v>Documentos de lineamientos técnicos</v>
      </c>
      <c r="AA271" s="66" t="s">
        <v>987</v>
      </c>
      <c r="AB271" s="67">
        <v>39675000</v>
      </c>
      <c r="AC271" s="627"/>
      <c r="AD271" s="344"/>
      <c r="AE271" s="344"/>
      <c r="AF271" s="344"/>
      <c r="AG271" s="344"/>
      <c r="AI271" s="755"/>
      <c r="AJ271" s="377"/>
      <c r="AK271" s="379"/>
      <c r="AL271" s="344"/>
      <c r="AM271" s="344"/>
      <c r="AN271" s="344"/>
      <c r="AO271" s="299"/>
      <c r="AP271" s="369"/>
      <c r="AQ271" s="369"/>
      <c r="AR271" s="73">
        <v>39675000</v>
      </c>
      <c r="AS271" s="73">
        <v>34500000</v>
      </c>
      <c r="AT271" s="73">
        <v>6439999.9979999997</v>
      </c>
      <c r="AV271" s="514"/>
      <c r="AW271" s="450"/>
      <c r="AX271" s="491"/>
      <c r="AY271" s="513"/>
      <c r="AZ271" s="513"/>
      <c r="BA271" s="513"/>
      <c r="BB271" s="495"/>
      <c r="BC271" s="505"/>
      <c r="BD271" s="506"/>
      <c r="BE271" s="67">
        <v>39675000</v>
      </c>
      <c r="BF271" s="67">
        <v>34500000</v>
      </c>
      <c r="BG271" s="67">
        <v>16789999.998</v>
      </c>
    </row>
    <row r="272" spans="2:59" s="98" customFormat="1" ht="17.25" thickBot="1" x14ac:dyDescent="0.35">
      <c r="B272" s="345"/>
      <c r="C272" s="345"/>
      <c r="D272" s="345"/>
      <c r="E272" s="348"/>
      <c r="F272" s="345"/>
      <c r="G272" s="345"/>
      <c r="H272" s="345"/>
      <c r="I272" s="421"/>
      <c r="J272" s="345"/>
      <c r="K272" s="345"/>
      <c r="L272" s="345"/>
      <c r="M272" s="345"/>
      <c r="N272" s="345"/>
      <c r="O272" s="339"/>
      <c r="P272" s="339"/>
      <c r="Q272" s="421"/>
      <c r="R272" s="421"/>
      <c r="S272" s="421"/>
      <c r="T272" s="421"/>
      <c r="U272" s="382"/>
      <c r="V272" s="383"/>
      <c r="W272" s="65" t="s">
        <v>1806</v>
      </c>
      <c r="X272" s="65" t="str">
        <f t="shared" si="159"/>
        <v>GTH_03</v>
      </c>
      <c r="Y272" s="66" t="str">
        <f t="shared" si="159"/>
        <v>Fortalecimiento de la capacidad institucional</v>
      </c>
      <c r="Z272" s="66" t="s">
        <v>189</v>
      </c>
      <c r="AA272" s="66" t="s">
        <v>1257</v>
      </c>
      <c r="AB272" s="67">
        <v>74359000</v>
      </c>
      <c r="AC272" s="433"/>
      <c r="AD272" s="345"/>
      <c r="AE272" s="345"/>
      <c r="AF272" s="345"/>
      <c r="AG272" s="345"/>
      <c r="AI272" s="449"/>
      <c r="AJ272" s="378"/>
      <c r="AK272" s="380"/>
      <c r="AL272" s="345"/>
      <c r="AM272" s="345"/>
      <c r="AN272" s="345"/>
      <c r="AO272" s="300"/>
      <c r="AP272" s="370"/>
      <c r="AQ272" s="370"/>
      <c r="AR272" s="73">
        <v>74359000</v>
      </c>
      <c r="AS272" s="73">
        <v>64660000</v>
      </c>
      <c r="AT272" s="73">
        <v>11257000</v>
      </c>
      <c r="AV272" s="443"/>
      <c r="AW272" s="451"/>
      <c r="AX272" s="453"/>
      <c r="AY272" s="456"/>
      <c r="AZ272" s="456"/>
      <c r="BA272" s="456"/>
      <c r="BB272" s="302"/>
      <c r="BC272" s="405"/>
      <c r="BD272" s="407"/>
      <c r="BE272" s="67">
        <v>74359000</v>
      </c>
      <c r="BF272" s="67">
        <v>64660000</v>
      </c>
      <c r="BG272" s="67">
        <v>30655000</v>
      </c>
    </row>
    <row r="273" spans="2:59" s="98" customFormat="1" ht="17.25" thickBot="1" x14ac:dyDescent="0.35">
      <c r="B273" s="81" t="s">
        <v>88</v>
      </c>
      <c r="C273" s="81" t="s">
        <v>987</v>
      </c>
      <c r="D273" s="81" t="s">
        <v>1272</v>
      </c>
      <c r="E273" s="82" t="s">
        <v>1292</v>
      </c>
      <c r="F273" s="81" t="s">
        <v>220</v>
      </c>
      <c r="G273" s="81" t="s">
        <v>1151</v>
      </c>
      <c r="H273" s="81" t="s">
        <v>221</v>
      </c>
      <c r="I273" s="110">
        <v>1</v>
      </c>
      <c r="J273" s="81" t="s">
        <v>1293</v>
      </c>
      <c r="K273" s="81" t="s">
        <v>96</v>
      </c>
      <c r="L273" s="81" t="s">
        <v>97</v>
      </c>
      <c r="M273" s="81" t="s">
        <v>1294</v>
      </c>
      <c r="N273" s="81" t="s">
        <v>1295</v>
      </c>
      <c r="O273" s="84">
        <v>46027</v>
      </c>
      <c r="P273" s="84">
        <v>46386</v>
      </c>
      <c r="Q273" s="110">
        <v>0.25</v>
      </c>
      <c r="R273" s="110">
        <v>0.5</v>
      </c>
      <c r="S273" s="110">
        <v>0.75</v>
      </c>
      <c r="T273" s="110">
        <v>1</v>
      </c>
      <c r="U273" s="76" t="s">
        <v>100</v>
      </c>
      <c r="V273" s="72">
        <v>602051390</v>
      </c>
      <c r="W273" s="65" t="s">
        <v>1806</v>
      </c>
      <c r="X273" s="65" t="str">
        <f t="shared" si="159"/>
        <v>GTH_03</v>
      </c>
      <c r="Y273" s="66" t="str">
        <f t="shared" si="159"/>
        <v>Fortalecimiento de la capacidad institucional</v>
      </c>
      <c r="Z273" s="66" t="s">
        <v>1296</v>
      </c>
      <c r="AA273" s="66" t="s">
        <v>1257</v>
      </c>
      <c r="AB273" s="67">
        <v>41055000</v>
      </c>
      <c r="AC273" s="85" t="s">
        <v>1276</v>
      </c>
      <c r="AD273" s="81" t="s">
        <v>1297</v>
      </c>
      <c r="AE273" s="81" t="s">
        <v>1278</v>
      </c>
      <c r="AF273" s="81" t="s">
        <v>104</v>
      </c>
      <c r="AG273" s="81" t="s">
        <v>104</v>
      </c>
      <c r="AI273" s="111">
        <v>3.39</v>
      </c>
      <c r="AJ273" s="87">
        <f t="shared" ref="AJ273:AJ282" si="160">+IF(Q273=0,"No Aplica",IF(AI273/Q273&gt;=100%,100%,AI273/Q273))</f>
        <v>1</v>
      </c>
      <c r="AK273" s="88" t="str">
        <f t="shared" si="139"/>
        <v>Avance satisfactorio</v>
      </c>
      <c r="AL273" s="81" t="s">
        <v>1298</v>
      </c>
      <c r="AM273" s="81" t="s">
        <v>1299</v>
      </c>
      <c r="AN273" s="81" t="s">
        <v>104</v>
      </c>
      <c r="AO273" s="89" t="str">
        <f t="shared" ref="AO273:AO282" si="161">IF(AI273&lt;1%,"Sin iniciar",IF(AI273&gt;=G273,"Terminada","En gestión"))</f>
        <v>En gestión</v>
      </c>
      <c r="AP273" s="72">
        <v>602051390</v>
      </c>
      <c r="AQ273" s="72">
        <v>150512848</v>
      </c>
      <c r="AR273" s="73">
        <v>41055000</v>
      </c>
      <c r="AS273" s="73">
        <v>35700000</v>
      </c>
      <c r="AT273" s="73">
        <v>5474000</v>
      </c>
      <c r="AV273" s="108">
        <v>0.5</v>
      </c>
      <c r="AW273" s="87">
        <f t="shared" ref="AW273:AW282" si="162">+IF(R273=0,"No Aplica",IF(AV273/R273&gt;=100%,100%,AV273/R273))</f>
        <v>1</v>
      </c>
      <c r="AX273" s="112" t="str">
        <f t="shared" ref="AX273:AX282" si="163">IF(ISTEXT(AW273),"No reporta avance en el periodo",IF(AW273&lt;=69%,"Avance insuficiente",IF(AW273&gt;95%,"Avance satisfactorio",IF(AW273&gt;70%,"Avance suficiente",IF(AW273&lt;94%,"Avance suficiente",0)))))</f>
        <v>Avance satisfactorio</v>
      </c>
      <c r="AY273" s="233" t="s">
        <v>1300</v>
      </c>
      <c r="AZ273" s="115" t="s">
        <v>1301</v>
      </c>
      <c r="BA273" s="115" t="s">
        <v>104</v>
      </c>
      <c r="BB273" s="116" t="s">
        <v>213</v>
      </c>
      <c r="BC273" s="102">
        <v>602051390</v>
      </c>
      <c r="BD273" s="102">
        <v>301025696</v>
      </c>
      <c r="BE273" s="67">
        <v>41055000</v>
      </c>
      <c r="BF273" s="67">
        <v>35700000</v>
      </c>
      <c r="BG273" s="67">
        <v>16183999.999999998</v>
      </c>
    </row>
    <row r="274" spans="2:59" s="98" customFormat="1" ht="17.25" thickBot="1" x14ac:dyDescent="0.35">
      <c r="B274" s="81" t="s">
        <v>88</v>
      </c>
      <c r="C274" s="81" t="s">
        <v>987</v>
      </c>
      <c r="D274" s="81" t="s">
        <v>1272</v>
      </c>
      <c r="E274" s="82" t="s">
        <v>1302</v>
      </c>
      <c r="F274" s="81" t="s">
        <v>220</v>
      </c>
      <c r="G274" s="81" t="s">
        <v>1151</v>
      </c>
      <c r="H274" s="81" t="s">
        <v>221</v>
      </c>
      <c r="I274" s="110">
        <v>1</v>
      </c>
      <c r="J274" s="81" t="s">
        <v>1303</v>
      </c>
      <c r="K274" s="81" t="s">
        <v>96</v>
      </c>
      <c r="L274" s="81" t="s">
        <v>97</v>
      </c>
      <c r="M274" s="81" t="s">
        <v>1304</v>
      </c>
      <c r="N274" s="81" t="s">
        <v>1305</v>
      </c>
      <c r="O274" s="84">
        <v>46054</v>
      </c>
      <c r="P274" s="84">
        <v>46233</v>
      </c>
      <c r="Q274" s="110">
        <v>0.43</v>
      </c>
      <c r="R274" s="110">
        <v>0.86</v>
      </c>
      <c r="S274" s="110">
        <v>1</v>
      </c>
      <c r="T274" s="110"/>
      <c r="U274" s="76" t="s">
        <v>100</v>
      </c>
      <c r="V274" s="72">
        <v>37780720</v>
      </c>
      <c r="W274" s="65" t="s">
        <v>1806</v>
      </c>
      <c r="X274" s="65" t="s">
        <v>1302</v>
      </c>
      <c r="Y274" s="66" t="s">
        <v>188</v>
      </c>
      <c r="Z274" s="66" t="s">
        <v>386</v>
      </c>
      <c r="AA274" s="66" t="s">
        <v>1257</v>
      </c>
      <c r="AB274" s="67">
        <v>105775000</v>
      </c>
      <c r="AC274" s="85" t="s">
        <v>1276</v>
      </c>
      <c r="AD274" s="81" t="s">
        <v>1297</v>
      </c>
      <c r="AE274" s="81" t="s">
        <v>1278</v>
      </c>
      <c r="AF274" s="81" t="s">
        <v>104</v>
      </c>
      <c r="AG274" s="81" t="s">
        <v>104</v>
      </c>
      <c r="AI274" s="111">
        <v>0.43</v>
      </c>
      <c r="AJ274" s="87">
        <f t="shared" si="160"/>
        <v>1</v>
      </c>
      <c r="AK274" s="88" t="str">
        <f t="shared" si="139"/>
        <v>Avance satisfactorio</v>
      </c>
      <c r="AL274" s="81" t="s">
        <v>1306</v>
      </c>
      <c r="AM274" s="81" t="s">
        <v>1307</v>
      </c>
      <c r="AN274" s="81" t="s">
        <v>104</v>
      </c>
      <c r="AO274" s="89" t="str">
        <f t="shared" si="161"/>
        <v>En gestión</v>
      </c>
      <c r="AP274" s="72">
        <v>37780720</v>
      </c>
      <c r="AQ274" s="72">
        <v>12593573</v>
      </c>
      <c r="AR274" s="73">
        <v>105775000</v>
      </c>
      <c r="AS274" s="73">
        <v>97525000</v>
      </c>
      <c r="AT274" s="73">
        <v>24950000</v>
      </c>
      <c r="AV274" s="108">
        <v>0.9</v>
      </c>
      <c r="AW274" s="87">
        <f t="shared" si="162"/>
        <v>1</v>
      </c>
      <c r="AX274" s="112" t="str">
        <f t="shared" si="163"/>
        <v>Avance satisfactorio</v>
      </c>
      <c r="AY274" s="174" t="s">
        <v>1308</v>
      </c>
      <c r="AZ274" s="115" t="s">
        <v>1309</v>
      </c>
      <c r="BA274" s="115" t="s">
        <v>155</v>
      </c>
      <c r="BB274" s="116" t="s">
        <v>213</v>
      </c>
      <c r="BC274" s="102">
        <v>37780720</v>
      </c>
      <c r="BD274" s="234">
        <v>31483933</v>
      </c>
      <c r="BE274" s="67">
        <v>105775000</v>
      </c>
      <c r="BF274" s="67">
        <v>97525000</v>
      </c>
      <c r="BG274" s="67">
        <v>65772500</v>
      </c>
    </row>
    <row r="275" spans="2:59" s="98" customFormat="1" ht="17.25" thickBot="1" x14ac:dyDescent="0.35">
      <c r="B275" s="81" t="s">
        <v>88</v>
      </c>
      <c r="C275" s="81" t="s">
        <v>987</v>
      </c>
      <c r="D275" s="81" t="s">
        <v>1272</v>
      </c>
      <c r="E275" s="82" t="s">
        <v>1310</v>
      </c>
      <c r="F275" s="81" t="s">
        <v>220</v>
      </c>
      <c r="G275" s="81" t="s">
        <v>1151</v>
      </c>
      <c r="H275" s="81" t="s">
        <v>221</v>
      </c>
      <c r="I275" s="110">
        <v>1</v>
      </c>
      <c r="J275" s="81" t="s">
        <v>1311</v>
      </c>
      <c r="K275" s="81" t="s">
        <v>96</v>
      </c>
      <c r="L275" s="81" t="s">
        <v>97</v>
      </c>
      <c r="M275" s="81" t="s">
        <v>1312</v>
      </c>
      <c r="N275" s="81" t="s">
        <v>1313</v>
      </c>
      <c r="O275" s="84">
        <v>46237</v>
      </c>
      <c r="P275" s="84">
        <v>46386</v>
      </c>
      <c r="Q275" s="110"/>
      <c r="R275" s="110"/>
      <c r="S275" s="110">
        <v>0.4</v>
      </c>
      <c r="T275" s="110">
        <v>1</v>
      </c>
      <c r="U275" s="76" t="s">
        <v>100</v>
      </c>
      <c r="V275" s="72">
        <v>4444598</v>
      </c>
      <c r="W275" s="77" t="s">
        <v>1805</v>
      </c>
      <c r="X275" s="283" t="str">
        <f>+E275</f>
        <v>GTH_05</v>
      </c>
      <c r="Y275" s="290" t="s">
        <v>1805</v>
      </c>
      <c r="Z275" s="290" t="s">
        <v>1805</v>
      </c>
      <c r="AA275" s="290" t="s">
        <v>1805</v>
      </c>
      <c r="AB275" s="67">
        <v>0</v>
      </c>
      <c r="AC275" s="85" t="s">
        <v>1276</v>
      </c>
      <c r="AD275" s="81" t="s">
        <v>1315</v>
      </c>
      <c r="AE275" s="81" t="s">
        <v>1278</v>
      </c>
      <c r="AF275" s="81" t="s">
        <v>104</v>
      </c>
      <c r="AG275" s="81" t="s">
        <v>104</v>
      </c>
      <c r="AI275" s="111"/>
      <c r="AJ275" s="87" t="str">
        <f t="shared" si="160"/>
        <v>No Aplica</v>
      </c>
      <c r="AK275" s="88" t="str">
        <f t="shared" si="139"/>
        <v>No reporta avance en el periodo</v>
      </c>
      <c r="AL275" s="81" t="s">
        <v>368</v>
      </c>
      <c r="AM275" s="81" t="s">
        <v>104</v>
      </c>
      <c r="AN275" s="81" t="s">
        <v>104</v>
      </c>
      <c r="AO275" s="89" t="str">
        <f t="shared" si="161"/>
        <v>Sin iniciar</v>
      </c>
      <c r="AP275" s="72">
        <v>4444598</v>
      </c>
      <c r="AQ275" s="72">
        <v>0</v>
      </c>
      <c r="AR275" s="73">
        <v>0</v>
      </c>
      <c r="AS275" s="73">
        <v>0</v>
      </c>
      <c r="AT275" s="73">
        <v>0</v>
      </c>
      <c r="AV275" s="111"/>
      <c r="AW275" s="78" t="str">
        <f t="shared" si="162"/>
        <v>No Aplica</v>
      </c>
      <c r="AX275" s="88" t="str">
        <f t="shared" si="163"/>
        <v>No reporta avance en el periodo</v>
      </c>
      <c r="AY275" s="130" t="s">
        <v>191</v>
      </c>
      <c r="AZ275" s="109" t="s">
        <v>104</v>
      </c>
      <c r="BA275" s="109" t="s">
        <v>104</v>
      </c>
      <c r="BB275" s="89" t="str">
        <f>IF(AV275&lt;1%,"Sin iniciar",IF(AV275&gt;=T275,"Terminada","En gestión"))</f>
        <v>Sin iniciar</v>
      </c>
      <c r="BC275" s="72"/>
      <c r="BD275" s="72"/>
      <c r="BE275" s="67">
        <v>0</v>
      </c>
      <c r="BF275" s="67">
        <v>0</v>
      </c>
      <c r="BG275" s="67">
        <v>0</v>
      </c>
    </row>
    <row r="276" spans="2:59" s="98" customFormat="1" ht="17.25" thickBot="1" x14ac:dyDescent="0.35">
      <c r="B276" s="81" t="s">
        <v>88</v>
      </c>
      <c r="C276" s="81" t="s">
        <v>987</v>
      </c>
      <c r="D276" s="81" t="s">
        <v>1272</v>
      </c>
      <c r="E276" s="82" t="s">
        <v>1316</v>
      </c>
      <c r="F276" s="81" t="s">
        <v>220</v>
      </c>
      <c r="G276" s="81" t="s">
        <v>1151</v>
      </c>
      <c r="H276" s="81" t="s">
        <v>221</v>
      </c>
      <c r="I276" s="110">
        <v>1</v>
      </c>
      <c r="J276" s="81" t="s">
        <v>1317</v>
      </c>
      <c r="K276" s="81" t="s">
        <v>96</v>
      </c>
      <c r="L276" s="81" t="s">
        <v>97</v>
      </c>
      <c r="M276" s="81" t="s">
        <v>1318</v>
      </c>
      <c r="N276" s="81" t="s">
        <v>1319</v>
      </c>
      <c r="O276" s="84">
        <v>46055</v>
      </c>
      <c r="P276" s="84">
        <v>46234</v>
      </c>
      <c r="Q276" s="110">
        <v>0.4</v>
      </c>
      <c r="R276" s="110">
        <v>0.7</v>
      </c>
      <c r="S276" s="110">
        <v>1</v>
      </c>
      <c r="T276" s="110"/>
      <c r="U276" s="76" t="s">
        <v>100</v>
      </c>
      <c r="V276" s="72">
        <v>33606170</v>
      </c>
      <c r="W276" s="65" t="s">
        <v>1806</v>
      </c>
      <c r="X276" s="65" t="s">
        <v>1316</v>
      </c>
      <c r="Y276" s="66" t="s">
        <v>188</v>
      </c>
      <c r="Z276" s="66" t="s">
        <v>386</v>
      </c>
      <c r="AA276" s="66" t="s">
        <v>1257</v>
      </c>
      <c r="AB276" s="67">
        <v>102148750</v>
      </c>
      <c r="AC276" s="85" t="s">
        <v>1276</v>
      </c>
      <c r="AD276" s="81" t="s">
        <v>1297</v>
      </c>
      <c r="AE276" s="81" t="s">
        <v>1278</v>
      </c>
      <c r="AF276" s="81" t="s">
        <v>104</v>
      </c>
      <c r="AG276" s="81" t="s">
        <v>104</v>
      </c>
      <c r="AI276" s="111">
        <v>0.19</v>
      </c>
      <c r="AJ276" s="87">
        <f t="shared" si="160"/>
        <v>0.47499999999999998</v>
      </c>
      <c r="AK276" s="88" t="str">
        <f t="shared" si="139"/>
        <v>Avance insuficiente</v>
      </c>
      <c r="AL276" s="81" t="s">
        <v>1320</v>
      </c>
      <c r="AM276" s="81" t="s">
        <v>1321</v>
      </c>
      <c r="AN276" s="81" t="s">
        <v>1322</v>
      </c>
      <c r="AO276" s="89" t="str">
        <f t="shared" si="161"/>
        <v>En gestión</v>
      </c>
      <c r="AP276" s="72">
        <v>33606170</v>
      </c>
      <c r="AQ276" s="72">
        <v>13442468</v>
      </c>
      <c r="AR276" s="73">
        <v>102148750</v>
      </c>
      <c r="AS276" s="73">
        <v>88825000</v>
      </c>
      <c r="AT276" s="73">
        <v>17765000</v>
      </c>
      <c r="AV276" s="108">
        <v>0.81</v>
      </c>
      <c r="AW276" s="87">
        <f t="shared" si="162"/>
        <v>1</v>
      </c>
      <c r="AX276" s="112" t="str">
        <f t="shared" si="163"/>
        <v>Avance satisfactorio</v>
      </c>
      <c r="AY276" s="174" t="s">
        <v>1323</v>
      </c>
      <c r="AZ276" s="115" t="s">
        <v>1324</v>
      </c>
      <c r="BA276" s="115" t="s">
        <v>155</v>
      </c>
      <c r="BB276" s="116" t="s">
        <v>213</v>
      </c>
      <c r="BC276" s="121">
        <v>40327404</v>
      </c>
      <c r="BD276" s="122">
        <v>33606170</v>
      </c>
      <c r="BE276" s="67">
        <v>102148750</v>
      </c>
      <c r="BF276" s="67">
        <v>88825000</v>
      </c>
      <c r="BG276" s="67">
        <v>44412500</v>
      </c>
    </row>
    <row r="277" spans="2:59" s="98" customFormat="1" ht="17.25" thickBot="1" x14ac:dyDescent="0.35">
      <c r="B277" s="81" t="s">
        <v>295</v>
      </c>
      <c r="C277" s="81" t="s">
        <v>987</v>
      </c>
      <c r="D277" s="81" t="s">
        <v>1272</v>
      </c>
      <c r="E277" s="82" t="s">
        <v>1314</v>
      </c>
      <c r="F277" s="81" t="s">
        <v>220</v>
      </c>
      <c r="G277" s="81" t="s">
        <v>1151</v>
      </c>
      <c r="H277" s="81" t="s">
        <v>297</v>
      </c>
      <c r="I277" s="110">
        <v>1</v>
      </c>
      <c r="J277" s="81" t="s">
        <v>1325</v>
      </c>
      <c r="K277" s="81" t="s">
        <v>96</v>
      </c>
      <c r="L277" s="81" t="s">
        <v>97</v>
      </c>
      <c r="M277" s="81" t="s">
        <v>1326</v>
      </c>
      <c r="N277" s="81" t="s">
        <v>1327</v>
      </c>
      <c r="O277" s="84">
        <v>46023</v>
      </c>
      <c r="P277" s="84">
        <v>46386</v>
      </c>
      <c r="Q277" s="110">
        <v>0.25</v>
      </c>
      <c r="R277" s="110">
        <v>0.5</v>
      </c>
      <c r="S277" s="110">
        <v>0.75</v>
      </c>
      <c r="T277" s="110">
        <v>1</v>
      </c>
      <c r="U277" s="76" t="s">
        <v>100</v>
      </c>
      <c r="V277" s="72">
        <v>101610835</v>
      </c>
      <c r="W277" s="65" t="s">
        <v>1806</v>
      </c>
      <c r="X277" s="65" t="s">
        <v>1314</v>
      </c>
      <c r="Y277" s="66" t="s">
        <v>188</v>
      </c>
      <c r="Z277" s="66" t="s">
        <v>1296</v>
      </c>
      <c r="AA277" s="66" t="s">
        <v>1257</v>
      </c>
      <c r="AB277" s="67">
        <v>17595000</v>
      </c>
      <c r="AC277" s="85" t="s">
        <v>237</v>
      </c>
      <c r="AD277" s="81" t="s">
        <v>1328</v>
      </c>
      <c r="AE277" s="81" t="s">
        <v>1329</v>
      </c>
      <c r="AF277" s="81" t="s">
        <v>104</v>
      </c>
      <c r="AG277" s="81" t="s">
        <v>358</v>
      </c>
      <c r="AI277" s="111">
        <v>0.25</v>
      </c>
      <c r="AJ277" s="87">
        <f t="shared" si="160"/>
        <v>1</v>
      </c>
      <c r="AK277" s="88" t="str">
        <f t="shared" si="139"/>
        <v>Avance satisfactorio</v>
      </c>
      <c r="AL277" s="81" t="s">
        <v>1330</v>
      </c>
      <c r="AM277" s="81" t="s">
        <v>1331</v>
      </c>
      <c r="AN277" s="81" t="s">
        <v>104</v>
      </c>
      <c r="AO277" s="89" t="str">
        <f t="shared" si="161"/>
        <v>En gestión</v>
      </c>
      <c r="AP277" s="72">
        <v>101610835</v>
      </c>
      <c r="AQ277" s="72">
        <v>25402709</v>
      </c>
      <c r="AR277" s="73">
        <v>17595000</v>
      </c>
      <c r="AS277" s="73">
        <v>15300000</v>
      </c>
      <c r="AT277" s="73">
        <v>2346000</v>
      </c>
      <c r="AV277" s="108">
        <v>0.5</v>
      </c>
      <c r="AW277" s="87">
        <f t="shared" si="162"/>
        <v>1</v>
      </c>
      <c r="AX277" s="112" t="str">
        <f t="shared" si="163"/>
        <v>Avance satisfactorio</v>
      </c>
      <c r="AY277" s="174" t="s">
        <v>1332</v>
      </c>
      <c r="AZ277" s="115" t="s">
        <v>1331</v>
      </c>
      <c r="BA277" s="115" t="s">
        <v>104</v>
      </c>
      <c r="BB277" s="116" t="s">
        <v>213</v>
      </c>
      <c r="BC277" s="121">
        <v>101610835</v>
      </c>
      <c r="BD277" s="122">
        <v>50805418</v>
      </c>
      <c r="BE277" s="67">
        <v>17595000</v>
      </c>
      <c r="BF277" s="67">
        <v>15300000</v>
      </c>
      <c r="BG277" s="67">
        <v>6936000</v>
      </c>
    </row>
    <row r="278" spans="2:59" s="98" customFormat="1" ht="17.25" thickBot="1" x14ac:dyDescent="0.35">
      <c r="B278" s="81" t="s">
        <v>295</v>
      </c>
      <c r="C278" s="81" t="s">
        <v>987</v>
      </c>
      <c r="D278" s="235" t="s">
        <v>1333</v>
      </c>
      <c r="E278" s="82" t="s">
        <v>1334</v>
      </c>
      <c r="F278" s="235" t="s">
        <v>220</v>
      </c>
      <c r="G278" s="235" t="s">
        <v>1151</v>
      </c>
      <c r="H278" s="235" t="s">
        <v>297</v>
      </c>
      <c r="I278" s="236">
        <v>12</v>
      </c>
      <c r="J278" s="235" t="s">
        <v>1335</v>
      </c>
      <c r="K278" s="235" t="s">
        <v>355</v>
      </c>
      <c r="L278" s="235" t="s">
        <v>152</v>
      </c>
      <c r="M278" s="235" t="s">
        <v>1336</v>
      </c>
      <c r="N278" s="235" t="s">
        <v>1337</v>
      </c>
      <c r="O278" s="84">
        <v>46054</v>
      </c>
      <c r="P278" s="84">
        <v>46386</v>
      </c>
      <c r="Q278" s="236">
        <v>3</v>
      </c>
      <c r="R278" s="236">
        <v>6</v>
      </c>
      <c r="S278" s="236">
        <v>9</v>
      </c>
      <c r="T278" s="236">
        <v>12</v>
      </c>
      <c r="U278" s="76" t="s">
        <v>100</v>
      </c>
      <c r="V278" s="72">
        <v>4000000</v>
      </c>
      <c r="W278" s="77" t="s">
        <v>1805</v>
      </c>
      <c r="X278" s="283" t="str">
        <f>+E278</f>
        <v>PQR_01</v>
      </c>
      <c r="Y278" s="290" t="s">
        <v>1805</v>
      </c>
      <c r="Z278" s="290" t="s">
        <v>1805</v>
      </c>
      <c r="AA278" s="290" t="s">
        <v>1805</v>
      </c>
      <c r="AB278" s="67">
        <v>0</v>
      </c>
      <c r="AC278" s="237" t="s">
        <v>237</v>
      </c>
      <c r="AD278" s="235" t="s">
        <v>1328</v>
      </c>
      <c r="AE278" s="235" t="s">
        <v>1329</v>
      </c>
      <c r="AF278" s="235" t="s">
        <v>104</v>
      </c>
      <c r="AG278" s="235" t="s">
        <v>301</v>
      </c>
      <c r="AI278" s="238">
        <v>3</v>
      </c>
      <c r="AJ278" s="87">
        <f t="shared" si="160"/>
        <v>1</v>
      </c>
      <c r="AK278" s="88" t="str">
        <f t="shared" si="139"/>
        <v>Avance satisfactorio</v>
      </c>
      <c r="AL278" s="235" t="s">
        <v>1338</v>
      </c>
      <c r="AM278" s="235" t="s">
        <v>1339</v>
      </c>
      <c r="AN278" s="235" t="s">
        <v>104</v>
      </c>
      <c r="AO278" s="89" t="str">
        <f t="shared" si="161"/>
        <v>En gestión</v>
      </c>
      <c r="AP278" s="72">
        <v>4000000</v>
      </c>
      <c r="AQ278" s="72">
        <v>1000000</v>
      </c>
      <c r="AR278" s="73">
        <v>0</v>
      </c>
      <c r="AS278" s="73">
        <v>0</v>
      </c>
      <c r="AT278" s="73">
        <v>0</v>
      </c>
      <c r="AV278" s="135">
        <v>6</v>
      </c>
      <c r="AW278" s="87">
        <f t="shared" si="162"/>
        <v>1</v>
      </c>
      <c r="AX278" s="112" t="str">
        <f t="shared" si="163"/>
        <v>Avance satisfactorio</v>
      </c>
      <c r="AY278" s="115" t="s">
        <v>1340</v>
      </c>
      <c r="AZ278" s="136" t="s">
        <v>1341</v>
      </c>
      <c r="BA278" s="115" t="s">
        <v>104</v>
      </c>
      <c r="BB278" s="116" t="s">
        <v>213</v>
      </c>
      <c r="BC278" s="102">
        <v>4000000</v>
      </c>
      <c r="BD278" s="102">
        <v>1000000</v>
      </c>
      <c r="BE278" s="67">
        <v>0</v>
      </c>
      <c r="BF278" s="67">
        <v>0</v>
      </c>
      <c r="BG278" s="67">
        <v>0</v>
      </c>
    </row>
    <row r="279" spans="2:59" s="98" customFormat="1" ht="17.25" thickBot="1" x14ac:dyDescent="0.35">
      <c r="B279" s="81" t="s">
        <v>295</v>
      </c>
      <c r="C279" s="81" t="s">
        <v>987</v>
      </c>
      <c r="D279" s="235" t="s">
        <v>1333</v>
      </c>
      <c r="E279" s="82" t="s">
        <v>1342</v>
      </c>
      <c r="F279" s="235" t="s">
        <v>220</v>
      </c>
      <c r="G279" s="235" t="s">
        <v>1151</v>
      </c>
      <c r="H279" s="235" t="s">
        <v>297</v>
      </c>
      <c r="I279" s="110">
        <v>1</v>
      </c>
      <c r="J279" s="235" t="s">
        <v>1343</v>
      </c>
      <c r="K279" s="235" t="s">
        <v>96</v>
      </c>
      <c r="L279" s="235" t="s">
        <v>97</v>
      </c>
      <c r="M279" s="235" t="s">
        <v>1344</v>
      </c>
      <c r="N279" s="235" t="s">
        <v>1345</v>
      </c>
      <c r="O279" s="84">
        <v>46083</v>
      </c>
      <c r="P279" s="84">
        <v>46203</v>
      </c>
      <c r="Q279" s="110">
        <v>0.5</v>
      </c>
      <c r="R279" s="110">
        <v>1</v>
      </c>
      <c r="S279" s="110"/>
      <c r="T279" s="110"/>
      <c r="U279" s="76" t="s">
        <v>100</v>
      </c>
      <c r="V279" s="72">
        <v>4800000</v>
      </c>
      <c r="W279" s="65" t="s">
        <v>1806</v>
      </c>
      <c r="X279" s="65" t="s">
        <v>1342</v>
      </c>
      <c r="Y279" s="66" t="s">
        <v>188</v>
      </c>
      <c r="Z279" s="66" t="s">
        <v>386</v>
      </c>
      <c r="AA279" s="66" t="s">
        <v>1346</v>
      </c>
      <c r="AB279" s="67">
        <v>49243000</v>
      </c>
      <c r="AC279" s="237" t="s">
        <v>237</v>
      </c>
      <c r="AD279" s="235" t="s">
        <v>1328</v>
      </c>
      <c r="AE279" s="235" t="s">
        <v>1329</v>
      </c>
      <c r="AF279" s="235" t="s">
        <v>104</v>
      </c>
      <c r="AG279" s="235" t="s">
        <v>301</v>
      </c>
      <c r="AI279" s="111">
        <v>0.5</v>
      </c>
      <c r="AJ279" s="87">
        <f t="shared" si="160"/>
        <v>1</v>
      </c>
      <c r="AK279" s="88" t="str">
        <f t="shared" si="139"/>
        <v>Avance satisfactorio</v>
      </c>
      <c r="AL279" s="235" t="s">
        <v>1347</v>
      </c>
      <c r="AM279" s="235" t="s">
        <v>1348</v>
      </c>
      <c r="AN279" s="235" t="s">
        <v>104</v>
      </c>
      <c r="AO279" s="89" t="str">
        <f t="shared" si="161"/>
        <v>En gestión</v>
      </c>
      <c r="AP279" s="72">
        <v>4800000</v>
      </c>
      <c r="AQ279" s="72">
        <v>1200000</v>
      </c>
      <c r="AR279" s="73">
        <v>49243000</v>
      </c>
      <c r="AS279" s="73">
        <v>42820000</v>
      </c>
      <c r="AT279" s="73">
        <v>5566600</v>
      </c>
      <c r="AV279" s="108">
        <v>1</v>
      </c>
      <c r="AW279" s="87">
        <f t="shared" si="162"/>
        <v>1</v>
      </c>
      <c r="AX279" s="112" t="str">
        <f t="shared" si="163"/>
        <v>Avance satisfactorio</v>
      </c>
      <c r="AY279" s="115" t="s">
        <v>1349</v>
      </c>
      <c r="AZ279" s="136" t="s">
        <v>1350</v>
      </c>
      <c r="BA279" s="115" t="s">
        <v>104</v>
      </c>
      <c r="BB279" s="116" t="s">
        <v>483</v>
      </c>
      <c r="BC279" s="102">
        <v>4800000</v>
      </c>
      <c r="BD279" s="102">
        <v>4800000</v>
      </c>
      <c r="BE279" s="67">
        <v>49243000</v>
      </c>
      <c r="BF279" s="67">
        <v>42820000</v>
      </c>
      <c r="BG279" s="67">
        <v>18412600</v>
      </c>
    </row>
    <row r="280" spans="2:59" s="98" customFormat="1" ht="17.25" thickBot="1" x14ac:dyDescent="0.35">
      <c r="B280" s="81" t="s">
        <v>295</v>
      </c>
      <c r="C280" s="81" t="s">
        <v>987</v>
      </c>
      <c r="D280" s="235" t="s">
        <v>1333</v>
      </c>
      <c r="E280" s="82" t="s">
        <v>1351</v>
      </c>
      <c r="F280" s="235" t="s">
        <v>220</v>
      </c>
      <c r="G280" s="235" t="s">
        <v>1151</v>
      </c>
      <c r="H280" s="235" t="s">
        <v>297</v>
      </c>
      <c r="I280" s="110">
        <v>1</v>
      </c>
      <c r="J280" s="235" t="s">
        <v>1352</v>
      </c>
      <c r="K280" s="235" t="s">
        <v>96</v>
      </c>
      <c r="L280" s="235" t="s">
        <v>97</v>
      </c>
      <c r="M280" s="235" t="s">
        <v>1353</v>
      </c>
      <c r="N280" s="235" t="s">
        <v>1354</v>
      </c>
      <c r="O280" s="84">
        <v>46023</v>
      </c>
      <c r="P280" s="84">
        <v>46386</v>
      </c>
      <c r="Q280" s="110">
        <v>0.25</v>
      </c>
      <c r="R280" s="110">
        <v>0.5</v>
      </c>
      <c r="S280" s="110">
        <v>0.75</v>
      </c>
      <c r="T280" s="110">
        <v>1</v>
      </c>
      <c r="U280" s="76" t="s">
        <v>100</v>
      </c>
      <c r="V280" s="72">
        <v>6000000</v>
      </c>
      <c r="W280" s="77" t="s">
        <v>1805</v>
      </c>
      <c r="X280" s="283" t="str">
        <f t="shared" ref="X280:X281" si="164">+E280</f>
        <v>PQR_03</v>
      </c>
      <c r="Y280" s="290" t="s">
        <v>1805</v>
      </c>
      <c r="Z280" s="290" t="s">
        <v>1805</v>
      </c>
      <c r="AA280" s="290" t="s">
        <v>1805</v>
      </c>
      <c r="AB280" s="67">
        <v>0</v>
      </c>
      <c r="AC280" s="237" t="s">
        <v>237</v>
      </c>
      <c r="AD280" s="235" t="s">
        <v>1328</v>
      </c>
      <c r="AE280" s="235" t="s">
        <v>1329</v>
      </c>
      <c r="AF280" s="235" t="s">
        <v>104</v>
      </c>
      <c r="AG280" s="235" t="s">
        <v>301</v>
      </c>
      <c r="AI280" s="111">
        <v>0.25</v>
      </c>
      <c r="AJ280" s="87">
        <f t="shared" si="160"/>
        <v>1</v>
      </c>
      <c r="AK280" s="88" t="str">
        <f t="shared" si="139"/>
        <v>Avance satisfactorio</v>
      </c>
      <c r="AL280" s="235" t="s">
        <v>1356</v>
      </c>
      <c r="AM280" s="235" t="s">
        <v>1357</v>
      </c>
      <c r="AN280" s="235" t="s">
        <v>104</v>
      </c>
      <c r="AO280" s="89" t="str">
        <f t="shared" si="161"/>
        <v>En gestión</v>
      </c>
      <c r="AP280" s="72">
        <v>6000000</v>
      </c>
      <c r="AQ280" s="72">
        <v>1500000</v>
      </c>
      <c r="AR280" s="73">
        <v>0</v>
      </c>
      <c r="AS280" s="73">
        <v>0</v>
      </c>
      <c r="AT280" s="73">
        <v>0</v>
      </c>
      <c r="AV280" s="108">
        <v>0.5</v>
      </c>
      <c r="AW280" s="87">
        <f t="shared" si="162"/>
        <v>1</v>
      </c>
      <c r="AX280" s="112" t="str">
        <f t="shared" si="163"/>
        <v>Avance satisfactorio</v>
      </c>
      <c r="AY280" s="115" t="s">
        <v>1358</v>
      </c>
      <c r="AZ280" s="136" t="s">
        <v>1359</v>
      </c>
      <c r="BA280" s="115" t="s">
        <v>104</v>
      </c>
      <c r="BB280" s="116" t="s">
        <v>213</v>
      </c>
      <c r="BC280" s="102">
        <v>6000000</v>
      </c>
      <c r="BD280" s="102">
        <v>1500000</v>
      </c>
      <c r="BE280" s="67">
        <v>0</v>
      </c>
      <c r="BF280" s="67">
        <v>0</v>
      </c>
      <c r="BG280" s="67">
        <v>0</v>
      </c>
    </row>
    <row r="281" spans="2:59" s="98" customFormat="1" ht="17.25" thickBot="1" x14ac:dyDescent="0.35">
      <c r="B281" s="81" t="s">
        <v>295</v>
      </c>
      <c r="C281" s="81" t="s">
        <v>987</v>
      </c>
      <c r="D281" s="235" t="s">
        <v>1333</v>
      </c>
      <c r="E281" s="82" t="s">
        <v>1360</v>
      </c>
      <c r="F281" s="235" t="s">
        <v>220</v>
      </c>
      <c r="G281" s="235" t="s">
        <v>1151</v>
      </c>
      <c r="H281" s="235" t="s">
        <v>297</v>
      </c>
      <c r="I281" s="236">
        <v>2</v>
      </c>
      <c r="J281" s="235" t="s">
        <v>320</v>
      </c>
      <c r="K281" s="235" t="s">
        <v>162</v>
      </c>
      <c r="L281" s="235" t="s">
        <v>152</v>
      </c>
      <c r="M281" s="235" t="s">
        <v>1361</v>
      </c>
      <c r="N281" s="235" t="s">
        <v>1362</v>
      </c>
      <c r="O281" s="84">
        <v>46114</v>
      </c>
      <c r="P281" s="84">
        <v>46295</v>
      </c>
      <c r="Q281" s="236"/>
      <c r="R281" s="236">
        <v>1</v>
      </c>
      <c r="S281" s="236">
        <v>2</v>
      </c>
      <c r="T281" s="236"/>
      <c r="U281" s="76" t="s">
        <v>100</v>
      </c>
      <c r="V281" s="72">
        <v>8000000</v>
      </c>
      <c r="W281" s="77" t="s">
        <v>1805</v>
      </c>
      <c r="X281" s="283" t="str">
        <f t="shared" si="164"/>
        <v>PQR_04</v>
      </c>
      <c r="Y281" s="290" t="s">
        <v>1805</v>
      </c>
      <c r="Z281" s="290" t="s">
        <v>1805</v>
      </c>
      <c r="AA281" s="290" t="s">
        <v>1805</v>
      </c>
      <c r="AB281" s="67">
        <v>0</v>
      </c>
      <c r="AC281" s="237" t="s">
        <v>237</v>
      </c>
      <c r="AD281" s="235" t="s">
        <v>1328</v>
      </c>
      <c r="AE281" s="235" t="s">
        <v>1329</v>
      </c>
      <c r="AF281" s="235" t="s">
        <v>104</v>
      </c>
      <c r="AG281" s="235" t="s">
        <v>301</v>
      </c>
      <c r="AI281" s="238"/>
      <c r="AJ281" s="87" t="str">
        <f t="shared" si="160"/>
        <v>No Aplica</v>
      </c>
      <c r="AK281" s="88" t="str">
        <f t="shared" si="139"/>
        <v>No reporta avance en el periodo</v>
      </c>
      <c r="AL281" s="235" t="s">
        <v>1363</v>
      </c>
      <c r="AM281" s="235" t="s">
        <v>1348</v>
      </c>
      <c r="AN281" s="235" t="s">
        <v>104</v>
      </c>
      <c r="AO281" s="89" t="str">
        <f t="shared" si="161"/>
        <v>Sin iniciar</v>
      </c>
      <c r="AP281" s="72">
        <v>8000000</v>
      </c>
      <c r="AQ281" s="72">
        <v>0</v>
      </c>
      <c r="AR281" s="73">
        <v>0</v>
      </c>
      <c r="AS281" s="73">
        <v>0</v>
      </c>
      <c r="AT281" s="73">
        <v>0</v>
      </c>
      <c r="AV281" s="135">
        <v>1</v>
      </c>
      <c r="AW281" s="87">
        <f t="shared" si="162"/>
        <v>1</v>
      </c>
      <c r="AX281" s="112" t="str">
        <f t="shared" si="163"/>
        <v>Avance satisfactorio</v>
      </c>
      <c r="AY281" s="115" t="s">
        <v>1364</v>
      </c>
      <c r="AZ281" s="136" t="s">
        <v>1365</v>
      </c>
      <c r="BA281" s="115" t="s">
        <v>104</v>
      </c>
      <c r="BB281" s="116" t="s">
        <v>213</v>
      </c>
      <c r="BC281" s="102">
        <v>8000000</v>
      </c>
      <c r="BD281" s="102">
        <v>4000000</v>
      </c>
      <c r="BE281" s="67">
        <v>0</v>
      </c>
      <c r="BF281" s="67">
        <v>0</v>
      </c>
      <c r="BG281" s="67">
        <v>0</v>
      </c>
    </row>
    <row r="282" spans="2:59" s="98" customFormat="1" ht="17.25" thickBot="1" x14ac:dyDescent="0.35">
      <c r="B282" s="343" t="s">
        <v>88</v>
      </c>
      <c r="C282" s="343" t="s">
        <v>1366</v>
      </c>
      <c r="D282" s="343" t="s">
        <v>1367</v>
      </c>
      <c r="E282" s="346" t="s">
        <v>1355</v>
      </c>
      <c r="F282" s="343" t="s">
        <v>220</v>
      </c>
      <c r="G282" s="343" t="s">
        <v>1368</v>
      </c>
      <c r="H282" s="343" t="s">
        <v>221</v>
      </c>
      <c r="I282" s="778">
        <v>94</v>
      </c>
      <c r="J282" s="343" t="s">
        <v>1369</v>
      </c>
      <c r="K282" s="343" t="s">
        <v>96</v>
      </c>
      <c r="L282" s="343" t="s">
        <v>97</v>
      </c>
      <c r="M282" s="343" t="s">
        <v>1370</v>
      </c>
      <c r="N282" s="343" t="s">
        <v>1371</v>
      </c>
      <c r="O282" s="337">
        <v>46204</v>
      </c>
      <c r="P282" s="337">
        <v>46203</v>
      </c>
      <c r="Q282" s="778"/>
      <c r="R282" s="778">
        <v>0.94</v>
      </c>
      <c r="S282" s="778"/>
      <c r="T282" s="778"/>
      <c r="U282" s="390" t="s">
        <v>100</v>
      </c>
      <c r="V282" s="781">
        <v>384763951</v>
      </c>
      <c r="W282" s="65" t="s">
        <v>1806</v>
      </c>
      <c r="X282" s="65" t="s">
        <v>1355</v>
      </c>
      <c r="Y282" s="66" t="s">
        <v>188</v>
      </c>
      <c r="Z282" s="66" t="s">
        <v>386</v>
      </c>
      <c r="AA282" s="66" t="s">
        <v>1367</v>
      </c>
      <c r="AB282" s="67">
        <v>2461667.33</v>
      </c>
      <c r="AC282" s="432" t="s">
        <v>190</v>
      </c>
      <c r="AD282" s="343" t="s">
        <v>104</v>
      </c>
      <c r="AE282" s="343" t="s">
        <v>1372</v>
      </c>
      <c r="AF282" s="343" t="s">
        <v>104</v>
      </c>
      <c r="AG282" s="343" t="s">
        <v>104</v>
      </c>
      <c r="AI282" s="797"/>
      <c r="AJ282" s="388" t="str">
        <f t="shared" si="160"/>
        <v>No Aplica</v>
      </c>
      <c r="AK282" s="389" t="str">
        <f>IF(ISTEXT(AJ282),"No reporta avance en el periodo",IF(AJ282&lt;=69%,"Avance insuficiente",IF(AJ282&gt;95%,"Avance satisfactorio",IF(AJ282&gt;70%,"Avance suficiente",IF(AJ282&lt;94%,"Avance suficiente",0)))))</f>
        <v>No reporta avance en el periodo</v>
      </c>
      <c r="AL282" s="343" t="s">
        <v>368</v>
      </c>
      <c r="AM282" s="343" t="s">
        <v>104</v>
      </c>
      <c r="AN282" s="343" t="s">
        <v>104</v>
      </c>
      <c r="AO282" s="298" t="str">
        <f t="shared" si="161"/>
        <v>Sin iniciar</v>
      </c>
      <c r="AP282" s="781">
        <v>384763951</v>
      </c>
      <c r="AQ282" s="794">
        <v>96190988</v>
      </c>
      <c r="AR282" s="73">
        <v>268334</v>
      </c>
      <c r="AS282" s="73">
        <v>0</v>
      </c>
      <c r="AT282" s="73">
        <v>0</v>
      </c>
      <c r="AV282" s="442">
        <v>0.96</v>
      </c>
      <c r="AW282" s="476">
        <f t="shared" si="162"/>
        <v>1</v>
      </c>
      <c r="AX282" s="452" t="str">
        <f t="shared" si="163"/>
        <v>Avance satisfactorio</v>
      </c>
      <c r="AY282" s="791" t="s">
        <v>1373</v>
      </c>
      <c r="AZ282" s="440" t="s">
        <v>1374</v>
      </c>
      <c r="BA282" s="440" t="s">
        <v>104</v>
      </c>
      <c r="BB282" s="301" t="s">
        <v>483</v>
      </c>
      <c r="BC282" s="786">
        <v>384763951</v>
      </c>
      <c r="BD282" s="786">
        <v>384763951</v>
      </c>
      <c r="BE282" s="67">
        <v>2461667.33</v>
      </c>
      <c r="BF282" s="67">
        <v>0</v>
      </c>
      <c r="BG282" s="67">
        <v>0</v>
      </c>
    </row>
    <row r="283" spans="2:59" s="98" customFormat="1" ht="17.25" thickBot="1" x14ac:dyDescent="0.35">
      <c r="B283" s="344"/>
      <c r="C283" s="344"/>
      <c r="D283" s="344"/>
      <c r="E283" s="347"/>
      <c r="F283" s="344"/>
      <c r="G283" s="344"/>
      <c r="H283" s="344"/>
      <c r="I283" s="779"/>
      <c r="J283" s="344"/>
      <c r="K283" s="344"/>
      <c r="L283" s="344"/>
      <c r="M283" s="344"/>
      <c r="N283" s="344"/>
      <c r="O283" s="338"/>
      <c r="P283" s="338"/>
      <c r="Q283" s="779"/>
      <c r="R283" s="779"/>
      <c r="S283" s="779"/>
      <c r="T283" s="779"/>
      <c r="U283" s="575"/>
      <c r="V283" s="782"/>
      <c r="W283" s="65" t="s">
        <v>1806</v>
      </c>
      <c r="X283" s="65" t="str">
        <f t="shared" ref="X283:Y285" si="165">+X282</f>
        <v>OAP_01</v>
      </c>
      <c r="Y283" s="66" t="str">
        <f t="shared" si="165"/>
        <v>Fortalecimiento de la capacidad institucional</v>
      </c>
      <c r="Z283" s="66" t="s">
        <v>189</v>
      </c>
      <c r="AA283" s="66" t="s">
        <v>1367</v>
      </c>
      <c r="AB283" s="67">
        <v>290346139</v>
      </c>
      <c r="AC283" s="627"/>
      <c r="AD283" s="344"/>
      <c r="AE283" s="344"/>
      <c r="AF283" s="344"/>
      <c r="AG283" s="344"/>
      <c r="AI283" s="798"/>
      <c r="AJ283" s="377"/>
      <c r="AK283" s="379"/>
      <c r="AL283" s="344"/>
      <c r="AM283" s="344"/>
      <c r="AN283" s="344"/>
      <c r="AO283" s="299"/>
      <c r="AP283" s="782"/>
      <c r="AQ283" s="795"/>
      <c r="AR283" s="73">
        <v>299526139</v>
      </c>
      <c r="AS283" s="73">
        <v>222448668.32999998</v>
      </c>
      <c r="AT283" s="73">
        <v>35303668</v>
      </c>
      <c r="AV283" s="514"/>
      <c r="AW283" s="450"/>
      <c r="AX283" s="491"/>
      <c r="AY283" s="792"/>
      <c r="AZ283" s="513"/>
      <c r="BA283" s="513"/>
      <c r="BB283" s="495"/>
      <c r="BC283" s="787"/>
      <c r="BD283" s="787"/>
      <c r="BE283" s="67">
        <v>290346139</v>
      </c>
      <c r="BF283" s="67">
        <v>243448668.32999998</v>
      </c>
      <c r="BG283" s="67">
        <v>104453668</v>
      </c>
    </row>
    <row r="284" spans="2:59" s="98" customFormat="1" ht="17.25" thickBot="1" x14ac:dyDescent="0.35">
      <c r="B284" s="344"/>
      <c r="C284" s="344"/>
      <c r="D284" s="344"/>
      <c r="E284" s="347"/>
      <c r="F284" s="344"/>
      <c r="G284" s="344"/>
      <c r="H284" s="344"/>
      <c r="I284" s="779"/>
      <c r="J284" s="344"/>
      <c r="K284" s="344"/>
      <c r="L284" s="344"/>
      <c r="M284" s="344"/>
      <c r="N284" s="344"/>
      <c r="O284" s="338"/>
      <c r="P284" s="338"/>
      <c r="Q284" s="779"/>
      <c r="R284" s="779"/>
      <c r="S284" s="779"/>
      <c r="T284" s="779"/>
      <c r="U284" s="575"/>
      <c r="V284" s="782"/>
      <c r="W284" s="65" t="s">
        <v>1806</v>
      </c>
      <c r="X284" s="65" t="str">
        <f t="shared" si="165"/>
        <v>OAP_01</v>
      </c>
      <c r="Y284" s="66" t="str">
        <f t="shared" si="165"/>
        <v>Fortalecimiento de la capacidad institucional</v>
      </c>
      <c r="Z284" s="66" t="s">
        <v>1375</v>
      </c>
      <c r="AA284" s="66" t="s">
        <v>1367</v>
      </c>
      <c r="AB284" s="67">
        <v>993598.99</v>
      </c>
      <c r="AC284" s="627"/>
      <c r="AD284" s="344"/>
      <c r="AE284" s="344"/>
      <c r="AF284" s="344"/>
      <c r="AG284" s="344"/>
      <c r="AI284" s="798"/>
      <c r="AJ284" s="377"/>
      <c r="AK284" s="379"/>
      <c r="AL284" s="344"/>
      <c r="AM284" s="344"/>
      <c r="AN284" s="344"/>
      <c r="AO284" s="299"/>
      <c r="AP284" s="782"/>
      <c r="AQ284" s="795"/>
      <c r="AR284" s="73">
        <v>993598.99</v>
      </c>
      <c r="AS284" s="73">
        <v>0</v>
      </c>
      <c r="AT284" s="73">
        <v>0</v>
      </c>
      <c r="AV284" s="514"/>
      <c r="AW284" s="450"/>
      <c r="AX284" s="491"/>
      <c r="AY284" s="792"/>
      <c r="AZ284" s="513"/>
      <c r="BA284" s="513"/>
      <c r="BB284" s="495"/>
      <c r="BC284" s="787"/>
      <c r="BD284" s="787"/>
      <c r="BE284" s="67">
        <v>993598.99</v>
      </c>
      <c r="BF284" s="67">
        <v>0</v>
      </c>
      <c r="BG284" s="67">
        <v>0</v>
      </c>
    </row>
    <row r="285" spans="2:59" s="98" customFormat="1" ht="17.25" thickBot="1" x14ac:dyDescent="0.35">
      <c r="B285" s="345"/>
      <c r="C285" s="345"/>
      <c r="D285" s="345"/>
      <c r="E285" s="348"/>
      <c r="F285" s="345"/>
      <c r="G285" s="345"/>
      <c r="H285" s="345"/>
      <c r="I285" s="780"/>
      <c r="J285" s="345"/>
      <c r="K285" s="345"/>
      <c r="L285" s="345"/>
      <c r="M285" s="345"/>
      <c r="N285" s="345"/>
      <c r="O285" s="339"/>
      <c r="P285" s="339"/>
      <c r="Q285" s="780"/>
      <c r="R285" s="780"/>
      <c r="S285" s="780"/>
      <c r="T285" s="780"/>
      <c r="U285" s="381"/>
      <c r="V285" s="783"/>
      <c r="W285" s="65" t="s">
        <v>1806</v>
      </c>
      <c r="X285" s="65" t="str">
        <f t="shared" si="165"/>
        <v>OAP_01</v>
      </c>
      <c r="Y285" s="66" t="s">
        <v>101</v>
      </c>
      <c r="Z285" s="66" t="s">
        <v>102</v>
      </c>
      <c r="AA285" s="66" t="s">
        <v>89</v>
      </c>
      <c r="AB285" s="67">
        <v>75500000</v>
      </c>
      <c r="AC285" s="433"/>
      <c r="AD285" s="345"/>
      <c r="AE285" s="345"/>
      <c r="AF285" s="345"/>
      <c r="AG285" s="345"/>
      <c r="AI285" s="799"/>
      <c r="AJ285" s="378"/>
      <c r="AK285" s="380"/>
      <c r="AL285" s="345"/>
      <c r="AM285" s="345"/>
      <c r="AN285" s="345"/>
      <c r="AO285" s="300"/>
      <c r="AP285" s="783"/>
      <c r="AQ285" s="796"/>
      <c r="AR285" s="73">
        <v>92300000</v>
      </c>
      <c r="AS285" s="73">
        <v>0</v>
      </c>
      <c r="AT285" s="73">
        <v>0</v>
      </c>
      <c r="AV285" s="443"/>
      <c r="AW285" s="451"/>
      <c r="AX285" s="453"/>
      <c r="AY285" s="793"/>
      <c r="AZ285" s="456"/>
      <c r="BA285" s="456"/>
      <c r="BB285" s="302"/>
      <c r="BC285" s="788"/>
      <c r="BD285" s="788"/>
      <c r="BE285" s="67">
        <v>75500000</v>
      </c>
      <c r="BF285" s="67">
        <v>0</v>
      </c>
      <c r="BG285" s="67">
        <v>0</v>
      </c>
    </row>
    <row r="286" spans="2:59" s="98" customFormat="1" ht="17.25" thickBot="1" x14ac:dyDescent="0.35">
      <c r="B286" s="81" t="s">
        <v>88</v>
      </c>
      <c r="C286" s="81" t="s">
        <v>1366</v>
      </c>
      <c r="D286" s="81" t="s">
        <v>1367</v>
      </c>
      <c r="E286" s="82" t="s">
        <v>1376</v>
      </c>
      <c r="F286" s="81" t="s">
        <v>220</v>
      </c>
      <c r="G286" s="81" t="s">
        <v>1368</v>
      </c>
      <c r="H286" s="81" t="s">
        <v>221</v>
      </c>
      <c r="I286" s="110">
        <v>0.95</v>
      </c>
      <c r="J286" s="81" t="s">
        <v>1377</v>
      </c>
      <c r="K286" s="81" t="s">
        <v>162</v>
      </c>
      <c r="L286" s="81" t="s">
        <v>97</v>
      </c>
      <c r="M286" s="81" t="s">
        <v>1378</v>
      </c>
      <c r="N286" s="81" t="s">
        <v>1379</v>
      </c>
      <c r="O286" s="84">
        <v>46054</v>
      </c>
      <c r="P286" s="84">
        <v>46386</v>
      </c>
      <c r="Q286" s="110">
        <v>0.4</v>
      </c>
      <c r="R286" s="110">
        <v>0.5</v>
      </c>
      <c r="S286" s="110">
        <v>0.75</v>
      </c>
      <c r="T286" s="110">
        <v>0.95</v>
      </c>
      <c r="U286" s="76" t="s">
        <v>100</v>
      </c>
      <c r="V286" s="72">
        <v>129844146</v>
      </c>
      <c r="W286" s="65" t="s">
        <v>1806</v>
      </c>
      <c r="X286" s="65" t="s">
        <v>1376</v>
      </c>
      <c r="Y286" s="66" t="s">
        <v>188</v>
      </c>
      <c r="Z286" s="66" t="s">
        <v>189</v>
      </c>
      <c r="AA286" s="66" t="s">
        <v>1367</v>
      </c>
      <c r="AB286" s="67">
        <v>137227166.6665</v>
      </c>
      <c r="AC286" s="85" t="s">
        <v>190</v>
      </c>
      <c r="AD286" s="81" t="s">
        <v>104</v>
      </c>
      <c r="AE286" s="81" t="s">
        <v>1380</v>
      </c>
      <c r="AF286" s="81" t="s">
        <v>104</v>
      </c>
      <c r="AG286" s="81" t="s">
        <v>104</v>
      </c>
      <c r="AI286" s="111">
        <v>0.4</v>
      </c>
      <c r="AJ286" s="87">
        <f t="shared" ref="AJ286:AJ314" si="166">+IF(Q286=0,"No Aplica",IF(AI286/Q286&gt;=100%,100%,AI286/Q286))</f>
        <v>1</v>
      </c>
      <c r="AK286" s="88" t="str">
        <f t="shared" ref="AK286:AK307" si="167">IF(ISTEXT(AJ286),"No reporta avance en el periodo",IF(AJ286&lt;=69%,"Avance insuficiente",IF(AJ286&gt;95%,"Avance satisfactorio",IF(AJ286&gt;70%,"Avance suficiente",IF(AJ286&lt;94%,"Avance suficiente",0)))))</f>
        <v>Avance satisfactorio</v>
      </c>
      <c r="AL286" s="81" t="s">
        <v>1381</v>
      </c>
      <c r="AM286" s="81" t="s">
        <v>1382</v>
      </c>
      <c r="AN286" s="81" t="s">
        <v>104</v>
      </c>
      <c r="AO286" s="89" t="str">
        <f t="shared" ref="AO286:AO314" si="168">IF(AI286&lt;1%,"Sin iniciar",IF(AI286&gt;=G286,"Terminada","En gestión"))</f>
        <v>En gestión</v>
      </c>
      <c r="AP286" s="72">
        <v>129844146</v>
      </c>
      <c r="AQ286" s="72">
        <v>32461036</v>
      </c>
      <c r="AR286" s="73">
        <v>137227166.6665</v>
      </c>
      <c r="AS286" s="73">
        <v>114394083.33199999</v>
      </c>
      <c r="AT286" s="73">
        <v>20027166.199999999</v>
      </c>
      <c r="AV286" s="108">
        <v>0.57999999999999996</v>
      </c>
      <c r="AW286" s="87">
        <f t="shared" ref="AW286:AW314" si="169">+IF(R286=0,"No Aplica",IF(AV286/R286&gt;=100%,100%,AV286/R286))</f>
        <v>1</v>
      </c>
      <c r="AX286" s="112" t="str">
        <f t="shared" ref="AX286:AX307" si="170">IF(ISTEXT(AW286),"No reporta avance en el periodo",IF(AW286&lt;=69%,"Avance insuficiente",IF(AW286&gt;95%,"Avance satisfactorio",IF(AW286&gt;70%,"Avance suficiente",IF(AW286&lt;94%,"Avance suficiente",0)))))</f>
        <v>Avance satisfactorio</v>
      </c>
      <c r="AY286" s="239" t="s">
        <v>1383</v>
      </c>
      <c r="AZ286" s="239" t="s">
        <v>1384</v>
      </c>
      <c r="BA286" s="115" t="s">
        <v>104</v>
      </c>
      <c r="BB286" s="89" t="str">
        <f>IF(AV286&lt;1%,"Sin iniciar",IF(AV286&gt;=W286,"Terminada","En gestión"))</f>
        <v>En gestión</v>
      </c>
      <c r="BC286" s="240">
        <v>129844146</v>
      </c>
      <c r="BD286" s="241">
        <f>+BC286/2</f>
        <v>64922073</v>
      </c>
      <c r="BE286" s="67">
        <v>137227166.6665</v>
      </c>
      <c r="BF286" s="67">
        <v>114394083.33199999</v>
      </c>
      <c r="BG286" s="67">
        <v>55187166.200000003</v>
      </c>
    </row>
    <row r="287" spans="2:59" s="98" customFormat="1" ht="17.25" thickBot="1" x14ac:dyDescent="0.35">
      <c r="B287" s="81" t="s">
        <v>88</v>
      </c>
      <c r="C287" s="81" t="s">
        <v>1366</v>
      </c>
      <c r="D287" s="81" t="s">
        <v>1367</v>
      </c>
      <c r="E287" s="82" t="s">
        <v>1385</v>
      </c>
      <c r="F287" s="81" t="s">
        <v>220</v>
      </c>
      <c r="G287" s="81" t="s">
        <v>1368</v>
      </c>
      <c r="H287" s="81" t="s">
        <v>221</v>
      </c>
      <c r="I287" s="110">
        <v>0.85</v>
      </c>
      <c r="J287" s="81" t="s">
        <v>1386</v>
      </c>
      <c r="K287" s="81" t="s">
        <v>162</v>
      </c>
      <c r="L287" s="81" t="s">
        <v>97</v>
      </c>
      <c r="M287" s="81" t="s">
        <v>1387</v>
      </c>
      <c r="N287" s="81" t="s">
        <v>1379</v>
      </c>
      <c r="O287" s="84">
        <v>46054</v>
      </c>
      <c r="P287" s="84">
        <v>46386</v>
      </c>
      <c r="Q287" s="110">
        <v>0.3</v>
      </c>
      <c r="R287" s="110">
        <v>0.5</v>
      </c>
      <c r="S287" s="110">
        <v>0.7</v>
      </c>
      <c r="T287" s="110">
        <v>0.85</v>
      </c>
      <c r="U287" s="76" t="s">
        <v>100</v>
      </c>
      <c r="V287" s="72">
        <v>129844146</v>
      </c>
      <c r="W287" s="65" t="s">
        <v>1806</v>
      </c>
      <c r="X287" s="65" t="s">
        <v>1385</v>
      </c>
      <c r="Y287" s="66" t="s">
        <v>188</v>
      </c>
      <c r="Z287" s="66" t="s">
        <v>189</v>
      </c>
      <c r="AA287" s="66" t="s">
        <v>1367</v>
      </c>
      <c r="AB287" s="67">
        <v>137227166.6665</v>
      </c>
      <c r="AC287" s="85" t="s">
        <v>190</v>
      </c>
      <c r="AD287" s="81" t="s">
        <v>104</v>
      </c>
      <c r="AE287" s="81" t="s">
        <v>1380</v>
      </c>
      <c r="AF287" s="81" t="s">
        <v>104</v>
      </c>
      <c r="AG287" s="81" t="s">
        <v>104</v>
      </c>
      <c r="AI287" s="111">
        <v>0.36</v>
      </c>
      <c r="AJ287" s="87">
        <f t="shared" si="166"/>
        <v>1</v>
      </c>
      <c r="AK287" s="88" t="str">
        <f t="shared" si="167"/>
        <v>Avance satisfactorio</v>
      </c>
      <c r="AL287" s="81" t="s">
        <v>1388</v>
      </c>
      <c r="AM287" s="81" t="s">
        <v>1382</v>
      </c>
      <c r="AN287" s="81" t="s">
        <v>104</v>
      </c>
      <c r="AO287" s="89" t="str">
        <f t="shared" si="168"/>
        <v>En gestión</v>
      </c>
      <c r="AP287" s="72">
        <v>129844146</v>
      </c>
      <c r="AQ287" s="72">
        <v>32461036</v>
      </c>
      <c r="AR287" s="73">
        <v>137227166.6665</v>
      </c>
      <c r="AS287" s="73">
        <v>114394083.33199999</v>
      </c>
      <c r="AT287" s="73">
        <v>20027166.199999999</v>
      </c>
      <c r="AV287" s="108">
        <v>0.66</v>
      </c>
      <c r="AW287" s="87">
        <f t="shared" si="169"/>
        <v>1</v>
      </c>
      <c r="AX287" s="112" t="str">
        <f t="shared" si="170"/>
        <v>Avance satisfactorio</v>
      </c>
      <c r="AY287" s="239" t="s">
        <v>1389</v>
      </c>
      <c r="AZ287" s="239" t="s">
        <v>1384</v>
      </c>
      <c r="BA287" s="115" t="s">
        <v>104</v>
      </c>
      <c r="BB287" s="89" t="str">
        <f>IF(AV287&lt;1%,"Sin iniciar",IF(AV287&gt;=W287,"Terminada","En gestión"))</f>
        <v>En gestión</v>
      </c>
      <c r="BC287" s="240">
        <v>129844146</v>
      </c>
      <c r="BD287" s="241">
        <f>+BC287/2</f>
        <v>64922073</v>
      </c>
      <c r="BE287" s="67">
        <v>137227166.6665</v>
      </c>
      <c r="BF287" s="67">
        <v>114394083.33199999</v>
      </c>
      <c r="BG287" s="67">
        <v>55187166.200000003</v>
      </c>
    </row>
    <row r="288" spans="2:59" s="98" customFormat="1" ht="17.25" thickBot="1" x14ac:dyDescent="0.35">
      <c r="B288" s="81" t="s">
        <v>88</v>
      </c>
      <c r="C288" s="81" t="s">
        <v>1366</v>
      </c>
      <c r="D288" s="81" t="s">
        <v>1367</v>
      </c>
      <c r="E288" s="82" t="s">
        <v>1390</v>
      </c>
      <c r="F288" s="81" t="s">
        <v>220</v>
      </c>
      <c r="G288" s="81" t="s">
        <v>1368</v>
      </c>
      <c r="H288" s="81" t="s">
        <v>221</v>
      </c>
      <c r="I288" s="110">
        <v>1</v>
      </c>
      <c r="J288" s="81" t="s">
        <v>1391</v>
      </c>
      <c r="K288" s="81" t="s">
        <v>96</v>
      </c>
      <c r="L288" s="81" t="s">
        <v>97</v>
      </c>
      <c r="M288" s="81" t="s">
        <v>1392</v>
      </c>
      <c r="N288" s="81" t="s">
        <v>1393</v>
      </c>
      <c r="O288" s="84">
        <v>46054</v>
      </c>
      <c r="P288" s="84">
        <v>46386</v>
      </c>
      <c r="Q288" s="110">
        <v>0.05</v>
      </c>
      <c r="R288" s="110">
        <v>0.6</v>
      </c>
      <c r="S288" s="110">
        <v>0.8</v>
      </c>
      <c r="T288" s="110">
        <v>1</v>
      </c>
      <c r="U288" s="76" t="s">
        <v>100</v>
      </c>
      <c r="V288" s="72">
        <v>28967981</v>
      </c>
      <c r="W288" s="65" t="s">
        <v>1806</v>
      </c>
      <c r="X288" s="65" t="s">
        <v>1390</v>
      </c>
      <c r="Y288" s="66" t="s">
        <v>188</v>
      </c>
      <c r="Z288" s="66" t="s">
        <v>189</v>
      </c>
      <c r="AA288" s="66" t="s">
        <v>1367</v>
      </c>
      <c r="AB288" s="67">
        <v>220485666.667</v>
      </c>
      <c r="AC288" s="85" t="s">
        <v>190</v>
      </c>
      <c r="AD288" s="81" t="s">
        <v>1394</v>
      </c>
      <c r="AE288" s="81" t="s">
        <v>1372</v>
      </c>
      <c r="AF288" s="81" t="s">
        <v>104</v>
      </c>
      <c r="AG288" s="81" t="s">
        <v>104</v>
      </c>
      <c r="AI288" s="111">
        <v>0.05</v>
      </c>
      <c r="AJ288" s="87">
        <f t="shared" si="166"/>
        <v>1</v>
      </c>
      <c r="AK288" s="88" t="str">
        <f t="shared" si="167"/>
        <v>Avance satisfactorio</v>
      </c>
      <c r="AL288" s="81" t="s">
        <v>1395</v>
      </c>
      <c r="AM288" s="81" t="s">
        <v>1396</v>
      </c>
      <c r="AN288" s="81" t="s">
        <v>104</v>
      </c>
      <c r="AO288" s="89" t="str">
        <f t="shared" si="168"/>
        <v>En gestión</v>
      </c>
      <c r="AP288" s="72">
        <v>28967981</v>
      </c>
      <c r="AQ288" s="72">
        <v>7241995</v>
      </c>
      <c r="AR288" s="73">
        <v>220485666.667</v>
      </c>
      <c r="AS288" s="73">
        <v>184010166.66600001</v>
      </c>
      <c r="AT288" s="73">
        <v>33885666.600000001</v>
      </c>
      <c r="AV288" s="108">
        <v>0.6</v>
      </c>
      <c r="AW288" s="87">
        <f t="shared" si="169"/>
        <v>1</v>
      </c>
      <c r="AX288" s="112" t="str">
        <f t="shared" si="170"/>
        <v>Avance satisfactorio</v>
      </c>
      <c r="AY288" s="239" t="s">
        <v>1397</v>
      </c>
      <c r="AZ288" s="115" t="s">
        <v>1398</v>
      </c>
      <c r="BA288" s="115" t="s">
        <v>104</v>
      </c>
      <c r="BB288" s="89" t="str">
        <f>IF(AV288&lt;1%,"Sin iniciar",IF(AV288&gt;=W288,"Terminada","En gestión"))</f>
        <v>En gestión</v>
      </c>
      <c r="BC288" s="241">
        <v>28967981</v>
      </c>
      <c r="BD288" s="241">
        <f>+BC288/2</f>
        <v>14483990.5</v>
      </c>
      <c r="BE288" s="67">
        <v>220485666.667</v>
      </c>
      <c r="BF288" s="67">
        <v>184010166.66600001</v>
      </c>
      <c r="BG288" s="67">
        <v>89865666.599999994</v>
      </c>
    </row>
    <row r="289" spans="2:59" s="98" customFormat="1" ht="17.25" thickBot="1" x14ac:dyDescent="0.35">
      <c r="B289" s="81" t="s">
        <v>88</v>
      </c>
      <c r="C289" s="81" t="s">
        <v>1366</v>
      </c>
      <c r="D289" s="81" t="s">
        <v>1367</v>
      </c>
      <c r="E289" s="82" t="s">
        <v>1399</v>
      </c>
      <c r="F289" s="81" t="s">
        <v>220</v>
      </c>
      <c r="G289" s="81" t="s">
        <v>1368</v>
      </c>
      <c r="H289" s="81" t="s">
        <v>221</v>
      </c>
      <c r="I289" s="110">
        <v>1</v>
      </c>
      <c r="J289" s="81" t="s">
        <v>1400</v>
      </c>
      <c r="K289" s="81" t="s">
        <v>355</v>
      </c>
      <c r="L289" s="81" t="s">
        <v>97</v>
      </c>
      <c r="M289" s="81" t="s">
        <v>1401</v>
      </c>
      <c r="N289" s="81" t="s">
        <v>1402</v>
      </c>
      <c r="O289" s="84">
        <v>46023</v>
      </c>
      <c r="P289" s="84">
        <v>46386</v>
      </c>
      <c r="Q289" s="110"/>
      <c r="R289" s="110">
        <v>1</v>
      </c>
      <c r="S289" s="110">
        <v>1</v>
      </c>
      <c r="T289" s="110">
        <v>1</v>
      </c>
      <c r="U289" s="76" t="s">
        <v>100</v>
      </c>
      <c r="V289" s="72">
        <v>507468885</v>
      </c>
      <c r="W289" s="65" t="s">
        <v>1806</v>
      </c>
      <c r="X289" s="65" t="s">
        <v>1399</v>
      </c>
      <c r="Y289" s="66" t="s">
        <v>188</v>
      </c>
      <c r="Z289" s="66" t="s">
        <v>1375</v>
      </c>
      <c r="AA289" s="66" t="s">
        <v>1367</v>
      </c>
      <c r="AB289" s="67">
        <v>130997067.669</v>
      </c>
      <c r="AC289" s="85" t="s">
        <v>1403</v>
      </c>
      <c r="AD289" s="81" t="s">
        <v>1404</v>
      </c>
      <c r="AE289" s="81" t="s">
        <v>105</v>
      </c>
      <c r="AF289" s="81" t="s">
        <v>104</v>
      </c>
      <c r="AG289" s="81" t="s">
        <v>104</v>
      </c>
      <c r="AI289" s="111"/>
      <c r="AJ289" s="87" t="str">
        <f t="shared" si="166"/>
        <v>No Aplica</v>
      </c>
      <c r="AK289" s="88" t="str">
        <f t="shared" si="167"/>
        <v>No reporta avance en el periodo</v>
      </c>
      <c r="AL289" s="81" t="s">
        <v>368</v>
      </c>
      <c r="AM289" s="81" t="s">
        <v>104</v>
      </c>
      <c r="AN289" s="81" t="s">
        <v>104</v>
      </c>
      <c r="AO289" s="89" t="str">
        <f t="shared" si="168"/>
        <v>Sin iniciar</v>
      </c>
      <c r="AP289" s="72">
        <v>507468885</v>
      </c>
      <c r="AQ289" s="72">
        <v>126867221</v>
      </c>
      <c r="AR289" s="73">
        <v>130997067.669</v>
      </c>
      <c r="AS289" s="73">
        <v>123418401</v>
      </c>
      <c r="AT289" s="73">
        <v>27477818.899999999</v>
      </c>
      <c r="AV289" s="108">
        <v>1</v>
      </c>
      <c r="AW289" s="87">
        <f t="shared" si="169"/>
        <v>1</v>
      </c>
      <c r="AX289" s="112" t="str">
        <f t="shared" si="170"/>
        <v>Avance satisfactorio</v>
      </c>
      <c r="AY289" s="115" t="s">
        <v>1405</v>
      </c>
      <c r="AZ289" s="115" t="s">
        <v>1406</v>
      </c>
      <c r="BA289" s="115" t="s">
        <v>104</v>
      </c>
      <c r="BB289" s="89" t="s">
        <v>213</v>
      </c>
      <c r="BC289" s="241">
        <v>507468885</v>
      </c>
      <c r="BD289" s="241">
        <v>253734442</v>
      </c>
      <c r="BE289" s="67">
        <v>130997067.669</v>
      </c>
      <c r="BF289" s="67">
        <v>123418401</v>
      </c>
      <c r="BG289" s="67">
        <v>60677568.559999995</v>
      </c>
    </row>
    <row r="290" spans="2:59" s="98" customFormat="1" ht="17.25" thickBot="1" x14ac:dyDescent="0.35">
      <c r="B290" s="81" t="s">
        <v>88</v>
      </c>
      <c r="C290" s="81" t="s">
        <v>1366</v>
      </c>
      <c r="D290" s="81" t="s">
        <v>1367</v>
      </c>
      <c r="E290" s="82" t="s">
        <v>1407</v>
      </c>
      <c r="F290" s="81" t="s">
        <v>220</v>
      </c>
      <c r="G290" s="81" t="s">
        <v>1408</v>
      </c>
      <c r="H290" s="81" t="s">
        <v>118</v>
      </c>
      <c r="I290" s="110">
        <v>1</v>
      </c>
      <c r="J290" s="81" t="s">
        <v>1409</v>
      </c>
      <c r="K290" s="81" t="s">
        <v>96</v>
      </c>
      <c r="L290" s="81" t="s">
        <v>97</v>
      </c>
      <c r="M290" s="81" t="s">
        <v>1410</v>
      </c>
      <c r="N290" s="81" t="s">
        <v>1411</v>
      </c>
      <c r="O290" s="84">
        <v>46023</v>
      </c>
      <c r="P290" s="84">
        <v>46386</v>
      </c>
      <c r="Q290" s="110"/>
      <c r="R290" s="110">
        <v>0.2</v>
      </c>
      <c r="S290" s="110">
        <v>0.6</v>
      </c>
      <c r="T290" s="110">
        <v>1</v>
      </c>
      <c r="U290" s="76" t="s">
        <v>100</v>
      </c>
      <c r="V290" s="72">
        <v>32951143</v>
      </c>
      <c r="W290" s="65" t="s">
        <v>1806</v>
      </c>
      <c r="X290" s="65" t="s">
        <v>1407</v>
      </c>
      <c r="Y290" s="66" t="s">
        <v>188</v>
      </c>
      <c r="Z290" s="66" t="s">
        <v>386</v>
      </c>
      <c r="AA290" s="66" t="s">
        <v>1367</v>
      </c>
      <c r="AB290" s="67">
        <v>261561666.67000002</v>
      </c>
      <c r="AC290" s="85" t="s">
        <v>1403</v>
      </c>
      <c r="AD290" s="81" t="s">
        <v>1297</v>
      </c>
      <c r="AE290" s="81" t="s">
        <v>1278</v>
      </c>
      <c r="AF290" s="81" t="s">
        <v>106</v>
      </c>
      <c r="AG290" s="81" t="s">
        <v>104</v>
      </c>
      <c r="AI290" s="111"/>
      <c r="AJ290" s="87" t="str">
        <f t="shared" si="166"/>
        <v>No Aplica</v>
      </c>
      <c r="AK290" s="88" t="str">
        <f t="shared" si="167"/>
        <v>No reporta avance en el periodo</v>
      </c>
      <c r="AL290" s="81" t="s">
        <v>368</v>
      </c>
      <c r="AM290" s="81" t="s">
        <v>104</v>
      </c>
      <c r="AN290" s="81" t="s">
        <v>104</v>
      </c>
      <c r="AO290" s="89" t="str">
        <f t="shared" si="168"/>
        <v>Sin iniciar</v>
      </c>
      <c r="AP290" s="72">
        <v>32951143</v>
      </c>
      <c r="AQ290" s="72">
        <v>8237786</v>
      </c>
      <c r="AR290" s="73">
        <v>263755000</v>
      </c>
      <c r="AS290" s="73">
        <v>217923333.32999998</v>
      </c>
      <c r="AT290" s="73">
        <v>33791666</v>
      </c>
      <c r="AV290" s="108">
        <v>0.5</v>
      </c>
      <c r="AW290" s="87">
        <f t="shared" si="169"/>
        <v>1</v>
      </c>
      <c r="AX290" s="112" t="str">
        <f t="shared" si="170"/>
        <v>Avance satisfactorio</v>
      </c>
      <c r="AY290" s="115" t="s">
        <v>1412</v>
      </c>
      <c r="AZ290" s="115" t="s">
        <v>1413</v>
      </c>
      <c r="BA290" s="115" t="s">
        <v>104</v>
      </c>
      <c r="BB290" s="89" t="str">
        <f>IF(AV290&lt;1%,"Sin iniciar",IF(AV290&gt;=W290,"Terminada","En gestión"))</f>
        <v>En gestión</v>
      </c>
      <c r="BC290" s="241">
        <v>32951143</v>
      </c>
      <c r="BD290" s="241">
        <v>16474286</v>
      </c>
      <c r="BE290" s="67">
        <v>261561666.67000002</v>
      </c>
      <c r="BF290" s="67">
        <v>217923333.32999998</v>
      </c>
      <c r="BG290" s="67">
        <v>102941666</v>
      </c>
    </row>
    <row r="291" spans="2:59" s="98" customFormat="1" ht="17.25" thickBot="1" x14ac:dyDescent="0.35">
      <c r="B291" s="81" t="s">
        <v>88</v>
      </c>
      <c r="C291" s="81" t="s">
        <v>1366</v>
      </c>
      <c r="D291" s="81" t="s">
        <v>1367</v>
      </c>
      <c r="E291" s="82" t="s">
        <v>1414</v>
      </c>
      <c r="F291" s="81" t="s">
        <v>220</v>
      </c>
      <c r="G291" s="81" t="s">
        <v>1368</v>
      </c>
      <c r="H291" s="81" t="s">
        <v>825</v>
      </c>
      <c r="I291" s="110">
        <v>1</v>
      </c>
      <c r="J291" s="81" t="s">
        <v>1415</v>
      </c>
      <c r="K291" s="81" t="s">
        <v>96</v>
      </c>
      <c r="L291" s="81" t="s">
        <v>97</v>
      </c>
      <c r="M291" s="81" t="s">
        <v>1416</v>
      </c>
      <c r="N291" s="81" t="s">
        <v>1417</v>
      </c>
      <c r="O291" s="84">
        <v>46023</v>
      </c>
      <c r="P291" s="84">
        <v>46386</v>
      </c>
      <c r="Q291" s="110"/>
      <c r="R291" s="110">
        <v>0.2</v>
      </c>
      <c r="S291" s="110">
        <v>0.5</v>
      </c>
      <c r="T291" s="110">
        <v>1</v>
      </c>
      <c r="U291" s="76" t="s">
        <v>100</v>
      </c>
      <c r="V291" s="72">
        <v>7716368</v>
      </c>
      <c r="W291" s="65" t="s">
        <v>1806</v>
      </c>
      <c r="X291" s="65" t="s">
        <v>1414</v>
      </c>
      <c r="Y291" s="66" t="s">
        <v>188</v>
      </c>
      <c r="Z291" s="66" t="s">
        <v>1375</v>
      </c>
      <c r="AA291" s="66" t="s">
        <v>1367</v>
      </c>
      <c r="AB291" s="67">
        <v>69031666.670000002</v>
      </c>
      <c r="AC291" s="85" t="s">
        <v>1403</v>
      </c>
      <c r="AD291" s="81" t="s">
        <v>1404</v>
      </c>
      <c r="AE291" s="81" t="s">
        <v>105</v>
      </c>
      <c r="AF291" s="81" t="s">
        <v>104</v>
      </c>
      <c r="AG291" s="81" t="s">
        <v>104</v>
      </c>
      <c r="AI291" s="111"/>
      <c r="AJ291" s="87" t="str">
        <f t="shared" si="166"/>
        <v>No Aplica</v>
      </c>
      <c r="AK291" s="88" t="str">
        <f t="shared" si="167"/>
        <v>No reporta avance en el periodo</v>
      </c>
      <c r="AL291" s="81" t="s">
        <v>368</v>
      </c>
      <c r="AM291" s="81" t="s">
        <v>104</v>
      </c>
      <c r="AN291" s="81" t="s">
        <v>104</v>
      </c>
      <c r="AO291" s="89" t="str">
        <f t="shared" si="168"/>
        <v>Sin iniciar</v>
      </c>
      <c r="AP291" s="72">
        <v>7716368</v>
      </c>
      <c r="AQ291" s="72">
        <v>1929092</v>
      </c>
      <c r="AR291" s="73">
        <v>69031666.670000002</v>
      </c>
      <c r="AS291" s="73">
        <v>57035000</v>
      </c>
      <c r="AT291" s="73">
        <v>8438333.5</v>
      </c>
      <c r="AV291" s="108">
        <v>0.2</v>
      </c>
      <c r="AW291" s="87">
        <f t="shared" si="169"/>
        <v>1</v>
      </c>
      <c r="AX291" s="112" t="str">
        <f t="shared" si="170"/>
        <v>Avance satisfactorio</v>
      </c>
      <c r="AY291" s="115" t="s">
        <v>1418</v>
      </c>
      <c r="AZ291" s="115" t="s">
        <v>1419</v>
      </c>
      <c r="BA291" s="115" t="s">
        <v>104</v>
      </c>
      <c r="BB291" s="89" t="str">
        <f>IF(AV291&lt;1%,"Sin iniciar",IF(AV291&gt;=W291,"Terminada","En gestión"))</f>
        <v>En gestión</v>
      </c>
      <c r="BC291" s="241">
        <v>7716368</v>
      </c>
      <c r="BD291" s="241">
        <v>3929092</v>
      </c>
      <c r="BE291" s="67">
        <v>69031666.670000002</v>
      </c>
      <c r="BF291" s="67">
        <v>57035000</v>
      </c>
      <c r="BG291" s="67">
        <v>26738333.5</v>
      </c>
    </row>
    <row r="292" spans="2:59" s="98" customFormat="1" ht="17.25" thickBot="1" x14ac:dyDescent="0.35">
      <c r="B292" s="81" t="s">
        <v>88</v>
      </c>
      <c r="C292" s="81" t="s">
        <v>1366</v>
      </c>
      <c r="D292" s="81" t="s">
        <v>1367</v>
      </c>
      <c r="E292" s="82" t="s">
        <v>1420</v>
      </c>
      <c r="F292" s="81" t="s">
        <v>220</v>
      </c>
      <c r="G292" s="81" t="s">
        <v>1368</v>
      </c>
      <c r="H292" s="81" t="s">
        <v>221</v>
      </c>
      <c r="I292" s="110">
        <v>1</v>
      </c>
      <c r="J292" s="81" t="s">
        <v>1421</v>
      </c>
      <c r="K292" s="81" t="s">
        <v>96</v>
      </c>
      <c r="L292" s="81" t="s">
        <v>97</v>
      </c>
      <c r="M292" s="81" t="s">
        <v>1422</v>
      </c>
      <c r="N292" s="81" t="s">
        <v>1423</v>
      </c>
      <c r="O292" s="84">
        <v>46023</v>
      </c>
      <c r="P292" s="84">
        <v>46386</v>
      </c>
      <c r="Q292" s="110"/>
      <c r="R292" s="110">
        <v>0.2</v>
      </c>
      <c r="S292" s="110">
        <v>0.5</v>
      </c>
      <c r="T292" s="110">
        <v>1</v>
      </c>
      <c r="U292" s="76" t="s">
        <v>100</v>
      </c>
      <c r="V292" s="72">
        <v>23337792</v>
      </c>
      <c r="W292" s="65" t="s">
        <v>1806</v>
      </c>
      <c r="X292" s="65" t="s">
        <v>1420</v>
      </c>
      <c r="Y292" s="66" t="s">
        <v>188</v>
      </c>
      <c r="Z292" s="66" t="s">
        <v>1375</v>
      </c>
      <c r="AA292" s="66" t="s">
        <v>1367</v>
      </c>
      <c r="AB292" s="67">
        <v>88407666.671000004</v>
      </c>
      <c r="AC292" s="85" t="s">
        <v>1403</v>
      </c>
      <c r="AD292" s="81" t="s">
        <v>1404</v>
      </c>
      <c r="AE292" s="81" t="s">
        <v>105</v>
      </c>
      <c r="AF292" s="81" t="s">
        <v>104</v>
      </c>
      <c r="AG292" s="81" t="s">
        <v>104</v>
      </c>
      <c r="AI292" s="111"/>
      <c r="AJ292" s="87" t="str">
        <f t="shared" si="166"/>
        <v>No Aplica</v>
      </c>
      <c r="AK292" s="88" t="str">
        <f t="shared" si="167"/>
        <v>No reporta avance en el periodo</v>
      </c>
      <c r="AL292" s="81" t="s">
        <v>368</v>
      </c>
      <c r="AM292" s="81" t="s">
        <v>104</v>
      </c>
      <c r="AN292" s="81" t="s">
        <v>104</v>
      </c>
      <c r="AO292" s="89" t="str">
        <f t="shared" si="168"/>
        <v>Sin iniciar</v>
      </c>
      <c r="AP292" s="72">
        <v>23337792</v>
      </c>
      <c r="AQ292" s="72">
        <v>5834448</v>
      </c>
      <c r="AR292" s="73">
        <v>88407666.671000004</v>
      </c>
      <c r="AS292" s="73">
        <v>73163000</v>
      </c>
      <c r="AT292" s="73">
        <v>11014333.6</v>
      </c>
      <c r="AV292" s="158">
        <v>1</v>
      </c>
      <c r="AW292" s="87">
        <f t="shared" si="169"/>
        <v>1</v>
      </c>
      <c r="AX292" s="112" t="str">
        <f t="shared" si="170"/>
        <v>Avance satisfactorio</v>
      </c>
      <c r="AY292" s="115" t="s">
        <v>1424</v>
      </c>
      <c r="AZ292" s="115" t="s">
        <v>1419</v>
      </c>
      <c r="BA292" s="115" t="s">
        <v>104</v>
      </c>
      <c r="BB292" s="89" t="s">
        <v>483</v>
      </c>
      <c r="BC292" s="241">
        <v>23337792</v>
      </c>
      <c r="BD292" s="241">
        <v>23337792</v>
      </c>
      <c r="BE292" s="67">
        <v>88407666.671000004</v>
      </c>
      <c r="BF292" s="67">
        <v>73163000</v>
      </c>
      <c r="BG292" s="67">
        <v>34354333.600000001</v>
      </c>
    </row>
    <row r="293" spans="2:59" s="98" customFormat="1" ht="17.25" thickBot="1" x14ac:dyDescent="0.35">
      <c r="B293" s="81" t="s">
        <v>295</v>
      </c>
      <c r="C293" s="81" t="s">
        <v>1366</v>
      </c>
      <c r="D293" s="81" t="s">
        <v>1367</v>
      </c>
      <c r="E293" s="82" t="s">
        <v>1425</v>
      </c>
      <c r="F293" s="81" t="s">
        <v>220</v>
      </c>
      <c r="G293" s="81" t="s">
        <v>137</v>
      </c>
      <c r="H293" s="81" t="s">
        <v>297</v>
      </c>
      <c r="I293" s="242">
        <v>1</v>
      </c>
      <c r="J293" s="81" t="s">
        <v>1426</v>
      </c>
      <c r="K293" s="81" t="s">
        <v>162</v>
      </c>
      <c r="L293" s="81" t="s">
        <v>97</v>
      </c>
      <c r="M293" s="81" t="s">
        <v>1427</v>
      </c>
      <c r="N293" s="81" t="s">
        <v>1428</v>
      </c>
      <c r="O293" s="84">
        <v>46055</v>
      </c>
      <c r="P293" s="84">
        <v>46295</v>
      </c>
      <c r="Q293" s="242">
        <v>0.3</v>
      </c>
      <c r="R293" s="242">
        <v>0.6</v>
      </c>
      <c r="S293" s="242">
        <v>1</v>
      </c>
      <c r="T293" s="242"/>
      <c r="U293" s="76" t="s">
        <v>100</v>
      </c>
      <c r="V293" s="72">
        <v>50905011</v>
      </c>
      <c r="W293" s="77" t="s">
        <v>1805</v>
      </c>
      <c r="X293" s="283" t="str">
        <f t="shared" ref="X293:X294" si="171">+E293</f>
        <v>OAP_09</v>
      </c>
      <c r="Y293" s="290" t="s">
        <v>1805</v>
      </c>
      <c r="Z293" s="290" t="s">
        <v>1805</v>
      </c>
      <c r="AA293" s="290" t="s">
        <v>1805</v>
      </c>
      <c r="AB293" s="67">
        <v>0</v>
      </c>
      <c r="AC293" s="85" t="s">
        <v>190</v>
      </c>
      <c r="AD293" s="81" t="s">
        <v>104</v>
      </c>
      <c r="AE293" s="81" t="s">
        <v>238</v>
      </c>
      <c r="AF293" s="81" t="s">
        <v>104</v>
      </c>
      <c r="AG293" s="81" t="s">
        <v>1430</v>
      </c>
      <c r="AI293" s="243">
        <v>0.3</v>
      </c>
      <c r="AJ293" s="87">
        <f t="shared" si="166"/>
        <v>1</v>
      </c>
      <c r="AK293" s="88" t="str">
        <f t="shared" si="167"/>
        <v>Avance satisfactorio</v>
      </c>
      <c r="AL293" s="81" t="s">
        <v>1431</v>
      </c>
      <c r="AM293" s="81" t="s">
        <v>1432</v>
      </c>
      <c r="AN293" s="81" t="s">
        <v>104</v>
      </c>
      <c r="AO293" s="89" t="str">
        <f t="shared" si="168"/>
        <v>En gestión</v>
      </c>
      <c r="AP293" s="72">
        <v>50905011</v>
      </c>
      <c r="AQ293" s="72">
        <v>12726253</v>
      </c>
      <c r="AR293" s="73">
        <v>0</v>
      </c>
      <c r="AS293" s="73">
        <v>0</v>
      </c>
      <c r="AT293" s="73">
        <v>0</v>
      </c>
      <c r="AV293" s="108">
        <v>0.6</v>
      </c>
      <c r="AW293" s="87">
        <f t="shared" si="169"/>
        <v>1</v>
      </c>
      <c r="AX293" s="112" t="str">
        <f t="shared" si="170"/>
        <v>Avance satisfactorio</v>
      </c>
      <c r="AY293" s="244" t="s">
        <v>1433</v>
      </c>
      <c r="AZ293" s="245" t="s">
        <v>1434</v>
      </c>
      <c r="BA293" s="115" t="s">
        <v>104</v>
      </c>
      <c r="BB293" s="89" t="str">
        <f t="shared" ref="BB293:BB307" si="172">IF(AV293&lt;1%,"Sin iniciar",IF(AV293&gt;=W293,"Terminada","En gestión"))</f>
        <v>En gestión</v>
      </c>
      <c r="BC293" s="241">
        <v>50905011</v>
      </c>
      <c r="BD293" s="241">
        <v>8158162</v>
      </c>
      <c r="BE293" s="67">
        <v>0</v>
      </c>
      <c r="BF293" s="67">
        <v>0</v>
      </c>
      <c r="BG293" s="67">
        <v>0</v>
      </c>
    </row>
    <row r="294" spans="2:59" s="98" customFormat="1" ht="17.25" thickBot="1" x14ac:dyDescent="0.35">
      <c r="B294" s="81" t="s">
        <v>295</v>
      </c>
      <c r="C294" s="81" t="s">
        <v>1366</v>
      </c>
      <c r="D294" s="81" t="s">
        <v>1367</v>
      </c>
      <c r="E294" s="82" t="s">
        <v>1435</v>
      </c>
      <c r="F294" s="81" t="s">
        <v>220</v>
      </c>
      <c r="G294" s="81" t="s">
        <v>137</v>
      </c>
      <c r="H294" s="81" t="s">
        <v>297</v>
      </c>
      <c r="I294" s="242">
        <v>1</v>
      </c>
      <c r="J294" s="81" t="s">
        <v>1436</v>
      </c>
      <c r="K294" s="81" t="s">
        <v>162</v>
      </c>
      <c r="L294" s="81" t="s">
        <v>97</v>
      </c>
      <c r="M294" s="81" t="s">
        <v>1427</v>
      </c>
      <c r="N294" s="81" t="s">
        <v>1437</v>
      </c>
      <c r="O294" s="84">
        <v>46055</v>
      </c>
      <c r="P294" s="84">
        <v>46295</v>
      </c>
      <c r="Q294" s="242">
        <v>0.3</v>
      </c>
      <c r="R294" s="242">
        <v>0.6</v>
      </c>
      <c r="S294" s="242">
        <v>1</v>
      </c>
      <c r="T294" s="242"/>
      <c r="U294" s="76" t="s">
        <v>100</v>
      </c>
      <c r="V294" s="72">
        <v>16316325</v>
      </c>
      <c r="W294" s="77" t="s">
        <v>1805</v>
      </c>
      <c r="X294" s="283" t="str">
        <f t="shared" si="171"/>
        <v>OAP_10</v>
      </c>
      <c r="Y294" s="290" t="s">
        <v>1805</v>
      </c>
      <c r="Z294" s="290" t="s">
        <v>1805</v>
      </c>
      <c r="AA294" s="290" t="s">
        <v>1805</v>
      </c>
      <c r="AB294" s="67">
        <v>0</v>
      </c>
      <c r="AC294" s="85" t="s">
        <v>190</v>
      </c>
      <c r="AD294" s="81" t="s">
        <v>104</v>
      </c>
      <c r="AE294" s="81" t="s">
        <v>238</v>
      </c>
      <c r="AF294" s="81" t="s">
        <v>104</v>
      </c>
      <c r="AG294" s="81" t="s">
        <v>1430</v>
      </c>
      <c r="AI294" s="243">
        <v>0.3</v>
      </c>
      <c r="AJ294" s="87">
        <f t="shared" si="166"/>
        <v>1</v>
      </c>
      <c r="AK294" s="88" t="str">
        <f t="shared" si="167"/>
        <v>Avance satisfactorio</v>
      </c>
      <c r="AL294" s="81" t="s">
        <v>1438</v>
      </c>
      <c r="AM294" s="81" t="s">
        <v>1439</v>
      </c>
      <c r="AN294" s="81" t="s">
        <v>104</v>
      </c>
      <c r="AO294" s="89" t="str">
        <f t="shared" si="168"/>
        <v>En gestión</v>
      </c>
      <c r="AP294" s="72">
        <v>16316325</v>
      </c>
      <c r="AQ294" s="72">
        <v>4079081</v>
      </c>
      <c r="AR294" s="73">
        <v>0</v>
      </c>
      <c r="AS294" s="73">
        <v>0</v>
      </c>
      <c r="AT294" s="73">
        <v>0</v>
      </c>
      <c r="AV294" s="108">
        <v>0.6</v>
      </c>
      <c r="AW294" s="87">
        <f t="shared" si="169"/>
        <v>1</v>
      </c>
      <c r="AX294" s="112" t="str">
        <f t="shared" si="170"/>
        <v>Avance satisfactorio</v>
      </c>
      <c r="AY294" s="115" t="s">
        <v>1440</v>
      </c>
      <c r="AZ294" s="245" t="s">
        <v>1441</v>
      </c>
      <c r="BA294" s="115" t="s">
        <v>104</v>
      </c>
      <c r="BB294" s="89" t="str">
        <f t="shared" si="172"/>
        <v>En gestión</v>
      </c>
      <c r="BC294" s="241">
        <v>16316325</v>
      </c>
      <c r="BD294" s="241">
        <v>8158162</v>
      </c>
      <c r="BE294" s="67">
        <v>0</v>
      </c>
      <c r="BF294" s="67">
        <v>0</v>
      </c>
      <c r="BG294" s="67">
        <v>0</v>
      </c>
    </row>
    <row r="295" spans="2:59" s="98" customFormat="1" ht="17.25" thickBot="1" x14ac:dyDescent="0.35">
      <c r="B295" s="81" t="s">
        <v>295</v>
      </c>
      <c r="C295" s="81" t="s">
        <v>1366</v>
      </c>
      <c r="D295" s="81" t="s">
        <v>1367</v>
      </c>
      <c r="E295" s="82" t="s">
        <v>1429</v>
      </c>
      <c r="F295" s="81" t="s">
        <v>220</v>
      </c>
      <c r="G295" s="81" t="s">
        <v>137</v>
      </c>
      <c r="H295" s="81" t="s">
        <v>297</v>
      </c>
      <c r="I295" s="152">
        <v>1</v>
      </c>
      <c r="J295" s="81" t="s">
        <v>1442</v>
      </c>
      <c r="K295" s="81" t="s">
        <v>162</v>
      </c>
      <c r="L295" s="81" t="s">
        <v>97</v>
      </c>
      <c r="M295" s="81" t="s">
        <v>1443</v>
      </c>
      <c r="N295" s="81" t="s">
        <v>1444</v>
      </c>
      <c r="O295" s="84">
        <v>46296</v>
      </c>
      <c r="P295" s="84">
        <v>46386</v>
      </c>
      <c r="Q295" s="152"/>
      <c r="R295" s="152"/>
      <c r="S295" s="152"/>
      <c r="T295" s="152">
        <v>1</v>
      </c>
      <c r="U295" s="76" t="s">
        <v>100</v>
      </c>
      <c r="V295" s="72">
        <v>16316325</v>
      </c>
      <c r="W295" s="65" t="s">
        <v>1806</v>
      </c>
      <c r="X295" s="65" t="s">
        <v>1429</v>
      </c>
      <c r="Y295" s="66" t="s">
        <v>188</v>
      </c>
      <c r="Z295" s="66" t="s">
        <v>189</v>
      </c>
      <c r="AA295" s="66" t="s">
        <v>1367</v>
      </c>
      <c r="AB295" s="67">
        <v>32581666</v>
      </c>
      <c r="AC295" s="85" t="s">
        <v>190</v>
      </c>
      <c r="AD295" s="81" t="s">
        <v>104</v>
      </c>
      <c r="AE295" s="81" t="s">
        <v>238</v>
      </c>
      <c r="AF295" s="81" t="s">
        <v>104</v>
      </c>
      <c r="AG295" s="81" t="s">
        <v>301</v>
      </c>
      <c r="AI295" s="153"/>
      <c r="AJ295" s="87" t="str">
        <f t="shared" si="166"/>
        <v>No Aplica</v>
      </c>
      <c r="AK295" s="88" t="str">
        <f t="shared" si="167"/>
        <v>No reporta avance en el periodo</v>
      </c>
      <c r="AL295" s="81" t="s">
        <v>368</v>
      </c>
      <c r="AM295" s="81" t="s">
        <v>104</v>
      </c>
      <c r="AN295" s="81" t="s">
        <v>104</v>
      </c>
      <c r="AO295" s="89" t="str">
        <f t="shared" si="168"/>
        <v>Sin iniciar</v>
      </c>
      <c r="AP295" s="72">
        <v>16316325</v>
      </c>
      <c r="AQ295" s="72">
        <v>4079081</v>
      </c>
      <c r="AR295" s="73">
        <v>32581666</v>
      </c>
      <c r="AS295" s="73">
        <v>0</v>
      </c>
      <c r="AT295" s="73">
        <v>0</v>
      </c>
      <c r="AV295" s="108"/>
      <c r="AW295" s="87" t="str">
        <f t="shared" si="169"/>
        <v>No Aplica</v>
      </c>
      <c r="AX295" s="112" t="str">
        <f t="shared" si="170"/>
        <v>No reporta avance en el periodo</v>
      </c>
      <c r="AY295" s="115" t="s">
        <v>1445</v>
      </c>
      <c r="AZ295" s="115" t="s">
        <v>104</v>
      </c>
      <c r="BA295" s="115" t="s">
        <v>104</v>
      </c>
      <c r="BB295" s="89" t="str">
        <f t="shared" si="172"/>
        <v>Sin iniciar</v>
      </c>
      <c r="BC295" s="241">
        <v>16316325</v>
      </c>
      <c r="BD295" s="241">
        <v>8158162</v>
      </c>
      <c r="BE295" s="67">
        <v>32581666</v>
      </c>
      <c r="BF295" s="67">
        <v>32581666</v>
      </c>
      <c r="BG295" s="67">
        <v>0</v>
      </c>
    </row>
    <row r="296" spans="2:59" s="98" customFormat="1" ht="17.25" thickBot="1" x14ac:dyDescent="0.35">
      <c r="B296" s="81" t="s">
        <v>295</v>
      </c>
      <c r="C296" s="81" t="s">
        <v>1366</v>
      </c>
      <c r="D296" s="81" t="s">
        <v>1367</v>
      </c>
      <c r="E296" s="82" t="s">
        <v>1446</v>
      </c>
      <c r="F296" s="81" t="s">
        <v>220</v>
      </c>
      <c r="G296" s="81" t="s">
        <v>137</v>
      </c>
      <c r="H296" s="81" t="s">
        <v>297</v>
      </c>
      <c r="I296" s="152">
        <v>1</v>
      </c>
      <c r="J296" s="81" t="s">
        <v>1447</v>
      </c>
      <c r="K296" s="81" t="s">
        <v>162</v>
      </c>
      <c r="L296" s="81" t="s">
        <v>97</v>
      </c>
      <c r="M296" s="81" t="s">
        <v>1448</v>
      </c>
      <c r="N296" s="81" t="s">
        <v>1449</v>
      </c>
      <c r="O296" s="84">
        <v>46023</v>
      </c>
      <c r="P296" s="84">
        <v>46386</v>
      </c>
      <c r="Q296" s="152">
        <v>0.05</v>
      </c>
      <c r="R296" s="152">
        <v>0.25</v>
      </c>
      <c r="S296" s="152">
        <v>0.7</v>
      </c>
      <c r="T296" s="152">
        <v>1</v>
      </c>
      <c r="U296" s="76" t="s">
        <v>100</v>
      </c>
      <c r="V296" s="72">
        <v>62953705</v>
      </c>
      <c r="W296" s="77" t="s">
        <v>1805</v>
      </c>
      <c r="X296" s="283" t="str">
        <f t="shared" ref="X296:X306" si="173">+E296</f>
        <v>OAP_12</v>
      </c>
      <c r="Y296" s="290" t="s">
        <v>1805</v>
      </c>
      <c r="Z296" s="290" t="s">
        <v>1805</v>
      </c>
      <c r="AA296" s="290" t="s">
        <v>1805</v>
      </c>
      <c r="AB296" s="67">
        <v>0</v>
      </c>
      <c r="AC296" s="85" t="s">
        <v>190</v>
      </c>
      <c r="AD296" s="81" t="s">
        <v>104</v>
      </c>
      <c r="AE296" s="81" t="s">
        <v>238</v>
      </c>
      <c r="AF296" s="81" t="s">
        <v>104</v>
      </c>
      <c r="AG296" s="81" t="s">
        <v>1450</v>
      </c>
      <c r="AI296" s="153">
        <v>0.05</v>
      </c>
      <c r="AJ296" s="87">
        <f t="shared" si="166"/>
        <v>1</v>
      </c>
      <c r="AK296" s="88" t="str">
        <f t="shared" si="167"/>
        <v>Avance satisfactorio</v>
      </c>
      <c r="AL296" s="81" t="s">
        <v>1451</v>
      </c>
      <c r="AM296" s="81" t="s">
        <v>1452</v>
      </c>
      <c r="AN296" s="81" t="s">
        <v>104</v>
      </c>
      <c r="AO296" s="89" t="str">
        <f t="shared" si="168"/>
        <v>En gestión</v>
      </c>
      <c r="AP296" s="72">
        <v>62953705</v>
      </c>
      <c r="AQ296" s="72">
        <v>15738426</v>
      </c>
      <c r="AR296" s="73">
        <v>0</v>
      </c>
      <c r="AS296" s="73">
        <v>0</v>
      </c>
      <c r="AT296" s="73">
        <v>0</v>
      </c>
      <c r="AV296" s="108">
        <v>0.25</v>
      </c>
      <c r="AW296" s="87">
        <f t="shared" si="169"/>
        <v>1</v>
      </c>
      <c r="AX296" s="112" t="str">
        <f t="shared" si="170"/>
        <v>Avance satisfactorio</v>
      </c>
      <c r="AY296" s="115" t="s">
        <v>1453</v>
      </c>
      <c r="AZ296" s="115" t="s">
        <v>1454</v>
      </c>
      <c r="BA296" s="115" t="s">
        <v>104</v>
      </c>
      <c r="BB296" s="89" t="str">
        <f t="shared" si="172"/>
        <v>En gestión</v>
      </c>
      <c r="BC296" s="241">
        <v>62953705</v>
      </c>
      <c r="BD296" s="241">
        <f>+BC296/2</f>
        <v>31476852.5</v>
      </c>
      <c r="BE296" s="67">
        <v>0</v>
      </c>
      <c r="BF296" s="67">
        <v>0</v>
      </c>
      <c r="BG296" s="67">
        <v>0</v>
      </c>
    </row>
    <row r="297" spans="2:59" s="98" customFormat="1" ht="17.25" thickBot="1" x14ac:dyDescent="0.35">
      <c r="B297" s="81" t="s">
        <v>295</v>
      </c>
      <c r="C297" s="81" t="s">
        <v>1366</v>
      </c>
      <c r="D297" s="81" t="s">
        <v>1367</v>
      </c>
      <c r="E297" s="82" t="s">
        <v>1455</v>
      </c>
      <c r="F297" s="81" t="s">
        <v>220</v>
      </c>
      <c r="G297" s="81" t="s">
        <v>137</v>
      </c>
      <c r="H297" s="81" t="s">
        <v>297</v>
      </c>
      <c r="I297" s="246">
        <v>3</v>
      </c>
      <c r="J297" s="81" t="s">
        <v>1456</v>
      </c>
      <c r="K297" s="81" t="s">
        <v>96</v>
      </c>
      <c r="L297" s="81" t="s">
        <v>152</v>
      </c>
      <c r="M297" s="81" t="s">
        <v>1457</v>
      </c>
      <c r="N297" s="81" t="s">
        <v>1458</v>
      </c>
      <c r="O297" s="84">
        <v>46023</v>
      </c>
      <c r="P297" s="84">
        <v>46386</v>
      </c>
      <c r="Q297" s="246"/>
      <c r="R297" s="246">
        <v>1</v>
      </c>
      <c r="S297" s="246">
        <v>2</v>
      </c>
      <c r="T297" s="246">
        <v>3</v>
      </c>
      <c r="U297" s="76" t="s">
        <v>100</v>
      </c>
      <c r="V297" s="72">
        <v>16316325</v>
      </c>
      <c r="W297" s="77" t="s">
        <v>1805</v>
      </c>
      <c r="X297" s="283" t="str">
        <f t="shared" si="173"/>
        <v>OAP_13</v>
      </c>
      <c r="Y297" s="290" t="s">
        <v>1805</v>
      </c>
      <c r="Z297" s="290" t="s">
        <v>1805</v>
      </c>
      <c r="AA297" s="290" t="s">
        <v>1805</v>
      </c>
      <c r="AB297" s="67">
        <v>0</v>
      </c>
      <c r="AC297" s="85" t="s">
        <v>190</v>
      </c>
      <c r="AD297" s="81" t="s">
        <v>104</v>
      </c>
      <c r="AE297" s="81" t="s">
        <v>238</v>
      </c>
      <c r="AF297" s="81" t="s">
        <v>104</v>
      </c>
      <c r="AG297" s="81" t="s">
        <v>1450</v>
      </c>
      <c r="AI297" s="247"/>
      <c r="AJ297" s="87" t="str">
        <f t="shared" si="166"/>
        <v>No Aplica</v>
      </c>
      <c r="AK297" s="88" t="str">
        <f t="shared" si="167"/>
        <v>No reporta avance en el periodo</v>
      </c>
      <c r="AL297" s="81" t="s">
        <v>368</v>
      </c>
      <c r="AM297" s="81" t="s">
        <v>104</v>
      </c>
      <c r="AN297" s="81" t="s">
        <v>104</v>
      </c>
      <c r="AO297" s="89" t="str">
        <f t="shared" si="168"/>
        <v>Sin iniciar</v>
      </c>
      <c r="AP297" s="72">
        <v>16316325</v>
      </c>
      <c r="AQ297" s="72">
        <v>4079081</v>
      </c>
      <c r="AR297" s="73">
        <v>0</v>
      </c>
      <c r="AS297" s="73">
        <v>0</v>
      </c>
      <c r="AT297" s="73">
        <v>0</v>
      </c>
      <c r="AV297" s="135">
        <v>1</v>
      </c>
      <c r="AW297" s="87">
        <f t="shared" si="169"/>
        <v>1</v>
      </c>
      <c r="AX297" s="112" t="str">
        <f t="shared" si="170"/>
        <v>Avance satisfactorio</v>
      </c>
      <c r="AY297" s="115" t="s">
        <v>1459</v>
      </c>
      <c r="AZ297" s="115" t="s">
        <v>1460</v>
      </c>
      <c r="BA297" s="115" t="s">
        <v>104</v>
      </c>
      <c r="BB297" s="89" t="str">
        <f t="shared" si="172"/>
        <v>En gestión</v>
      </c>
      <c r="BC297" s="241">
        <v>16316325</v>
      </c>
      <c r="BD297" s="241">
        <v>8158162</v>
      </c>
      <c r="BE297" s="67">
        <v>0</v>
      </c>
      <c r="BF297" s="67">
        <v>0</v>
      </c>
      <c r="BG297" s="67">
        <v>0</v>
      </c>
    </row>
    <row r="298" spans="2:59" s="98" customFormat="1" ht="17.25" thickBot="1" x14ac:dyDescent="0.35">
      <c r="B298" s="81" t="s">
        <v>295</v>
      </c>
      <c r="C298" s="81" t="s">
        <v>1366</v>
      </c>
      <c r="D298" s="81" t="s">
        <v>1367</v>
      </c>
      <c r="E298" s="82" t="s">
        <v>1461</v>
      </c>
      <c r="F298" s="81" t="s">
        <v>220</v>
      </c>
      <c r="G298" s="81" t="s">
        <v>137</v>
      </c>
      <c r="H298" s="81" t="s">
        <v>297</v>
      </c>
      <c r="I298" s="152">
        <v>1</v>
      </c>
      <c r="J298" s="81" t="s">
        <v>1462</v>
      </c>
      <c r="K298" s="81" t="s">
        <v>162</v>
      </c>
      <c r="L298" s="81" t="s">
        <v>97</v>
      </c>
      <c r="M298" s="81" t="s">
        <v>1463</v>
      </c>
      <c r="N298" s="81" t="s">
        <v>1464</v>
      </c>
      <c r="O298" s="84">
        <v>46023</v>
      </c>
      <c r="P298" s="84">
        <v>46386</v>
      </c>
      <c r="Q298" s="152">
        <v>0.1</v>
      </c>
      <c r="R298" s="152">
        <v>0.2</v>
      </c>
      <c r="S298" s="152">
        <v>0.4</v>
      </c>
      <c r="T298" s="152">
        <v>1</v>
      </c>
      <c r="U298" s="76" t="s">
        <v>100</v>
      </c>
      <c r="V298" s="72">
        <v>16316325</v>
      </c>
      <c r="W298" s="77" t="s">
        <v>1805</v>
      </c>
      <c r="X298" s="283" t="str">
        <f t="shared" si="173"/>
        <v>OAP_14</v>
      </c>
      <c r="Y298" s="290" t="s">
        <v>1805</v>
      </c>
      <c r="Z298" s="290" t="s">
        <v>1805</v>
      </c>
      <c r="AA298" s="290" t="s">
        <v>1805</v>
      </c>
      <c r="AB298" s="67">
        <v>0</v>
      </c>
      <c r="AC298" s="85" t="s">
        <v>190</v>
      </c>
      <c r="AD298" s="81" t="s">
        <v>104</v>
      </c>
      <c r="AE298" s="81" t="s">
        <v>238</v>
      </c>
      <c r="AF298" s="81" t="s">
        <v>104</v>
      </c>
      <c r="AG298" s="81" t="s">
        <v>1450</v>
      </c>
      <c r="AI298" s="153">
        <v>0.1</v>
      </c>
      <c r="AJ298" s="87">
        <f t="shared" si="166"/>
        <v>1</v>
      </c>
      <c r="AK298" s="88" t="str">
        <f t="shared" si="167"/>
        <v>Avance satisfactorio</v>
      </c>
      <c r="AL298" s="81" t="s">
        <v>1465</v>
      </c>
      <c r="AM298" s="81" t="s">
        <v>1452</v>
      </c>
      <c r="AN298" s="81" t="s">
        <v>104</v>
      </c>
      <c r="AO298" s="89" t="str">
        <f t="shared" si="168"/>
        <v>En gestión</v>
      </c>
      <c r="AP298" s="72">
        <v>16316325</v>
      </c>
      <c r="AQ298" s="72">
        <v>4079081</v>
      </c>
      <c r="AR298" s="73">
        <v>0</v>
      </c>
      <c r="AS298" s="73">
        <v>0</v>
      </c>
      <c r="AT298" s="73">
        <v>0</v>
      </c>
      <c r="AV298" s="108">
        <v>0.2</v>
      </c>
      <c r="AW298" s="87">
        <f t="shared" si="169"/>
        <v>1</v>
      </c>
      <c r="AX298" s="112" t="str">
        <f t="shared" si="170"/>
        <v>Avance satisfactorio</v>
      </c>
      <c r="AY298" s="115" t="s">
        <v>1466</v>
      </c>
      <c r="AZ298" s="115" t="s">
        <v>1467</v>
      </c>
      <c r="BA298" s="115" t="s">
        <v>104</v>
      </c>
      <c r="BB298" s="89" t="str">
        <f t="shared" si="172"/>
        <v>En gestión</v>
      </c>
      <c r="BC298" s="241">
        <v>16316325</v>
      </c>
      <c r="BD298" s="241">
        <v>8158163</v>
      </c>
      <c r="BE298" s="67">
        <v>0</v>
      </c>
      <c r="BF298" s="67">
        <v>0</v>
      </c>
      <c r="BG298" s="67">
        <v>0</v>
      </c>
    </row>
    <row r="299" spans="2:59" s="98" customFormat="1" ht="17.25" thickBot="1" x14ac:dyDescent="0.35">
      <c r="B299" s="81" t="s">
        <v>295</v>
      </c>
      <c r="C299" s="81" t="s">
        <v>1366</v>
      </c>
      <c r="D299" s="81" t="s">
        <v>1367</v>
      </c>
      <c r="E299" s="82" t="s">
        <v>1468</v>
      </c>
      <c r="F299" s="81" t="s">
        <v>220</v>
      </c>
      <c r="G299" s="81" t="s">
        <v>137</v>
      </c>
      <c r="H299" s="81" t="s">
        <v>297</v>
      </c>
      <c r="I299" s="152">
        <v>1</v>
      </c>
      <c r="J299" s="81" t="s">
        <v>1469</v>
      </c>
      <c r="K299" s="81" t="s">
        <v>96</v>
      </c>
      <c r="L299" s="81" t="s">
        <v>97</v>
      </c>
      <c r="M299" s="81" t="s">
        <v>1470</v>
      </c>
      <c r="N299" s="81" t="s">
        <v>1471</v>
      </c>
      <c r="O299" s="84">
        <v>46055</v>
      </c>
      <c r="P299" s="84">
        <v>46386</v>
      </c>
      <c r="Q299" s="152">
        <v>0.1</v>
      </c>
      <c r="R299" s="152">
        <v>0.5</v>
      </c>
      <c r="S299" s="152">
        <v>0.7</v>
      </c>
      <c r="T299" s="152">
        <v>1</v>
      </c>
      <c r="U299" s="76" t="s">
        <v>100</v>
      </c>
      <c r="V299" s="72">
        <v>16316325</v>
      </c>
      <c r="W299" s="77" t="s">
        <v>1805</v>
      </c>
      <c r="X299" s="283" t="str">
        <f t="shared" si="173"/>
        <v>OAP_15</v>
      </c>
      <c r="Y299" s="290" t="s">
        <v>1805</v>
      </c>
      <c r="Z299" s="290" t="s">
        <v>1805</v>
      </c>
      <c r="AA299" s="290" t="s">
        <v>1805</v>
      </c>
      <c r="AB299" s="67">
        <v>0</v>
      </c>
      <c r="AC299" s="85" t="s">
        <v>190</v>
      </c>
      <c r="AD299" s="81" t="s">
        <v>104</v>
      </c>
      <c r="AE299" s="81" t="s">
        <v>238</v>
      </c>
      <c r="AF299" s="81" t="s">
        <v>104</v>
      </c>
      <c r="AG299" s="81" t="s">
        <v>301</v>
      </c>
      <c r="AI299" s="153">
        <v>0.1</v>
      </c>
      <c r="AJ299" s="87">
        <f t="shared" si="166"/>
        <v>1</v>
      </c>
      <c r="AK299" s="88" t="str">
        <f t="shared" si="167"/>
        <v>Avance satisfactorio</v>
      </c>
      <c r="AL299" s="81" t="s">
        <v>1472</v>
      </c>
      <c r="AM299" s="81" t="s">
        <v>1473</v>
      </c>
      <c r="AN299" s="81" t="s">
        <v>104</v>
      </c>
      <c r="AO299" s="89" t="str">
        <f t="shared" si="168"/>
        <v>En gestión</v>
      </c>
      <c r="AP299" s="72">
        <v>16316325</v>
      </c>
      <c r="AQ299" s="72">
        <v>4079081</v>
      </c>
      <c r="AR299" s="73">
        <v>0</v>
      </c>
      <c r="AS299" s="73">
        <v>0</v>
      </c>
      <c r="AT299" s="73">
        <v>0</v>
      </c>
      <c r="AV299" s="108">
        <v>0.5</v>
      </c>
      <c r="AW299" s="87">
        <f t="shared" si="169"/>
        <v>1</v>
      </c>
      <c r="AX299" s="112" t="str">
        <f t="shared" si="170"/>
        <v>Avance satisfactorio</v>
      </c>
      <c r="AY299" s="115" t="s">
        <v>1474</v>
      </c>
      <c r="AZ299" s="115" t="s">
        <v>1475</v>
      </c>
      <c r="BA299" s="115" t="s">
        <v>104</v>
      </c>
      <c r="BB299" s="89" t="str">
        <f t="shared" si="172"/>
        <v>En gestión</v>
      </c>
      <c r="BC299" s="241">
        <v>16316325</v>
      </c>
      <c r="BD299" s="241">
        <v>8158163</v>
      </c>
      <c r="BE299" s="67">
        <v>0</v>
      </c>
      <c r="BF299" s="67">
        <v>0</v>
      </c>
      <c r="BG299" s="67">
        <v>0</v>
      </c>
    </row>
    <row r="300" spans="2:59" s="98" customFormat="1" ht="17.25" thickBot="1" x14ac:dyDescent="0.35">
      <c r="B300" s="81" t="s">
        <v>295</v>
      </c>
      <c r="C300" s="81" t="s">
        <v>1366</v>
      </c>
      <c r="D300" s="81" t="s">
        <v>1367</v>
      </c>
      <c r="E300" s="82" t="s">
        <v>1476</v>
      </c>
      <c r="F300" s="81" t="s">
        <v>220</v>
      </c>
      <c r="G300" s="81" t="s">
        <v>137</v>
      </c>
      <c r="H300" s="81" t="s">
        <v>297</v>
      </c>
      <c r="I300" s="152">
        <v>1</v>
      </c>
      <c r="J300" s="81" t="s">
        <v>1477</v>
      </c>
      <c r="K300" s="81" t="s">
        <v>96</v>
      </c>
      <c r="L300" s="81" t="s">
        <v>97</v>
      </c>
      <c r="M300" s="81" t="s">
        <v>1478</v>
      </c>
      <c r="N300" s="81" t="s">
        <v>1479</v>
      </c>
      <c r="O300" s="84">
        <v>46113</v>
      </c>
      <c r="P300" s="84">
        <v>46386</v>
      </c>
      <c r="Q300" s="152">
        <v>0</v>
      </c>
      <c r="R300" s="152">
        <v>0.5</v>
      </c>
      <c r="S300" s="152">
        <v>0.7</v>
      </c>
      <c r="T300" s="152">
        <v>1</v>
      </c>
      <c r="U300" s="76" t="s">
        <v>100</v>
      </c>
      <c r="V300" s="72">
        <v>16316325</v>
      </c>
      <c r="W300" s="77" t="s">
        <v>1805</v>
      </c>
      <c r="X300" s="283" t="str">
        <f t="shared" si="173"/>
        <v>OAP_16</v>
      </c>
      <c r="Y300" s="290" t="s">
        <v>1805</v>
      </c>
      <c r="Z300" s="290" t="s">
        <v>1805</v>
      </c>
      <c r="AA300" s="290" t="s">
        <v>1805</v>
      </c>
      <c r="AB300" s="67">
        <v>0</v>
      </c>
      <c r="AC300" s="85" t="s">
        <v>190</v>
      </c>
      <c r="AD300" s="81" t="s">
        <v>104</v>
      </c>
      <c r="AE300" s="81" t="s">
        <v>238</v>
      </c>
      <c r="AF300" s="81" t="s">
        <v>104</v>
      </c>
      <c r="AG300" s="81" t="s">
        <v>301</v>
      </c>
      <c r="AI300" s="153"/>
      <c r="AJ300" s="87" t="str">
        <f t="shared" si="166"/>
        <v>No Aplica</v>
      </c>
      <c r="AK300" s="88" t="str">
        <f t="shared" si="167"/>
        <v>No reporta avance en el periodo</v>
      </c>
      <c r="AL300" s="81" t="s">
        <v>368</v>
      </c>
      <c r="AM300" s="81" t="s">
        <v>104</v>
      </c>
      <c r="AN300" s="81" t="s">
        <v>104</v>
      </c>
      <c r="AO300" s="89" t="str">
        <f t="shared" si="168"/>
        <v>Sin iniciar</v>
      </c>
      <c r="AP300" s="72">
        <v>16316325</v>
      </c>
      <c r="AQ300" s="72">
        <v>4079081</v>
      </c>
      <c r="AR300" s="73">
        <v>0</v>
      </c>
      <c r="AS300" s="73">
        <v>0</v>
      </c>
      <c r="AT300" s="73">
        <v>0</v>
      </c>
      <c r="AV300" s="108">
        <v>0.5</v>
      </c>
      <c r="AW300" s="87">
        <f t="shared" si="169"/>
        <v>1</v>
      </c>
      <c r="AX300" s="112" t="str">
        <f t="shared" si="170"/>
        <v>Avance satisfactorio</v>
      </c>
      <c r="AY300" s="115" t="s">
        <v>1480</v>
      </c>
      <c r="AZ300" s="115" t="s">
        <v>1475</v>
      </c>
      <c r="BA300" s="115" t="s">
        <v>104</v>
      </c>
      <c r="BB300" s="89" t="str">
        <f t="shared" si="172"/>
        <v>En gestión</v>
      </c>
      <c r="BC300" s="241">
        <v>16316325</v>
      </c>
      <c r="BD300" s="241">
        <v>8158163</v>
      </c>
      <c r="BE300" s="67">
        <v>0</v>
      </c>
      <c r="BF300" s="67">
        <v>0</v>
      </c>
      <c r="BG300" s="67">
        <v>0</v>
      </c>
    </row>
    <row r="301" spans="2:59" s="98" customFormat="1" ht="17.25" thickBot="1" x14ac:dyDescent="0.35">
      <c r="B301" s="81" t="s">
        <v>295</v>
      </c>
      <c r="C301" s="81" t="s">
        <v>1366</v>
      </c>
      <c r="D301" s="81" t="s">
        <v>1367</v>
      </c>
      <c r="E301" s="82" t="s">
        <v>1481</v>
      </c>
      <c r="F301" s="81" t="s">
        <v>220</v>
      </c>
      <c r="G301" s="81" t="s">
        <v>137</v>
      </c>
      <c r="H301" s="81" t="s">
        <v>297</v>
      </c>
      <c r="I301" s="242">
        <v>1</v>
      </c>
      <c r="J301" s="81" t="s">
        <v>1482</v>
      </c>
      <c r="K301" s="81" t="s">
        <v>96</v>
      </c>
      <c r="L301" s="81" t="s">
        <v>97</v>
      </c>
      <c r="M301" s="81" t="s">
        <v>1483</v>
      </c>
      <c r="N301" s="81" t="s">
        <v>1484</v>
      </c>
      <c r="O301" s="84">
        <v>46296</v>
      </c>
      <c r="P301" s="84">
        <v>46386</v>
      </c>
      <c r="Q301" s="242"/>
      <c r="R301" s="242"/>
      <c r="S301" s="242"/>
      <c r="T301" s="242">
        <v>1</v>
      </c>
      <c r="U301" s="76" t="s">
        <v>100</v>
      </c>
      <c r="V301" s="72">
        <v>16316325</v>
      </c>
      <c r="W301" s="77" t="s">
        <v>1805</v>
      </c>
      <c r="X301" s="283" t="str">
        <f t="shared" si="173"/>
        <v>OAP_17</v>
      </c>
      <c r="Y301" s="290" t="s">
        <v>1805</v>
      </c>
      <c r="Z301" s="290" t="s">
        <v>1805</v>
      </c>
      <c r="AA301" s="290" t="s">
        <v>1805</v>
      </c>
      <c r="AB301" s="67">
        <v>0</v>
      </c>
      <c r="AC301" s="85" t="s">
        <v>190</v>
      </c>
      <c r="AD301" s="81" t="s">
        <v>104</v>
      </c>
      <c r="AE301" s="81" t="s">
        <v>238</v>
      </c>
      <c r="AF301" s="81" t="s">
        <v>104</v>
      </c>
      <c r="AG301" s="81" t="s">
        <v>301</v>
      </c>
      <c r="AI301" s="243"/>
      <c r="AJ301" s="87" t="str">
        <f t="shared" si="166"/>
        <v>No Aplica</v>
      </c>
      <c r="AK301" s="88" t="str">
        <f t="shared" si="167"/>
        <v>No reporta avance en el periodo</v>
      </c>
      <c r="AL301" s="81" t="s">
        <v>368</v>
      </c>
      <c r="AM301" s="81" t="s">
        <v>104</v>
      </c>
      <c r="AN301" s="81" t="s">
        <v>104</v>
      </c>
      <c r="AO301" s="89" t="str">
        <f t="shared" si="168"/>
        <v>Sin iniciar</v>
      </c>
      <c r="AP301" s="72">
        <v>16316325</v>
      </c>
      <c r="AQ301" s="72">
        <v>4079081</v>
      </c>
      <c r="AR301" s="73">
        <v>0</v>
      </c>
      <c r="AS301" s="73">
        <v>0</v>
      </c>
      <c r="AT301" s="73">
        <v>0</v>
      </c>
      <c r="AV301" s="108"/>
      <c r="AW301" s="87" t="str">
        <f t="shared" si="169"/>
        <v>No Aplica</v>
      </c>
      <c r="AX301" s="112" t="str">
        <f t="shared" si="170"/>
        <v>No reporta avance en el periodo</v>
      </c>
      <c r="AY301" s="115" t="s">
        <v>1485</v>
      </c>
      <c r="AZ301" s="115" t="s">
        <v>1486</v>
      </c>
      <c r="BA301" s="115" t="s">
        <v>104</v>
      </c>
      <c r="BB301" s="89" t="str">
        <f t="shared" si="172"/>
        <v>Sin iniciar</v>
      </c>
      <c r="BC301" s="241">
        <v>16316325</v>
      </c>
      <c r="BD301" s="241">
        <v>0</v>
      </c>
      <c r="BE301" s="67">
        <v>0</v>
      </c>
      <c r="BF301" s="67">
        <v>0</v>
      </c>
      <c r="BG301" s="67">
        <v>0</v>
      </c>
    </row>
    <row r="302" spans="2:59" s="98" customFormat="1" ht="17.25" thickBot="1" x14ac:dyDescent="0.35">
      <c r="B302" s="81" t="s">
        <v>295</v>
      </c>
      <c r="C302" s="81" t="s">
        <v>1366</v>
      </c>
      <c r="D302" s="81" t="s">
        <v>1367</v>
      </c>
      <c r="E302" s="82" t="s">
        <v>1487</v>
      </c>
      <c r="F302" s="81" t="s">
        <v>220</v>
      </c>
      <c r="G302" s="81" t="s">
        <v>137</v>
      </c>
      <c r="H302" s="81" t="s">
        <v>297</v>
      </c>
      <c r="I302" s="152">
        <v>1</v>
      </c>
      <c r="J302" s="81" t="s">
        <v>1488</v>
      </c>
      <c r="K302" s="81" t="s">
        <v>96</v>
      </c>
      <c r="L302" s="81" t="s">
        <v>97</v>
      </c>
      <c r="M302" s="81" t="s">
        <v>1489</v>
      </c>
      <c r="N302" s="81" t="s">
        <v>1490</v>
      </c>
      <c r="O302" s="84">
        <v>46055</v>
      </c>
      <c r="P302" s="84">
        <v>46386</v>
      </c>
      <c r="Q302" s="152">
        <v>0.1</v>
      </c>
      <c r="R302" s="152">
        <v>0.5</v>
      </c>
      <c r="S302" s="152">
        <v>0.7</v>
      </c>
      <c r="T302" s="152">
        <v>1</v>
      </c>
      <c r="U302" s="76" t="s">
        <v>100</v>
      </c>
      <c r="V302" s="72">
        <v>16316325</v>
      </c>
      <c r="W302" s="77" t="s">
        <v>1805</v>
      </c>
      <c r="X302" s="283" t="str">
        <f t="shared" si="173"/>
        <v>OAP_18</v>
      </c>
      <c r="Y302" s="290" t="s">
        <v>1805</v>
      </c>
      <c r="Z302" s="290" t="s">
        <v>1805</v>
      </c>
      <c r="AA302" s="290" t="s">
        <v>1805</v>
      </c>
      <c r="AB302" s="67">
        <v>0</v>
      </c>
      <c r="AC302" s="85" t="s">
        <v>190</v>
      </c>
      <c r="AD302" s="81" t="s">
        <v>104</v>
      </c>
      <c r="AE302" s="81" t="s">
        <v>238</v>
      </c>
      <c r="AF302" s="81" t="s">
        <v>104</v>
      </c>
      <c r="AG302" s="81" t="s">
        <v>301</v>
      </c>
      <c r="AI302" s="153">
        <v>0.1</v>
      </c>
      <c r="AJ302" s="87">
        <f t="shared" si="166"/>
        <v>1</v>
      </c>
      <c r="AK302" s="88" t="str">
        <f t="shared" si="167"/>
        <v>Avance satisfactorio</v>
      </c>
      <c r="AL302" s="81" t="s">
        <v>1491</v>
      </c>
      <c r="AM302" s="81" t="s">
        <v>1492</v>
      </c>
      <c r="AN302" s="81" t="s">
        <v>104</v>
      </c>
      <c r="AO302" s="89" t="str">
        <f t="shared" si="168"/>
        <v>En gestión</v>
      </c>
      <c r="AP302" s="72">
        <v>16316325</v>
      </c>
      <c r="AQ302" s="72">
        <v>4079081</v>
      </c>
      <c r="AR302" s="73">
        <v>0</v>
      </c>
      <c r="AS302" s="73">
        <v>0</v>
      </c>
      <c r="AT302" s="73">
        <v>0</v>
      </c>
      <c r="AV302" s="108">
        <v>0.5</v>
      </c>
      <c r="AW302" s="87">
        <f t="shared" si="169"/>
        <v>1</v>
      </c>
      <c r="AX302" s="112" t="str">
        <f t="shared" si="170"/>
        <v>Avance satisfactorio</v>
      </c>
      <c r="AY302" s="115" t="s">
        <v>1493</v>
      </c>
      <c r="AZ302" s="115" t="s">
        <v>1475</v>
      </c>
      <c r="BA302" s="115" t="s">
        <v>104</v>
      </c>
      <c r="BB302" s="89" t="str">
        <f t="shared" si="172"/>
        <v>En gestión</v>
      </c>
      <c r="BC302" s="241">
        <v>16316325</v>
      </c>
      <c r="BD302" s="241">
        <v>8158163</v>
      </c>
      <c r="BE302" s="67">
        <v>0</v>
      </c>
      <c r="BF302" s="67">
        <v>0</v>
      </c>
      <c r="BG302" s="67">
        <v>0</v>
      </c>
    </row>
    <row r="303" spans="2:59" s="98" customFormat="1" ht="17.25" thickBot="1" x14ac:dyDescent="0.35">
      <c r="B303" s="81" t="s">
        <v>295</v>
      </c>
      <c r="C303" s="81" t="s">
        <v>1366</v>
      </c>
      <c r="D303" s="81" t="s">
        <v>1367</v>
      </c>
      <c r="E303" s="82" t="s">
        <v>1494</v>
      </c>
      <c r="F303" s="81" t="s">
        <v>220</v>
      </c>
      <c r="G303" s="81" t="s">
        <v>137</v>
      </c>
      <c r="H303" s="81" t="s">
        <v>297</v>
      </c>
      <c r="I303" s="242">
        <v>1</v>
      </c>
      <c r="J303" s="81" t="s">
        <v>1495</v>
      </c>
      <c r="K303" s="81" t="s">
        <v>96</v>
      </c>
      <c r="L303" s="81" t="s">
        <v>97</v>
      </c>
      <c r="M303" s="81" t="s">
        <v>1496</v>
      </c>
      <c r="N303" s="81" t="s">
        <v>1497</v>
      </c>
      <c r="O303" s="84">
        <v>46113</v>
      </c>
      <c r="P303" s="84">
        <v>46386</v>
      </c>
      <c r="Q303" s="242">
        <v>0</v>
      </c>
      <c r="R303" s="242">
        <v>0.5</v>
      </c>
      <c r="S303" s="242">
        <v>0.7</v>
      </c>
      <c r="T303" s="242">
        <v>1</v>
      </c>
      <c r="U303" s="76" t="s">
        <v>100</v>
      </c>
      <c r="V303" s="72">
        <v>16316325</v>
      </c>
      <c r="W303" s="77" t="s">
        <v>1805</v>
      </c>
      <c r="X303" s="283" t="str">
        <f t="shared" si="173"/>
        <v>OAP_19</v>
      </c>
      <c r="Y303" s="290" t="s">
        <v>1805</v>
      </c>
      <c r="Z303" s="290" t="s">
        <v>1805</v>
      </c>
      <c r="AA303" s="290" t="s">
        <v>1805</v>
      </c>
      <c r="AB303" s="67">
        <v>0</v>
      </c>
      <c r="AC303" s="85" t="s">
        <v>190</v>
      </c>
      <c r="AD303" s="81" t="s">
        <v>104</v>
      </c>
      <c r="AE303" s="81" t="s">
        <v>238</v>
      </c>
      <c r="AF303" s="81" t="s">
        <v>104</v>
      </c>
      <c r="AG303" s="81" t="s">
        <v>301</v>
      </c>
      <c r="AI303" s="243"/>
      <c r="AJ303" s="87" t="str">
        <f t="shared" si="166"/>
        <v>No Aplica</v>
      </c>
      <c r="AK303" s="88" t="str">
        <f t="shared" si="167"/>
        <v>No reporta avance en el periodo</v>
      </c>
      <c r="AL303" s="81" t="s">
        <v>368</v>
      </c>
      <c r="AM303" s="81" t="s">
        <v>104</v>
      </c>
      <c r="AN303" s="81" t="s">
        <v>104</v>
      </c>
      <c r="AO303" s="89" t="str">
        <f t="shared" si="168"/>
        <v>Sin iniciar</v>
      </c>
      <c r="AP303" s="72">
        <v>16316325</v>
      </c>
      <c r="AQ303" s="72">
        <v>4079081</v>
      </c>
      <c r="AR303" s="73">
        <v>0</v>
      </c>
      <c r="AS303" s="73">
        <v>0</v>
      </c>
      <c r="AT303" s="73">
        <v>0</v>
      </c>
      <c r="AV303" s="108">
        <v>0.5</v>
      </c>
      <c r="AW303" s="87">
        <f t="shared" si="169"/>
        <v>1</v>
      </c>
      <c r="AX303" s="112" t="str">
        <f t="shared" si="170"/>
        <v>Avance satisfactorio</v>
      </c>
      <c r="AY303" s="115" t="s">
        <v>1498</v>
      </c>
      <c r="AZ303" s="115" t="s">
        <v>1475</v>
      </c>
      <c r="BA303" s="115" t="s">
        <v>104</v>
      </c>
      <c r="BB303" s="89" t="str">
        <f t="shared" si="172"/>
        <v>En gestión</v>
      </c>
      <c r="BC303" s="241">
        <v>16316325</v>
      </c>
      <c r="BD303" s="241">
        <v>8158163</v>
      </c>
      <c r="BE303" s="67">
        <v>0</v>
      </c>
      <c r="BF303" s="67">
        <v>0</v>
      </c>
      <c r="BG303" s="67">
        <v>0</v>
      </c>
    </row>
    <row r="304" spans="2:59" s="98" customFormat="1" ht="17.25" thickBot="1" x14ac:dyDescent="0.35">
      <c r="B304" s="81" t="s">
        <v>295</v>
      </c>
      <c r="C304" s="81" t="s">
        <v>1366</v>
      </c>
      <c r="D304" s="81" t="s">
        <v>1367</v>
      </c>
      <c r="E304" s="82" t="s">
        <v>1499</v>
      </c>
      <c r="F304" s="81" t="s">
        <v>220</v>
      </c>
      <c r="G304" s="81" t="s">
        <v>137</v>
      </c>
      <c r="H304" s="81" t="s">
        <v>297</v>
      </c>
      <c r="I304" s="242">
        <v>1</v>
      </c>
      <c r="J304" s="81" t="s">
        <v>1500</v>
      </c>
      <c r="K304" s="81" t="s">
        <v>96</v>
      </c>
      <c r="L304" s="81" t="s">
        <v>97</v>
      </c>
      <c r="M304" s="81" t="s">
        <v>1501</v>
      </c>
      <c r="N304" s="81" t="s">
        <v>1502</v>
      </c>
      <c r="O304" s="84">
        <v>46113</v>
      </c>
      <c r="P304" s="84">
        <v>46386</v>
      </c>
      <c r="Q304" s="242">
        <v>0</v>
      </c>
      <c r="R304" s="242">
        <v>0.5</v>
      </c>
      <c r="S304" s="242">
        <v>0.7</v>
      </c>
      <c r="T304" s="242">
        <v>1</v>
      </c>
      <c r="U304" s="76" t="s">
        <v>100</v>
      </c>
      <c r="V304" s="72">
        <v>16316325</v>
      </c>
      <c r="W304" s="77" t="s">
        <v>1805</v>
      </c>
      <c r="X304" s="283" t="str">
        <f t="shared" si="173"/>
        <v>OAP_20</v>
      </c>
      <c r="Y304" s="290" t="s">
        <v>1805</v>
      </c>
      <c r="Z304" s="290" t="s">
        <v>1805</v>
      </c>
      <c r="AA304" s="290" t="s">
        <v>1805</v>
      </c>
      <c r="AB304" s="67">
        <v>0</v>
      </c>
      <c r="AC304" s="85" t="s">
        <v>190</v>
      </c>
      <c r="AD304" s="81" t="s">
        <v>104</v>
      </c>
      <c r="AE304" s="81" t="s">
        <v>238</v>
      </c>
      <c r="AF304" s="81" t="s">
        <v>104</v>
      </c>
      <c r="AG304" s="81" t="s">
        <v>301</v>
      </c>
      <c r="AI304" s="243"/>
      <c r="AJ304" s="87" t="str">
        <f t="shared" si="166"/>
        <v>No Aplica</v>
      </c>
      <c r="AK304" s="88" t="str">
        <f t="shared" si="167"/>
        <v>No reporta avance en el periodo</v>
      </c>
      <c r="AL304" s="81" t="s">
        <v>368</v>
      </c>
      <c r="AM304" s="81" t="s">
        <v>104</v>
      </c>
      <c r="AN304" s="81" t="s">
        <v>104</v>
      </c>
      <c r="AO304" s="89" t="str">
        <f t="shared" si="168"/>
        <v>Sin iniciar</v>
      </c>
      <c r="AP304" s="72">
        <v>16316325</v>
      </c>
      <c r="AQ304" s="72">
        <v>4079081</v>
      </c>
      <c r="AR304" s="73">
        <v>0</v>
      </c>
      <c r="AS304" s="73">
        <v>0</v>
      </c>
      <c r="AT304" s="73">
        <v>0</v>
      </c>
      <c r="AV304" s="108">
        <v>0.5</v>
      </c>
      <c r="AW304" s="87">
        <f t="shared" si="169"/>
        <v>1</v>
      </c>
      <c r="AX304" s="112" t="str">
        <f t="shared" si="170"/>
        <v>Avance satisfactorio</v>
      </c>
      <c r="AY304" s="115" t="s">
        <v>1503</v>
      </c>
      <c r="AZ304" s="115" t="s">
        <v>1475</v>
      </c>
      <c r="BA304" s="115" t="s">
        <v>104</v>
      </c>
      <c r="BB304" s="89" t="str">
        <f t="shared" si="172"/>
        <v>En gestión</v>
      </c>
      <c r="BC304" s="241">
        <v>16316325</v>
      </c>
      <c r="BD304" s="241">
        <v>8158163</v>
      </c>
      <c r="BE304" s="67">
        <v>0</v>
      </c>
      <c r="BF304" s="67">
        <v>0</v>
      </c>
      <c r="BG304" s="67">
        <v>0</v>
      </c>
    </row>
    <row r="305" spans="2:59" s="98" customFormat="1" ht="17.25" thickBot="1" x14ac:dyDescent="0.35">
      <c r="B305" s="81" t="s">
        <v>295</v>
      </c>
      <c r="C305" s="81" t="s">
        <v>1366</v>
      </c>
      <c r="D305" s="81" t="s">
        <v>1367</v>
      </c>
      <c r="E305" s="82" t="s">
        <v>1504</v>
      </c>
      <c r="F305" s="81" t="s">
        <v>220</v>
      </c>
      <c r="G305" s="81" t="s">
        <v>137</v>
      </c>
      <c r="H305" s="81" t="s">
        <v>297</v>
      </c>
      <c r="I305" s="242">
        <v>1</v>
      </c>
      <c r="J305" s="81" t="s">
        <v>1505</v>
      </c>
      <c r="K305" s="81" t="s">
        <v>96</v>
      </c>
      <c r="L305" s="81" t="s">
        <v>97</v>
      </c>
      <c r="M305" s="81" t="s">
        <v>1506</v>
      </c>
      <c r="N305" s="81" t="s">
        <v>1507</v>
      </c>
      <c r="O305" s="84">
        <v>46113</v>
      </c>
      <c r="P305" s="84">
        <v>46386</v>
      </c>
      <c r="Q305" s="242">
        <v>0</v>
      </c>
      <c r="R305" s="242">
        <v>0.5</v>
      </c>
      <c r="S305" s="242">
        <v>0.7</v>
      </c>
      <c r="T305" s="242">
        <v>1</v>
      </c>
      <c r="U305" s="76" t="s">
        <v>100</v>
      </c>
      <c r="V305" s="72">
        <v>16316325</v>
      </c>
      <c r="W305" s="77" t="s">
        <v>1805</v>
      </c>
      <c r="X305" s="283" t="str">
        <f t="shared" si="173"/>
        <v>OAP_21</v>
      </c>
      <c r="Y305" s="290" t="s">
        <v>1805</v>
      </c>
      <c r="Z305" s="290" t="s">
        <v>1805</v>
      </c>
      <c r="AA305" s="290" t="s">
        <v>1805</v>
      </c>
      <c r="AB305" s="67">
        <v>0</v>
      </c>
      <c r="AC305" s="85" t="s">
        <v>190</v>
      </c>
      <c r="AD305" s="81" t="s">
        <v>104</v>
      </c>
      <c r="AE305" s="81" t="s">
        <v>238</v>
      </c>
      <c r="AF305" s="81" t="s">
        <v>104</v>
      </c>
      <c r="AG305" s="81" t="s">
        <v>301</v>
      </c>
      <c r="AI305" s="243"/>
      <c r="AJ305" s="87" t="str">
        <f t="shared" si="166"/>
        <v>No Aplica</v>
      </c>
      <c r="AK305" s="88" t="str">
        <f t="shared" si="167"/>
        <v>No reporta avance en el periodo</v>
      </c>
      <c r="AL305" s="81" t="s">
        <v>368</v>
      </c>
      <c r="AM305" s="81" t="s">
        <v>104</v>
      </c>
      <c r="AN305" s="81" t="s">
        <v>104</v>
      </c>
      <c r="AO305" s="89" t="str">
        <f t="shared" si="168"/>
        <v>Sin iniciar</v>
      </c>
      <c r="AP305" s="72">
        <v>16316325</v>
      </c>
      <c r="AQ305" s="72">
        <v>4079081</v>
      </c>
      <c r="AR305" s="73">
        <v>0</v>
      </c>
      <c r="AS305" s="73">
        <v>0</v>
      </c>
      <c r="AT305" s="73">
        <v>0</v>
      </c>
      <c r="AV305" s="108">
        <v>0.5</v>
      </c>
      <c r="AW305" s="87">
        <f t="shared" si="169"/>
        <v>1</v>
      </c>
      <c r="AX305" s="112" t="str">
        <f t="shared" si="170"/>
        <v>Avance satisfactorio</v>
      </c>
      <c r="AY305" s="115" t="s">
        <v>1509</v>
      </c>
      <c r="AZ305" s="115" t="s">
        <v>1475</v>
      </c>
      <c r="BA305" s="115" t="s">
        <v>104</v>
      </c>
      <c r="BB305" s="89" t="str">
        <f t="shared" si="172"/>
        <v>En gestión</v>
      </c>
      <c r="BC305" s="241">
        <v>16316325</v>
      </c>
      <c r="BD305" s="241">
        <v>8158163</v>
      </c>
      <c r="BE305" s="67">
        <v>0</v>
      </c>
      <c r="BF305" s="67">
        <v>0</v>
      </c>
      <c r="BG305" s="67">
        <v>0</v>
      </c>
    </row>
    <row r="306" spans="2:59" s="98" customFormat="1" ht="17.25" thickBot="1" x14ac:dyDescent="0.35">
      <c r="B306" s="81" t="s">
        <v>295</v>
      </c>
      <c r="C306" s="81" t="s">
        <v>1366</v>
      </c>
      <c r="D306" s="81" t="s">
        <v>1367</v>
      </c>
      <c r="E306" s="82" t="s">
        <v>1510</v>
      </c>
      <c r="F306" s="81" t="s">
        <v>220</v>
      </c>
      <c r="G306" s="81" t="s">
        <v>137</v>
      </c>
      <c r="H306" s="81" t="s">
        <v>297</v>
      </c>
      <c r="I306" s="152">
        <v>1</v>
      </c>
      <c r="J306" s="81" t="s">
        <v>1511</v>
      </c>
      <c r="K306" s="81" t="s">
        <v>162</v>
      </c>
      <c r="L306" s="81" t="s">
        <v>97</v>
      </c>
      <c r="M306" s="81" t="s">
        <v>1512</v>
      </c>
      <c r="N306" s="81" t="s">
        <v>1513</v>
      </c>
      <c r="O306" s="84">
        <v>46055</v>
      </c>
      <c r="P306" s="84">
        <v>46386</v>
      </c>
      <c r="Q306" s="152">
        <v>1</v>
      </c>
      <c r="R306" s="152">
        <v>1</v>
      </c>
      <c r="S306" s="152">
        <v>1</v>
      </c>
      <c r="T306" s="152">
        <v>1</v>
      </c>
      <c r="U306" s="76" t="s">
        <v>100</v>
      </c>
      <c r="V306" s="72">
        <v>16316325</v>
      </c>
      <c r="W306" s="77" t="s">
        <v>1805</v>
      </c>
      <c r="X306" s="283" t="str">
        <f t="shared" si="173"/>
        <v>OAP_22</v>
      </c>
      <c r="Y306" s="290" t="s">
        <v>1805</v>
      </c>
      <c r="Z306" s="290" t="s">
        <v>1805</v>
      </c>
      <c r="AA306" s="290" t="s">
        <v>1805</v>
      </c>
      <c r="AB306" s="67">
        <v>0</v>
      </c>
      <c r="AC306" s="85" t="s">
        <v>190</v>
      </c>
      <c r="AD306" s="81" t="s">
        <v>104</v>
      </c>
      <c r="AE306" s="81" t="s">
        <v>238</v>
      </c>
      <c r="AF306" s="81" t="s">
        <v>104</v>
      </c>
      <c r="AG306" s="81" t="s">
        <v>358</v>
      </c>
      <c r="AI306" s="153">
        <v>1</v>
      </c>
      <c r="AJ306" s="87">
        <f t="shared" si="166"/>
        <v>1</v>
      </c>
      <c r="AK306" s="88" t="str">
        <f t="shared" si="167"/>
        <v>Avance satisfactorio</v>
      </c>
      <c r="AL306" s="81" t="s">
        <v>1515</v>
      </c>
      <c r="AM306" s="81" t="s">
        <v>1516</v>
      </c>
      <c r="AN306" s="81" t="s">
        <v>104</v>
      </c>
      <c r="AO306" s="89" t="str">
        <f t="shared" si="168"/>
        <v>En gestión</v>
      </c>
      <c r="AP306" s="72">
        <v>16316325</v>
      </c>
      <c r="AQ306" s="72">
        <v>4079081</v>
      </c>
      <c r="AR306" s="73">
        <v>0</v>
      </c>
      <c r="AS306" s="73">
        <v>0</v>
      </c>
      <c r="AT306" s="73">
        <v>0</v>
      </c>
      <c r="AV306" s="108">
        <v>1</v>
      </c>
      <c r="AW306" s="87">
        <f t="shared" si="169"/>
        <v>1</v>
      </c>
      <c r="AX306" s="112" t="str">
        <f t="shared" si="170"/>
        <v>Avance satisfactorio</v>
      </c>
      <c r="AY306" s="115" t="s">
        <v>1517</v>
      </c>
      <c r="AZ306" s="115" t="s">
        <v>1516</v>
      </c>
      <c r="BA306" s="115" t="s">
        <v>104</v>
      </c>
      <c r="BB306" s="89" t="str">
        <f t="shared" si="172"/>
        <v>En gestión</v>
      </c>
      <c r="BC306" s="241">
        <v>16316325</v>
      </c>
      <c r="BD306" s="241">
        <v>8158163</v>
      </c>
      <c r="BE306" s="67">
        <v>0</v>
      </c>
      <c r="BF306" s="67">
        <v>0</v>
      </c>
      <c r="BG306" s="67">
        <v>0</v>
      </c>
    </row>
    <row r="307" spans="2:59" s="98" customFormat="1" ht="17.25" thickBot="1" x14ac:dyDescent="0.35">
      <c r="B307" s="81" t="s">
        <v>88</v>
      </c>
      <c r="C307" s="81" t="s">
        <v>1366</v>
      </c>
      <c r="D307" s="81" t="s">
        <v>1367</v>
      </c>
      <c r="E307" s="82" t="s">
        <v>1508</v>
      </c>
      <c r="F307" s="81" t="s">
        <v>220</v>
      </c>
      <c r="G307" s="81" t="s">
        <v>137</v>
      </c>
      <c r="H307" s="81" t="s">
        <v>221</v>
      </c>
      <c r="I307" s="83">
        <v>1</v>
      </c>
      <c r="J307" s="81" t="s">
        <v>1518</v>
      </c>
      <c r="K307" s="81" t="s">
        <v>96</v>
      </c>
      <c r="L307" s="81" t="s">
        <v>97</v>
      </c>
      <c r="M307" s="81" t="s">
        <v>1519</v>
      </c>
      <c r="N307" s="81" t="s">
        <v>1520</v>
      </c>
      <c r="O307" s="84">
        <v>46113</v>
      </c>
      <c r="P307" s="84">
        <v>46386</v>
      </c>
      <c r="Q307" s="83">
        <v>0</v>
      </c>
      <c r="R307" s="83">
        <v>0.3</v>
      </c>
      <c r="S307" s="83">
        <v>0.7</v>
      </c>
      <c r="T307" s="83">
        <v>1</v>
      </c>
      <c r="U307" s="76" t="s">
        <v>100</v>
      </c>
      <c r="V307" s="72">
        <v>23337792</v>
      </c>
      <c r="W307" s="65" t="s">
        <v>1806</v>
      </c>
      <c r="X307" s="65" t="s">
        <v>1508</v>
      </c>
      <c r="Y307" s="66" t="s">
        <v>188</v>
      </c>
      <c r="Z307" s="66" t="s">
        <v>386</v>
      </c>
      <c r="AA307" s="66" t="s">
        <v>113</v>
      </c>
      <c r="AB307" s="67">
        <v>336845333.32999998</v>
      </c>
      <c r="AC307" s="85" t="s">
        <v>175</v>
      </c>
      <c r="AD307" s="81" t="s">
        <v>104</v>
      </c>
      <c r="AE307" s="81" t="s">
        <v>165</v>
      </c>
      <c r="AF307" s="81" t="s">
        <v>104</v>
      </c>
      <c r="AG307" s="81" t="s">
        <v>104</v>
      </c>
      <c r="AI307" s="86"/>
      <c r="AJ307" s="87" t="str">
        <f t="shared" si="166"/>
        <v>No Aplica</v>
      </c>
      <c r="AK307" s="88" t="str">
        <f t="shared" si="167"/>
        <v>No reporta avance en el periodo</v>
      </c>
      <c r="AL307" s="81" t="s">
        <v>368</v>
      </c>
      <c r="AM307" s="81" t="s">
        <v>104</v>
      </c>
      <c r="AN307" s="81" t="s">
        <v>104</v>
      </c>
      <c r="AO307" s="89" t="str">
        <f t="shared" si="168"/>
        <v>Sin iniciar</v>
      </c>
      <c r="AP307" s="72">
        <v>23337792</v>
      </c>
      <c r="AQ307" s="72">
        <v>5834448</v>
      </c>
      <c r="AR307" s="73">
        <v>336845333.32999998</v>
      </c>
      <c r="AS307" s="73">
        <v>315277333</v>
      </c>
      <c r="AT307" s="73">
        <v>53881333</v>
      </c>
      <c r="AV307" s="108">
        <v>0.3</v>
      </c>
      <c r="AW307" s="87">
        <f t="shared" si="169"/>
        <v>1</v>
      </c>
      <c r="AX307" s="112" t="str">
        <f t="shared" si="170"/>
        <v>Avance satisfactorio</v>
      </c>
      <c r="AY307" s="115" t="s">
        <v>1521</v>
      </c>
      <c r="AZ307" s="115" t="s">
        <v>1522</v>
      </c>
      <c r="BA307" s="115" t="s">
        <v>104</v>
      </c>
      <c r="BB307" s="89" t="str">
        <f t="shared" si="172"/>
        <v>En gestión</v>
      </c>
      <c r="BC307" s="241">
        <v>23337792</v>
      </c>
      <c r="BD307" s="241">
        <v>11668896</v>
      </c>
      <c r="BE307" s="67">
        <v>336845333.32999998</v>
      </c>
      <c r="BF307" s="67">
        <v>315277333</v>
      </c>
      <c r="BG307" s="67">
        <v>146791333</v>
      </c>
    </row>
    <row r="308" spans="2:59" s="98" customFormat="1" ht="17.25" thickBot="1" x14ac:dyDescent="0.35">
      <c r="B308" s="81" t="s">
        <v>88</v>
      </c>
      <c r="C308" s="81" t="s">
        <v>1366</v>
      </c>
      <c r="D308" s="81" t="s">
        <v>1523</v>
      </c>
      <c r="E308" s="82" t="s">
        <v>1514</v>
      </c>
      <c r="F308" s="81" t="s">
        <v>220</v>
      </c>
      <c r="G308" s="81" t="s">
        <v>1106</v>
      </c>
      <c r="H308" s="81" t="s">
        <v>221</v>
      </c>
      <c r="I308" s="106">
        <v>1</v>
      </c>
      <c r="J308" s="81" t="s">
        <v>1524</v>
      </c>
      <c r="K308" s="81" t="s">
        <v>96</v>
      </c>
      <c r="L308" s="81" t="s">
        <v>97</v>
      </c>
      <c r="M308" s="81" t="s">
        <v>1525</v>
      </c>
      <c r="N308" s="81" t="s">
        <v>1526</v>
      </c>
      <c r="O308" s="248">
        <v>46024</v>
      </c>
      <c r="P308" s="249">
        <v>46386</v>
      </c>
      <c r="Q308" s="106">
        <v>0.18</v>
      </c>
      <c r="R308" s="106">
        <v>0.35</v>
      </c>
      <c r="S308" s="106">
        <v>0.69</v>
      </c>
      <c r="T308" s="106">
        <v>1</v>
      </c>
      <c r="U308" s="76" t="s">
        <v>100</v>
      </c>
      <c r="V308" s="72">
        <v>734355296</v>
      </c>
      <c r="W308" s="65" t="s">
        <v>1806</v>
      </c>
      <c r="X308" s="65" t="s">
        <v>1514</v>
      </c>
      <c r="Y308" s="66" t="s">
        <v>188</v>
      </c>
      <c r="Z308" s="66" t="s">
        <v>386</v>
      </c>
      <c r="AA308" s="66" t="s">
        <v>1523</v>
      </c>
      <c r="AB308" s="67">
        <v>472000000</v>
      </c>
      <c r="AC308" s="85" t="s">
        <v>1527</v>
      </c>
      <c r="AD308" s="81" t="s">
        <v>104</v>
      </c>
      <c r="AE308" s="81" t="s">
        <v>1528</v>
      </c>
      <c r="AF308" s="81" t="s">
        <v>104</v>
      </c>
      <c r="AG308" s="81" t="s">
        <v>104</v>
      </c>
      <c r="AI308" s="107">
        <f>(10/48)</f>
        <v>0.20833333333333334</v>
      </c>
      <c r="AJ308" s="87">
        <f t="shared" si="166"/>
        <v>1</v>
      </c>
      <c r="AK308" s="88" t="str">
        <f>IF(ISTEXT(AJ308),"No reporta avance en el periodo",IF(AJ308&lt;=69%,"Avance insuficiente",IF(AJ308&gt;95%,"Avance satisfactorio",IF(AJ308&gt;70%,"Avance suficiente",IF(AJ308&lt;94%,"Avance suficiente",0)))))</f>
        <v>Avance satisfactorio</v>
      </c>
      <c r="AL308" s="81" t="s">
        <v>1529</v>
      </c>
      <c r="AM308" s="81" t="s">
        <v>1530</v>
      </c>
      <c r="AN308" s="81" t="s">
        <v>155</v>
      </c>
      <c r="AO308" s="89" t="str">
        <f t="shared" si="168"/>
        <v>En gestión</v>
      </c>
      <c r="AP308" s="72">
        <v>734355296</v>
      </c>
      <c r="AQ308" s="72">
        <v>182291471</v>
      </c>
      <c r="AR308" s="73">
        <v>472000000</v>
      </c>
      <c r="AS308" s="73">
        <v>390272962</v>
      </c>
      <c r="AT308" s="73">
        <v>69987462</v>
      </c>
      <c r="AV308" s="108">
        <f>(18/48)</f>
        <v>0.375</v>
      </c>
      <c r="AW308" s="87">
        <f t="shared" si="169"/>
        <v>1</v>
      </c>
      <c r="AX308" s="112" t="str">
        <f>IF(ISTEXT(AW308),"No reporta avance en el periodo",IF(AW308&lt;=69%,"Avance insuficiente",IF(AW308&gt;95%,"Avance satisfactorio",IF(AW308&gt;70%,"Avance suficiente",IF(AW308&lt;94%,"Avance suficiente",0)))))</f>
        <v>Avance satisfactorio</v>
      </c>
      <c r="AY308" s="174" t="s">
        <v>1531</v>
      </c>
      <c r="AZ308" s="115" t="s">
        <v>1532</v>
      </c>
      <c r="BA308" s="115" t="s">
        <v>104</v>
      </c>
      <c r="BB308" s="116" t="s">
        <v>213</v>
      </c>
      <c r="BC308" s="102">
        <v>647838763</v>
      </c>
      <c r="BD308" s="102">
        <v>323919382</v>
      </c>
      <c r="BE308" s="67">
        <v>472000000</v>
      </c>
      <c r="BF308" s="67">
        <v>396872962</v>
      </c>
      <c r="BG308" s="67">
        <v>177577462</v>
      </c>
    </row>
    <row r="309" spans="2:59" s="98" customFormat="1" ht="17.25" thickBot="1" x14ac:dyDescent="0.35">
      <c r="B309" s="81" t="s">
        <v>88</v>
      </c>
      <c r="C309" s="81" t="s">
        <v>1366</v>
      </c>
      <c r="D309" s="81" t="s">
        <v>967</v>
      </c>
      <c r="E309" s="82" t="s">
        <v>1533</v>
      </c>
      <c r="F309" s="81" t="s">
        <v>220</v>
      </c>
      <c r="G309" s="81" t="s">
        <v>1368</v>
      </c>
      <c r="H309" s="81" t="s">
        <v>221</v>
      </c>
      <c r="I309" s="110">
        <v>0.02</v>
      </c>
      <c r="J309" s="81" t="s">
        <v>1534</v>
      </c>
      <c r="K309" s="81" t="s">
        <v>96</v>
      </c>
      <c r="L309" s="81" t="s">
        <v>97</v>
      </c>
      <c r="M309" s="81" t="s">
        <v>1535</v>
      </c>
      <c r="N309" s="81" t="s">
        <v>1536</v>
      </c>
      <c r="O309" s="250">
        <v>46204</v>
      </c>
      <c r="P309" s="251">
        <v>46295</v>
      </c>
      <c r="Q309" s="110"/>
      <c r="R309" s="110"/>
      <c r="S309" s="110">
        <v>0.02</v>
      </c>
      <c r="T309" s="110"/>
      <c r="U309" s="76" t="s">
        <v>100</v>
      </c>
      <c r="V309" s="72">
        <v>209118588</v>
      </c>
      <c r="W309" s="65" t="s">
        <v>1806</v>
      </c>
      <c r="X309" s="65" t="s">
        <v>1533</v>
      </c>
      <c r="Y309" s="66" t="s">
        <v>1537</v>
      </c>
      <c r="Z309" s="66" t="s">
        <v>1538</v>
      </c>
      <c r="AA309" s="66" t="s">
        <v>967</v>
      </c>
      <c r="AB309" s="67">
        <v>729841300</v>
      </c>
      <c r="AC309" s="85" t="s">
        <v>1539</v>
      </c>
      <c r="AD309" s="81" t="s">
        <v>1394</v>
      </c>
      <c r="AE309" s="81" t="s">
        <v>1540</v>
      </c>
      <c r="AF309" s="81" t="s">
        <v>104</v>
      </c>
      <c r="AG309" s="81" t="s">
        <v>104</v>
      </c>
      <c r="AI309" s="111"/>
      <c r="AJ309" s="87" t="str">
        <f t="shared" si="166"/>
        <v>No Aplica</v>
      </c>
      <c r="AK309" s="88" t="str">
        <f>IF(ISTEXT(AJ309),"No reporta avance en el periodo",IF(AJ309&lt;=69%,"Avance insuficiente",IF(AJ309&gt;95%,"Avance satisfactorio",IF(AJ309&gt;70%,"Avance suficiente",IF(AJ309&lt;94%,"Avance suficiente",0)))))</f>
        <v>No reporta avance en el periodo</v>
      </c>
      <c r="AL309" s="81" t="s">
        <v>368</v>
      </c>
      <c r="AM309" s="81" t="s">
        <v>104</v>
      </c>
      <c r="AN309" s="81" t="s">
        <v>104</v>
      </c>
      <c r="AO309" s="89" t="str">
        <f t="shared" si="168"/>
        <v>Sin iniciar</v>
      </c>
      <c r="AP309" s="72">
        <v>209118588</v>
      </c>
      <c r="AQ309" s="72">
        <v>52279647</v>
      </c>
      <c r="AR309" s="73">
        <v>729841300</v>
      </c>
      <c r="AS309" s="73">
        <v>604148799.99449992</v>
      </c>
      <c r="AT309" s="73">
        <v>87165783.3345</v>
      </c>
      <c r="AV309" s="111"/>
      <c r="AW309" s="78" t="str">
        <f t="shared" si="169"/>
        <v>No Aplica</v>
      </c>
      <c r="AX309" s="88" t="str">
        <f>IF(ISTEXT(AW309),"No reporta avance en el periodo",IF(AW309&lt;=69%,"Avance insuficiente",IF(AW309&gt;95%,"Avance satisfactorio",IF(AW309&gt;70%,"Avance suficiente",IF(AW309&lt;94%,"Avance suficiente",0)))))</f>
        <v>No reporta avance en el periodo</v>
      </c>
      <c r="AY309" s="130" t="s">
        <v>191</v>
      </c>
      <c r="AZ309" s="109" t="s">
        <v>104</v>
      </c>
      <c r="BA309" s="109" t="s">
        <v>104</v>
      </c>
      <c r="BB309" s="89" t="str">
        <f>IF(AV309&lt;1%,"Sin iniciar",IF(AV309&gt;=T309,"Terminada","En gestión"))</f>
        <v>Sin iniciar</v>
      </c>
      <c r="BC309" s="72"/>
      <c r="BD309" s="72"/>
      <c r="BE309" s="67">
        <v>729841300</v>
      </c>
      <c r="BF309" s="67">
        <v>604148799.99449992</v>
      </c>
      <c r="BG309" s="67">
        <v>286666283.33450001</v>
      </c>
    </row>
    <row r="310" spans="2:59" s="98" customFormat="1" ht="17.25" thickBot="1" x14ac:dyDescent="0.35">
      <c r="B310" s="81" t="s">
        <v>88</v>
      </c>
      <c r="C310" s="81" t="s">
        <v>1366</v>
      </c>
      <c r="D310" s="81" t="s">
        <v>967</v>
      </c>
      <c r="E310" s="82" t="s">
        <v>1541</v>
      </c>
      <c r="F310" s="81" t="s">
        <v>116</v>
      </c>
      <c r="G310" s="81" t="s">
        <v>428</v>
      </c>
      <c r="H310" s="81" t="s">
        <v>150</v>
      </c>
      <c r="I310" s="252">
        <v>4</v>
      </c>
      <c r="J310" s="81" t="s">
        <v>1542</v>
      </c>
      <c r="K310" s="81" t="s">
        <v>355</v>
      </c>
      <c r="L310" s="81" t="s">
        <v>152</v>
      </c>
      <c r="M310" s="81" t="s">
        <v>1543</v>
      </c>
      <c r="N310" s="81" t="s">
        <v>1544</v>
      </c>
      <c r="O310" s="250">
        <v>46053</v>
      </c>
      <c r="P310" s="249">
        <v>46386</v>
      </c>
      <c r="Q310" s="252">
        <v>1</v>
      </c>
      <c r="R310" s="252">
        <v>2</v>
      </c>
      <c r="S310" s="252">
        <v>3</v>
      </c>
      <c r="T310" s="252">
        <v>4</v>
      </c>
      <c r="U310" s="76" t="s">
        <v>100</v>
      </c>
      <c r="V310" s="72">
        <v>134911572</v>
      </c>
      <c r="W310" s="65" t="s">
        <v>1806</v>
      </c>
      <c r="X310" s="65" t="s">
        <v>1541</v>
      </c>
      <c r="Y310" s="66" t="s">
        <v>1537</v>
      </c>
      <c r="Z310" s="66" t="s">
        <v>1538</v>
      </c>
      <c r="AA310" s="66" t="s">
        <v>967</v>
      </c>
      <c r="AB310" s="67">
        <v>178134500</v>
      </c>
      <c r="AC310" s="85" t="s">
        <v>1539</v>
      </c>
      <c r="AD310" s="81" t="s">
        <v>1394</v>
      </c>
      <c r="AE310" s="81" t="s">
        <v>1540</v>
      </c>
      <c r="AF310" s="81" t="s">
        <v>104</v>
      </c>
      <c r="AG310" s="81" t="s">
        <v>104</v>
      </c>
      <c r="AI310" s="253">
        <f>1/1</f>
        <v>1</v>
      </c>
      <c r="AJ310" s="87">
        <f t="shared" si="166"/>
        <v>1</v>
      </c>
      <c r="AK310" s="88" t="str">
        <f t="shared" ref="AK310:AK330" si="174">IF(ISTEXT(AJ310),"No reporta avance en el periodo",IF(AJ310&lt;=69%,"Avance insuficiente",IF(AJ310&gt;95%,"Avance satisfactorio",IF(AJ310&gt;70%,"Avance suficiente",IF(AJ310&lt;94%,"Avance suficiente",0)))))</f>
        <v>Avance satisfactorio</v>
      </c>
      <c r="AL310" s="81" t="s">
        <v>1545</v>
      </c>
      <c r="AM310" s="81" t="s">
        <v>1546</v>
      </c>
      <c r="AN310" s="81"/>
      <c r="AO310" s="89" t="str">
        <f t="shared" si="168"/>
        <v>En gestión</v>
      </c>
      <c r="AP310" s="72">
        <v>134911572</v>
      </c>
      <c r="AQ310" s="72">
        <v>33727893</v>
      </c>
      <c r="AR310" s="73">
        <v>178134500</v>
      </c>
      <c r="AS310" s="73">
        <v>147422333.33450001</v>
      </c>
      <c r="AT310" s="73">
        <v>22739583.3345</v>
      </c>
      <c r="AV310" s="254">
        <f>+AI310+(1)</f>
        <v>2</v>
      </c>
      <c r="AW310" s="78">
        <f t="shared" si="169"/>
        <v>1</v>
      </c>
      <c r="AX310" s="112" t="str">
        <f t="shared" ref="AX310:AX314" si="175">IF(ISTEXT(AW310),"No reporta avance en el periodo",IF(AW310&lt;=69%,"Avance insuficiente",IF(AW310&gt;95%,"Avance satisfactorio",IF(AW310&gt;70%,"Avance suficiente",IF(AW310&lt;94%,"Avance suficiente",0)))))</f>
        <v>Avance satisfactorio</v>
      </c>
      <c r="AY310" s="233" t="s">
        <v>1547</v>
      </c>
      <c r="AZ310" s="113" t="s">
        <v>1548</v>
      </c>
      <c r="BA310" s="115" t="s">
        <v>104</v>
      </c>
      <c r="BB310" s="116" t="s">
        <v>213</v>
      </c>
      <c r="BC310" s="255">
        <v>134911572</v>
      </c>
      <c r="BD310" s="256">
        <v>67455786</v>
      </c>
      <c r="BE310" s="67">
        <v>178134500</v>
      </c>
      <c r="BF310" s="67">
        <v>147422333.33450001</v>
      </c>
      <c r="BG310" s="67">
        <v>69562083.3345</v>
      </c>
    </row>
    <row r="311" spans="2:59" s="98" customFormat="1" ht="17.25" thickBot="1" x14ac:dyDescent="0.35">
      <c r="B311" s="81" t="s">
        <v>88</v>
      </c>
      <c r="C311" s="81" t="s">
        <v>1366</v>
      </c>
      <c r="D311" s="81" t="s">
        <v>967</v>
      </c>
      <c r="E311" s="82" t="s">
        <v>1549</v>
      </c>
      <c r="F311" s="81" t="s">
        <v>116</v>
      </c>
      <c r="G311" s="81" t="s">
        <v>428</v>
      </c>
      <c r="H311" s="81" t="s">
        <v>457</v>
      </c>
      <c r="I311" s="252">
        <v>4</v>
      </c>
      <c r="J311" s="81" t="s">
        <v>1550</v>
      </c>
      <c r="K311" s="81" t="s">
        <v>96</v>
      </c>
      <c r="L311" s="81" t="s">
        <v>152</v>
      </c>
      <c r="M311" s="81" t="s">
        <v>1551</v>
      </c>
      <c r="N311" s="81" t="s">
        <v>1552</v>
      </c>
      <c r="O311" s="248">
        <v>46054</v>
      </c>
      <c r="P311" s="249">
        <v>46386</v>
      </c>
      <c r="Q311" s="252">
        <v>1</v>
      </c>
      <c r="R311" s="252">
        <v>2</v>
      </c>
      <c r="S311" s="252">
        <v>3</v>
      </c>
      <c r="T311" s="252">
        <v>4</v>
      </c>
      <c r="U311" s="76" t="s">
        <v>100</v>
      </c>
      <c r="V311" s="72">
        <v>143743860</v>
      </c>
      <c r="W311" s="65" t="s">
        <v>1806</v>
      </c>
      <c r="X311" s="65" t="s">
        <v>1549</v>
      </c>
      <c r="Y311" s="66" t="s">
        <v>1537</v>
      </c>
      <c r="Z311" s="66" t="s">
        <v>1553</v>
      </c>
      <c r="AA311" s="66" t="s">
        <v>967</v>
      </c>
      <c r="AB311" s="67">
        <v>454235250</v>
      </c>
      <c r="AC311" s="85" t="s">
        <v>1539</v>
      </c>
      <c r="AD311" s="81" t="s">
        <v>1394</v>
      </c>
      <c r="AE311" s="81" t="s">
        <v>1540</v>
      </c>
      <c r="AF311" s="81" t="s">
        <v>104</v>
      </c>
      <c r="AG311" s="81" t="s">
        <v>104</v>
      </c>
      <c r="AI311" s="253">
        <v>1</v>
      </c>
      <c r="AJ311" s="87">
        <f t="shared" si="166"/>
        <v>1</v>
      </c>
      <c r="AK311" s="88" t="str">
        <f t="shared" si="174"/>
        <v>Avance satisfactorio</v>
      </c>
      <c r="AL311" s="81" t="s">
        <v>1554</v>
      </c>
      <c r="AM311" s="81" t="s">
        <v>1555</v>
      </c>
      <c r="AN311" s="81"/>
      <c r="AO311" s="89" t="str">
        <f t="shared" si="168"/>
        <v>En gestión</v>
      </c>
      <c r="AP311" s="72">
        <v>143743860</v>
      </c>
      <c r="AQ311" s="72">
        <v>35935965</v>
      </c>
      <c r="AR311" s="73">
        <v>454235250</v>
      </c>
      <c r="AS311" s="73">
        <v>386013450</v>
      </c>
      <c r="AT311" s="73">
        <v>48409716.667500004</v>
      </c>
      <c r="AV311" s="254">
        <f>+AI311+(1)</f>
        <v>2</v>
      </c>
      <c r="AW311" s="78">
        <f t="shared" si="169"/>
        <v>1</v>
      </c>
      <c r="AX311" s="112" t="str">
        <f t="shared" si="175"/>
        <v>Avance satisfactorio</v>
      </c>
      <c r="AY311" s="257" t="s">
        <v>1556</v>
      </c>
      <c r="AZ311" s="115" t="s">
        <v>1557</v>
      </c>
      <c r="BA311" s="115" t="s">
        <v>104</v>
      </c>
      <c r="BB311" s="116" t="s">
        <v>213</v>
      </c>
      <c r="BC311" s="255">
        <v>143743860</v>
      </c>
      <c r="BD311" s="256">
        <v>71871930</v>
      </c>
      <c r="BE311" s="67">
        <v>454235250</v>
      </c>
      <c r="BF311" s="67">
        <v>386013450</v>
      </c>
      <c r="BG311" s="67">
        <v>173316716.66749999</v>
      </c>
    </row>
    <row r="312" spans="2:59" s="98" customFormat="1" ht="17.25" thickBot="1" x14ac:dyDescent="0.35">
      <c r="B312" s="81" t="s">
        <v>88</v>
      </c>
      <c r="C312" s="81" t="s">
        <v>1366</v>
      </c>
      <c r="D312" s="81" t="s">
        <v>967</v>
      </c>
      <c r="E312" s="82" t="s">
        <v>1558</v>
      </c>
      <c r="F312" s="81" t="s">
        <v>116</v>
      </c>
      <c r="G312" s="81" t="s">
        <v>428</v>
      </c>
      <c r="H312" s="81" t="s">
        <v>150</v>
      </c>
      <c r="I312" s="258">
        <v>1</v>
      </c>
      <c r="J312" s="81" t="s">
        <v>1559</v>
      </c>
      <c r="K312" s="81" t="s">
        <v>96</v>
      </c>
      <c r="L312" s="81" t="s">
        <v>97</v>
      </c>
      <c r="M312" s="81" t="s">
        <v>1560</v>
      </c>
      <c r="N312" s="81" t="s">
        <v>1561</v>
      </c>
      <c r="O312" s="248">
        <v>46037</v>
      </c>
      <c r="P312" s="249">
        <v>46386</v>
      </c>
      <c r="Q312" s="258">
        <v>1</v>
      </c>
      <c r="R312" s="258">
        <v>1</v>
      </c>
      <c r="S312" s="258">
        <v>1</v>
      </c>
      <c r="T312" s="258">
        <v>1</v>
      </c>
      <c r="U312" s="76" t="s">
        <v>100</v>
      </c>
      <c r="V312" s="72">
        <v>123027312</v>
      </c>
      <c r="W312" s="65" t="s">
        <v>1806</v>
      </c>
      <c r="X312" s="65" t="s">
        <v>1558</v>
      </c>
      <c r="Y312" s="66" t="s">
        <v>1537</v>
      </c>
      <c r="Z312" s="66" t="s">
        <v>1553</v>
      </c>
      <c r="AA312" s="66" t="s">
        <v>967</v>
      </c>
      <c r="AB312" s="67">
        <v>404575500</v>
      </c>
      <c r="AC312" s="85" t="s">
        <v>1539</v>
      </c>
      <c r="AD312" s="81" t="s">
        <v>1394</v>
      </c>
      <c r="AE312" s="81" t="s">
        <v>1540</v>
      </c>
      <c r="AF312" s="81" t="s">
        <v>104</v>
      </c>
      <c r="AG312" s="81" t="s">
        <v>104</v>
      </c>
      <c r="AI312" s="259">
        <v>1</v>
      </c>
      <c r="AJ312" s="87">
        <f t="shared" si="166"/>
        <v>1</v>
      </c>
      <c r="AK312" s="88" t="str">
        <f t="shared" si="174"/>
        <v>Avance satisfactorio</v>
      </c>
      <c r="AL312" s="81" t="s">
        <v>1562</v>
      </c>
      <c r="AM312" s="81" t="s">
        <v>1563</v>
      </c>
      <c r="AN312" s="81"/>
      <c r="AO312" s="89" t="str">
        <f t="shared" si="168"/>
        <v>En gestión</v>
      </c>
      <c r="AP312" s="72">
        <v>123027312</v>
      </c>
      <c r="AQ312" s="72">
        <v>30756828</v>
      </c>
      <c r="AR312" s="73">
        <v>404575500</v>
      </c>
      <c r="AS312" s="73">
        <v>339648800</v>
      </c>
      <c r="AT312" s="73">
        <v>50616833</v>
      </c>
      <c r="AV312" s="260">
        <f>439/439*100</f>
        <v>100</v>
      </c>
      <c r="AW312" s="78">
        <f t="shared" si="169"/>
        <v>1</v>
      </c>
      <c r="AX312" s="112" t="str">
        <f t="shared" si="175"/>
        <v>Avance satisfactorio</v>
      </c>
      <c r="AY312" s="257" t="s">
        <v>1564</v>
      </c>
      <c r="AZ312" s="115" t="s">
        <v>1565</v>
      </c>
      <c r="BA312" s="115" t="s">
        <v>104</v>
      </c>
      <c r="BB312" s="116" t="s">
        <v>213</v>
      </c>
      <c r="BC312" s="255">
        <v>123027312</v>
      </c>
      <c r="BD312" s="256">
        <v>61513656</v>
      </c>
      <c r="BE312" s="67">
        <v>404575500</v>
      </c>
      <c r="BF312" s="67">
        <v>339648800</v>
      </c>
      <c r="BG312" s="67">
        <v>157023833</v>
      </c>
    </row>
    <row r="313" spans="2:59" s="98" customFormat="1" ht="17.25" thickBot="1" x14ac:dyDescent="0.35">
      <c r="B313" s="81" t="s">
        <v>88</v>
      </c>
      <c r="C313" s="81" t="s">
        <v>1366</v>
      </c>
      <c r="D313" s="81" t="s">
        <v>967</v>
      </c>
      <c r="E313" s="82" t="s">
        <v>1566</v>
      </c>
      <c r="F313" s="81" t="s">
        <v>116</v>
      </c>
      <c r="G313" s="81" t="s">
        <v>428</v>
      </c>
      <c r="H313" s="81" t="s">
        <v>150</v>
      </c>
      <c r="I313" s="252">
        <v>4</v>
      </c>
      <c r="J313" s="81" t="s">
        <v>1567</v>
      </c>
      <c r="K313" s="81" t="s">
        <v>96</v>
      </c>
      <c r="L313" s="81" t="s">
        <v>152</v>
      </c>
      <c r="M313" s="81" t="s">
        <v>1568</v>
      </c>
      <c r="N313" s="81" t="s">
        <v>1569</v>
      </c>
      <c r="O313" s="248">
        <v>46054</v>
      </c>
      <c r="P313" s="249">
        <v>46386</v>
      </c>
      <c r="Q313" s="252">
        <v>1</v>
      </c>
      <c r="R313" s="252">
        <v>2</v>
      </c>
      <c r="S313" s="252">
        <v>3</v>
      </c>
      <c r="T313" s="252">
        <v>4</v>
      </c>
      <c r="U313" s="76" t="s">
        <v>100</v>
      </c>
      <c r="V313" s="72">
        <v>46918212</v>
      </c>
      <c r="W313" s="65" t="s">
        <v>1806</v>
      </c>
      <c r="X313" s="65" t="s">
        <v>1566</v>
      </c>
      <c r="Y313" s="66" t="s">
        <v>1537</v>
      </c>
      <c r="Z313" s="66" t="s">
        <v>1553</v>
      </c>
      <c r="AA313" s="66" t="s">
        <v>967</v>
      </c>
      <c r="AB313" s="67">
        <v>63595000</v>
      </c>
      <c r="AC313" s="85" t="s">
        <v>1539</v>
      </c>
      <c r="AD313" s="81" t="s">
        <v>1394</v>
      </c>
      <c r="AE313" s="81" t="s">
        <v>1540</v>
      </c>
      <c r="AF313" s="81" t="s">
        <v>104</v>
      </c>
      <c r="AG313" s="81" t="s">
        <v>104</v>
      </c>
      <c r="AI313" s="253">
        <v>1</v>
      </c>
      <c r="AJ313" s="87">
        <f t="shared" si="166"/>
        <v>1</v>
      </c>
      <c r="AK313" s="88" t="str">
        <f t="shared" si="174"/>
        <v>Avance satisfactorio</v>
      </c>
      <c r="AL313" s="81" t="s">
        <v>1570</v>
      </c>
      <c r="AM313" s="81" t="s">
        <v>1571</v>
      </c>
      <c r="AN313" s="81"/>
      <c r="AO313" s="89" t="str">
        <f t="shared" si="168"/>
        <v>En gestión</v>
      </c>
      <c r="AP313" s="72">
        <v>46918212</v>
      </c>
      <c r="AQ313" s="72">
        <v>11729553</v>
      </c>
      <c r="AR313" s="73">
        <v>63595000</v>
      </c>
      <c r="AS313" s="73">
        <v>54194000</v>
      </c>
      <c r="AT313" s="73">
        <v>7411833.3327499991</v>
      </c>
      <c r="AV313" s="254">
        <f>+AI313+(1)</f>
        <v>2</v>
      </c>
      <c r="AW313" s="78">
        <f t="shared" si="169"/>
        <v>1</v>
      </c>
      <c r="AX313" s="112" t="str">
        <f t="shared" si="175"/>
        <v>Avance satisfactorio</v>
      </c>
      <c r="AY313" s="261" t="s">
        <v>1572</v>
      </c>
      <c r="AZ313" s="115" t="s">
        <v>1573</v>
      </c>
      <c r="BA313" s="115" t="s">
        <v>1486</v>
      </c>
      <c r="BB313" s="116" t="s">
        <v>213</v>
      </c>
      <c r="BC313" s="255">
        <v>46918212</v>
      </c>
      <c r="BD313" s="256">
        <v>23459106</v>
      </c>
      <c r="BE313" s="67">
        <v>63595000</v>
      </c>
      <c r="BF313" s="67">
        <v>54194000</v>
      </c>
      <c r="BG313" s="67">
        <v>25926833.33275</v>
      </c>
    </row>
    <row r="314" spans="2:59" s="98" customFormat="1" ht="17.25" thickBot="1" x14ac:dyDescent="0.35">
      <c r="B314" s="343" t="s">
        <v>88</v>
      </c>
      <c r="C314" s="343" t="s">
        <v>1366</v>
      </c>
      <c r="D314" s="343" t="s">
        <v>967</v>
      </c>
      <c r="E314" s="346" t="s">
        <v>1574</v>
      </c>
      <c r="F314" s="343" t="s">
        <v>116</v>
      </c>
      <c r="G314" s="343" t="s">
        <v>1575</v>
      </c>
      <c r="H314" s="343" t="s">
        <v>150</v>
      </c>
      <c r="I314" s="789">
        <v>44</v>
      </c>
      <c r="J314" s="343" t="s">
        <v>1576</v>
      </c>
      <c r="K314" s="343" t="s">
        <v>96</v>
      </c>
      <c r="L314" s="343" t="s">
        <v>152</v>
      </c>
      <c r="M314" s="343" t="s">
        <v>1577</v>
      </c>
      <c r="N314" s="343" t="s">
        <v>1578</v>
      </c>
      <c r="O314" s="784">
        <v>46059</v>
      </c>
      <c r="P314" s="784">
        <v>46386</v>
      </c>
      <c r="Q314" s="789">
        <v>8</v>
      </c>
      <c r="R314" s="789">
        <v>20</v>
      </c>
      <c r="S314" s="789">
        <v>32</v>
      </c>
      <c r="T314" s="789">
        <v>44</v>
      </c>
      <c r="U314" s="382" t="s">
        <v>100</v>
      </c>
      <c r="V314" s="383">
        <v>32135388</v>
      </c>
      <c r="W314" s="65" t="s">
        <v>1806</v>
      </c>
      <c r="X314" s="65" t="s">
        <v>1574</v>
      </c>
      <c r="Y314" s="66" t="s">
        <v>1537</v>
      </c>
      <c r="Z314" s="66" t="s">
        <v>1538</v>
      </c>
      <c r="AA314" s="66" t="s">
        <v>967</v>
      </c>
      <c r="AB314" s="67">
        <v>31506000</v>
      </c>
      <c r="AC314" s="432" t="s">
        <v>1539</v>
      </c>
      <c r="AD314" s="343" t="s">
        <v>1394</v>
      </c>
      <c r="AE314" s="343" t="s">
        <v>1540</v>
      </c>
      <c r="AF314" s="343" t="s">
        <v>104</v>
      </c>
      <c r="AG314" s="343" t="s">
        <v>104</v>
      </c>
      <c r="AI314" s="804">
        <v>8</v>
      </c>
      <c r="AJ314" s="388">
        <f t="shared" si="166"/>
        <v>1</v>
      </c>
      <c r="AK314" s="389" t="str">
        <f t="shared" si="174"/>
        <v>Avance satisfactorio</v>
      </c>
      <c r="AL314" s="343" t="s">
        <v>1579</v>
      </c>
      <c r="AM314" s="343" t="s">
        <v>1580</v>
      </c>
      <c r="AN314" s="343"/>
      <c r="AO314" s="298" t="str">
        <f t="shared" si="168"/>
        <v>En gestión</v>
      </c>
      <c r="AP314" s="368">
        <v>32135388</v>
      </c>
      <c r="AQ314" s="368">
        <v>8033847</v>
      </c>
      <c r="AR314" s="73">
        <v>31506000</v>
      </c>
      <c r="AS314" s="73">
        <v>26166000</v>
      </c>
      <c r="AT314" s="73">
        <v>4272000</v>
      </c>
      <c r="AV314" s="808">
        <f>12+AI314</f>
        <v>20</v>
      </c>
      <c r="AW314" s="388">
        <f t="shared" si="169"/>
        <v>1</v>
      </c>
      <c r="AX314" s="452" t="str">
        <f t="shared" si="175"/>
        <v>Avance satisfactorio</v>
      </c>
      <c r="AY314" s="800" t="s">
        <v>1581</v>
      </c>
      <c r="AZ314" s="440" t="s">
        <v>1582</v>
      </c>
      <c r="BA314" s="440" t="s">
        <v>1486</v>
      </c>
      <c r="BB314" s="301" t="s">
        <v>213</v>
      </c>
      <c r="BC314" s="802">
        <v>32135388</v>
      </c>
      <c r="BD314" s="806">
        <v>16067694</v>
      </c>
      <c r="BE314" s="67">
        <v>31506000</v>
      </c>
      <c r="BF314" s="67">
        <v>26166000</v>
      </c>
      <c r="BG314" s="67">
        <v>12282000</v>
      </c>
    </row>
    <row r="315" spans="2:59" s="98" customFormat="1" ht="17.25" thickBot="1" x14ac:dyDescent="0.35">
      <c r="B315" s="345"/>
      <c r="C315" s="345"/>
      <c r="D315" s="345"/>
      <c r="E315" s="348"/>
      <c r="F315" s="345"/>
      <c r="G315" s="345"/>
      <c r="H315" s="345"/>
      <c r="I315" s="790"/>
      <c r="J315" s="345"/>
      <c r="K315" s="345"/>
      <c r="L315" s="345"/>
      <c r="M315" s="345"/>
      <c r="N315" s="345"/>
      <c r="O315" s="785"/>
      <c r="P315" s="785"/>
      <c r="Q315" s="790"/>
      <c r="R315" s="790"/>
      <c r="S315" s="790"/>
      <c r="T315" s="790"/>
      <c r="U315" s="382"/>
      <c r="V315" s="383"/>
      <c r="W315" s="65" t="s">
        <v>1806</v>
      </c>
      <c r="X315" s="65" t="str">
        <f t="shared" ref="X315:Y315" si="176">+X314</f>
        <v>OSI_06</v>
      </c>
      <c r="Y315" s="66" t="str">
        <f t="shared" si="176"/>
        <v>Modernización tecnológica</v>
      </c>
      <c r="Z315" s="66" t="s">
        <v>1583</v>
      </c>
      <c r="AA315" s="66" t="s">
        <v>967</v>
      </c>
      <c r="AB315" s="67">
        <v>9999538921</v>
      </c>
      <c r="AC315" s="433"/>
      <c r="AD315" s="345"/>
      <c r="AE315" s="345"/>
      <c r="AF315" s="345"/>
      <c r="AG315" s="345"/>
      <c r="AI315" s="805"/>
      <c r="AJ315" s="378"/>
      <c r="AK315" s="380"/>
      <c r="AL315" s="345"/>
      <c r="AM315" s="345"/>
      <c r="AN315" s="345"/>
      <c r="AO315" s="300"/>
      <c r="AP315" s="370"/>
      <c r="AQ315" s="370"/>
      <c r="AR315" s="73">
        <v>9999538921</v>
      </c>
      <c r="AS315" s="73">
        <v>6172033641.2550001</v>
      </c>
      <c r="AT315" s="73">
        <v>63134453.585000008</v>
      </c>
      <c r="AV315" s="809"/>
      <c r="AW315" s="378"/>
      <c r="AX315" s="453"/>
      <c r="AY315" s="801"/>
      <c r="AZ315" s="441"/>
      <c r="BA315" s="441"/>
      <c r="BB315" s="302"/>
      <c r="BC315" s="803"/>
      <c r="BD315" s="807"/>
      <c r="BE315" s="67">
        <v>9999538921</v>
      </c>
      <c r="BF315" s="67">
        <v>6180316612.2550001</v>
      </c>
      <c r="BG315" s="67">
        <v>5876818458.915</v>
      </c>
    </row>
    <row r="316" spans="2:59" s="98" customFormat="1" ht="17.25" thickBot="1" x14ac:dyDescent="0.35">
      <c r="B316" s="81" t="s">
        <v>88</v>
      </c>
      <c r="C316" s="81" t="s">
        <v>1366</v>
      </c>
      <c r="D316" s="81" t="s">
        <v>967</v>
      </c>
      <c r="E316" s="82" t="s">
        <v>1584</v>
      </c>
      <c r="F316" s="81" t="s">
        <v>116</v>
      </c>
      <c r="G316" s="81" t="s">
        <v>428</v>
      </c>
      <c r="H316" s="81" t="s">
        <v>150</v>
      </c>
      <c r="I316" s="252">
        <v>11</v>
      </c>
      <c r="J316" s="81" t="s">
        <v>1585</v>
      </c>
      <c r="K316" s="81" t="s">
        <v>96</v>
      </c>
      <c r="L316" s="81" t="s">
        <v>152</v>
      </c>
      <c r="M316" s="81" t="s">
        <v>1586</v>
      </c>
      <c r="N316" s="81" t="s">
        <v>1587</v>
      </c>
      <c r="O316" s="248">
        <v>46059</v>
      </c>
      <c r="P316" s="249">
        <v>46386</v>
      </c>
      <c r="Q316" s="252">
        <v>2</v>
      </c>
      <c r="R316" s="252">
        <v>5</v>
      </c>
      <c r="S316" s="252">
        <v>8</v>
      </c>
      <c r="T316" s="252">
        <v>11</v>
      </c>
      <c r="U316" s="76" t="s">
        <v>100</v>
      </c>
      <c r="V316" s="72">
        <v>233261208</v>
      </c>
      <c r="W316" s="65" t="s">
        <v>1806</v>
      </c>
      <c r="X316" s="65" t="s">
        <v>1584</v>
      </c>
      <c r="Y316" s="66" t="s">
        <v>1537</v>
      </c>
      <c r="Z316" s="66" t="s">
        <v>1583</v>
      </c>
      <c r="AA316" s="66" t="s">
        <v>967</v>
      </c>
      <c r="AB316" s="67">
        <v>3649086344</v>
      </c>
      <c r="AC316" s="85" t="s">
        <v>1539</v>
      </c>
      <c r="AD316" s="81" t="s">
        <v>1394</v>
      </c>
      <c r="AE316" s="81" t="s">
        <v>1540</v>
      </c>
      <c r="AF316" s="81" t="s">
        <v>104</v>
      </c>
      <c r="AG316" s="81" t="s">
        <v>104</v>
      </c>
      <c r="AI316" s="253">
        <v>2</v>
      </c>
      <c r="AJ316" s="87">
        <f>+IF(Q316=0,"No Aplica",IF(AI316/Q316&gt;=100%,100%,AI316/Q316))</f>
        <v>1</v>
      </c>
      <c r="AK316" s="88" t="str">
        <f t="shared" si="174"/>
        <v>Avance satisfactorio</v>
      </c>
      <c r="AL316" s="81" t="s">
        <v>1588</v>
      </c>
      <c r="AM316" s="81" t="s">
        <v>1589</v>
      </c>
      <c r="AN316" s="81"/>
      <c r="AO316" s="89" t="str">
        <f>IF(AI316&lt;1%,"Sin iniciar",IF(AI316&gt;=G316,"Terminada","En gestión"))</f>
        <v>En gestión</v>
      </c>
      <c r="AP316" s="72">
        <v>233261208</v>
      </c>
      <c r="AQ316" s="72">
        <v>58315302</v>
      </c>
      <c r="AR316" s="73">
        <v>3649086344</v>
      </c>
      <c r="AS316" s="73">
        <v>32516400</v>
      </c>
      <c r="AT316" s="73">
        <v>5308800</v>
      </c>
      <c r="AV316" s="263">
        <f>3+AI316</f>
        <v>5</v>
      </c>
      <c r="AW316" s="87">
        <f>+IF(R316=0,"No Aplica",IF(AV316/R316&gt;=100%,100%,AV316/R316))</f>
        <v>1</v>
      </c>
      <c r="AX316" s="112" t="str">
        <f t="shared" ref="AX316:AX317" si="177">IF(ISTEXT(AW316),"No reporta avance en el periodo",IF(AW316&lt;=69%,"Avance insuficiente",IF(AW316&gt;95%,"Avance satisfactorio",IF(AW316&gt;70%,"Avance suficiente",IF(AW316&lt;94%,"Avance suficiente",0)))))</f>
        <v>Avance satisfactorio</v>
      </c>
      <c r="AY316" s="174" t="s">
        <v>1590</v>
      </c>
      <c r="AZ316" s="115" t="s">
        <v>1591</v>
      </c>
      <c r="BA316" s="115" t="s">
        <v>1486</v>
      </c>
      <c r="BB316" s="116" t="s">
        <v>213</v>
      </c>
      <c r="BC316" s="255">
        <v>233261208</v>
      </c>
      <c r="BD316" s="256">
        <v>116630604</v>
      </c>
      <c r="BE316" s="67">
        <v>3649086344</v>
      </c>
      <c r="BF316" s="67">
        <v>699836034</v>
      </c>
      <c r="BG316" s="67">
        <v>15262800</v>
      </c>
    </row>
    <row r="317" spans="2:59" s="98" customFormat="1" ht="17.25" thickBot="1" x14ac:dyDescent="0.35">
      <c r="B317" s="343" t="s">
        <v>88</v>
      </c>
      <c r="C317" s="343" t="s">
        <v>1366</v>
      </c>
      <c r="D317" s="343" t="s">
        <v>967</v>
      </c>
      <c r="E317" s="346" t="s">
        <v>1592</v>
      </c>
      <c r="F317" s="343" t="s">
        <v>116</v>
      </c>
      <c r="G317" s="343" t="s">
        <v>428</v>
      </c>
      <c r="H317" s="343" t="s">
        <v>150</v>
      </c>
      <c r="I317" s="789">
        <v>22</v>
      </c>
      <c r="J317" s="343" t="s">
        <v>1593</v>
      </c>
      <c r="K317" s="343" t="s">
        <v>96</v>
      </c>
      <c r="L317" s="343" t="s">
        <v>152</v>
      </c>
      <c r="M317" s="343" t="s">
        <v>1594</v>
      </c>
      <c r="N317" s="343" t="s">
        <v>1595</v>
      </c>
      <c r="O317" s="784">
        <v>46059</v>
      </c>
      <c r="P317" s="784">
        <v>46386</v>
      </c>
      <c r="Q317" s="789">
        <v>4</v>
      </c>
      <c r="R317" s="789">
        <v>10</v>
      </c>
      <c r="S317" s="789">
        <v>16</v>
      </c>
      <c r="T317" s="789">
        <v>22</v>
      </c>
      <c r="U317" s="382" t="s">
        <v>100</v>
      </c>
      <c r="V317" s="383">
        <v>329272584</v>
      </c>
      <c r="W317" s="65" t="s">
        <v>1806</v>
      </c>
      <c r="X317" s="65" t="s">
        <v>1592</v>
      </c>
      <c r="Y317" s="66" t="s">
        <v>1537</v>
      </c>
      <c r="Z317" s="66" t="s">
        <v>1538</v>
      </c>
      <c r="AA317" s="66" t="s">
        <v>967</v>
      </c>
      <c r="AB317" s="67">
        <v>26565000</v>
      </c>
      <c r="AC317" s="432" t="s">
        <v>1539</v>
      </c>
      <c r="AD317" s="343" t="s">
        <v>1394</v>
      </c>
      <c r="AE317" s="343" t="s">
        <v>1540</v>
      </c>
      <c r="AF317" s="343" t="s">
        <v>104</v>
      </c>
      <c r="AG317" s="343" t="s">
        <v>104</v>
      </c>
      <c r="AI317" s="804">
        <v>4</v>
      </c>
      <c r="AJ317" s="388">
        <f>+IF(Q317=0,"No Aplica",IF(AI317/Q317&gt;=100%,100%,AI317/Q317))</f>
        <v>1</v>
      </c>
      <c r="AK317" s="389" t="str">
        <f t="shared" si="174"/>
        <v>Avance satisfactorio</v>
      </c>
      <c r="AL317" s="343" t="s">
        <v>1596</v>
      </c>
      <c r="AM317" s="343" t="s">
        <v>1597</v>
      </c>
      <c r="AN317" s="343"/>
      <c r="AO317" s="298" t="str">
        <f>IF(AI317&lt;1%,"Sin iniciar",IF(AI317&gt;=G317,"Terminada","En gestión"))</f>
        <v>En gestión</v>
      </c>
      <c r="AP317" s="368">
        <v>329272584</v>
      </c>
      <c r="AQ317" s="368">
        <v>82318146</v>
      </c>
      <c r="AR317" s="73">
        <v>26565000</v>
      </c>
      <c r="AS317" s="73">
        <v>21896000.000999998</v>
      </c>
      <c r="AT317" s="73">
        <v>3300500.0009999997</v>
      </c>
      <c r="AV317" s="813">
        <f>6+AI317</f>
        <v>10</v>
      </c>
      <c r="AW317" s="388">
        <f>+IF(R317=0,"No Aplica",IF(AV317/R317&gt;=100%,100%,AV317/R317))</f>
        <v>1</v>
      </c>
      <c r="AX317" s="452" t="str">
        <f t="shared" si="177"/>
        <v>Avance satisfactorio</v>
      </c>
      <c r="AY317" s="800" t="s">
        <v>1598</v>
      </c>
      <c r="AZ317" s="440" t="s">
        <v>1599</v>
      </c>
      <c r="BA317" s="440" t="s">
        <v>1486</v>
      </c>
      <c r="BB317" s="301" t="s">
        <v>213</v>
      </c>
      <c r="BC317" s="802">
        <v>329272584</v>
      </c>
      <c r="BD317" s="806">
        <v>164636292</v>
      </c>
      <c r="BE317" s="67">
        <v>26565000</v>
      </c>
      <c r="BF317" s="67">
        <v>21896000.000999998</v>
      </c>
      <c r="BG317" s="67">
        <v>10545500.001</v>
      </c>
    </row>
    <row r="318" spans="2:59" s="98" customFormat="1" ht="17.25" thickBot="1" x14ac:dyDescent="0.35">
      <c r="B318" s="345"/>
      <c r="C318" s="345"/>
      <c r="D318" s="345"/>
      <c r="E318" s="348"/>
      <c r="F318" s="345"/>
      <c r="G318" s="345"/>
      <c r="H318" s="345"/>
      <c r="I318" s="790"/>
      <c r="J318" s="345"/>
      <c r="K318" s="345"/>
      <c r="L318" s="345"/>
      <c r="M318" s="345"/>
      <c r="N318" s="345"/>
      <c r="O318" s="785"/>
      <c r="P318" s="785"/>
      <c r="Q318" s="790"/>
      <c r="R318" s="790"/>
      <c r="S318" s="790"/>
      <c r="T318" s="790"/>
      <c r="U318" s="382"/>
      <c r="V318" s="383"/>
      <c r="W318" s="65" t="s">
        <v>1806</v>
      </c>
      <c r="X318" s="65" t="str">
        <f t="shared" ref="X318:Y318" si="178">+X317</f>
        <v>OSI_08</v>
      </c>
      <c r="Y318" s="66" t="str">
        <f t="shared" si="178"/>
        <v>Modernización tecnológica</v>
      </c>
      <c r="Z318" s="66" t="s">
        <v>1583</v>
      </c>
      <c r="AA318" s="66" t="s">
        <v>967</v>
      </c>
      <c r="AB318" s="67">
        <v>4083445135</v>
      </c>
      <c r="AC318" s="433"/>
      <c r="AD318" s="345"/>
      <c r="AE318" s="345"/>
      <c r="AF318" s="345"/>
      <c r="AG318" s="345"/>
      <c r="AI318" s="805"/>
      <c r="AJ318" s="378"/>
      <c r="AK318" s="380"/>
      <c r="AL318" s="345"/>
      <c r="AM318" s="345"/>
      <c r="AN318" s="345"/>
      <c r="AO318" s="300"/>
      <c r="AP318" s="370"/>
      <c r="AQ318" s="370"/>
      <c r="AR318" s="73">
        <v>4083445135</v>
      </c>
      <c r="AS318" s="73">
        <v>3603444980.3249998</v>
      </c>
      <c r="AT318" s="73">
        <v>2685390385.5</v>
      </c>
      <c r="AV318" s="809"/>
      <c r="AW318" s="378"/>
      <c r="AX318" s="453"/>
      <c r="AY318" s="812"/>
      <c r="AZ318" s="456"/>
      <c r="BA318" s="441"/>
      <c r="BB318" s="302"/>
      <c r="BC318" s="810"/>
      <c r="BD318" s="811"/>
      <c r="BE318" s="67">
        <v>4083445135</v>
      </c>
      <c r="BF318" s="67">
        <v>3709860468.3249998</v>
      </c>
      <c r="BG318" s="67">
        <v>3314647013.5</v>
      </c>
    </row>
    <row r="319" spans="2:59" s="98" customFormat="1" ht="17.25" thickBot="1" x14ac:dyDescent="0.35">
      <c r="B319" s="81" t="s">
        <v>88</v>
      </c>
      <c r="C319" s="81" t="s">
        <v>1366</v>
      </c>
      <c r="D319" s="81" t="s">
        <v>967</v>
      </c>
      <c r="E319" s="82" t="s">
        <v>1600</v>
      </c>
      <c r="F319" s="81" t="s">
        <v>116</v>
      </c>
      <c r="G319" s="81" t="s">
        <v>428</v>
      </c>
      <c r="H319" s="81" t="s">
        <v>150</v>
      </c>
      <c r="I319" s="252">
        <v>11</v>
      </c>
      <c r="J319" s="81" t="s">
        <v>1601</v>
      </c>
      <c r="K319" s="81" t="s">
        <v>162</v>
      </c>
      <c r="L319" s="81" t="s">
        <v>152</v>
      </c>
      <c r="M319" s="81" t="s">
        <v>1602</v>
      </c>
      <c r="N319" s="81" t="s">
        <v>1603</v>
      </c>
      <c r="O319" s="248">
        <v>46059</v>
      </c>
      <c r="P319" s="249">
        <v>46386</v>
      </c>
      <c r="Q319" s="252">
        <v>2</v>
      </c>
      <c r="R319" s="252">
        <v>5</v>
      </c>
      <c r="S319" s="252">
        <v>8</v>
      </c>
      <c r="T319" s="252">
        <v>11</v>
      </c>
      <c r="U319" s="76" t="s">
        <v>100</v>
      </c>
      <c r="V319" s="72">
        <v>376980888</v>
      </c>
      <c r="W319" s="65" t="s">
        <v>1806</v>
      </c>
      <c r="X319" s="65" t="s">
        <v>1600</v>
      </c>
      <c r="Y319" s="66" t="s">
        <v>1537</v>
      </c>
      <c r="Z319" s="66" t="s">
        <v>1583</v>
      </c>
      <c r="AA319" s="66" t="s">
        <v>967</v>
      </c>
      <c r="AB319" s="67">
        <v>388225000</v>
      </c>
      <c r="AC319" s="85" t="s">
        <v>1539</v>
      </c>
      <c r="AD319" s="81" t="s">
        <v>1394</v>
      </c>
      <c r="AE319" s="81" t="s">
        <v>1540</v>
      </c>
      <c r="AF319" s="81" t="s">
        <v>104</v>
      </c>
      <c r="AG319" s="81" t="s">
        <v>104</v>
      </c>
      <c r="AI319" s="253">
        <v>2</v>
      </c>
      <c r="AJ319" s="87">
        <f>+IF(Q319=0,"No Aplica",IF(AI319/Q319&gt;=100%,100%,AI319/Q319))</f>
        <v>1</v>
      </c>
      <c r="AK319" s="88" t="str">
        <f t="shared" si="174"/>
        <v>Avance satisfactorio</v>
      </c>
      <c r="AL319" s="81" t="s">
        <v>1604</v>
      </c>
      <c r="AM319" s="81" t="s">
        <v>1605</v>
      </c>
      <c r="AN319" s="81"/>
      <c r="AO319" s="89" t="str">
        <f>IF(AI319&lt;1%,"Sin iniciar",IF(AI319&gt;=G319,"Terminada","En gestión"))</f>
        <v>En gestión</v>
      </c>
      <c r="AP319" s="72">
        <v>376980888</v>
      </c>
      <c r="AQ319" s="72">
        <v>94245222</v>
      </c>
      <c r="AR319" s="73">
        <v>388225000</v>
      </c>
      <c r="AS319" s="73">
        <v>314780720.255</v>
      </c>
      <c r="AT319" s="73">
        <v>27500186.920000002</v>
      </c>
      <c r="AV319" s="263">
        <f>3+AI319</f>
        <v>5</v>
      </c>
      <c r="AW319" s="87">
        <f>+IF(R319=0,"No Aplica",IF(AV319/R319&gt;=100%,100%,AV319/R319))</f>
        <v>1</v>
      </c>
      <c r="AX319" s="112" t="str">
        <f t="shared" ref="AX319:AX321" si="179">IF(ISTEXT(AW319),"No reporta avance en el periodo",IF(AW319&lt;=69%,"Avance insuficiente",IF(AW319&gt;95%,"Avance satisfactorio",IF(AW319&gt;70%,"Avance suficiente",IF(AW319&lt;94%,"Avance suficiente",0)))))</f>
        <v>Avance satisfactorio</v>
      </c>
      <c r="AY319" s="174" t="s">
        <v>1606</v>
      </c>
      <c r="AZ319" s="115" t="s">
        <v>1607</v>
      </c>
      <c r="BA319" s="115" t="s">
        <v>104</v>
      </c>
      <c r="BB319" s="116" t="s">
        <v>213</v>
      </c>
      <c r="BC319" s="255">
        <v>376980888</v>
      </c>
      <c r="BD319" s="256">
        <v>188490444</v>
      </c>
      <c r="BE319" s="67">
        <v>388225000</v>
      </c>
      <c r="BF319" s="67">
        <v>323063691.255</v>
      </c>
      <c r="BG319" s="67">
        <v>136181837.92000002</v>
      </c>
    </row>
    <row r="320" spans="2:59" s="98" customFormat="1" ht="17.25" thickBot="1" x14ac:dyDescent="0.35">
      <c r="B320" s="81" t="s">
        <v>88</v>
      </c>
      <c r="C320" s="81" t="s">
        <v>1366</v>
      </c>
      <c r="D320" s="81" t="s">
        <v>967</v>
      </c>
      <c r="E320" s="82" t="s">
        <v>1608</v>
      </c>
      <c r="F320" s="81" t="s">
        <v>116</v>
      </c>
      <c r="G320" s="81" t="s">
        <v>428</v>
      </c>
      <c r="H320" s="81" t="s">
        <v>150</v>
      </c>
      <c r="I320" s="252">
        <v>11</v>
      </c>
      <c r="J320" s="81" t="s">
        <v>1609</v>
      </c>
      <c r="K320" s="81" t="s">
        <v>96</v>
      </c>
      <c r="L320" s="81" t="s">
        <v>152</v>
      </c>
      <c r="M320" s="81" t="s">
        <v>1610</v>
      </c>
      <c r="N320" s="81" t="s">
        <v>1611</v>
      </c>
      <c r="O320" s="248">
        <v>46059</v>
      </c>
      <c r="P320" s="249">
        <v>46386</v>
      </c>
      <c r="Q320" s="252">
        <v>2</v>
      </c>
      <c r="R320" s="252">
        <v>5</v>
      </c>
      <c r="S320" s="252">
        <v>8</v>
      </c>
      <c r="T320" s="252">
        <v>11</v>
      </c>
      <c r="U320" s="76" t="s">
        <v>100</v>
      </c>
      <c r="V320" s="72">
        <v>205309932</v>
      </c>
      <c r="W320" s="65" t="s">
        <v>1806</v>
      </c>
      <c r="X320" s="65" t="s">
        <v>1608</v>
      </c>
      <c r="Y320" s="66" t="s">
        <v>1537</v>
      </c>
      <c r="Z320" s="66" t="s">
        <v>1583</v>
      </c>
      <c r="AA320" s="66" t="s">
        <v>967</v>
      </c>
      <c r="AB320" s="67">
        <v>585541700</v>
      </c>
      <c r="AC320" s="85" t="s">
        <v>1539</v>
      </c>
      <c r="AD320" s="81" t="s">
        <v>1394</v>
      </c>
      <c r="AE320" s="81" t="s">
        <v>1540</v>
      </c>
      <c r="AF320" s="81" t="s">
        <v>104</v>
      </c>
      <c r="AG320" s="81" t="s">
        <v>104</v>
      </c>
      <c r="AI320" s="253">
        <v>2</v>
      </c>
      <c r="AJ320" s="87">
        <f>+IF(Q320=0,"No Aplica",IF(AI320/Q320&gt;=100%,100%,AI320/Q320))</f>
        <v>1</v>
      </c>
      <c r="AK320" s="88" t="str">
        <f t="shared" si="174"/>
        <v>Avance satisfactorio</v>
      </c>
      <c r="AL320" s="81" t="s">
        <v>1612</v>
      </c>
      <c r="AM320" s="81" t="s">
        <v>1613</v>
      </c>
      <c r="AN320" s="81"/>
      <c r="AO320" s="89" t="str">
        <f>IF(AI320&lt;1%,"Sin iniciar",IF(AI320&gt;=G320,"Terminada","En gestión"))</f>
        <v>En gestión</v>
      </c>
      <c r="AP320" s="72">
        <v>205309932</v>
      </c>
      <c r="AQ320" s="72">
        <v>51327483</v>
      </c>
      <c r="AR320" s="73">
        <v>585541700</v>
      </c>
      <c r="AS320" s="73">
        <v>464820140.47500002</v>
      </c>
      <c r="AT320" s="73">
        <v>65291507.664999999</v>
      </c>
      <c r="AV320" s="263">
        <f>3+AI320</f>
        <v>5</v>
      </c>
      <c r="AW320" s="87">
        <f>+IF(R320=0,"No Aplica",IF(AV320/R320&gt;=100%,100%,AV320/R320))</f>
        <v>1</v>
      </c>
      <c r="AX320" s="112" t="str">
        <f t="shared" si="179"/>
        <v>Avance satisfactorio</v>
      </c>
      <c r="AY320" s="174" t="s">
        <v>1614</v>
      </c>
      <c r="AZ320" s="115" t="s">
        <v>1615</v>
      </c>
      <c r="BA320" s="115" t="s">
        <v>1486</v>
      </c>
      <c r="BB320" s="116" t="s">
        <v>213</v>
      </c>
      <c r="BC320" s="255">
        <v>205309932</v>
      </c>
      <c r="BD320" s="256">
        <v>102654966</v>
      </c>
      <c r="BE320" s="67">
        <v>585541700</v>
      </c>
      <c r="BF320" s="67">
        <v>481386082.47500002</v>
      </c>
      <c r="BG320" s="67">
        <v>222904309.66499996</v>
      </c>
    </row>
    <row r="321" spans="2:59" s="98" customFormat="1" ht="17.25" thickBot="1" x14ac:dyDescent="0.35">
      <c r="B321" s="343" t="s">
        <v>88</v>
      </c>
      <c r="C321" s="483" t="s">
        <v>1366</v>
      </c>
      <c r="D321" s="343" t="s">
        <v>967</v>
      </c>
      <c r="E321" s="346" t="s">
        <v>1616</v>
      </c>
      <c r="F321" s="343" t="s">
        <v>116</v>
      </c>
      <c r="G321" s="483" t="s">
        <v>428</v>
      </c>
      <c r="H321" s="343" t="s">
        <v>150</v>
      </c>
      <c r="I321" s="789">
        <v>8</v>
      </c>
      <c r="J321" s="343" t="s">
        <v>1617</v>
      </c>
      <c r="K321" s="343" t="s">
        <v>96</v>
      </c>
      <c r="L321" s="343" t="s">
        <v>152</v>
      </c>
      <c r="M321" s="343" t="s">
        <v>1618</v>
      </c>
      <c r="N321" s="343" t="s">
        <v>1619</v>
      </c>
      <c r="O321" s="784">
        <v>46052</v>
      </c>
      <c r="P321" s="784">
        <v>46386</v>
      </c>
      <c r="Q321" s="789">
        <v>2</v>
      </c>
      <c r="R321" s="789">
        <v>4</v>
      </c>
      <c r="S321" s="789">
        <v>6</v>
      </c>
      <c r="T321" s="789">
        <v>8</v>
      </c>
      <c r="U321" s="382" t="s">
        <v>100</v>
      </c>
      <c r="V321" s="383">
        <v>383566632</v>
      </c>
      <c r="W321" s="65" t="s">
        <v>1806</v>
      </c>
      <c r="X321" s="65" t="s">
        <v>1616</v>
      </c>
      <c r="Y321" s="66" t="s">
        <v>1537</v>
      </c>
      <c r="Z321" s="66" t="s">
        <v>1620</v>
      </c>
      <c r="AA321" s="66" t="s">
        <v>967</v>
      </c>
      <c r="AB321" s="67">
        <v>1696762600</v>
      </c>
      <c r="AC321" s="85" t="s">
        <v>1539</v>
      </c>
      <c r="AD321" s="81" t="s">
        <v>1394</v>
      </c>
      <c r="AE321" s="81" t="s">
        <v>1540</v>
      </c>
      <c r="AF321" s="81" t="s">
        <v>104</v>
      </c>
      <c r="AG321" s="81" t="s">
        <v>104</v>
      </c>
      <c r="AI321" s="804">
        <v>2</v>
      </c>
      <c r="AJ321" s="388">
        <f>+IF(Q321=0,"No Aplica",IF(AI321/Q321&gt;=100%,100%,AI321/Q321))</f>
        <v>1</v>
      </c>
      <c r="AK321" s="389" t="str">
        <f t="shared" si="174"/>
        <v>Avance satisfactorio</v>
      </c>
      <c r="AL321" s="81" t="s">
        <v>1621</v>
      </c>
      <c r="AM321" s="81" t="s">
        <v>1622</v>
      </c>
      <c r="AN321" s="81"/>
      <c r="AO321" s="298" t="str">
        <f>IF(AI321&lt;1%,"Sin iniciar",IF(AI321&gt;=G321,"Terminada","En gestión"))</f>
        <v>En gestión</v>
      </c>
      <c r="AP321" s="368">
        <v>383566632</v>
      </c>
      <c r="AQ321" s="368">
        <v>102460317</v>
      </c>
      <c r="AR321" s="73">
        <v>1696762600</v>
      </c>
      <c r="AS321" s="73">
        <v>1402770960.0009997</v>
      </c>
      <c r="AT321" s="73">
        <v>206996133.27700004</v>
      </c>
      <c r="AV321" s="815">
        <f>+AI321+(2)</f>
        <v>4</v>
      </c>
      <c r="AW321" s="476">
        <f>+IF(R321=0,"No Aplica",IF(AV321/R321&gt;=100%,100%,AV321/R321))</f>
        <v>1</v>
      </c>
      <c r="AX321" s="452" t="str">
        <f t="shared" si="179"/>
        <v>Avance satisfactorio</v>
      </c>
      <c r="AY321" s="440" t="s">
        <v>1623</v>
      </c>
      <c r="AZ321" s="800" t="s">
        <v>1624</v>
      </c>
      <c r="BA321" s="440" t="s">
        <v>1486</v>
      </c>
      <c r="BB321" s="301" t="s">
        <v>213</v>
      </c>
      <c r="BC321" s="802">
        <v>411564712</v>
      </c>
      <c r="BD321" s="806">
        <v>205351495</v>
      </c>
      <c r="BE321" s="67">
        <v>1696762600</v>
      </c>
      <c r="BF321" s="67">
        <v>1402770960.0009999</v>
      </c>
      <c r="BG321" s="67">
        <v>647016333.27699995</v>
      </c>
    </row>
    <row r="322" spans="2:59" s="98" customFormat="1" ht="17.25" thickBot="1" x14ac:dyDescent="0.35">
      <c r="B322" s="345"/>
      <c r="C322" s="484"/>
      <c r="D322" s="345"/>
      <c r="E322" s="348"/>
      <c r="F322" s="345"/>
      <c r="G322" s="484"/>
      <c r="H322" s="345"/>
      <c r="I322" s="790"/>
      <c r="J322" s="345"/>
      <c r="K322" s="345"/>
      <c r="L322" s="345"/>
      <c r="M322" s="345"/>
      <c r="N322" s="345"/>
      <c r="O322" s="785"/>
      <c r="P322" s="785"/>
      <c r="Q322" s="790"/>
      <c r="R322" s="790"/>
      <c r="S322" s="790"/>
      <c r="T322" s="790"/>
      <c r="U322" s="382"/>
      <c r="V322" s="383"/>
      <c r="W322" s="65" t="s">
        <v>1806</v>
      </c>
      <c r="X322" s="65" t="str">
        <f>+X321</f>
        <v>OSI_11</v>
      </c>
      <c r="Y322" s="66" t="s">
        <v>293</v>
      </c>
      <c r="Z322" s="66" t="s">
        <v>114</v>
      </c>
      <c r="AA322" s="66" t="s">
        <v>967</v>
      </c>
      <c r="AB322" s="67">
        <v>122491133.33500001</v>
      </c>
      <c r="AC322" s="85"/>
      <c r="AD322" s="81"/>
      <c r="AE322" s="81"/>
      <c r="AF322" s="81"/>
      <c r="AG322" s="81"/>
      <c r="AI322" s="805"/>
      <c r="AJ322" s="378"/>
      <c r="AK322" s="380"/>
      <c r="AL322" s="81"/>
      <c r="AM322" s="81"/>
      <c r="AN322" s="81"/>
      <c r="AO322" s="300"/>
      <c r="AP322" s="370"/>
      <c r="AQ322" s="370"/>
      <c r="AR322" s="73">
        <v>132081333.33500001</v>
      </c>
      <c r="AS322" s="73">
        <v>112746000</v>
      </c>
      <c r="AT322" s="73">
        <v>15679133.5</v>
      </c>
      <c r="AV322" s="814"/>
      <c r="AW322" s="451"/>
      <c r="AX322" s="453"/>
      <c r="AY322" s="456"/>
      <c r="AZ322" s="812"/>
      <c r="BA322" s="456"/>
      <c r="BB322" s="302"/>
      <c r="BC322" s="810"/>
      <c r="BD322" s="811"/>
      <c r="BE322" s="67">
        <v>122491133.33500001</v>
      </c>
      <c r="BF322" s="67">
        <v>112746000</v>
      </c>
      <c r="BG322" s="67">
        <v>51283133.5</v>
      </c>
    </row>
    <row r="323" spans="2:59" s="98" customFormat="1" ht="17.25" thickBot="1" x14ac:dyDescent="0.35">
      <c r="B323" s="81" t="s">
        <v>88</v>
      </c>
      <c r="C323" s="81" t="s">
        <v>1366</v>
      </c>
      <c r="D323" s="81" t="s">
        <v>967</v>
      </c>
      <c r="E323" s="82" t="s">
        <v>1625</v>
      </c>
      <c r="F323" s="81" t="s">
        <v>116</v>
      </c>
      <c r="G323" s="81" t="s">
        <v>428</v>
      </c>
      <c r="H323" s="81" t="s">
        <v>150</v>
      </c>
      <c r="I323" s="258">
        <v>1</v>
      </c>
      <c r="J323" s="81" t="s">
        <v>1626</v>
      </c>
      <c r="K323" s="81" t="s">
        <v>96</v>
      </c>
      <c r="L323" s="81" t="s">
        <v>97</v>
      </c>
      <c r="M323" s="81" t="s">
        <v>1627</v>
      </c>
      <c r="N323" s="81" t="s">
        <v>1628</v>
      </c>
      <c r="O323" s="262">
        <v>46052</v>
      </c>
      <c r="P323" s="249">
        <v>46386</v>
      </c>
      <c r="Q323" s="258">
        <v>0.8</v>
      </c>
      <c r="R323" s="258">
        <v>0.85</v>
      </c>
      <c r="S323" s="258">
        <v>0.9</v>
      </c>
      <c r="T323" s="258">
        <v>1</v>
      </c>
      <c r="U323" s="76" t="s">
        <v>100</v>
      </c>
      <c r="V323" s="72">
        <v>745279104</v>
      </c>
      <c r="W323" s="65" t="s">
        <v>1806</v>
      </c>
      <c r="X323" s="65" t="s">
        <v>1625</v>
      </c>
      <c r="Y323" s="66" t="s">
        <v>1537</v>
      </c>
      <c r="Z323" s="66" t="s">
        <v>1620</v>
      </c>
      <c r="AA323" s="66" t="s">
        <v>967</v>
      </c>
      <c r="AB323" s="67">
        <v>982728100</v>
      </c>
      <c r="AC323" s="85" t="s">
        <v>1539</v>
      </c>
      <c r="AD323" s="81" t="s">
        <v>1394</v>
      </c>
      <c r="AE323" s="109" t="s">
        <v>1540</v>
      </c>
      <c r="AF323" s="81" t="s">
        <v>104</v>
      </c>
      <c r="AG323" s="81" t="s">
        <v>104</v>
      </c>
      <c r="AI323" s="259">
        <f>1505/1565</f>
        <v>0.96166134185303509</v>
      </c>
      <c r="AJ323" s="87">
        <f>+IF(Q323=0,"No Aplica",IF(AI323/Q323&gt;=100%,100%,AI323/Q323))</f>
        <v>1</v>
      </c>
      <c r="AK323" s="88" t="str">
        <f t="shared" si="174"/>
        <v>Avance satisfactorio</v>
      </c>
      <c r="AL323" s="81" t="s">
        <v>1629</v>
      </c>
      <c r="AM323" s="81" t="s">
        <v>1630</v>
      </c>
      <c r="AN323" s="81" t="s">
        <v>1631</v>
      </c>
      <c r="AO323" s="89" t="str">
        <f>IF(AI323&lt;1%,"Sin iniciar",IF(AI323&gt;=G323,"Terminada","En gestión"))</f>
        <v>En gestión</v>
      </c>
      <c r="AP323" s="72">
        <v>745279104</v>
      </c>
      <c r="AQ323" s="72">
        <v>192888435</v>
      </c>
      <c r="AR323" s="73">
        <v>982728100</v>
      </c>
      <c r="AS323" s="73">
        <v>813036206.65900004</v>
      </c>
      <c r="AT323" s="73">
        <v>112821189.26300001</v>
      </c>
      <c r="AV323" s="264">
        <f>1347*100%/1466</f>
        <v>0.91882673942701232</v>
      </c>
      <c r="AW323" s="87">
        <f>+IF(R323=0,"No Aplica",IF(AV323/R323&gt;=100%,100%,AV323/R323))</f>
        <v>1</v>
      </c>
      <c r="AX323" s="112" t="str">
        <f t="shared" ref="AX323:AX324" si="180">IF(ISTEXT(AW323),"No reporta avance en el periodo",IF(AW323&lt;=69%,"Avance insuficiente",IF(AW323&gt;95%,"Avance satisfactorio",IF(AW323&gt;70%,"Avance suficiente",IF(AW323&lt;94%,"Avance suficiente",0)))))</f>
        <v>Avance satisfactorio</v>
      </c>
      <c r="AY323" s="174" t="s">
        <v>1632</v>
      </c>
      <c r="AZ323" s="244" t="s">
        <v>1633</v>
      </c>
      <c r="BA323" s="115" t="s">
        <v>1486</v>
      </c>
      <c r="BB323" s="116" t="s">
        <v>213</v>
      </c>
      <c r="BC323" s="255">
        <v>773277184</v>
      </c>
      <c r="BD323" s="256">
        <v>386207731</v>
      </c>
      <c r="BE323" s="67">
        <v>982728100</v>
      </c>
      <c r="BF323" s="67">
        <v>813036206.65899992</v>
      </c>
      <c r="BG323" s="67">
        <v>365407989.26299995</v>
      </c>
    </row>
    <row r="324" spans="2:59" s="98" customFormat="1" ht="17.25" thickBot="1" x14ac:dyDescent="0.35">
      <c r="B324" s="483" t="s">
        <v>88</v>
      </c>
      <c r="C324" s="483" t="s">
        <v>1366</v>
      </c>
      <c r="D324" s="343" t="s">
        <v>967</v>
      </c>
      <c r="E324" s="346" t="s">
        <v>1634</v>
      </c>
      <c r="F324" s="483" t="s">
        <v>116</v>
      </c>
      <c r="G324" s="483" t="s">
        <v>428</v>
      </c>
      <c r="H324" s="343" t="s">
        <v>150</v>
      </c>
      <c r="I324" s="789">
        <v>4</v>
      </c>
      <c r="J324" s="343" t="s">
        <v>1635</v>
      </c>
      <c r="K324" s="343" t="s">
        <v>96</v>
      </c>
      <c r="L324" s="343" t="s">
        <v>152</v>
      </c>
      <c r="M324" s="343" t="s">
        <v>1636</v>
      </c>
      <c r="N324" s="343" t="s">
        <v>1637</v>
      </c>
      <c r="O324" s="784">
        <v>46052</v>
      </c>
      <c r="P324" s="784">
        <v>46386</v>
      </c>
      <c r="Q324" s="789">
        <v>1</v>
      </c>
      <c r="R324" s="789">
        <v>2</v>
      </c>
      <c r="S324" s="789">
        <v>3</v>
      </c>
      <c r="T324" s="789">
        <v>4</v>
      </c>
      <c r="U324" s="382" t="s">
        <v>100</v>
      </c>
      <c r="V324" s="383">
        <v>250171739</v>
      </c>
      <c r="W324" s="65" t="s">
        <v>1806</v>
      </c>
      <c r="X324" s="65" t="s">
        <v>1634</v>
      </c>
      <c r="Y324" s="66" t="s">
        <v>1537</v>
      </c>
      <c r="Z324" s="66" t="s">
        <v>1620</v>
      </c>
      <c r="AA324" s="66" t="s">
        <v>967</v>
      </c>
      <c r="AB324" s="67">
        <v>1159212400</v>
      </c>
      <c r="AC324" s="85" t="s">
        <v>1539</v>
      </c>
      <c r="AD324" s="81" t="s">
        <v>1394</v>
      </c>
      <c r="AE324" s="81" t="s">
        <v>1540</v>
      </c>
      <c r="AF324" s="81" t="s">
        <v>104</v>
      </c>
      <c r="AG324" s="81" t="s">
        <v>104</v>
      </c>
      <c r="AI324" s="804">
        <v>1</v>
      </c>
      <c r="AJ324" s="388">
        <f>+IF(Q324=0,"No Aplica",IF(AI324/Q324&gt;=100%,100%,AI324/Q324))</f>
        <v>1</v>
      </c>
      <c r="AK324" s="389" t="str">
        <f t="shared" si="174"/>
        <v>Avance satisfactorio</v>
      </c>
      <c r="AL324" s="81" t="s">
        <v>1638</v>
      </c>
      <c r="AM324" s="81" t="s">
        <v>1639</v>
      </c>
      <c r="AN324" s="81"/>
      <c r="AO324" s="298" t="str">
        <f>IF(AI324&lt;1%,"Sin iniciar",IF(AI324&gt;=G324,"Terminada","En gestión"))</f>
        <v>En gestión</v>
      </c>
      <c r="AP324" s="368">
        <v>250171739</v>
      </c>
      <c r="AQ324" s="368">
        <v>62219790</v>
      </c>
      <c r="AR324" s="73">
        <v>1159212400</v>
      </c>
      <c r="AS324" s="73">
        <v>964846000</v>
      </c>
      <c r="AT324" s="73">
        <v>156570044.45000002</v>
      </c>
      <c r="AV324" s="649">
        <f t="shared" ref="AV324" si="181">+AI324+(1)</f>
        <v>2</v>
      </c>
      <c r="AW324" s="476">
        <f>+IF(R324=0,"No Aplica",IF(AV324/R324&gt;=100%,100%,AV324/R324))</f>
        <v>1</v>
      </c>
      <c r="AX324" s="452" t="str">
        <f t="shared" si="180"/>
        <v>Avance satisfactorio</v>
      </c>
      <c r="AY324" s="440" t="s">
        <v>1640</v>
      </c>
      <c r="AZ324" s="800" t="s">
        <v>1641</v>
      </c>
      <c r="BA324" s="440" t="s">
        <v>1486</v>
      </c>
      <c r="BB324" s="301" t="s">
        <v>213</v>
      </c>
      <c r="BC324" s="802">
        <v>177090016</v>
      </c>
      <c r="BD324" s="806">
        <v>106492294</v>
      </c>
      <c r="BE324" s="67">
        <v>1159212400</v>
      </c>
      <c r="BF324" s="67">
        <v>964846000</v>
      </c>
      <c r="BG324" s="67">
        <v>468027044.44999999</v>
      </c>
    </row>
    <row r="325" spans="2:59" s="98" customFormat="1" ht="17.25" thickBot="1" x14ac:dyDescent="0.35">
      <c r="B325" s="484"/>
      <c r="C325" s="484"/>
      <c r="D325" s="345"/>
      <c r="E325" s="348"/>
      <c r="F325" s="484"/>
      <c r="G325" s="484"/>
      <c r="H325" s="345"/>
      <c r="I325" s="790"/>
      <c r="J325" s="345"/>
      <c r="K325" s="345"/>
      <c r="L325" s="345"/>
      <c r="M325" s="345"/>
      <c r="N325" s="345"/>
      <c r="O325" s="785"/>
      <c r="P325" s="785"/>
      <c r="Q325" s="790"/>
      <c r="R325" s="790"/>
      <c r="S325" s="790"/>
      <c r="T325" s="790"/>
      <c r="U325" s="382"/>
      <c r="V325" s="383"/>
      <c r="W325" s="65" t="s">
        <v>1806</v>
      </c>
      <c r="X325" s="65" t="str">
        <f>+X324</f>
        <v>OSI_13</v>
      </c>
      <c r="Y325" s="66" t="s">
        <v>293</v>
      </c>
      <c r="Z325" s="66" t="s">
        <v>114</v>
      </c>
      <c r="AA325" s="66" t="s">
        <v>967</v>
      </c>
      <c r="AB325" s="67">
        <v>122491133.33500001</v>
      </c>
      <c r="AC325" s="85"/>
      <c r="AD325" s="81"/>
      <c r="AE325" s="81"/>
      <c r="AF325" s="81"/>
      <c r="AG325" s="81"/>
      <c r="AI325" s="805"/>
      <c r="AJ325" s="378"/>
      <c r="AK325" s="380"/>
      <c r="AL325" s="81"/>
      <c r="AM325" s="81"/>
      <c r="AN325" s="81"/>
      <c r="AO325" s="300"/>
      <c r="AP325" s="370"/>
      <c r="AQ325" s="370"/>
      <c r="AR325" s="73">
        <v>132081333.33500001</v>
      </c>
      <c r="AS325" s="73">
        <v>112746000</v>
      </c>
      <c r="AT325" s="73">
        <v>15679133.5</v>
      </c>
      <c r="AV325" s="814"/>
      <c r="AW325" s="451"/>
      <c r="AX325" s="453"/>
      <c r="AY325" s="441"/>
      <c r="AZ325" s="801"/>
      <c r="BA325" s="441"/>
      <c r="BB325" s="302"/>
      <c r="BC325" s="803"/>
      <c r="BD325" s="807"/>
      <c r="BE325" s="67">
        <v>122491133.33500001</v>
      </c>
      <c r="BF325" s="67">
        <v>112746000</v>
      </c>
      <c r="BG325" s="67">
        <v>51283133.5</v>
      </c>
    </row>
    <row r="326" spans="2:59" s="98" customFormat="1" ht="17.25" thickBot="1" x14ac:dyDescent="0.35">
      <c r="B326" s="81" t="s">
        <v>88</v>
      </c>
      <c r="C326" s="81" t="s">
        <v>1366</v>
      </c>
      <c r="D326" s="81" t="s">
        <v>967</v>
      </c>
      <c r="E326" s="82" t="s">
        <v>1642</v>
      </c>
      <c r="F326" s="81" t="s">
        <v>116</v>
      </c>
      <c r="G326" s="81" t="s">
        <v>428</v>
      </c>
      <c r="H326" s="81" t="s">
        <v>150</v>
      </c>
      <c r="I326" s="252">
        <v>4</v>
      </c>
      <c r="J326" s="81" t="s">
        <v>1643</v>
      </c>
      <c r="K326" s="81" t="s">
        <v>96</v>
      </c>
      <c r="L326" s="81" t="s">
        <v>152</v>
      </c>
      <c r="M326" s="81" t="s">
        <v>1644</v>
      </c>
      <c r="N326" s="81" t="s">
        <v>1645</v>
      </c>
      <c r="O326" s="248">
        <v>46054</v>
      </c>
      <c r="P326" s="249">
        <v>46386</v>
      </c>
      <c r="Q326" s="252">
        <v>1</v>
      </c>
      <c r="R326" s="252">
        <v>2</v>
      </c>
      <c r="S326" s="252">
        <v>3</v>
      </c>
      <c r="T326" s="252">
        <v>4</v>
      </c>
      <c r="U326" s="76" t="s">
        <v>100</v>
      </c>
      <c r="V326" s="72">
        <v>46918212</v>
      </c>
      <c r="W326" s="65" t="s">
        <v>1806</v>
      </c>
      <c r="X326" s="65" t="s">
        <v>1642</v>
      </c>
      <c r="Y326" s="66" t="s">
        <v>1537</v>
      </c>
      <c r="Z326" s="66" t="s">
        <v>1553</v>
      </c>
      <c r="AA326" s="66" t="s">
        <v>967</v>
      </c>
      <c r="AB326" s="67">
        <v>44275000</v>
      </c>
      <c r="AC326" s="85" t="s">
        <v>1539</v>
      </c>
      <c r="AD326" s="81" t="s">
        <v>1394</v>
      </c>
      <c r="AE326" s="81" t="s">
        <v>1540</v>
      </c>
      <c r="AF326" s="81" t="s">
        <v>104</v>
      </c>
      <c r="AG326" s="81" t="s">
        <v>104</v>
      </c>
      <c r="AI326" s="253">
        <v>1</v>
      </c>
      <c r="AJ326" s="87">
        <f t="shared" ref="AJ326:AJ332" si="182">+IF(Q326=0,"No Aplica",IF(AI326/Q326&gt;=100%,100%,AI326/Q326))</f>
        <v>1</v>
      </c>
      <c r="AK326" s="88" t="str">
        <f t="shared" si="174"/>
        <v>Avance satisfactorio</v>
      </c>
      <c r="AL326" s="81" t="s">
        <v>1646</v>
      </c>
      <c r="AM326" s="81" t="s">
        <v>1647</v>
      </c>
      <c r="AN326" s="81"/>
      <c r="AO326" s="89" t="str">
        <f t="shared" ref="AO326:AO332" si="183">IF(AI326&lt;1%,"Sin iniciar",IF(AI326&gt;=G326,"Terminada","En gestión"))</f>
        <v>En gestión</v>
      </c>
      <c r="AP326" s="72">
        <v>46918212</v>
      </c>
      <c r="AQ326" s="72">
        <v>11729553</v>
      </c>
      <c r="AR326" s="73">
        <v>44275000</v>
      </c>
      <c r="AS326" s="73">
        <v>37730000</v>
      </c>
      <c r="AT326" s="73">
        <v>4555833.3327499991</v>
      </c>
      <c r="AV326" s="254">
        <f t="shared" ref="AV326:AV330" si="184">+AI326+(1)</f>
        <v>2</v>
      </c>
      <c r="AW326" s="87">
        <f t="shared" ref="AW326:AW332" si="185">+IF(R326=0,"No Aplica",IF(AV326/R326&gt;=100%,100%,AV326/R326))</f>
        <v>1</v>
      </c>
      <c r="AX326" s="112" t="str">
        <f t="shared" ref="AX326:AX331" si="186">IF(ISTEXT(AW326),"No reporta avance en el periodo",IF(AW326&lt;=69%,"Avance insuficiente",IF(AW326&gt;95%,"Avance satisfactorio",IF(AW326&gt;70%,"Avance suficiente",IF(AW326&lt;94%,"Avance suficiente",0)))))</f>
        <v>Avance satisfactorio</v>
      </c>
      <c r="AY326" s="174" t="s">
        <v>1648</v>
      </c>
      <c r="AZ326" s="115" t="s">
        <v>1649</v>
      </c>
      <c r="BA326" s="115" t="s">
        <v>104</v>
      </c>
      <c r="BB326" s="116" t="s">
        <v>213</v>
      </c>
      <c r="BC326" s="255">
        <v>46918212</v>
      </c>
      <c r="BD326" s="256">
        <v>23459106</v>
      </c>
      <c r="BE326" s="67">
        <v>44275000</v>
      </c>
      <c r="BF326" s="67">
        <v>37730000</v>
      </c>
      <c r="BG326" s="67">
        <v>18030833.33275</v>
      </c>
    </row>
    <row r="327" spans="2:59" s="98" customFormat="1" ht="17.25" thickBot="1" x14ac:dyDescent="0.35">
      <c r="B327" s="81" t="s">
        <v>88</v>
      </c>
      <c r="C327" s="81" t="s">
        <v>1366</v>
      </c>
      <c r="D327" s="81" t="s">
        <v>967</v>
      </c>
      <c r="E327" s="82" t="s">
        <v>1650</v>
      </c>
      <c r="F327" s="81" t="s">
        <v>116</v>
      </c>
      <c r="G327" s="81" t="s">
        <v>428</v>
      </c>
      <c r="H327" s="81" t="s">
        <v>150</v>
      </c>
      <c r="I327" s="252">
        <v>4</v>
      </c>
      <c r="J327" s="81" t="s">
        <v>1651</v>
      </c>
      <c r="K327" s="81" t="s">
        <v>96</v>
      </c>
      <c r="L327" s="81" t="s">
        <v>152</v>
      </c>
      <c r="M327" s="81" t="s">
        <v>1652</v>
      </c>
      <c r="N327" s="81" t="s">
        <v>1653</v>
      </c>
      <c r="O327" s="248">
        <v>46054</v>
      </c>
      <c r="P327" s="249">
        <v>46386</v>
      </c>
      <c r="Q327" s="252">
        <v>1</v>
      </c>
      <c r="R327" s="252">
        <v>2</v>
      </c>
      <c r="S327" s="252">
        <v>3</v>
      </c>
      <c r="T327" s="252">
        <v>4</v>
      </c>
      <c r="U327" s="76" t="s">
        <v>100</v>
      </c>
      <c r="V327" s="72">
        <v>123027312</v>
      </c>
      <c r="W327" s="65" t="s">
        <v>1806</v>
      </c>
      <c r="X327" s="65" t="s">
        <v>1650</v>
      </c>
      <c r="Y327" s="66" t="s">
        <v>1537</v>
      </c>
      <c r="Z327" s="66" t="s">
        <v>1553</v>
      </c>
      <c r="AA327" s="66" t="s">
        <v>967</v>
      </c>
      <c r="AB327" s="67">
        <v>309200250</v>
      </c>
      <c r="AC327" s="85" t="s">
        <v>1539</v>
      </c>
      <c r="AD327" s="81" t="s">
        <v>1394</v>
      </c>
      <c r="AE327" s="81" t="s">
        <v>1540</v>
      </c>
      <c r="AF327" s="81" t="s">
        <v>104</v>
      </c>
      <c r="AG327" s="81" t="s">
        <v>104</v>
      </c>
      <c r="AI327" s="253">
        <v>1</v>
      </c>
      <c r="AJ327" s="87">
        <f t="shared" si="182"/>
        <v>1</v>
      </c>
      <c r="AK327" s="88" t="str">
        <f t="shared" si="174"/>
        <v>Avance satisfactorio</v>
      </c>
      <c r="AL327" s="81" t="s">
        <v>1654</v>
      </c>
      <c r="AM327" s="81" t="s">
        <v>1655</v>
      </c>
      <c r="AN327" s="81"/>
      <c r="AO327" s="89" t="str">
        <f t="shared" si="183"/>
        <v>En gestión</v>
      </c>
      <c r="AP327" s="72">
        <v>123027312</v>
      </c>
      <c r="AQ327" s="72">
        <v>30756828</v>
      </c>
      <c r="AR327" s="73">
        <v>309200250</v>
      </c>
      <c r="AS327" s="73">
        <v>266170450</v>
      </c>
      <c r="AT327" s="73">
        <v>33755716.667500004</v>
      </c>
      <c r="AV327" s="254">
        <f t="shared" si="184"/>
        <v>2</v>
      </c>
      <c r="AW327" s="87">
        <f t="shared" si="185"/>
        <v>1</v>
      </c>
      <c r="AX327" s="112" t="str">
        <f t="shared" si="186"/>
        <v>Avance satisfactorio</v>
      </c>
      <c r="AY327" s="174" t="s">
        <v>1656</v>
      </c>
      <c r="AZ327" s="115" t="s">
        <v>1657</v>
      </c>
      <c r="BA327" s="115" t="s">
        <v>104</v>
      </c>
      <c r="BB327" s="116" t="s">
        <v>213</v>
      </c>
      <c r="BC327" s="255">
        <v>123027312</v>
      </c>
      <c r="BD327" s="256">
        <v>61513656</v>
      </c>
      <c r="BE327" s="67">
        <v>309200250</v>
      </c>
      <c r="BF327" s="67">
        <v>266170450</v>
      </c>
      <c r="BG327" s="67">
        <v>118392716.66749999</v>
      </c>
    </row>
    <row r="328" spans="2:59" s="98" customFormat="1" ht="17.25" thickBot="1" x14ac:dyDescent="0.35">
      <c r="B328" s="81" t="s">
        <v>88</v>
      </c>
      <c r="C328" s="81" t="s">
        <v>1366</v>
      </c>
      <c r="D328" s="81" t="s">
        <v>967</v>
      </c>
      <c r="E328" s="82" t="s">
        <v>1658</v>
      </c>
      <c r="F328" s="81" t="s">
        <v>116</v>
      </c>
      <c r="G328" s="81" t="s">
        <v>428</v>
      </c>
      <c r="H328" s="81" t="s">
        <v>150</v>
      </c>
      <c r="I328" s="252">
        <v>4</v>
      </c>
      <c r="J328" s="81" t="s">
        <v>1659</v>
      </c>
      <c r="K328" s="81" t="s">
        <v>96</v>
      </c>
      <c r="L328" s="81" t="s">
        <v>152</v>
      </c>
      <c r="M328" s="81" t="s">
        <v>1660</v>
      </c>
      <c r="N328" s="81" t="s">
        <v>1661</v>
      </c>
      <c r="O328" s="248">
        <v>46054</v>
      </c>
      <c r="P328" s="249">
        <v>46386</v>
      </c>
      <c r="Q328" s="252">
        <v>1</v>
      </c>
      <c r="R328" s="252">
        <v>2</v>
      </c>
      <c r="S328" s="252">
        <v>3</v>
      </c>
      <c r="T328" s="252">
        <v>4</v>
      </c>
      <c r="U328" s="76" t="s">
        <v>100</v>
      </c>
      <c r="V328" s="72">
        <v>27937716</v>
      </c>
      <c r="W328" s="65" t="s">
        <v>1806</v>
      </c>
      <c r="X328" s="65" t="s">
        <v>1658</v>
      </c>
      <c r="Y328" s="66" t="s">
        <v>1537</v>
      </c>
      <c r="Z328" s="66" t="s">
        <v>1553</v>
      </c>
      <c r="AA328" s="66" t="s">
        <v>967</v>
      </c>
      <c r="AB328" s="67">
        <v>392596000</v>
      </c>
      <c r="AC328" s="85" t="s">
        <v>1539</v>
      </c>
      <c r="AD328" s="81" t="s">
        <v>1394</v>
      </c>
      <c r="AE328" s="81" t="s">
        <v>1540</v>
      </c>
      <c r="AF328" s="81" t="s">
        <v>104</v>
      </c>
      <c r="AG328" s="81" t="s">
        <v>104</v>
      </c>
      <c r="AI328" s="253">
        <v>1</v>
      </c>
      <c r="AJ328" s="87">
        <f t="shared" si="182"/>
        <v>1</v>
      </c>
      <c r="AK328" s="88" t="str">
        <f t="shared" si="174"/>
        <v>Avance satisfactorio</v>
      </c>
      <c r="AL328" s="81" t="s">
        <v>1662</v>
      </c>
      <c r="AM328" s="81" t="s">
        <v>1663</v>
      </c>
      <c r="AN328" s="81"/>
      <c r="AO328" s="89" t="str">
        <f t="shared" si="183"/>
        <v>En gestión</v>
      </c>
      <c r="AP328" s="72">
        <v>27937716</v>
      </c>
      <c r="AQ328" s="72">
        <v>6984429</v>
      </c>
      <c r="AR328" s="73">
        <v>392596000</v>
      </c>
      <c r="AS328" s="73">
        <v>328484733.32999998</v>
      </c>
      <c r="AT328" s="73">
        <v>41785400.329999998</v>
      </c>
      <c r="AV328" s="254">
        <f t="shared" si="184"/>
        <v>2</v>
      </c>
      <c r="AW328" s="87">
        <f t="shared" si="185"/>
        <v>1</v>
      </c>
      <c r="AX328" s="112" t="str">
        <f t="shared" si="186"/>
        <v>Avance satisfactorio</v>
      </c>
      <c r="AY328" s="174" t="s">
        <v>1664</v>
      </c>
      <c r="AZ328" s="115" t="s">
        <v>1665</v>
      </c>
      <c r="BA328" s="115" t="s">
        <v>104</v>
      </c>
      <c r="BB328" s="116" t="s">
        <v>213</v>
      </c>
      <c r="BC328" s="255">
        <v>27937716</v>
      </c>
      <c r="BD328" s="256">
        <v>13968858</v>
      </c>
      <c r="BE328" s="67">
        <v>392596000</v>
      </c>
      <c r="BF328" s="67">
        <v>328484733.32999998</v>
      </c>
      <c r="BG328" s="67">
        <v>143993400.32999998</v>
      </c>
    </row>
    <row r="329" spans="2:59" s="98" customFormat="1" ht="17.25" thickBot="1" x14ac:dyDescent="0.35">
      <c r="B329" s="81" t="s">
        <v>88</v>
      </c>
      <c r="C329" s="81" t="s">
        <v>1366</v>
      </c>
      <c r="D329" s="81" t="s">
        <v>967</v>
      </c>
      <c r="E329" s="82" t="s">
        <v>1666</v>
      </c>
      <c r="F329" s="81" t="s">
        <v>116</v>
      </c>
      <c r="G329" s="81" t="s">
        <v>428</v>
      </c>
      <c r="H329" s="81" t="s">
        <v>150</v>
      </c>
      <c r="I329" s="252">
        <v>4</v>
      </c>
      <c r="J329" s="81" t="s">
        <v>1667</v>
      </c>
      <c r="K329" s="81" t="s">
        <v>96</v>
      </c>
      <c r="L329" s="81" t="s">
        <v>152</v>
      </c>
      <c r="M329" s="81" t="s">
        <v>1668</v>
      </c>
      <c r="N329" s="81" t="s">
        <v>1669</v>
      </c>
      <c r="O329" s="248">
        <v>46054</v>
      </c>
      <c r="P329" s="249">
        <v>46386</v>
      </c>
      <c r="Q329" s="252">
        <v>1</v>
      </c>
      <c r="R329" s="252">
        <v>2</v>
      </c>
      <c r="S329" s="252">
        <v>3</v>
      </c>
      <c r="T329" s="252">
        <v>4</v>
      </c>
      <c r="U329" s="76" t="s">
        <v>100</v>
      </c>
      <c r="V329" s="72">
        <v>53245044</v>
      </c>
      <c r="W329" s="65" t="s">
        <v>1806</v>
      </c>
      <c r="X329" s="65" t="s">
        <v>1666</v>
      </c>
      <c r="Y329" s="66" t="s">
        <v>1537</v>
      </c>
      <c r="Z329" s="66" t="s">
        <v>1553</v>
      </c>
      <c r="AA329" s="66" t="s">
        <v>967</v>
      </c>
      <c r="AB329" s="67">
        <v>209990000</v>
      </c>
      <c r="AC329" s="85" t="s">
        <v>1539</v>
      </c>
      <c r="AD329" s="81" t="s">
        <v>1394</v>
      </c>
      <c r="AE329" s="81" t="s">
        <v>1540</v>
      </c>
      <c r="AF329" s="81" t="s">
        <v>104</v>
      </c>
      <c r="AG329" s="81" t="s">
        <v>104</v>
      </c>
      <c r="AI329" s="253">
        <v>1</v>
      </c>
      <c r="AJ329" s="87">
        <f t="shared" si="182"/>
        <v>1</v>
      </c>
      <c r="AK329" s="88" t="str">
        <f t="shared" si="174"/>
        <v>Avance satisfactorio</v>
      </c>
      <c r="AL329" s="81" t="s">
        <v>1670</v>
      </c>
      <c r="AM329" s="81" t="s">
        <v>1671</v>
      </c>
      <c r="AN329" s="81"/>
      <c r="AO329" s="89" t="str">
        <f t="shared" si="183"/>
        <v>En gestión</v>
      </c>
      <c r="AP329" s="72">
        <v>53245044</v>
      </c>
      <c r="AQ329" s="72">
        <v>13311261</v>
      </c>
      <c r="AR329" s="73">
        <v>209990000</v>
      </c>
      <c r="AS329" s="73">
        <v>177628000</v>
      </c>
      <c r="AT329" s="73">
        <v>24398000</v>
      </c>
      <c r="AV329" s="254">
        <f t="shared" si="184"/>
        <v>2</v>
      </c>
      <c r="AW329" s="87">
        <f t="shared" si="185"/>
        <v>1</v>
      </c>
      <c r="AX329" s="112" t="str">
        <f t="shared" si="186"/>
        <v>Avance satisfactorio</v>
      </c>
      <c r="AY329" s="174" t="s">
        <v>1672</v>
      </c>
      <c r="AZ329" s="115" t="s">
        <v>1673</v>
      </c>
      <c r="BA329" s="115" t="s">
        <v>104</v>
      </c>
      <c r="BB329" s="116" t="s">
        <v>213</v>
      </c>
      <c r="BC329" s="255">
        <v>53245044</v>
      </c>
      <c r="BD329" s="256">
        <v>26622522</v>
      </c>
      <c r="BE329" s="67">
        <v>209990000</v>
      </c>
      <c r="BF329" s="67">
        <v>177628000</v>
      </c>
      <c r="BG329" s="67">
        <v>79178000</v>
      </c>
    </row>
    <row r="330" spans="2:59" s="98" customFormat="1" ht="17.25" thickBot="1" x14ac:dyDescent="0.35">
      <c r="B330" s="81" t="s">
        <v>88</v>
      </c>
      <c r="C330" s="81" t="s">
        <v>1366</v>
      </c>
      <c r="D330" s="81" t="s">
        <v>967</v>
      </c>
      <c r="E330" s="82" t="s">
        <v>1674</v>
      </c>
      <c r="F330" s="81" t="s">
        <v>116</v>
      </c>
      <c r="G330" s="81" t="s">
        <v>428</v>
      </c>
      <c r="H330" s="81" t="s">
        <v>150</v>
      </c>
      <c r="I330" s="252">
        <v>4</v>
      </c>
      <c r="J330" s="81" t="s">
        <v>1675</v>
      </c>
      <c r="K330" s="81" t="s">
        <v>96</v>
      </c>
      <c r="L330" s="81" t="s">
        <v>152</v>
      </c>
      <c r="M330" s="81" t="s">
        <v>1676</v>
      </c>
      <c r="N330" s="81" t="s">
        <v>1677</v>
      </c>
      <c r="O330" s="248">
        <v>46054</v>
      </c>
      <c r="P330" s="249">
        <v>46203</v>
      </c>
      <c r="Q330" s="252">
        <v>1</v>
      </c>
      <c r="R330" s="252">
        <v>2</v>
      </c>
      <c r="S330" s="252">
        <v>3</v>
      </c>
      <c r="T330" s="252">
        <v>4</v>
      </c>
      <c r="U330" s="76" t="s">
        <v>100</v>
      </c>
      <c r="V330" s="72">
        <v>53245044</v>
      </c>
      <c r="W330" s="65" t="s">
        <v>1806</v>
      </c>
      <c r="X330" s="65" t="s">
        <v>1674</v>
      </c>
      <c r="Y330" s="66" t="s">
        <v>1537</v>
      </c>
      <c r="Z330" s="66" t="s">
        <v>1553</v>
      </c>
      <c r="AA330" s="66" t="s">
        <v>967</v>
      </c>
      <c r="AB330" s="67">
        <v>110946000</v>
      </c>
      <c r="AC330" s="85" t="s">
        <v>1539</v>
      </c>
      <c r="AD330" s="81" t="s">
        <v>1394</v>
      </c>
      <c r="AE330" s="81" t="s">
        <v>1540</v>
      </c>
      <c r="AF330" s="81" t="s">
        <v>104</v>
      </c>
      <c r="AG330" s="81" t="s">
        <v>104</v>
      </c>
      <c r="AI330" s="253">
        <v>1</v>
      </c>
      <c r="AJ330" s="87">
        <f t="shared" si="182"/>
        <v>1</v>
      </c>
      <c r="AK330" s="88" t="str">
        <f t="shared" si="174"/>
        <v>Avance satisfactorio</v>
      </c>
      <c r="AL330" s="81" t="s">
        <v>1678</v>
      </c>
      <c r="AM330" s="81" t="s">
        <v>1679</v>
      </c>
      <c r="AN330" s="81"/>
      <c r="AO330" s="89" t="str">
        <f t="shared" si="183"/>
        <v>En gestión</v>
      </c>
      <c r="AP330" s="72">
        <v>53245044</v>
      </c>
      <c r="AQ330" s="72">
        <v>13311261</v>
      </c>
      <c r="AR330" s="73">
        <v>110946000</v>
      </c>
      <c r="AS330" s="73">
        <v>97372800</v>
      </c>
      <c r="AT330" s="73">
        <v>11315199.999499999</v>
      </c>
      <c r="AV330" s="254">
        <f t="shared" si="184"/>
        <v>2</v>
      </c>
      <c r="AW330" s="87">
        <f t="shared" si="185"/>
        <v>1</v>
      </c>
      <c r="AX330" s="112" t="str">
        <f t="shared" si="186"/>
        <v>Avance satisfactorio</v>
      </c>
      <c r="AY330" s="174" t="s">
        <v>1680</v>
      </c>
      <c r="AZ330" s="115" t="s">
        <v>1681</v>
      </c>
      <c r="BA330" s="115" t="s">
        <v>104</v>
      </c>
      <c r="BB330" s="116" t="s">
        <v>213</v>
      </c>
      <c r="BC330" s="255">
        <v>53245044</v>
      </c>
      <c r="BD330" s="256">
        <v>26622522</v>
      </c>
      <c r="BE330" s="67">
        <v>110946000</v>
      </c>
      <c r="BF330" s="67">
        <v>97372800</v>
      </c>
      <c r="BG330" s="67">
        <v>42773199.999499999</v>
      </c>
    </row>
    <row r="331" spans="2:59" s="98" customFormat="1" ht="17.25" thickBot="1" x14ac:dyDescent="0.35">
      <c r="B331" s="81" t="s">
        <v>88</v>
      </c>
      <c r="C331" s="81" t="s">
        <v>1366</v>
      </c>
      <c r="D331" s="81" t="s">
        <v>1682</v>
      </c>
      <c r="E331" s="82" t="s">
        <v>1683</v>
      </c>
      <c r="F331" s="81" t="s">
        <v>220</v>
      </c>
      <c r="G331" s="81" t="s">
        <v>1368</v>
      </c>
      <c r="H331" s="81" t="s">
        <v>221</v>
      </c>
      <c r="I331" s="258">
        <v>1</v>
      </c>
      <c r="J331" s="81" t="s">
        <v>1684</v>
      </c>
      <c r="K331" s="81" t="s">
        <v>96</v>
      </c>
      <c r="L331" s="81" t="s">
        <v>97</v>
      </c>
      <c r="M331" s="81" t="s">
        <v>1685</v>
      </c>
      <c r="N331" s="81" t="s">
        <v>1686</v>
      </c>
      <c r="O331" s="248">
        <v>46054</v>
      </c>
      <c r="P331" s="249">
        <v>46203</v>
      </c>
      <c r="Q331" s="258"/>
      <c r="R331" s="258"/>
      <c r="S331" s="258"/>
      <c r="T331" s="258">
        <v>1</v>
      </c>
      <c r="U331" s="76" t="s">
        <v>100</v>
      </c>
      <c r="V331" s="72">
        <v>23762981</v>
      </c>
      <c r="W331" s="65" t="s">
        <v>1806</v>
      </c>
      <c r="X331" s="65" t="s">
        <v>1683</v>
      </c>
      <c r="Y331" s="66" t="s">
        <v>188</v>
      </c>
      <c r="Z331" s="66" t="s">
        <v>189</v>
      </c>
      <c r="AA331" s="66" t="s">
        <v>1687</v>
      </c>
      <c r="AB331" s="67">
        <v>110064328</v>
      </c>
      <c r="AC331" s="85" t="s">
        <v>1688</v>
      </c>
      <c r="AD331" s="81" t="s">
        <v>104</v>
      </c>
      <c r="AE331" s="81" t="s">
        <v>1278</v>
      </c>
      <c r="AF331" s="81" t="s">
        <v>104</v>
      </c>
      <c r="AG331" s="81" t="s">
        <v>104</v>
      </c>
      <c r="AI331" s="259"/>
      <c r="AJ331" s="87" t="str">
        <f t="shared" si="182"/>
        <v>No Aplica</v>
      </c>
      <c r="AK331" s="88" t="str">
        <f>IF(ISTEXT(AJ331),"No reporta avance en el periodo",IF(AJ331&lt;=69%,"Avance insuficiente",IF(AJ331&gt;95%,"Avance satisfactorio",IF(AJ331&gt;70%,"Avance suficiente",IF(AJ331&lt;94%,"Avance suficiente",0)))))</f>
        <v>No reporta avance en el periodo</v>
      </c>
      <c r="AL331" s="81"/>
      <c r="AM331" s="81"/>
      <c r="AN331" s="81"/>
      <c r="AO331" s="89" t="str">
        <f t="shared" si="183"/>
        <v>Sin iniciar</v>
      </c>
      <c r="AP331" s="72">
        <v>23762981</v>
      </c>
      <c r="AQ331" s="72">
        <v>0</v>
      </c>
      <c r="AR331" s="73">
        <v>110064328</v>
      </c>
      <c r="AS331" s="73">
        <v>89100000</v>
      </c>
      <c r="AT331" s="73">
        <v>14850000</v>
      </c>
      <c r="AV331" s="108"/>
      <c r="AW331" s="87" t="str">
        <f t="shared" si="185"/>
        <v>No Aplica</v>
      </c>
      <c r="AX331" s="112" t="str">
        <f t="shared" si="186"/>
        <v>No reporta avance en el periodo</v>
      </c>
      <c r="AY331" s="130" t="s">
        <v>191</v>
      </c>
      <c r="AZ331" s="113" t="s">
        <v>1486</v>
      </c>
      <c r="BA331" s="115" t="s">
        <v>104</v>
      </c>
      <c r="BB331" s="116" t="str">
        <f>IF(AV331&lt;1%,"Sin iniciar",IF(AV331&gt;=#REF!,"Terminada","En gestión"))</f>
        <v>Sin iniciar</v>
      </c>
      <c r="BC331" s="102">
        <v>23762981</v>
      </c>
      <c r="BD331" s="102"/>
      <c r="BE331" s="67">
        <v>110064328</v>
      </c>
      <c r="BF331" s="67">
        <v>89100000</v>
      </c>
      <c r="BG331" s="67">
        <v>44550000</v>
      </c>
    </row>
    <row r="332" spans="2:59" s="98" customFormat="1" ht="17.25" thickBot="1" x14ac:dyDescent="0.35">
      <c r="B332" s="343" t="s">
        <v>88</v>
      </c>
      <c r="C332" s="343" t="s">
        <v>1366</v>
      </c>
      <c r="D332" s="343" t="s">
        <v>1682</v>
      </c>
      <c r="E332" s="346" t="s">
        <v>1689</v>
      </c>
      <c r="F332" s="343" t="s">
        <v>220</v>
      </c>
      <c r="G332" s="343" t="s">
        <v>1368</v>
      </c>
      <c r="H332" s="343" t="s">
        <v>221</v>
      </c>
      <c r="I332" s="816">
        <v>1</v>
      </c>
      <c r="J332" s="343" t="s">
        <v>1690</v>
      </c>
      <c r="K332" s="343" t="s">
        <v>96</v>
      </c>
      <c r="L332" s="343" t="s">
        <v>97</v>
      </c>
      <c r="M332" s="343" t="s">
        <v>1691</v>
      </c>
      <c r="N332" s="343" t="s">
        <v>1692</v>
      </c>
      <c r="O332" s="784">
        <v>46037</v>
      </c>
      <c r="P332" s="784">
        <v>46386</v>
      </c>
      <c r="Q332" s="816">
        <v>1</v>
      </c>
      <c r="R332" s="816">
        <v>1</v>
      </c>
      <c r="S332" s="816">
        <v>1</v>
      </c>
      <c r="T332" s="816">
        <v>1</v>
      </c>
      <c r="U332" s="382" t="s">
        <v>100</v>
      </c>
      <c r="V332" s="383">
        <v>23762981</v>
      </c>
      <c r="W332" s="65" t="s">
        <v>1806</v>
      </c>
      <c r="X332" s="65" t="s">
        <v>1689</v>
      </c>
      <c r="Y332" s="66" t="s">
        <v>188</v>
      </c>
      <c r="Z332" s="66" t="s">
        <v>189</v>
      </c>
      <c r="AA332" s="66" t="s">
        <v>1687</v>
      </c>
      <c r="AB332" s="67">
        <v>24030000</v>
      </c>
      <c r="AC332" s="432" t="s">
        <v>1688</v>
      </c>
      <c r="AD332" s="343" t="s">
        <v>104</v>
      </c>
      <c r="AE332" s="343" t="s">
        <v>1247</v>
      </c>
      <c r="AF332" s="343" t="s">
        <v>104</v>
      </c>
      <c r="AG332" s="343" t="s">
        <v>104</v>
      </c>
      <c r="AI332" s="818">
        <f>(5/5)*100%</f>
        <v>1</v>
      </c>
      <c r="AJ332" s="388">
        <f t="shared" si="182"/>
        <v>1</v>
      </c>
      <c r="AK332" s="581" t="str">
        <f t="shared" ref="AK332:AK341" si="187">IF(ISTEXT(AJ332),"No reporta avance en el periodo",IF(AJ332&lt;=69%,"Avance insuficiente",IF(AJ332&gt;95%,"Avance satisfactorio",IF(AJ332&gt;70%,"Avance suficiente",IF(AJ332&lt;94%,"Avance suficiente",0)))))</f>
        <v>Avance satisfactorio</v>
      </c>
      <c r="AL332" s="343" t="s">
        <v>1693</v>
      </c>
      <c r="AM332" s="343" t="s">
        <v>1694</v>
      </c>
      <c r="AN332" s="343" t="s">
        <v>1695</v>
      </c>
      <c r="AO332" s="89" t="str">
        <f t="shared" si="183"/>
        <v>En gestión</v>
      </c>
      <c r="AP332" s="368">
        <v>23762981</v>
      </c>
      <c r="AQ332" s="368">
        <v>5940745125</v>
      </c>
      <c r="AR332" s="73">
        <v>24030000</v>
      </c>
      <c r="AS332" s="73">
        <v>24030000</v>
      </c>
      <c r="AT332" s="73">
        <v>4272000</v>
      </c>
      <c r="AV332" s="442">
        <f>(1/1)*100%</f>
        <v>1</v>
      </c>
      <c r="AW332" s="476">
        <f t="shared" si="185"/>
        <v>1</v>
      </c>
      <c r="AX332" s="452" t="str">
        <f>IF(ISTEXT(AW332),"No reporta avance en el periodo",IF(AW332&lt;=69%,"Avance insuficiente",IF(AW332&gt;95%,"Avance satisfactorio",IF(AW332&gt;70%,"Avance suficiente",IF(AW332&lt;94%,"Avance suficiente",0)))))</f>
        <v>Avance satisfactorio</v>
      </c>
      <c r="AY332" s="454" t="s">
        <v>1696</v>
      </c>
      <c r="AZ332" s="507" t="s">
        <v>1697</v>
      </c>
      <c r="BA332" s="440" t="s">
        <v>104</v>
      </c>
      <c r="BB332" s="301" t="s">
        <v>213</v>
      </c>
      <c r="BC332" s="404">
        <v>23762981</v>
      </c>
      <c r="BD332" s="406">
        <v>11881490</v>
      </c>
      <c r="BE332" s="67">
        <v>24030000</v>
      </c>
      <c r="BF332" s="67">
        <v>24030000</v>
      </c>
      <c r="BG332" s="67">
        <v>12282000</v>
      </c>
    </row>
    <row r="333" spans="2:59" s="98" customFormat="1" ht="17.25" thickBot="1" x14ac:dyDescent="0.35">
      <c r="B333" s="345"/>
      <c r="C333" s="345"/>
      <c r="D333" s="345"/>
      <c r="E333" s="348"/>
      <c r="F333" s="345"/>
      <c r="G333" s="345"/>
      <c r="H333" s="345"/>
      <c r="I333" s="817"/>
      <c r="J333" s="345"/>
      <c r="K333" s="345"/>
      <c r="L333" s="345"/>
      <c r="M333" s="345"/>
      <c r="N333" s="345"/>
      <c r="O333" s="785"/>
      <c r="P333" s="785"/>
      <c r="Q333" s="817"/>
      <c r="R333" s="817"/>
      <c r="S333" s="817"/>
      <c r="T333" s="817"/>
      <c r="U333" s="382"/>
      <c r="V333" s="383"/>
      <c r="W333" s="65" t="s">
        <v>1806</v>
      </c>
      <c r="X333" s="65" t="str">
        <f>+X332</f>
        <v>OJU_02</v>
      </c>
      <c r="Y333" s="66" t="s">
        <v>101</v>
      </c>
      <c r="Z333" s="66" t="s">
        <v>102</v>
      </c>
      <c r="AA333" s="66" t="s">
        <v>1687</v>
      </c>
      <c r="AB333" s="67">
        <v>25300000</v>
      </c>
      <c r="AC333" s="433"/>
      <c r="AD333" s="345"/>
      <c r="AE333" s="345"/>
      <c r="AF333" s="345"/>
      <c r="AG333" s="345"/>
      <c r="AI333" s="819"/>
      <c r="AJ333" s="378"/>
      <c r="AK333" s="583"/>
      <c r="AL333" s="345"/>
      <c r="AM333" s="345"/>
      <c r="AN333" s="345"/>
      <c r="AO333" s="89"/>
      <c r="AP333" s="370"/>
      <c r="AQ333" s="370"/>
      <c r="AR333" s="73">
        <v>25300000</v>
      </c>
      <c r="AS333" s="73">
        <v>20700000</v>
      </c>
      <c r="AT333" s="73">
        <v>3986666.6</v>
      </c>
      <c r="AV333" s="443"/>
      <c r="AW333" s="451"/>
      <c r="AX333" s="453"/>
      <c r="AY333" s="455"/>
      <c r="AZ333" s="509"/>
      <c r="BA333" s="456"/>
      <c r="BB333" s="302"/>
      <c r="BC333" s="405"/>
      <c r="BD333" s="407"/>
      <c r="BE333" s="67">
        <v>25300000</v>
      </c>
      <c r="BF333" s="67">
        <v>20700000</v>
      </c>
      <c r="BG333" s="67">
        <v>10886666.600000001</v>
      </c>
    </row>
    <row r="334" spans="2:59" s="98" customFormat="1" ht="17.25" thickBot="1" x14ac:dyDescent="0.35">
      <c r="B334" s="81" t="s">
        <v>88</v>
      </c>
      <c r="C334" s="81" t="s">
        <v>1366</v>
      </c>
      <c r="D334" s="81" t="s">
        <v>1682</v>
      </c>
      <c r="E334" s="82" t="s">
        <v>1698</v>
      </c>
      <c r="F334" s="81" t="s">
        <v>220</v>
      </c>
      <c r="G334" s="81" t="s">
        <v>1368</v>
      </c>
      <c r="H334" s="81" t="s">
        <v>221</v>
      </c>
      <c r="I334" s="258">
        <v>1</v>
      </c>
      <c r="J334" s="81" t="s">
        <v>1699</v>
      </c>
      <c r="K334" s="81" t="s">
        <v>96</v>
      </c>
      <c r="L334" s="81" t="s">
        <v>97</v>
      </c>
      <c r="M334" s="81" t="s">
        <v>1700</v>
      </c>
      <c r="N334" s="81" t="s">
        <v>1701</v>
      </c>
      <c r="O334" s="248">
        <v>46188</v>
      </c>
      <c r="P334" s="249">
        <v>46386</v>
      </c>
      <c r="Q334" s="258"/>
      <c r="R334" s="258"/>
      <c r="S334" s="258">
        <v>1</v>
      </c>
      <c r="T334" s="258">
        <v>1</v>
      </c>
      <c r="U334" s="76" t="s">
        <v>100</v>
      </c>
      <c r="V334" s="72">
        <v>23762981</v>
      </c>
      <c r="W334" s="65" t="s">
        <v>1806</v>
      </c>
      <c r="X334" s="65" t="s">
        <v>1698</v>
      </c>
      <c r="Y334" s="66" t="s">
        <v>188</v>
      </c>
      <c r="Z334" s="66" t="s">
        <v>189</v>
      </c>
      <c r="AA334" s="66" t="s">
        <v>1687</v>
      </c>
      <c r="AB334" s="67">
        <v>129418200</v>
      </c>
      <c r="AC334" s="85" t="s">
        <v>1688</v>
      </c>
      <c r="AD334" s="81" t="s">
        <v>104</v>
      </c>
      <c r="AE334" s="81" t="s">
        <v>1702</v>
      </c>
      <c r="AF334" s="81" t="s">
        <v>104</v>
      </c>
      <c r="AG334" s="81" t="s">
        <v>104</v>
      </c>
      <c r="AI334" s="259"/>
      <c r="AJ334" s="87" t="str">
        <f>+IF(Q334=0,"No Aplica",IF(AI334/Q334&gt;=100%,100%,AI334/Q334))</f>
        <v>No Aplica</v>
      </c>
      <c r="AK334" s="88" t="str">
        <f t="shared" si="187"/>
        <v>No reporta avance en el periodo</v>
      </c>
      <c r="AL334" s="81"/>
      <c r="AM334" s="81"/>
      <c r="AN334" s="81"/>
      <c r="AO334" s="89" t="str">
        <f>IF(AI334&lt;1%,"Sin iniciar",IF(AI334&gt;=G334,"Terminada","En gestión"))</f>
        <v>Sin iniciar</v>
      </c>
      <c r="AP334" s="72">
        <v>23762981</v>
      </c>
      <c r="AQ334" s="72">
        <v>0</v>
      </c>
      <c r="AR334" s="73">
        <v>129418200</v>
      </c>
      <c r="AS334" s="73">
        <v>101068200</v>
      </c>
      <c r="AT334" s="73">
        <v>19766866.600000001</v>
      </c>
      <c r="AV334" s="108"/>
      <c r="AW334" s="87" t="str">
        <f>+IF(R334=0,"No Aplica",IF(AV334/R334&gt;=100%,100%,AV334/R334))</f>
        <v>No Aplica</v>
      </c>
      <c r="AX334" s="112" t="str">
        <f t="shared" ref="AX334:AX336" si="188">IF(ISTEXT(AW334),"No reporta avance en el periodo",IF(AW334&lt;=69%,"Avance insuficiente",IF(AW334&gt;95%,"Avance satisfactorio",IF(AW334&gt;70%,"Avance suficiente",IF(AW334&lt;94%,"Avance suficiente",0)))))</f>
        <v>No reporta avance en el periodo</v>
      </c>
      <c r="AY334" s="113" t="s">
        <v>1703</v>
      </c>
      <c r="AZ334" s="159" t="s">
        <v>1704</v>
      </c>
      <c r="BA334" s="115" t="s">
        <v>104</v>
      </c>
      <c r="BB334" s="116" t="s">
        <v>410</v>
      </c>
      <c r="BC334" s="102">
        <v>23762981</v>
      </c>
      <c r="BD334" s="102">
        <v>5940745.125</v>
      </c>
      <c r="BE334" s="67">
        <v>129418200</v>
      </c>
      <c r="BF334" s="67">
        <v>101068200</v>
      </c>
      <c r="BG334" s="67">
        <v>52571866.600000001</v>
      </c>
    </row>
    <row r="335" spans="2:59" s="98" customFormat="1" ht="17.25" thickBot="1" x14ac:dyDescent="0.35">
      <c r="B335" s="81" t="s">
        <v>88</v>
      </c>
      <c r="C335" s="81" t="s">
        <v>1366</v>
      </c>
      <c r="D335" s="81" t="s">
        <v>1682</v>
      </c>
      <c r="E335" s="82" t="s">
        <v>1705</v>
      </c>
      <c r="F335" s="81" t="s">
        <v>220</v>
      </c>
      <c r="G335" s="81" t="s">
        <v>1368</v>
      </c>
      <c r="H335" s="81" t="s">
        <v>221</v>
      </c>
      <c r="I335" s="258">
        <v>1</v>
      </c>
      <c r="J335" s="81" t="s">
        <v>1706</v>
      </c>
      <c r="K335" s="81" t="s">
        <v>96</v>
      </c>
      <c r="L335" s="81" t="s">
        <v>97</v>
      </c>
      <c r="M335" s="81" t="s">
        <v>1700</v>
      </c>
      <c r="N335" s="81" t="s">
        <v>1707</v>
      </c>
      <c r="O335" s="248">
        <v>46037</v>
      </c>
      <c r="P335" s="249">
        <v>46203</v>
      </c>
      <c r="Q335" s="258"/>
      <c r="R335" s="258">
        <v>1</v>
      </c>
      <c r="S335" s="258"/>
      <c r="T335" s="258"/>
      <c r="U335" s="76" t="s">
        <v>100</v>
      </c>
      <c r="V335" s="72">
        <v>23762981</v>
      </c>
      <c r="W335" s="65" t="s">
        <v>1806</v>
      </c>
      <c r="X335" s="65" t="s">
        <v>1705</v>
      </c>
      <c r="Y335" s="66" t="s">
        <v>188</v>
      </c>
      <c r="Z335" s="66" t="s">
        <v>189</v>
      </c>
      <c r="AA335" s="66" t="s">
        <v>1687</v>
      </c>
      <c r="AB335" s="67">
        <v>94815000</v>
      </c>
      <c r="AC335" s="85" t="s">
        <v>1688</v>
      </c>
      <c r="AD335" s="81" t="s">
        <v>104</v>
      </c>
      <c r="AE335" s="81" t="s">
        <v>1702</v>
      </c>
      <c r="AF335" s="81" t="s">
        <v>104</v>
      </c>
      <c r="AG335" s="81" t="s">
        <v>104</v>
      </c>
      <c r="AI335" s="259"/>
      <c r="AJ335" s="87" t="str">
        <f>+IF(Q335=0,"No Aplica",IF(AI335/Q335&gt;=100%,100%,AI335/Q335))</f>
        <v>No Aplica</v>
      </c>
      <c r="AK335" s="88" t="str">
        <f t="shared" si="187"/>
        <v>No reporta avance en el periodo</v>
      </c>
      <c r="AL335" s="81"/>
      <c r="AM335" s="81"/>
      <c r="AN335" s="81"/>
      <c r="AO335" s="89" t="str">
        <f>IF(AI335&lt;1%,"Sin iniciar",IF(AI335&gt;=G335,"Terminada","En gestión"))</f>
        <v>Sin iniciar</v>
      </c>
      <c r="AP335" s="72">
        <v>23762981</v>
      </c>
      <c r="AQ335" s="72">
        <v>0</v>
      </c>
      <c r="AR335" s="73">
        <v>94815000</v>
      </c>
      <c r="AS335" s="73">
        <v>94815000</v>
      </c>
      <c r="AT335" s="73">
        <v>16598999.799999999</v>
      </c>
      <c r="AV335" s="108">
        <f>(1/1)*100%</f>
        <v>1</v>
      </c>
      <c r="AW335" s="87">
        <f>+IF(R335=0,"No Aplica",IF(AV335/R335&gt;=100%,100%,AV335/R335))</f>
        <v>1</v>
      </c>
      <c r="AX335" s="112" t="str">
        <f t="shared" si="188"/>
        <v>Avance satisfactorio</v>
      </c>
      <c r="AY335" s="113" t="s">
        <v>1708</v>
      </c>
      <c r="AZ335" s="159" t="s">
        <v>1709</v>
      </c>
      <c r="BA335" s="115" t="s">
        <v>104</v>
      </c>
      <c r="BB335" s="116" t="s">
        <v>483</v>
      </c>
      <c r="BC335" s="102">
        <v>23762981</v>
      </c>
      <c r="BD335" s="102">
        <v>23762981</v>
      </c>
      <c r="BE335" s="67">
        <v>94815000</v>
      </c>
      <c r="BF335" s="67">
        <v>94815000</v>
      </c>
      <c r="BG335" s="67">
        <v>48203999.799999997</v>
      </c>
    </row>
    <row r="336" spans="2:59" s="98" customFormat="1" ht="17.25" thickBot="1" x14ac:dyDescent="0.35">
      <c r="B336" s="343" t="s">
        <v>88</v>
      </c>
      <c r="C336" s="343" t="s">
        <v>1366</v>
      </c>
      <c r="D336" s="343" t="s">
        <v>1682</v>
      </c>
      <c r="E336" s="346" t="s">
        <v>1710</v>
      </c>
      <c r="F336" s="343" t="s">
        <v>220</v>
      </c>
      <c r="G336" s="343" t="s">
        <v>1368</v>
      </c>
      <c r="H336" s="343" t="s">
        <v>221</v>
      </c>
      <c r="I336" s="816">
        <v>1</v>
      </c>
      <c r="J336" s="343" t="s">
        <v>1711</v>
      </c>
      <c r="K336" s="343" t="s">
        <v>96</v>
      </c>
      <c r="L336" s="343" t="s">
        <v>97</v>
      </c>
      <c r="M336" s="343" t="s">
        <v>1712</v>
      </c>
      <c r="N336" s="343" t="s">
        <v>1713</v>
      </c>
      <c r="O336" s="784">
        <v>46037</v>
      </c>
      <c r="P336" s="784">
        <v>46386</v>
      </c>
      <c r="Q336" s="816">
        <v>1</v>
      </c>
      <c r="R336" s="816">
        <v>1</v>
      </c>
      <c r="S336" s="816">
        <v>1</v>
      </c>
      <c r="T336" s="816">
        <v>1</v>
      </c>
      <c r="U336" s="382" t="s">
        <v>100</v>
      </c>
      <c r="V336" s="383">
        <v>23762981</v>
      </c>
      <c r="W336" s="65" t="s">
        <v>1806</v>
      </c>
      <c r="X336" s="65" t="s">
        <v>1710</v>
      </c>
      <c r="Y336" s="66" t="s">
        <v>188</v>
      </c>
      <c r="Z336" s="66" t="s">
        <v>189</v>
      </c>
      <c r="AA336" s="66" t="s">
        <v>1687</v>
      </c>
      <c r="AB336" s="67">
        <v>141120000</v>
      </c>
      <c r="AC336" s="432" t="s">
        <v>1688</v>
      </c>
      <c r="AD336" s="343" t="s">
        <v>104</v>
      </c>
      <c r="AE336" s="343" t="s">
        <v>1702</v>
      </c>
      <c r="AF336" s="343" t="s">
        <v>104</v>
      </c>
      <c r="AG336" s="343" t="s">
        <v>104</v>
      </c>
      <c r="AI336" s="818">
        <f>(6/6)/100%</f>
        <v>1</v>
      </c>
      <c r="AJ336" s="388">
        <f>+IF(Q336=0,"No Aplica",IF(AI336/Q336&gt;=100%,100%,AI336/Q336))</f>
        <v>1</v>
      </c>
      <c r="AK336" s="581" t="str">
        <f t="shared" si="187"/>
        <v>Avance satisfactorio</v>
      </c>
      <c r="AL336" s="343" t="s">
        <v>1714</v>
      </c>
      <c r="AM336" s="343" t="s">
        <v>1715</v>
      </c>
      <c r="AN336" s="343" t="s">
        <v>1695</v>
      </c>
      <c r="AO336" s="298" t="str">
        <f>IF(AI336&lt;1%,"Sin iniciar",IF(AI336&gt;=G336,"Terminada","En gestión"))</f>
        <v>En gestión</v>
      </c>
      <c r="AP336" s="368">
        <v>23762981</v>
      </c>
      <c r="AQ336" s="368">
        <v>5940745125</v>
      </c>
      <c r="AR336" s="73">
        <v>141120000</v>
      </c>
      <c r="AS336" s="73">
        <v>141120000</v>
      </c>
      <c r="AT336" s="73">
        <v>24260666.600000001</v>
      </c>
      <c r="AV336" s="442">
        <f>(6/6)*100%</f>
        <v>1</v>
      </c>
      <c r="AW336" s="476">
        <f>+IF(R336=0,"No Aplica",IF(AV336/R336&gt;=100%,100%,AV336/R336))</f>
        <v>1</v>
      </c>
      <c r="AX336" s="452" t="str">
        <f t="shared" si="188"/>
        <v>Avance satisfactorio</v>
      </c>
      <c r="AY336" s="454" t="s">
        <v>1716</v>
      </c>
      <c r="AZ336" s="507" t="s">
        <v>1717</v>
      </c>
      <c r="BA336" s="440" t="s">
        <v>104</v>
      </c>
      <c r="BB336" s="301" t="s">
        <v>213</v>
      </c>
      <c r="BC336" s="404">
        <v>23762981</v>
      </c>
      <c r="BD336" s="406">
        <v>11881490</v>
      </c>
      <c r="BE336" s="67">
        <v>141120000</v>
      </c>
      <c r="BF336" s="67">
        <v>141120000</v>
      </c>
      <c r="BG336" s="67">
        <v>71300666.599999994</v>
      </c>
    </row>
    <row r="337" spans="2:59" s="98" customFormat="1" ht="17.25" thickBot="1" x14ac:dyDescent="0.35">
      <c r="B337" s="345"/>
      <c r="C337" s="345"/>
      <c r="D337" s="345"/>
      <c r="E337" s="348"/>
      <c r="F337" s="345"/>
      <c r="G337" s="345"/>
      <c r="H337" s="345"/>
      <c r="I337" s="817"/>
      <c r="J337" s="345"/>
      <c r="K337" s="345"/>
      <c r="L337" s="345"/>
      <c r="M337" s="345"/>
      <c r="N337" s="345"/>
      <c r="O337" s="785"/>
      <c r="P337" s="785"/>
      <c r="Q337" s="817"/>
      <c r="R337" s="817"/>
      <c r="S337" s="817"/>
      <c r="T337" s="817"/>
      <c r="U337" s="382"/>
      <c r="V337" s="383"/>
      <c r="W337" s="65" t="s">
        <v>1806</v>
      </c>
      <c r="X337" s="65" t="str">
        <f>+X336</f>
        <v>OJU_05</v>
      </c>
      <c r="Y337" s="66" t="s">
        <v>101</v>
      </c>
      <c r="Z337" s="66" t="s">
        <v>102</v>
      </c>
      <c r="AA337" s="66" t="s">
        <v>1687</v>
      </c>
      <c r="AB337" s="67">
        <v>50600000</v>
      </c>
      <c r="AC337" s="433"/>
      <c r="AD337" s="345"/>
      <c r="AE337" s="345"/>
      <c r="AF337" s="345"/>
      <c r="AG337" s="345"/>
      <c r="AI337" s="819"/>
      <c r="AJ337" s="378"/>
      <c r="AK337" s="583"/>
      <c r="AL337" s="345"/>
      <c r="AM337" s="345"/>
      <c r="AN337" s="345"/>
      <c r="AO337" s="300"/>
      <c r="AP337" s="370"/>
      <c r="AQ337" s="370"/>
      <c r="AR337" s="73">
        <v>50600000</v>
      </c>
      <c r="AS337" s="73">
        <v>41400000</v>
      </c>
      <c r="AT337" s="73">
        <v>7973333.2000000002</v>
      </c>
      <c r="AV337" s="457"/>
      <c r="AW337" s="451"/>
      <c r="AX337" s="453"/>
      <c r="AY337" s="455"/>
      <c r="AZ337" s="509"/>
      <c r="BA337" s="456"/>
      <c r="BB337" s="302"/>
      <c r="BC337" s="405"/>
      <c r="BD337" s="407"/>
      <c r="BE337" s="67">
        <v>50600000</v>
      </c>
      <c r="BF337" s="67">
        <v>41400000</v>
      </c>
      <c r="BG337" s="67">
        <v>21773333.200000003</v>
      </c>
    </row>
    <row r="338" spans="2:59" s="98" customFormat="1" ht="17.25" thickBot="1" x14ac:dyDescent="0.35">
      <c r="B338" s="343" t="s">
        <v>88</v>
      </c>
      <c r="C338" s="343" t="s">
        <v>1366</v>
      </c>
      <c r="D338" s="343" t="s">
        <v>1682</v>
      </c>
      <c r="E338" s="346" t="s">
        <v>1718</v>
      </c>
      <c r="F338" s="343" t="s">
        <v>220</v>
      </c>
      <c r="G338" s="343" t="s">
        <v>1368</v>
      </c>
      <c r="H338" s="343" t="s">
        <v>221</v>
      </c>
      <c r="I338" s="816">
        <v>1</v>
      </c>
      <c r="J338" s="343" t="s">
        <v>1719</v>
      </c>
      <c r="K338" s="343" t="s">
        <v>96</v>
      </c>
      <c r="L338" s="343" t="s">
        <v>97</v>
      </c>
      <c r="M338" s="343" t="s">
        <v>1700</v>
      </c>
      <c r="N338" s="343" t="s">
        <v>1720</v>
      </c>
      <c r="O338" s="784">
        <v>46113</v>
      </c>
      <c r="P338" s="784">
        <v>46386</v>
      </c>
      <c r="Q338" s="816"/>
      <c r="R338" s="816">
        <v>1</v>
      </c>
      <c r="S338" s="816">
        <v>1</v>
      </c>
      <c r="T338" s="816">
        <v>1</v>
      </c>
      <c r="U338" s="382" t="s">
        <v>100</v>
      </c>
      <c r="V338" s="383">
        <v>23762981</v>
      </c>
      <c r="W338" s="65" t="s">
        <v>1806</v>
      </c>
      <c r="X338" s="65" t="s">
        <v>1718</v>
      </c>
      <c r="Y338" s="66" t="s">
        <v>188</v>
      </c>
      <c r="Z338" s="66" t="s">
        <v>189</v>
      </c>
      <c r="AA338" s="66" t="s">
        <v>1687</v>
      </c>
      <c r="AB338" s="67">
        <v>60120000</v>
      </c>
      <c r="AC338" s="432" t="s">
        <v>1688</v>
      </c>
      <c r="AD338" s="343" t="s">
        <v>104</v>
      </c>
      <c r="AE338" s="343" t="s">
        <v>1702</v>
      </c>
      <c r="AF338" s="343" t="s">
        <v>104</v>
      </c>
      <c r="AG338" s="343" t="s">
        <v>104</v>
      </c>
      <c r="AI338" s="818"/>
      <c r="AJ338" s="388" t="str">
        <f>+IF(Q338=0,"No Aplica",IF(AI338/Q338&gt;=100%,100%,AI338/Q338))</f>
        <v>No Aplica</v>
      </c>
      <c r="AK338" s="581" t="str">
        <f t="shared" si="187"/>
        <v>No reporta avance en el periodo</v>
      </c>
      <c r="AL338" s="343"/>
      <c r="AM338" s="343"/>
      <c r="AN338" s="343"/>
      <c r="AO338" s="298" t="str">
        <f>IF(AI338&lt;1%,"Sin iniciar",IF(AI338&gt;=G338,"Terminada","En gestión"))</f>
        <v>Sin iniciar</v>
      </c>
      <c r="AP338" s="368">
        <v>23762981</v>
      </c>
      <c r="AQ338" s="368">
        <v>0</v>
      </c>
      <c r="AR338" s="73">
        <v>60120000</v>
      </c>
      <c r="AS338" s="73">
        <v>60120000</v>
      </c>
      <c r="AT338" s="73">
        <v>10688000</v>
      </c>
      <c r="AV338" s="518">
        <f>(1/1)*100%</f>
        <v>1</v>
      </c>
      <c r="AW338" s="476">
        <f>+IF(R338=0,"No Aplica",IF(AV338/R338&gt;=100%,100%,AV338/R338))</f>
        <v>1</v>
      </c>
      <c r="AX338" s="452" t="str">
        <f t="shared" ref="AX338" si="189">IF(ISTEXT(AW338),"No reporta avance en el periodo",IF(AW338&lt;=69%,"Avance insuficiente",IF(AW338&gt;95%,"Avance satisfactorio",IF(AW338&gt;70%,"Avance suficiente",IF(AW338&lt;94%,"Avance suficiente",0)))))</f>
        <v>Avance satisfactorio</v>
      </c>
      <c r="AY338" s="479" t="s">
        <v>1721</v>
      </c>
      <c r="AZ338" s="820" t="s">
        <v>1722</v>
      </c>
      <c r="BA338" s="480" t="s">
        <v>104</v>
      </c>
      <c r="BB338" s="301" t="s">
        <v>213</v>
      </c>
      <c r="BC338" s="414">
        <v>23762981</v>
      </c>
      <c r="BD338" s="422">
        <v>7920993</v>
      </c>
      <c r="BE338" s="67">
        <v>60120000</v>
      </c>
      <c r="BF338" s="67">
        <v>60120000</v>
      </c>
      <c r="BG338" s="67">
        <v>30728000</v>
      </c>
    </row>
    <row r="339" spans="2:59" s="98" customFormat="1" ht="17.25" thickBot="1" x14ac:dyDescent="0.35">
      <c r="B339" s="345"/>
      <c r="C339" s="345"/>
      <c r="D339" s="345"/>
      <c r="E339" s="348"/>
      <c r="F339" s="345"/>
      <c r="G339" s="345"/>
      <c r="H339" s="345"/>
      <c r="I339" s="817"/>
      <c r="J339" s="345"/>
      <c r="K339" s="345"/>
      <c r="L339" s="345"/>
      <c r="M339" s="345"/>
      <c r="N339" s="345"/>
      <c r="O339" s="785"/>
      <c r="P339" s="785"/>
      <c r="Q339" s="817"/>
      <c r="R339" s="817"/>
      <c r="S339" s="817"/>
      <c r="T339" s="817"/>
      <c r="U339" s="382"/>
      <c r="V339" s="383"/>
      <c r="W339" s="65" t="s">
        <v>1806</v>
      </c>
      <c r="X339" s="65" t="str">
        <f>+X338</f>
        <v>OJU_06</v>
      </c>
      <c r="Y339" s="66" t="s">
        <v>101</v>
      </c>
      <c r="Z339" s="66" t="s">
        <v>102</v>
      </c>
      <c r="AA339" s="66" t="s">
        <v>1687</v>
      </c>
      <c r="AB339" s="67">
        <v>50600000</v>
      </c>
      <c r="AC339" s="433"/>
      <c r="AD339" s="345"/>
      <c r="AE339" s="345"/>
      <c r="AF339" s="345"/>
      <c r="AG339" s="345"/>
      <c r="AI339" s="819"/>
      <c r="AJ339" s="378"/>
      <c r="AK339" s="583"/>
      <c r="AL339" s="345"/>
      <c r="AM339" s="345"/>
      <c r="AN339" s="345"/>
      <c r="AO339" s="300"/>
      <c r="AP339" s="370"/>
      <c r="AQ339" s="370"/>
      <c r="AR339" s="73">
        <v>50600000</v>
      </c>
      <c r="AS339" s="73">
        <v>41400000</v>
      </c>
      <c r="AT339" s="73">
        <v>7973333.2000000002</v>
      </c>
      <c r="AV339" s="443"/>
      <c r="AW339" s="451"/>
      <c r="AX339" s="453"/>
      <c r="AY339" s="455"/>
      <c r="AZ339" s="509"/>
      <c r="BA339" s="456"/>
      <c r="BB339" s="302"/>
      <c r="BC339" s="405"/>
      <c r="BD339" s="407"/>
      <c r="BE339" s="67">
        <v>50600000</v>
      </c>
      <c r="BF339" s="67">
        <v>41400000</v>
      </c>
      <c r="BG339" s="67">
        <v>21773333.200000003</v>
      </c>
    </row>
    <row r="340" spans="2:59" s="98" customFormat="1" ht="17.25" thickBot="1" x14ac:dyDescent="0.35">
      <c r="B340" s="81" t="s">
        <v>88</v>
      </c>
      <c r="C340" s="81" t="s">
        <v>1366</v>
      </c>
      <c r="D340" s="81" t="s">
        <v>1682</v>
      </c>
      <c r="E340" s="82" t="s">
        <v>1723</v>
      </c>
      <c r="F340" s="81" t="s">
        <v>220</v>
      </c>
      <c r="G340" s="81" t="s">
        <v>1368</v>
      </c>
      <c r="H340" s="81" t="s">
        <v>221</v>
      </c>
      <c r="I340" s="258">
        <v>1</v>
      </c>
      <c r="J340" s="81" t="s">
        <v>1724</v>
      </c>
      <c r="K340" s="81" t="s">
        <v>96</v>
      </c>
      <c r="L340" s="81" t="s">
        <v>97</v>
      </c>
      <c r="M340" s="81" t="s">
        <v>1725</v>
      </c>
      <c r="N340" s="81" t="s">
        <v>1726</v>
      </c>
      <c r="O340" s="248">
        <v>46113</v>
      </c>
      <c r="P340" s="265">
        <v>46385</v>
      </c>
      <c r="Q340" s="258"/>
      <c r="R340" s="258">
        <v>1</v>
      </c>
      <c r="S340" s="258">
        <v>1</v>
      </c>
      <c r="T340" s="258">
        <v>1</v>
      </c>
      <c r="U340" s="76" t="s">
        <v>100</v>
      </c>
      <c r="V340" s="72">
        <v>158271959</v>
      </c>
      <c r="W340" s="65" t="s">
        <v>1806</v>
      </c>
      <c r="X340" s="65" t="s">
        <v>1723</v>
      </c>
      <c r="Y340" s="66" t="s">
        <v>188</v>
      </c>
      <c r="Z340" s="66" t="s">
        <v>386</v>
      </c>
      <c r="AA340" s="66" t="s">
        <v>1687</v>
      </c>
      <c r="AB340" s="67">
        <v>170216236</v>
      </c>
      <c r="AC340" s="85" t="s">
        <v>1688</v>
      </c>
      <c r="AD340" s="81" t="s">
        <v>104</v>
      </c>
      <c r="AE340" s="81" t="s">
        <v>1727</v>
      </c>
      <c r="AF340" s="81" t="s">
        <v>104</v>
      </c>
      <c r="AG340" s="81" t="s">
        <v>104</v>
      </c>
      <c r="AI340" s="259"/>
      <c r="AJ340" s="87" t="str">
        <f t="shared" ref="AJ340:AJ346" si="190">+IF(Q340=0,"No Aplica",IF(AI340/Q340&gt;=100%,100%,AI340/Q340))</f>
        <v>No Aplica</v>
      </c>
      <c r="AK340" s="88" t="str">
        <f t="shared" si="187"/>
        <v>No reporta avance en el periodo</v>
      </c>
      <c r="AL340" s="81"/>
      <c r="AM340" s="81"/>
      <c r="AN340" s="81"/>
      <c r="AO340" s="89" t="str">
        <f t="shared" ref="AO340:AO350" si="191">IF(AI340&lt;1%,"Sin iniciar",IF(AI340&gt;=G340,"Terminada","En gestión"))</f>
        <v>Sin iniciar</v>
      </c>
      <c r="AP340" s="72">
        <v>158271959</v>
      </c>
      <c r="AQ340" s="72">
        <v>0</v>
      </c>
      <c r="AR340" s="73">
        <v>170216236</v>
      </c>
      <c r="AS340" s="73">
        <v>149900000</v>
      </c>
      <c r="AT340" s="73">
        <v>28506666.335000001</v>
      </c>
      <c r="AV340" s="108">
        <f>(1/1)*100%</f>
        <v>1</v>
      </c>
      <c r="AW340" s="87">
        <f t="shared" ref="AW340:AW350" si="192">+IF(R340=0,"No Aplica",IF(AV340/R340&gt;=100%,100%,AV340/R340))</f>
        <v>1</v>
      </c>
      <c r="AX340" s="112" t="str">
        <f t="shared" ref="AX340:AX350" si="193">IF(ISTEXT(AW340),"No reporta avance en el periodo",IF(AW340&lt;=69%,"Avance insuficiente",IF(AW340&gt;95%,"Avance satisfactorio",IF(AW340&gt;70%,"Avance suficiente",IF(AW340&lt;94%,"Avance suficiente",0)))))</f>
        <v>Avance satisfactorio</v>
      </c>
      <c r="AY340" s="113" t="s">
        <v>1728</v>
      </c>
      <c r="AZ340" s="159" t="s">
        <v>1729</v>
      </c>
      <c r="BA340" s="115" t="s">
        <v>104</v>
      </c>
      <c r="BB340" s="116" t="s">
        <v>213</v>
      </c>
      <c r="BC340" s="295">
        <v>158271959</v>
      </c>
      <c r="BD340" s="102">
        <v>52757319</v>
      </c>
      <c r="BE340" s="67">
        <v>170216236</v>
      </c>
      <c r="BF340" s="67">
        <v>151416236</v>
      </c>
      <c r="BG340" s="67">
        <v>84606666.335000008</v>
      </c>
    </row>
    <row r="341" spans="2:59" s="98" customFormat="1" ht="17.25" thickBot="1" x14ac:dyDescent="0.35">
      <c r="B341" s="81" t="s">
        <v>88</v>
      </c>
      <c r="C341" s="81" t="s">
        <v>1366</v>
      </c>
      <c r="D341" s="81" t="s">
        <v>1682</v>
      </c>
      <c r="E341" s="82" t="s">
        <v>1730</v>
      </c>
      <c r="F341" s="81" t="s">
        <v>220</v>
      </c>
      <c r="G341" s="81" t="s">
        <v>1368</v>
      </c>
      <c r="H341" s="81" t="s">
        <v>221</v>
      </c>
      <c r="I341" s="258">
        <v>1</v>
      </c>
      <c r="J341" s="81" t="s">
        <v>1731</v>
      </c>
      <c r="K341" s="81" t="s">
        <v>96</v>
      </c>
      <c r="L341" s="81" t="s">
        <v>97</v>
      </c>
      <c r="M341" s="81" t="s">
        <v>1732</v>
      </c>
      <c r="N341" s="81" t="s">
        <v>1733</v>
      </c>
      <c r="O341" s="84">
        <v>46023</v>
      </c>
      <c r="P341" s="84">
        <v>46386</v>
      </c>
      <c r="Q341" s="258">
        <v>1</v>
      </c>
      <c r="R341" s="258">
        <v>1</v>
      </c>
      <c r="S341" s="258">
        <v>1</v>
      </c>
      <c r="T341" s="258">
        <v>1</v>
      </c>
      <c r="U341" s="76" t="s">
        <v>100</v>
      </c>
      <c r="V341" s="72">
        <v>158271959</v>
      </c>
      <c r="W341" s="65" t="s">
        <v>1806</v>
      </c>
      <c r="X341" s="65" t="s">
        <v>1730</v>
      </c>
      <c r="Y341" s="66" t="s">
        <v>188</v>
      </c>
      <c r="Z341" s="66" t="s">
        <v>386</v>
      </c>
      <c r="AA341" s="66" t="s">
        <v>1687</v>
      </c>
      <c r="AB341" s="67">
        <v>170216236</v>
      </c>
      <c r="AC341" s="85" t="s">
        <v>1688</v>
      </c>
      <c r="AD341" s="81" t="s">
        <v>104</v>
      </c>
      <c r="AE341" s="81" t="s">
        <v>1727</v>
      </c>
      <c r="AF341" s="81" t="s">
        <v>104</v>
      </c>
      <c r="AG341" s="81" t="s">
        <v>104</v>
      </c>
      <c r="AI341" s="259">
        <f>(1/1)*100%</f>
        <v>1</v>
      </c>
      <c r="AJ341" s="87">
        <f t="shared" si="190"/>
        <v>1</v>
      </c>
      <c r="AK341" s="88" t="str">
        <f t="shared" si="187"/>
        <v>Avance satisfactorio</v>
      </c>
      <c r="AL341" s="81" t="s">
        <v>1734</v>
      </c>
      <c r="AM341" s="81" t="s">
        <v>1735</v>
      </c>
      <c r="AN341" s="81" t="s">
        <v>1695</v>
      </c>
      <c r="AO341" s="89" t="str">
        <f t="shared" si="191"/>
        <v>En gestión</v>
      </c>
      <c r="AP341" s="72">
        <v>158271959</v>
      </c>
      <c r="AQ341" s="72">
        <v>3956798963</v>
      </c>
      <c r="AR341" s="73">
        <v>170216236</v>
      </c>
      <c r="AS341" s="73">
        <v>149900000</v>
      </c>
      <c r="AT341" s="73">
        <v>28506666.335000001</v>
      </c>
      <c r="AV341" s="108">
        <f>(1/1)*100%</f>
        <v>1</v>
      </c>
      <c r="AW341" s="87">
        <f t="shared" si="192"/>
        <v>1</v>
      </c>
      <c r="AX341" s="112" t="str">
        <f t="shared" si="193"/>
        <v>Avance satisfactorio</v>
      </c>
      <c r="AY341" s="113" t="s">
        <v>1736</v>
      </c>
      <c r="AZ341" s="159" t="s">
        <v>1737</v>
      </c>
      <c r="BA341" s="115" t="s">
        <v>104</v>
      </c>
      <c r="BB341" s="116" t="s">
        <v>213</v>
      </c>
      <c r="BC341" s="102">
        <v>158271959</v>
      </c>
      <c r="BD341" s="102">
        <v>79135979</v>
      </c>
      <c r="BE341" s="67">
        <v>170216236</v>
      </c>
      <c r="BF341" s="67">
        <v>151416236</v>
      </c>
      <c r="BG341" s="67">
        <v>84606666.335000008</v>
      </c>
    </row>
    <row r="342" spans="2:59" s="98" customFormat="1" ht="17.25" thickBot="1" x14ac:dyDescent="0.35">
      <c r="B342" s="81" t="s">
        <v>88</v>
      </c>
      <c r="C342" s="81" t="s">
        <v>1366</v>
      </c>
      <c r="D342" s="81" t="s">
        <v>1738</v>
      </c>
      <c r="E342" s="82" t="s">
        <v>1739</v>
      </c>
      <c r="F342" s="81" t="s">
        <v>220</v>
      </c>
      <c r="G342" s="81" t="s">
        <v>1740</v>
      </c>
      <c r="H342" s="81" t="s">
        <v>221</v>
      </c>
      <c r="I342" s="266">
        <v>1</v>
      </c>
      <c r="J342" s="81" t="s">
        <v>1741</v>
      </c>
      <c r="K342" s="81" t="s">
        <v>96</v>
      </c>
      <c r="L342" s="81" t="s">
        <v>97</v>
      </c>
      <c r="M342" s="81" t="s">
        <v>1742</v>
      </c>
      <c r="N342" s="81" t="s">
        <v>1743</v>
      </c>
      <c r="O342" s="84">
        <v>46049</v>
      </c>
      <c r="P342" s="84">
        <v>46386</v>
      </c>
      <c r="Q342" s="266">
        <v>0.25</v>
      </c>
      <c r="R342" s="266">
        <v>0.5</v>
      </c>
      <c r="S342" s="266">
        <v>0.75</v>
      </c>
      <c r="T342" s="266">
        <v>1</v>
      </c>
      <c r="U342" s="76" t="s">
        <v>100</v>
      </c>
      <c r="V342" s="72">
        <v>90000000</v>
      </c>
      <c r="W342" s="65" t="s">
        <v>1806</v>
      </c>
      <c r="X342" s="65" t="s">
        <v>1739</v>
      </c>
      <c r="Y342" s="66" t="s">
        <v>188</v>
      </c>
      <c r="Z342" s="66" t="s">
        <v>189</v>
      </c>
      <c r="AA342" s="66" t="s">
        <v>1744</v>
      </c>
      <c r="AB342" s="67">
        <v>22440000</v>
      </c>
      <c r="AC342" s="85" t="s">
        <v>1276</v>
      </c>
      <c r="AD342" s="81" t="s">
        <v>380</v>
      </c>
      <c r="AE342" s="81" t="s">
        <v>238</v>
      </c>
      <c r="AF342" s="81" t="s">
        <v>868</v>
      </c>
      <c r="AG342" s="81" t="s">
        <v>104</v>
      </c>
      <c r="AI342" s="267">
        <v>0.25</v>
      </c>
      <c r="AJ342" s="87">
        <f t="shared" si="190"/>
        <v>1</v>
      </c>
      <c r="AK342" s="88" t="str">
        <f>IF(ISTEXT(AJ342),"No reporta avance en el periodo",IF(AJ342&lt;=69%,"Avance insuficiente",IF(AJ342&gt;95%,"Avance satisfactorio",IF(AJ342&gt;70%,"Avance suficiente",IF(AJ342&lt;94%,"Avance suficiente",0)))))</f>
        <v>Avance satisfactorio</v>
      </c>
      <c r="AL342" s="81" t="s">
        <v>1745</v>
      </c>
      <c r="AM342" s="81" t="s">
        <v>1746</v>
      </c>
      <c r="AN342" s="81" t="s">
        <v>104</v>
      </c>
      <c r="AO342" s="89" t="str">
        <f t="shared" si="191"/>
        <v>En gestión</v>
      </c>
      <c r="AP342" s="72">
        <v>90000000</v>
      </c>
      <c r="AQ342" s="72">
        <v>22500000</v>
      </c>
      <c r="AR342" s="73">
        <v>22440000</v>
      </c>
      <c r="AS342" s="73">
        <v>18360000</v>
      </c>
      <c r="AT342" s="73">
        <v>2652000</v>
      </c>
      <c r="AV342" s="108">
        <v>0.5</v>
      </c>
      <c r="AW342" s="87">
        <f t="shared" si="192"/>
        <v>1</v>
      </c>
      <c r="AX342" s="112" t="str">
        <f t="shared" si="193"/>
        <v>Avance satisfactorio</v>
      </c>
      <c r="AY342" s="115" t="s">
        <v>1747</v>
      </c>
      <c r="AZ342" s="115" t="s">
        <v>1748</v>
      </c>
      <c r="BA342" s="115" t="s">
        <v>104</v>
      </c>
      <c r="BB342" s="116" t="s">
        <v>213</v>
      </c>
      <c r="BC342" s="268">
        <v>90000000</v>
      </c>
      <c r="BD342" s="268">
        <v>22500000</v>
      </c>
      <c r="BE342" s="67">
        <v>22440000</v>
      </c>
      <c r="BF342" s="67">
        <v>18360000</v>
      </c>
      <c r="BG342" s="67">
        <v>8772000</v>
      </c>
    </row>
    <row r="343" spans="2:59" s="98" customFormat="1" ht="17.25" thickBot="1" x14ac:dyDescent="0.35">
      <c r="B343" s="81" t="s">
        <v>88</v>
      </c>
      <c r="C343" s="81" t="s">
        <v>1366</v>
      </c>
      <c r="D343" s="81" t="s">
        <v>1738</v>
      </c>
      <c r="E343" s="82" t="s">
        <v>1749</v>
      </c>
      <c r="F343" s="81" t="s">
        <v>220</v>
      </c>
      <c r="G343" s="81" t="s">
        <v>1740</v>
      </c>
      <c r="H343" s="81" t="s">
        <v>221</v>
      </c>
      <c r="I343" s="110">
        <v>1</v>
      </c>
      <c r="J343" s="81" t="s">
        <v>1750</v>
      </c>
      <c r="K343" s="81" t="s">
        <v>96</v>
      </c>
      <c r="L343" s="81" t="s">
        <v>97</v>
      </c>
      <c r="M343" s="81" t="s">
        <v>1751</v>
      </c>
      <c r="N343" s="81" t="s">
        <v>1743</v>
      </c>
      <c r="O343" s="84">
        <v>46049</v>
      </c>
      <c r="P343" s="84">
        <v>46386</v>
      </c>
      <c r="Q343" s="266">
        <v>0.25</v>
      </c>
      <c r="R343" s="266">
        <v>0.5</v>
      </c>
      <c r="S343" s="266">
        <v>0.75</v>
      </c>
      <c r="T343" s="266">
        <v>1</v>
      </c>
      <c r="U343" s="76" t="s">
        <v>100</v>
      </c>
      <c r="V343" s="72">
        <v>90000000</v>
      </c>
      <c r="W343" s="65" t="s">
        <v>1806</v>
      </c>
      <c r="X343" s="65" t="s">
        <v>1749</v>
      </c>
      <c r="Y343" s="66" t="s">
        <v>188</v>
      </c>
      <c r="Z343" s="66" t="s">
        <v>189</v>
      </c>
      <c r="AA343" s="66" t="s">
        <v>1744</v>
      </c>
      <c r="AB343" s="67">
        <v>36720000</v>
      </c>
      <c r="AC343" s="85" t="s">
        <v>1276</v>
      </c>
      <c r="AD343" s="81" t="s">
        <v>380</v>
      </c>
      <c r="AE343" s="81" t="s">
        <v>238</v>
      </c>
      <c r="AF343" s="81" t="s">
        <v>868</v>
      </c>
      <c r="AG343" s="81" t="s">
        <v>104</v>
      </c>
      <c r="AI343" s="111">
        <v>0.25</v>
      </c>
      <c r="AJ343" s="87">
        <f t="shared" si="190"/>
        <v>1</v>
      </c>
      <c r="AK343" s="88" t="str">
        <f t="shared" ref="AK343:AK346" si="194">IF(ISTEXT(AJ343),"No reporta avance en el periodo",IF(AJ343&lt;=69%,"Avance insuficiente",IF(AJ343&gt;95%,"Avance satisfactorio",IF(AJ343&gt;70%,"Avance suficiente",IF(AJ343&lt;94%,"Avance suficiente",0)))))</f>
        <v>Avance satisfactorio</v>
      </c>
      <c r="AL343" s="81" t="s">
        <v>1752</v>
      </c>
      <c r="AM343" s="81" t="s">
        <v>1753</v>
      </c>
      <c r="AN343" s="81" t="s">
        <v>104</v>
      </c>
      <c r="AO343" s="89" t="str">
        <f t="shared" si="191"/>
        <v>En gestión</v>
      </c>
      <c r="AP343" s="72">
        <v>90000000</v>
      </c>
      <c r="AQ343" s="72">
        <v>22500000</v>
      </c>
      <c r="AR343" s="73">
        <v>32130000</v>
      </c>
      <c r="AS343" s="73">
        <v>29070000</v>
      </c>
      <c r="AT343" s="73">
        <v>4964000</v>
      </c>
      <c r="AV343" s="108">
        <v>0.5</v>
      </c>
      <c r="AW343" s="87">
        <f t="shared" si="192"/>
        <v>1</v>
      </c>
      <c r="AX343" s="112" t="str">
        <f t="shared" si="193"/>
        <v>Avance satisfactorio</v>
      </c>
      <c r="AY343" s="115" t="s">
        <v>1754</v>
      </c>
      <c r="AZ343" s="115" t="s">
        <v>1755</v>
      </c>
      <c r="BA343" s="115" t="s">
        <v>1486</v>
      </c>
      <c r="BB343" s="116" t="s">
        <v>213</v>
      </c>
      <c r="BC343" s="268">
        <v>90000000</v>
      </c>
      <c r="BD343" s="268">
        <v>22500000</v>
      </c>
      <c r="BE343" s="67">
        <v>36720000</v>
      </c>
      <c r="BF343" s="67">
        <v>29070000</v>
      </c>
      <c r="BG343" s="67">
        <v>17204000</v>
      </c>
    </row>
    <row r="344" spans="2:59" s="98" customFormat="1" ht="17.25" thickBot="1" x14ac:dyDescent="0.35">
      <c r="B344" s="81" t="s">
        <v>88</v>
      </c>
      <c r="C344" s="81" t="s">
        <v>1366</v>
      </c>
      <c r="D344" s="81" t="s">
        <v>1738</v>
      </c>
      <c r="E344" s="82" t="s">
        <v>1756</v>
      </c>
      <c r="F344" s="81" t="s">
        <v>220</v>
      </c>
      <c r="G344" s="81" t="s">
        <v>1740</v>
      </c>
      <c r="H344" s="81" t="s">
        <v>221</v>
      </c>
      <c r="I344" s="110">
        <v>1</v>
      </c>
      <c r="J344" s="81" t="s">
        <v>1757</v>
      </c>
      <c r="K344" s="81" t="s">
        <v>96</v>
      </c>
      <c r="L344" s="81" t="s">
        <v>97</v>
      </c>
      <c r="M344" s="81" t="s">
        <v>1751</v>
      </c>
      <c r="N344" s="81" t="s">
        <v>1758</v>
      </c>
      <c r="O344" s="84">
        <v>46049</v>
      </c>
      <c r="P344" s="84">
        <v>46386</v>
      </c>
      <c r="Q344" s="266">
        <v>0.25</v>
      </c>
      <c r="R344" s="266">
        <v>0.5</v>
      </c>
      <c r="S344" s="266">
        <v>0.75</v>
      </c>
      <c r="T344" s="266">
        <v>1</v>
      </c>
      <c r="U344" s="76" t="s">
        <v>100</v>
      </c>
      <c r="V344" s="72">
        <v>90000000</v>
      </c>
      <c r="W344" s="65" t="s">
        <v>1806</v>
      </c>
      <c r="X344" s="65" t="s">
        <v>1756</v>
      </c>
      <c r="Y344" s="66" t="s">
        <v>188</v>
      </c>
      <c r="Z344" s="66" t="s">
        <v>189</v>
      </c>
      <c r="AA344" s="66" t="s">
        <v>1744</v>
      </c>
      <c r="AB344" s="67">
        <v>20130000</v>
      </c>
      <c r="AC344" s="85" t="s">
        <v>1276</v>
      </c>
      <c r="AD344" s="81" t="s">
        <v>380</v>
      </c>
      <c r="AE344" s="81" t="s">
        <v>238</v>
      </c>
      <c r="AF344" s="81" t="s">
        <v>868</v>
      </c>
      <c r="AG344" s="81" t="s">
        <v>104</v>
      </c>
      <c r="AI344" s="111">
        <v>0.25</v>
      </c>
      <c r="AJ344" s="87">
        <f t="shared" si="190"/>
        <v>1</v>
      </c>
      <c r="AK344" s="88" t="str">
        <f t="shared" si="194"/>
        <v>Avance satisfactorio</v>
      </c>
      <c r="AL344" s="81" t="s">
        <v>1759</v>
      </c>
      <c r="AM344" s="81" t="s">
        <v>1760</v>
      </c>
      <c r="AN344" s="81" t="s">
        <v>104</v>
      </c>
      <c r="AO344" s="89" t="str">
        <f t="shared" si="191"/>
        <v>En gestión</v>
      </c>
      <c r="AP344" s="72">
        <v>90000000</v>
      </c>
      <c r="AQ344" s="72">
        <v>22500000</v>
      </c>
      <c r="AR344" s="73">
        <v>20130000</v>
      </c>
      <c r="AS344" s="73">
        <v>13770000</v>
      </c>
      <c r="AT344" s="73">
        <v>1989000</v>
      </c>
      <c r="AV344" s="108">
        <v>0.5</v>
      </c>
      <c r="AW344" s="87">
        <f t="shared" si="192"/>
        <v>1</v>
      </c>
      <c r="AX344" s="112" t="str">
        <f t="shared" si="193"/>
        <v>Avance satisfactorio</v>
      </c>
      <c r="AY344" s="115" t="s">
        <v>1761</v>
      </c>
      <c r="AZ344" s="115" t="s">
        <v>1762</v>
      </c>
      <c r="BA344" s="115" t="s">
        <v>1486</v>
      </c>
      <c r="BB344" s="116" t="s">
        <v>213</v>
      </c>
      <c r="BC344" s="268">
        <v>90000000</v>
      </c>
      <c r="BD344" s="268">
        <v>22500000</v>
      </c>
      <c r="BE344" s="67">
        <v>20130000</v>
      </c>
      <c r="BF344" s="67">
        <v>17070000</v>
      </c>
      <c r="BG344" s="67">
        <v>6579000</v>
      </c>
    </row>
    <row r="345" spans="2:59" s="98" customFormat="1" ht="17.25" thickBot="1" x14ac:dyDescent="0.35">
      <c r="B345" s="81" t="s">
        <v>88</v>
      </c>
      <c r="C345" s="81" t="s">
        <v>1366</v>
      </c>
      <c r="D345" s="81" t="s">
        <v>1738</v>
      </c>
      <c r="E345" s="82" t="s">
        <v>1763</v>
      </c>
      <c r="F345" s="81" t="s">
        <v>220</v>
      </c>
      <c r="G345" s="81" t="s">
        <v>1740</v>
      </c>
      <c r="H345" s="81" t="s">
        <v>221</v>
      </c>
      <c r="I345" s="110">
        <v>1</v>
      </c>
      <c r="J345" s="81" t="s">
        <v>1764</v>
      </c>
      <c r="K345" s="81" t="s">
        <v>96</v>
      </c>
      <c r="L345" s="81" t="s">
        <v>97</v>
      </c>
      <c r="M345" s="81" t="s">
        <v>1765</v>
      </c>
      <c r="N345" s="81" t="s">
        <v>1766</v>
      </c>
      <c r="O345" s="84">
        <v>46049</v>
      </c>
      <c r="P345" s="84">
        <v>46386</v>
      </c>
      <c r="Q345" s="266">
        <v>0.25</v>
      </c>
      <c r="R345" s="266">
        <v>0.5</v>
      </c>
      <c r="S345" s="266">
        <v>0.75</v>
      </c>
      <c r="T345" s="266">
        <v>1</v>
      </c>
      <c r="U345" s="76" t="s">
        <v>100</v>
      </c>
      <c r="V345" s="72">
        <v>90000000</v>
      </c>
      <c r="W345" s="77" t="s">
        <v>1805</v>
      </c>
      <c r="X345" s="283" t="str">
        <f>+E345</f>
        <v>OCD_04</v>
      </c>
      <c r="Y345" s="290" t="s">
        <v>1805</v>
      </c>
      <c r="Z345" s="290" t="s">
        <v>1805</v>
      </c>
      <c r="AA345" s="290" t="s">
        <v>1805</v>
      </c>
      <c r="AB345" s="67">
        <v>0</v>
      </c>
      <c r="AC345" s="85" t="s">
        <v>1276</v>
      </c>
      <c r="AD345" s="81" t="s">
        <v>380</v>
      </c>
      <c r="AE345" s="81" t="s">
        <v>238</v>
      </c>
      <c r="AF345" s="81" t="s">
        <v>868</v>
      </c>
      <c r="AG345" s="81" t="s">
        <v>104</v>
      </c>
      <c r="AI345" s="111">
        <v>0.25</v>
      </c>
      <c r="AJ345" s="87">
        <f t="shared" si="190"/>
        <v>1</v>
      </c>
      <c r="AK345" s="88" t="str">
        <f t="shared" si="194"/>
        <v>Avance satisfactorio</v>
      </c>
      <c r="AL345" s="81" t="s">
        <v>1767</v>
      </c>
      <c r="AM345" s="81" t="s">
        <v>1768</v>
      </c>
      <c r="AN345" s="81" t="s">
        <v>104</v>
      </c>
      <c r="AO345" s="89" t="str">
        <f t="shared" si="191"/>
        <v>En gestión</v>
      </c>
      <c r="AP345" s="72">
        <v>90000000</v>
      </c>
      <c r="AQ345" s="72">
        <v>22500000</v>
      </c>
      <c r="AR345" s="73">
        <v>0</v>
      </c>
      <c r="AS345" s="73">
        <v>0</v>
      </c>
      <c r="AT345" s="73">
        <v>0</v>
      </c>
      <c r="AV345" s="108">
        <v>0.5</v>
      </c>
      <c r="AW345" s="87">
        <f t="shared" si="192"/>
        <v>1</v>
      </c>
      <c r="AX345" s="112" t="str">
        <f t="shared" si="193"/>
        <v>Avance satisfactorio</v>
      </c>
      <c r="AY345" s="115" t="s">
        <v>1769</v>
      </c>
      <c r="AZ345" s="115" t="s">
        <v>1770</v>
      </c>
      <c r="BA345" s="115" t="s">
        <v>1486</v>
      </c>
      <c r="BB345" s="116" t="s">
        <v>213</v>
      </c>
      <c r="BC345" s="268">
        <v>90000000</v>
      </c>
      <c r="BD345" s="268">
        <v>22500000</v>
      </c>
      <c r="BE345" s="67">
        <v>0</v>
      </c>
      <c r="BF345" s="67">
        <v>0</v>
      </c>
      <c r="BG345" s="67">
        <v>0</v>
      </c>
    </row>
    <row r="346" spans="2:59" s="98" customFormat="1" ht="17.25" thickBot="1" x14ac:dyDescent="0.35">
      <c r="B346" s="81" t="s">
        <v>295</v>
      </c>
      <c r="C346" s="81" t="s">
        <v>1366</v>
      </c>
      <c r="D346" s="81" t="s">
        <v>1738</v>
      </c>
      <c r="E346" s="82" t="s">
        <v>1771</v>
      </c>
      <c r="F346" s="81" t="s">
        <v>220</v>
      </c>
      <c r="G346" s="81" t="s">
        <v>137</v>
      </c>
      <c r="H346" s="81" t="s">
        <v>297</v>
      </c>
      <c r="I346" s="152">
        <v>1</v>
      </c>
      <c r="J346" s="81" t="s">
        <v>1772</v>
      </c>
      <c r="K346" s="81" t="s">
        <v>96</v>
      </c>
      <c r="L346" s="81" t="s">
        <v>97</v>
      </c>
      <c r="M346" s="81" t="s">
        <v>1773</v>
      </c>
      <c r="N346" s="81" t="s">
        <v>1774</v>
      </c>
      <c r="O346" s="84">
        <v>46023</v>
      </c>
      <c r="P346" s="84">
        <v>46386</v>
      </c>
      <c r="Q346" s="152">
        <v>0.25</v>
      </c>
      <c r="R346" s="152">
        <v>0.5</v>
      </c>
      <c r="S346" s="152">
        <v>0.75</v>
      </c>
      <c r="T346" s="152">
        <v>1</v>
      </c>
      <c r="U346" s="76" t="s">
        <v>100</v>
      </c>
      <c r="V346" s="72">
        <v>90000000</v>
      </c>
      <c r="W346" s="65" t="s">
        <v>1806</v>
      </c>
      <c r="X346" s="65" t="s">
        <v>1771</v>
      </c>
      <c r="Y346" s="66" t="s">
        <v>188</v>
      </c>
      <c r="Z346" s="66" t="s">
        <v>189</v>
      </c>
      <c r="AA346" s="66" t="s">
        <v>1744</v>
      </c>
      <c r="AB346" s="67">
        <v>19890000</v>
      </c>
      <c r="AC346" s="85" t="s">
        <v>1276</v>
      </c>
      <c r="AD346" s="81" t="s">
        <v>104</v>
      </c>
      <c r="AE346" s="81" t="s">
        <v>238</v>
      </c>
      <c r="AF346" s="81" t="s">
        <v>104</v>
      </c>
      <c r="AG346" s="81" t="s">
        <v>1450</v>
      </c>
      <c r="AI346" s="153">
        <v>0.25</v>
      </c>
      <c r="AJ346" s="87">
        <f t="shared" si="190"/>
        <v>1</v>
      </c>
      <c r="AK346" s="88" t="str">
        <f t="shared" si="194"/>
        <v>Avance satisfactorio</v>
      </c>
      <c r="AL346" s="81" t="s">
        <v>1775</v>
      </c>
      <c r="AM346" s="81" t="s">
        <v>1776</v>
      </c>
      <c r="AN346" s="81" t="s">
        <v>104</v>
      </c>
      <c r="AO346" s="89" t="str">
        <f t="shared" si="191"/>
        <v>En gestión</v>
      </c>
      <c r="AP346" s="72">
        <v>90000000</v>
      </c>
      <c r="AQ346" s="72">
        <v>22500000</v>
      </c>
      <c r="AR346" s="73">
        <v>15300000</v>
      </c>
      <c r="AS346" s="73">
        <v>15300000</v>
      </c>
      <c r="AT346" s="73">
        <v>2975000</v>
      </c>
      <c r="AV346" s="108">
        <v>0.5</v>
      </c>
      <c r="AW346" s="87">
        <f t="shared" si="192"/>
        <v>1</v>
      </c>
      <c r="AX346" s="112" t="str">
        <f t="shared" si="193"/>
        <v>Avance satisfactorio</v>
      </c>
      <c r="AY346" s="115" t="s">
        <v>1777</v>
      </c>
      <c r="AZ346" s="115" t="s">
        <v>1778</v>
      </c>
      <c r="BA346" s="115" t="s">
        <v>1486</v>
      </c>
      <c r="BB346" s="116" t="s">
        <v>213</v>
      </c>
      <c r="BC346" s="268">
        <v>90000000</v>
      </c>
      <c r="BD346" s="268">
        <v>22500000</v>
      </c>
      <c r="BE346" s="67">
        <v>19890000</v>
      </c>
      <c r="BF346" s="67">
        <v>15300000</v>
      </c>
      <c r="BG346" s="67">
        <v>10625000</v>
      </c>
    </row>
    <row r="347" spans="2:59" s="98" customFormat="1" ht="17.25" thickBot="1" x14ac:dyDescent="0.35">
      <c r="B347" s="81" t="s">
        <v>88</v>
      </c>
      <c r="C347" s="81" t="s">
        <v>1779</v>
      </c>
      <c r="D347" s="81" t="s">
        <v>1780</v>
      </c>
      <c r="E347" s="82" t="s">
        <v>1781</v>
      </c>
      <c r="F347" s="81" t="s">
        <v>136</v>
      </c>
      <c r="G347" s="81" t="s">
        <v>137</v>
      </c>
      <c r="H347" s="81" t="s">
        <v>1782</v>
      </c>
      <c r="I347" s="236">
        <v>4</v>
      </c>
      <c r="J347" s="81" t="s">
        <v>1783</v>
      </c>
      <c r="K347" s="81" t="s">
        <v>96</v>
      </c>
      <c r="L347" s="81" t="s">
        <v>152</v>
      </c>
      <c r="M347" s="81" t="s">
        <v>1784</v>
      </c>
      <c r="N347" s="81" t="s">
        <v>1785</v>
      </c>
      <c r="O347" s="84">
        <v>46204</v>
      </c>
      <c r="P347" s="84">
        <v>46386</v>
      </c>
      <c r="Q347" s="236"/>
      <c r="R347" s="236"/>
      <c r="S347" s="236">
        <v>1</v>
      </c>
      <c r="T347" s="236">
        <v>4</v>
      </c>
      <c r="U347" s="76" t="s">
        <v>100</v>
      </c>
      <c r="V347" s="72">
        <v>65688000</v>
      </c>
      <c r="W347" s="77" t="s">
        <v>1805</v>
      </c>
      <c r="X347" s="283" t="str">
        <f t="shared" ref="X347:X348" si="195">+E347</f>
        <v>FND_01</v>
      </c>
      <c r="Y347" s="290" t="s">
        <v>1805</v>
      </c>
      <c r="Z347" s="290" t="s">
        <v>1805</v>
      </c>
      <c r="AA347" s="290" t="s">
        <v>1805</v>
      </c>
      <c r="AB347" s="67">
        <v>0</v>
      </c>
      <c r="AC347" s="85" t="s">
        <v>141</v>
      </c>
      <c r="AD347" s="81" t="s">
        <v>104</v>
      </c>
      <c r="AE347" s="81" t="s">
        <v>142</v>
      </c>
      <c r="AF347" s="81" t="s">
        <v>106</v>
      </c>
      <c r="AG347" s="81" t="s">
        <v>104</v>
      </c>
      <c r="AI347" s="238">
        <v>3</v>
      </c>
      <c r="AJ347" s="87">
        <v>1</v>
      </c>
      <c r="AK347" s="88" t="s">
        <v>1786</v>
      </c>
      <c r="AL347" s="81" t="s">
        <v>1787</v>
      </c>
      <c r="AM347" s="81" t="s">
        <v>1788</v>
      </c>
      <c r="AN347" s="81"/>
      <c r="AO347" s="89" t="str">
        <f t="shared" si="191"/>
        <v>En gestión</v>
      </c>
      <c r="AP347" s="72">
        <v>65688000</v>
      </c>
      <c r="AQ347" s="72">
        <v>912333305</v>
      </c>
      <c r="AR347" s="73">
        <v>0</v>
      </c>
      <c r="AS347" s="73">
        <v>0</v>
      </c>
      <c r="AT347" s="73">
        <v>0</v>
      </c>
      <c r="AV347" s="135"/>
      <c r="AW347" s="87" t="str">
        <f t="shared" si="192"/>
        <v>No Aplica</v>
      </c>
      <c r="AX347" s="112" t="str">
        <f t="shared" si="193"/>
        <v>No reporta avance en el periodo</v>
      </c>
      <c r="AY347" s="269" t="s">
        <v>191</v>
      </c>
      <c r="AZ347" s="115" t="s">
        <v>104</v>
      </c>
      <c r="BA347" s="115" t="s">
        <v>104</v>
      </c>
      <c r="BB347" s="116" t="str">
        <f>IF(AV347&lt;1%,"Sin iniciar",IF(AV347&gt;=#REF!,"Terminada","En gestión"))</f>
        <v>Sin iniciar</v>
      </c>
      <c r="BC347" s="102">
        <v>65688000</v>
      </c>
      <c r="BD347" s="102">
        <v>29650833.050000001</v>
      </c>
      <c r="BE347" s="67">
        <v>0</v>
      </c>
      <c r="BF347" s="67">
        <v>0</v>
      </c>
      <c r="BG347" s="67">
        <v>0</v>
      </c>
    </row>
    <row r="348" spans="2:59" ht="17.25" thickBot="1" x14ac:dyDescent="0.35">
      <c r="B348" s="81" t="s">
        <v>88</v>
      </c>
      <c r="C348" s="81" t="s">
        <v>1779</v>
      </c>
      <c r="D348" s="81" t="s">
        <v>1780</v>
      </c>
      <c r="E348" s="82" t="s">
        <v>1789</v>
      </c>
      <c r="F348" s="81" t="s">
        <v>136</v>
      </c>
      <c r="G348" s="81" t="s">
        <v>137</v>
      </c>
      <c r="H348" s="81" t="s">
        <v>1782</v>
      </c>
      <c r="I348" s="236">
        <v>10</v>
      </c>
      <c r="J348" s="81" t="s">
        <v>1790</v>
      </c>
      <c r="K348" s="81" t="s">
        <v>96</v>
      </c>
      <c r="L348" s="81" t="s">
        <v>152</v>
      </c>
      <c r="M348" s="81" t="s">
        <v>1791</v>
      </c>
      <c r="N348" s="81" t="s">
        <v>1792</v>
      </c>
      <c r="O348" s="84">
        <v>46218</v>
      </c>
      <c r="P348" s="84">
        <v>46386</v>
      </c>
      <c r="Q348" s="236"/>
      <c r="R348" s="236"/>
      <c r="S348" s="236"/>
      <c r="T348" s="236">
        <v>10</v>
      </c>
      <c r="U348" s="76" t="s">
        <v>100</v>
      </c>
      <c r="V348" s="72">
        <v>11592000</v>
      </c>
      <c r="W348" s="77" t="s">
        <v>1805</v>
      </c>
      <c r="X348" s="283" t="str">
        <f t="shared" si="195"/>
        <v>FND_02</v>
      </c>
      <c r="Y348" s="290" t="s">
        <v>1805</v>
      </c>
      <c r="Z348" s="290" t="s">
        <v>1805</v>
      </c>
      <c r="AA348" s="290" t="s">
        <v>1805</v>
      </c>
      <c r="AB348" s="67">
        <v>0</v>
      </c>
      <c r="AC348" s="85" t="s">
        <v>141</v>
      </c>
      <c r="AD348" s="81" t="s">
        <v>104</v>
      </c>
      <c r="AE348" s="81" t="s">
        <v>142</v>
      </c>
      <c r="AF348" s="81" t="s">
        <v>106</v>
      </c>
      <c r="AG348" s="81" t="s">
        <v>104</v>
      </c>
      <c r="AI348" s="238"/>
      <c r="AJ348" s="87" t="str">
        <f>+IF(Q348=0,"No Aplica",IF(AI348/Q348&gt;=100%,100%,AI348/Q348))</f>
        <v>No Aplica</v>
      </c>
      <c r="AK348" s="88" t="str">
        <f t="shared" ref="AK348:AK350" si="196">IF(ISTEXT(AJ348),"No reporta avance en el periodo",IF(AJ348&lt;=69%,"Avance insuficiente",IF(AJ348&gt;95%,"Avance satisfactorio",IF(AJ348&gt;70%,"Avance suficiente",IF(AJ348&lt;94%,"Avance suficiente",0)))))</f>
        <v>No reporta avance en el periodo</v>
      </c>
      <c r="AL348" s="81"/>
      <c r="AM348" s="81"/>
      <c r="AN348" s="81"/>
      <c r="AO348" s="89" t="str">
        <f t="shared" si="191"/>
        <v>Sin iniciar</v>
      </c>
      <c r="AP348" s="72">
        <v>11592000</v>
      </c>
      <c r="AQ348" s="72">
        <v>160999995</v>
      </c>
      <c r="AR348" s="73">
        <v>0</v>
      </c>
      <c r="AS348" s="73">
        <v>0</v>
      </c>
      <c r="AT348" s="73">
        <v>0</v>
      </c>
      <c r="AV348" s="108"/>
      <c r="AW348" s="87" t="str">
        <f t="shared" si="192"/>
        <v>No Aplica</v>
      </c>
      <c r="AX348" s="112" t="str">
        <f t="shared" si="193"/>
        <v>No reporta avance en el periodo</v>
      </c>
      <c r="AY348" s="130" t="s">
        <v>191</v>
      </c>
      <c r="AZ348" s="115" t="s">
        <v>104</v>
      </c>
      <c r="BA348" s="115" t="s">
        <v>104</v>
      </c>
      <c r="BB348" s="116" t="str">
        <f>IF(AV348&lt;1%,"Sin iniciar",IF(AV348&gt;=#REF!,"Terminada","En gestión"))</f>
        <v>Sin iniciar</v>
      </c>
      <c r="BC348" s="102">
        <v>11592000</v>
      </c>
      <c r="BD348" s="102">
        <v>5232499.95</v>
      </c>
      <c r="BE348" s="67">
        <v>0</v>
      </c>
      <c r="BF348" s="67">
        <v>0</v>
      </c>
      <c r="BG348" s="67">
        <v>0</v>
      </c>
    </row>
    <row r="349" spans="2:59" ht="17.25" thickBot="1" x14ac:dyDescent="0.35">
      <c r="B349" s="81" t="s">
        <v>88</v>
      </c>
      <c r="C349" s="81" t="s">
        <v>1779</v>
      </c>
      <c r="D349" s="81" t="s">
        <v>1780</v>
      </c>
      <c r="E349" s="82" t="s">
        <v>1793</v>
      </c>
      <c r="F349" s="81" t="s">
        <v>136</v>
      </c>
      <c r="G349" s="81" t="s">
        <v>137</v>
      </c>
      <c r="H349" s="81" t="s">
        <v>1782</v>
      </c>
      <c r="I349" s="110">
        <v>0.9</v>
      </c>
      <c r="J349" s="81" t="s">
        <v>1794</v>
      </c>
      <c r="K349" s="81" t="s">
        <v>96</v>
      </c>
      <c r="L349" s="81" t="s">
        <v>97</v>
      </c>
      <c r="M349" s="81" t="s">
        <v>1795</v>
      </c>
      <c r="N349" s="81" t="s">
        <v>1796</v>
      </c>
      <c r="O349" s="84">
        <v>46054</v>
      </c>
      <c r="P349" s="84">
        <v>46386</v>
      </c>
      <c r="Q349" s="110"/>
      <c r="R349" s="110">
        <v>0.2</v>
      </c>
      <c r="S349" s="110">
        <v>0.5</v>
      </c>
      <c r="T349" s="110">
        <v>0.9</v>
      </c>
      <c r="U349" s="76" t="s">
        <v>100</v>
      </c>
      <c r="V349" s="72">
        <v>149472</v>
      </c>
      <c r="W349" s="65" t="s">
        <v>1806</v>
      </c>
      <c r="X349" s="65" t="s">
        <v>1793</v>
      </c>
      <c r="Y349" s="291" t="s">
        <v>1797</v>
      </c>
      <c r="Z349" s="292" t="s">
        <v>1798</v>
      </c>
      <c r="AA349" s="66" t="s">
        <v>1780</v>
      </c>
      <c r="AB349" s="67">
        <v>16064223000</v>
      </c>
      <c r="AC349" s="85" t="s">
        <v>141</v>
      </c>
      <c r="AD349" s="81" t="s">
        <v>104</v>
      </c>
      <c r="AE349" s="81" t="s">
        <v>1380</v>
      </c>
      <c r="AF349" s="81" t="s">
        <v>106</v>
      </c>
      <c r="AG349" s="81" t="s">
        <v>104</v>
      </c>
      <c r="AI349" s="111"/>
      <c r="AJ349" s="87" t="str">
        <f>+IF(Q349=0,"No Aplica",IF(AI349/Q349&gt;=100%,100%,AI349/Q349))</f>
        <v>No Aplica</v>
      </c>
      <c r="AK349" s="88" t="str">
        <f t="shared" si="196"/>
        <v>No reporta avance en el periodo</v>
      </c>
      <c r="AL349" s="81"/>
      <c r="AM349" s="81"/>
      <c r="AN349" s="81"/>
      <c r="AO349" s="89" t="str">
        <f t="shared" si="191"/>
        <v>Sin iniciar</v>
      </c>
      <c r="AP349" s="72">
        <v>149472</v>
      </c>
      <c r="AQ349" s="72">
        <v>0</v>
      </c>
      <c r="AR349" s="73">
        <v>16064223000</v>
      </c>
      <c r="AS349" s="73">
        <v>9516536302.4300003</v>
      </c>
      <c r="AT349" s="73">
        <v>3336512266.8649998</v>
      </c>
      <c r="AV349" s="108">
        <v>0.77259999999999995</v>
      </c>
      <c r="AW349" s="87">
        <f t="shared" si="192"/>
        <v>1</v>
      </c>
      <c r="AX349" s="112" t="str">
        <f t="shared" si="193"/>
        <v>Avance satisfactorio</v>
      </c>
      <c r="AY349" s="115" t="s">
        <v>1799</v>
      </c>
      <c r="AZ349" s="115" t="s">
        <v>1800</v>
      </c>
      <c r="BA349" s="115" t="s">
        <v>104</v>
      </c>
      <c r="BB349" s="116" t="s">
        <v>213</v>
      </c>
      <c r="BC349" s="102">
        <v>149472</v>
      </c>
      <c r="BD349" s="102"/>
      <c r="BE349" s="67">
        <v>16064223000</v>
      </c>
      <c r="BF349" s="67">
        <v>9961432291.9150009</v>
      </c>
      <c r="BG349" s="67">
        <v>6907744260.4799995</v>
      </c>
    </row>
    <row r="350" spans="2:59" ht="27.75" thickBot="1" x14ac:dyDescent="0.35">
      <c r="B350" s="81" t="s">
        <v>88</v>
      </c>
      <c r="C350" s="81" t="s">
        <v>1779</v>
      </c>
      <c r="D350" s="81" t="s">
        <v>1780</v>
      </c>
      <c r="E350" s="82" t="s">
        <v>1801</v>
      </c>
      <c r="F350" s="81" t="s">
        <v>136</v>
      </c>
      <c r="G350" s="81" t="s">
        <v>137</v>
      </c>
      <c r="H350" s="81" t="s">
        <v>1782</v>
      </c>
      <c r="I350" s="110">
        <v>0.9</v>
      </c>
      <c r="J350" s="81" t="s">
        <v>1802</v>
      </c>
      <c r="K350" s="81" t="s">
        <v>96</v>
      </c>
      <c r="L350" s="81" t="s">
        <v>97</v>
      </c>
      <c r="M350" s="81" t="s">
        <v>1803</v>
      </c>
      <c r="N350" s="81" t="s">
        <v>1796</v>
      </c>
      <c r="O350" s="84">
        <v>46054</v>
      </c>
      <c r="P350" s="84">
        <v>46386</v>
      </c>
      <c r="Q350" s="110"/>
      <c r="R350" s="110"/>
      <c r="S350" s="110"/>
      <c r="T350" s="110">
        <v>0.9</v>
      </c>
      <c r="U350" s="76" t="s">
        <v>100</v>
      </c>
      <c r="V350" s="72">
        <v>149472</v>
      </c>
      <c r="W350" s="65" t="s">
        <v>1806</v>
      </c>
      <c r="X350" s="65" t="s">
        <v>1801</v>
      </c>
      <c r="Y350" s="291" t="s">
        <v>1797</v>
      </c>
      <c r="Z350" s="292" t="s">
        <v>1798</v>
      </c>
      <c r="AA350" s="66" t="s">
        <v>1780</v>
      </c>
      <c r="AB350" s="67">
        <v>16064223000</v>
      </c>
      <c r="AC350" s="85" t="s">
        <v>141</v>
      </c>
      <c r="AD350" s="81" t="s">
        <v>104</v>
      </c>
      <c r="AE350" s="81" t="s">
        <v>1380</v>
      </c>
      <c r="AF350" s="81" t="s">
        <v>106</v>
      </c>
      <c r="AG350" s="81" t="s">
        <v>104</v>
      </c>
      <c r="AI350" s="111"/>
      <c r="AJ350" s="270" t="str">
        <f>+IF(Q350=0,"No Aplica",IF(AI350/Q350&gt;=100%,100%,AI350/Q350))</f>
        <v>No Aplica</v>
      </c>
      <c r="AK350" s="88" t="str">
        <f t="shared" si="196"/>
        <v>No reporta avance en el periodo</v>
      </c>
      <c r="AL350" s="81"/>
      <c r="AM350" s="81"/>
      <c r="AN350" s="81"/>
      <c r="AO350" s="89" t="str">
        <f t="shared" si="191"/>
        <v>Sin iniciar</v>
      </c>
      <c r="AP350" s="72">
        <v>149472</v>
      </c>
      <c r="AQ350" s="72">
        <v>0</v>
      </c>
      <c r="AR350" s="271">
        <v>16064223000</v>
      </c>
      <c r="AS350" s="271">
        <v>9516536302.4300003</v>
      </c>
      <c r="AT350" s="271">
        <v>3336512266.8649998</v>
      </c>
      <c r="AV350" s="108"/>
      <c r="AW350" s="270" t="str">
        <f t="shared" si="192"/>
        <v>No Aplica</v>
      </c>
      <c r="AX350" s="272" t="str">
        <f t="shared" si="193"/>
        <v>No reporta avance en el periodo</v>
      </c>
      <c r="AY350" s="273" t="s">
        <v>191</v>
      </c>
      <c r="AZ350" s="273" t="s">
        <v>104</v>
      </c>
      <c r="BA350" s="273" t="s">
        <v>1486</v>
      </c>
      <c r="BB350" s="116" t="str">
        <f>IF(AV350&lt;1%,"Sin iniciar",IF(AV350&gt;=#REF!,"Terminada","En gestión"))</f>
        <v>Sin iniciar</v>
      </c>
      <c r="BC350" s="274">
        <v>149472</v>
      </c>
      <c r="BD350" s="274"/>
      <c r="BE350" s="67">
        <v>16064223000</v>
      </c>
      <c r="BF350" s="67">
        <v>9961432291.9150009</v>
      </c>
      <c r="BG350" s="67">
        <v>6907744260.4799995</v>
      </c>
    </row>
    <row r="351" spans="2:59" x14ac:dyDescent="0.3">
      <c r="B351" s="68"/>
      <c r="X351" s="276"/>
      <c r="Y351" s="293"/>
      <c r="Z351" s="293"/>
      <c r="AA351" s="293"/>
      <c r="AB351" s="276"/>
    </row>
    <row r="352" spans="2:59" x14ac:dyDescent="0.3">
      <c r="B352" s="68"/>
      <c r="F352" s="277"/>
      <c r="X352" s="276"/>
      <c r="Y352" s="293"/>
      <c r="Z352" s="293"/>
      <c r="AA352" s="278" t="s">
        <v>1804</v>
      </c>
      <c r="AB352" s="279">
        <f>+SUM(AB8:AB346)</f>
        <v>196744680850.72955</v>
      </c>
      <c r="BD352" s="278" t="s">
        <v>1804</v>
      </c>
      <c r="BE352" s="279">
        <f>+SUM(BE8:BE346)</f>
        <v>196744680850.72955</v>
      </c>
      <c r="BF352" s="279">
        <f t="shared" ref="BF352:BG352" si="197">+SUM(BF8:BF346)</f>
        <v>136507563161.26015</v>
      </c>
      <c r="BG352" s="279">
        <f t="shared" si="197"/>
        <v>72308222853.859848</v>
      </c>
    </row>
    <row r="353" spans="24:59" x14ac:dyDescent="0.3">
      <c r="X353" s="276"/>
      <c r="Y353" s="293"/>
      <c r="Z353" s="293"/>
      <c r="AA353" s="278" t="s">
        <v>1780</v>
      </c>
      <c r="AB353" s="279">
        <v>32128446000</v>
      </c>
      <c r="AQ353" s="280" t="s">
        <v>1804</v>
      </c>
      <c r="AR353" s="280">
        <f>+SUM(AR8:AR346)</f>
        <v>191640266257.44003</v>
      </c>
      <c r="AS353" s="280">
        <f>+SUM(AS8:AS346)</f>
        <v>112338026764.27007</v>
      </c>
      <c r="AT353" s="280">
        <f>+SUM(AT8:AT346)</f>
        <v>27564403657.710003</v>
      </c>
      <c r="BD353" s="278" t="s">
        <v>1780</v>
      </c>
      <c r="BE353" s="279">
        <v>32128446000</v>
      </c>
      <c r="BF353" s="279">
        <f>+BF349+BF350</f>
        <v>19922864583.830002</v>
      </c>
      <c r="BG353" s="279">
        <f>+BG349+BG350</f>
        <v>13815488520.959999</v>
      </c>
    </row>
    <row r="354" spans="24:59" x14ac:dyDescent="0.3">
      <c r="AQ354" s="280" t="s">
        <v>1780</v>
      </c>
      <c r="AR354" s="280">
        <f>+AR349+AR350</f>
        <v>32128446000</v>
      </c>
      <c r="AS354" s="280">
        <f>+AS349+AS350</f>
        <v>19033072604.860001</v>
      </c>
      <c r="AT354" s="280">
        <f>+AT349+AT350</f>
        <v>6673024533.7299995</v>
      </c>
    </row>
    <row r="360" spans="24:59" ht="16.5" customHeight="1" x14ac:dyDescent="0.3">
      <c r="AB360" s="281"/>
    </row>
    <row r="363" spans="24:59" ht="16.5" customHeight="1" x14ac:dyDescent="0.3">
      <c r="AB363" s="282"/>
    </row>
    <row r="497" ht="49.5" customHeight="1" x14ac:dyDescent="0.3"/>
    <row r="507" ht="396" customHeight="1" x14ac:dyDescent="0.3"/>
    <row r="520" ht="409.5" customHeight="1" x14ac:dyDescent="0.3"/>
    <row r="523" ht="409.5" customHeight="1" x14ac:dyDescent="0.3"/>
    <row r="607" ht="313.5" customHeight="1" x14ac:dyDescent="0.3"/>
    <row r="610" ht="49.5" customHeight="1" x14ac:dyDescent="0.3"/>
    <row r="626" ht="247.5" customHeight="1" x14ac:dyDescent="0.3"/>
    <row r="682" ht="33" customHeight="1" x14ac:dyDescent="0.3"/>
    <row r="707" ht="330" customHeight="1" x14ac:dyDescent="0.3"/>
    <row r="722" ht="49.5" customHeight="1" x14ac:dyDescent="0.3"/>
    <row r="725" ht="33" customHeight="1" x14ac:dyDescent="0.3"/>
    <row r="729" ht="49.5" customHeight="1" x14ac:dyDescent="0.3"/>
    <row r="731" ht="49.5" customHeight="1" x14ac:dyDescent="0.3"/>
    <row r="736" ht="409.5" customHeight="1" x14ac:dyDescent="0.3"/>
    <row r="744" ht="33" customHeight="1" x14ac:dyDescent="0.3"/>
    <row r="754" ht="49.5" customHeight="1" x14ac:dyDescent="0.3"/>
    <row r="761" ht="33" customHeight="1" x14ac:dyDescent="0.3"/>
    <row r="764" ht="33" customHeight="1" x14ac:dyDescent="0.3"/>
    <row r="771" ht="33" customHeight="1" x14ac:dyDescent="0.3"/>
    <row r="775" ht="33" customHeight="1" x14ac:dyDescent="0.3"/>
    <row r="785" ht="148.5" customHeight="1" x14ac:dyDescent="0.3"/>
    <row r="788" ht="49.5" customHeight="1" x14ac:dyDescent="0.3"/>
    <row r="795" ht="148.5" customHeight="1" x14ac:dyDescent="0.3"/>
    <row r="798" ht="264" customHeight="1" x14ac:dyDescent="0.3"/>
    <row r="800" ht="165" customHeight="1" x14ac:dyDescent="0.3"/>
    <row r="809" ht="280.5" customHeight="1" x14ac:dyDescent="0.3"/>
    <row r="824" ht="214.5" customHeight="1" x14ac:dyDescent="0.3"/>
    <row r="827" ht="409.5" customHeight="1" x14ac:dyDescent="0.3"/>
    <row r="833" ht="409.5" customHeight="1" x14ac:dyDescent="0.3"/>
    <row r="836" ht="363" customHeight="1" x14ac:dyDescent="0.3"/>
    <row r="844" ht="49.5" customHeight="1" x14ac:dyDescent="0.3"/>
    <row r="874" ht="409.5" customHeight="1" x14ac:dyDescent="0.3"/>
    <row r="881" ht="264" customHeight="1" x14ac:dyDescent="0.3"/>
    <row r="887" ht="409.5" customHeight="1" x14ac:dyDescent="0.3"/>
    <row r="908" ht="363" customHeight="1" x14ac:dyDescent="0.3"/>
    <row r="912" ht="409.5" customHeight="1" x14ac:dyDescent="0.3"/>
    <row r="915" ht="409.5" customHeight="1" x14ac:dyDescent="0.3"/>
    <row r="918" ht="231" customHeight="1" x14ac:dyDescent="0.3"/>
    <row r="939" ht="399" customHeight="1" x14ac:dyDescent="0.3"/>
  </sheetData>
  <sheetProtection formatCells="0" formatColumns="0" formatRows="0"/>
  <dataConsolidate/>
  <mergeCells count="3595">
    <mergeCell ref="AE14:AE15"/>
    <mergeCell ref="AD14:AD15"/>
    <mergeCell ref="AC14:AC15"/>
    <mergeCell ref="AE8:AE11"/>
    <mergeCell ref="AD8:AD11"/>
    <mergeCell ref="AC8:AC11"/>
    <mergeCell ref="AG12:AG13"/>
    <mergeCell ref="AF12:AF13"/>
    <mergeCell ref="AE12:AE13"/>
    <mergeCell ref="AD12:AD13"/>
    <mergeCell ref="AC12:AC13"/>
    <mergeCell ref="AE27:AE28"/>
    <mergeCell ref="AD27:AD28"/>
    <mergeCell ref="AC27:AC28"/>
    <mergeCell ref="AG20:AG21"/>
    <mergeCell ref="AF20:AF21"/>
    <mergeCell ref="AE20:AE21"/>
    <mergeCell ref="AD20:AD21"/>
    <mergeCell ref="AC20:AC21"/>
    <mergeCell ref="AE23:AE24"/>
    <mergeCell ref="AD23:AD24"/>
    <mergeCell ref="AC23:AC24"/>
    <mergeCell ref="AG25:AG26"/>
    <mergeCell ref="AF25:AF26"/>
    <mergeCell ref="AE25:AE26"/>
    <mergeCell ref="AD25:AD26"/>
    <mergeCell ref="AC25:AC26"/>
    <mergeCell ref="AF27:AF28"/>
    <mergeCell ref="AG27:AG28"/>
    <mergeCell ref="AE66:AE69"/>
    <mergeCell ref="AD66:AD69"/>
    <mergeCell ref="AC66:AC69"/>
    <mergeCell ref="AE70:AE71"/>
    <mergeCell ref="AD70:AD71"/>
    <mergeCell ref="AC70:AC71"/>
    <mergeCell ref="AE73:AE74"/>
    <mergeCell ref="AD73:AD74"/>
    <mergeCell ref="AC73:AC74"/>
    <mergeCell ref="AG75:AG76"/>
    <mergeCell ref="AF75:AF76"/>
    <mergeCell ref="AE75:AE76"/>
    <mergeCell ref="AD75:AD76"/>
    <mergeCell ref="AC75:AC76"/>
    <mergeCell ref="AE37:AE38"/>
    <mergeCell ref="AD37:AD38"/>
    <mergeCell ref="AC37:AC38"/>
    <mergeCell ref="AC63:AC64"/>
    <mergeCell ref="AD51:AD53"/>
    <mergeCell ref="AC51:AC53"/>
    <mergeCell ref="AF54:AF55"/>
    <mergeCell ref="AE54:AE55"/>
    <mergeCell ref="AD54:AD55"/>
    <mergeCell ref="AC54:AC55"/>
    <mergeCell ref="AD58:AD60"/>
    <mergeCell ref="AC58:AC60"/>
    <mergeCell ref="AG56:AG57"/>
    <mergeCell ref="AC83:AC85"/>
    <mergeCell ref="AG86:AG88"/>
    <mergeCell ref="AF86:AF88"/>
    <mergeCell ref="AE86:AE88"/>
    <mergeCell ref="AD86:AD88"/>
    <mergeCell ref="AC86:AC88"/>
    <mergeCell ref="AE91:AE92"/>
    <mergeCell ref="AD91:AD92"/>
    <mergeCell ref="AC91:AC92"/>
    <mergeCell ref="AG81:AG82"/>
    <mergeCell ref="AF81:AF82"/>
    <mergeCell ref="AE81:AE82"/>
    <mergeCell ref="AD81:AD82"/>
    <mergeCell ref="AC81:AC82"/>
    <mergeCell ref="AE83:AE85"/>
    <mergeCell ref="AD83:AD85"/>
    <mergeCell ref="AD118:AD119"/>
    <mergeCell ref="AC118:AC119"/>
    <mergeCell ref="AF120:AF122"/>
    <mergeCell ref="AE120:AE122"/>
    <mergeCell ref="AD120:AD122"/>
    <mergeCell ref="AC120:AC122"/>
    <mergeCell ref="AC105:AC106"/>
    <mergeCell ref="AE107:AE108"/>
    <mergeCell ref="AD107:AD108"/>
    <mergeCell ref="AC107:AC108"/>
    <mergeCell ref="AD111:AD112"/>
    <mergeCell ref="AC111:AC112"/>
    <mergeCell ref="AD128:AD130"/>
    <mergeCell ref="AC128:AC130"/>
    <mergeCell ref="AG100:AG102"/>
    <mergeCell ref="AF100:AF102"/>
    <mergeCell ref="AE100:AE102"/>
    <mergeCell ref="AD100:AD102"/>
    <mergeCell ref="AC100:AC102"/>
    <mergeCell ref="AE103:AE104"/>
    <mergeCell ref="AD103:AD104"/>
    <mergeCell ref="AC103:AC104"/>
    <mergeCell ref="AE118:AE119"/>
    <mergeCell ref="AF118:AF119"/>
    <mergeCell ref="AG118:AG119"/>
    <mergeCell ref="AD146:AD147"/>
    <mergeCell ref="AC146:AC147"/>
    <mergeCell ref="AG148:AG149"/>
    <mergeCell ref="AF148:AF149"/>
    <mergeCell ref="AE148:AE149"/>
    <mergeCell ref="AD148:AD149"/>
    <mergeCell ref="AC148:AC149"/>
    <mergeCell ref="AE159:AE161"/>
    <mergeCell ref="AD159:AD161"/>
    <mergeCell ref="AC159:AC161"/>
    <mergeCell ref="AD140:AD141"/>
    <mergeCell ref="AC140:AC141"/>
    <mergeCell ref="AF142:AF143"/>
    <mergeCell ref="AE142:AE143"/>
    <mergeCell ref="AD142:AD143"/>
    <mergeCell ref="AC142:AC143"/>
    <mergeCell ref="AE146:AE147"/>
    <mergeCell ref="AE140:AE141"/>
    <mergeCell ref="AF140:AF141"/>
    <mergeCell ref="AG140:AG141"/>
    <mergeCell ref="AE151:AE153"/>
    <mergeCell ref="AD151:AD153"/>
    <mergeCell ref="AC151:AC153"/>
    <mergeCell ref="AF154:AF158"/>
    <mergeCell ref="AE154:AE158"/>
    <mergeCell ref="AF164:AF165"/>
    <mergeCell ref="AE164:AE165"/>
    <mergeCell ref="AD164:AD165"/>
    <mergeCell ref="AC164:AC165"/>
    <mergeCell ref="AD166:AD167"/>
    <mergeCell ref="AE186:AE187"/>
    <mergeCell ref="AD186:AD187"/>
    <mergeCell ref="AC186:AC187"/>
    <mergeCell ref="AG194:AG196"/>
    <mergeCell ref="AF194:AF196"/>
    <mergeCell ref="AE194:AE196"/>
    <mergeCell ref="AD194:AD196"/>
    <mergeCell ref="AC194:AC196"/>
    <mergeCell ref="AE182:AE183"/>
    <mergeCell ref="AD182:AD183"/>
    <mergeCell ref="AC182:AC183"/>
    <mergeCell ref="AG184:AG185"/>
    <mergeCell ref="AF184:AF185"/>
    <mergeCell ref="AG190:AG192"/>
    <mergeCell ref="AE166:AE167"/>
    <mergeCell ref="AF166:AF167"/>
    <mergeCell ref="AG166:AG167"/>
    <mergeCell ref="AE216:AE217"/>
    <mergeCell ref="AD216:AD217"/>
    <mergeCell ref="AC216:AC217"/>
    <mergeCell ref="AE200:AE202"/>
    <mergeCell ref="AD200:AD202"/>
    <mergeCell ref="AC200:AC202"/>
    <mergeCell ref="AE203:AE207"/>
    <mergeCell ref="AD203:AD207"/>
    <mergeCell ref="AC203:AC207"/>
    <mergeCell ref="AE209:AE210"/>
    <mergeCell ref="AD209:AD210"/>
    <mergeCell ref="AC209:AC210"/>
    <mergeCell ref="AG211:AG215"/>
    <mergeCell ref="AF211:AF215"/>
    <mergeCell ref="AE211:AE215"/>
    <mergeCell ref="AD211:AD215"/>
    <mergeCell ref="AC211:AC215"/>
    <mergeCell ref="AD244:AD246"/>
    <mergeCell ref="AC244:AC246"/>
    <mergeCell ref="AG219:AG220"/>
    <mergeCell ref="AF219:AF220"/>
    <mergeCell ref="AE219:AE220"/>
    <mergeCell ref="AD219:AD220"/>
    <mergeCell ref="AC219:AC220"/>
    <mergeCell ref="AE221:AE222"/>
    <mergeCell ref="AD221:AD222"/>
    <mergeCell ref="AC221:AC222"/>
    <mergeCell ref="AC249:AC251"/>
    <mergeCell ref="AE252:AE254"/>
    <mergeCell ref="AD252:AD254"/>
    <mergeCell ref="AC252:AC254"/>
    <mergeCell ref="AG241:AG243"/>
    <mergeCell ref="AF241:AF243"/>
    <mergeCell ref="AE241:AE243"/>
    <mergeCell ref="AD241:AD243"/>
    <mergeCell ref="AC241:AC243"/>
    <mergeCell ref="AE244:AE246"/>
    <mergeCell ref="AE258:AE259"/>
    <mergeCell ref="AD258:AD259"/>
    <mergeCell ref="AD317:AD318"/>
    <mergeCell ref="AC317:AC318"/>
    <mergeCell ref="AG314:AG315"/>
    <mergeCell ref="AF314:AF315"/>
    <mergeCell ref="AE314:AE315"/>
    <mergeCell ref="AD314:AD315"/>
    <mergeCell ref="AC314:AC315"/>
    <mergeCell ref="AG317:AG318"/>
    <mergeCell ref="AE267:AE268"/>
    <mergeCell ref="AD267:AD268"/>
    <mergeCell ref="AC267:AC268"/>
    <mergeCell ref="AG269:AG272"/>
    <mergeCell ref="AF269:AF272"/>
    <mergeCell ref="AE269:AE272"/>
    <mergeCell ref="AD269:AD272"/>
    <mergeCell ref="AC269:AC272"/>
    <mergeCell ref="AE262:AE263"/>
    <mergeCell ref="AD262:AD263"/>
    <mergeCell ref="AC262:AC263"/>
    <mergeCell ref="AG264:AG266"/>
    <mergeCell ref="AF264:AF266"/>
    <mergeCell ref="AE264:AE266"/>
    <mergeCell ref="AD264:AD266"/>
    <mergeCell ref="AC264:AC266"/>
    <mergeCell ref="AC258:AC259"/>
    <mergeCell ref="AG260:AG261"/>
    <mergeCell ref="AF260:AF261"/>
    <mergeCell ref="AE260:AE261"/>
    <mergeCell ref="AD260:AD261"/>
    <mergeCell ref="AC260:AC261"/>
    <mergeCell ref="BB338:BB339"/>
    <mergeCell ref="BC338:BC339"/>
    <mergeCell ref="BD338:BD339"/>
    <mergeCell ref="AD338:AD339"/>
    <mergeCell ref="AC338:AC339"/>
    <mergeCell ref="AE332:AE333"/>
    <mergeCell ref="AD332:AD333"/>
    <mergeCell ref="AC332:AC333"/>
    <mergeCell ref="AV338:AV339"/>
    <mergeCell ref="AW338:AW339"/>
    <mergeCell ref="AX338:AX339"/>
    <mergeCell ref="AY338:AY339"/>
    <mergeCell ref="AZ338:AZ339"/>
    <mergeCell ref="BA338:BA339"/>
    <mergeCell ref="AL338:AL339"/>
    <mergeCell ref="AM338:AM339"/>
    <mergeCell ref="AN338:AN339"/>
    <mergeCell ref="AO338:AO339"/>
    <mergeCell ref="AP338:AP339"/>
    <mergeCell ref="AQ338:AQ339"/>
    <mergeCell ref="AE338:AE339"/>
    <mergeCell ref="AF338:AF339"/>
    <mergeCell ref="AG338:AG339"/>
    <mergeCell ref="AI338:AI339"/>
    <mergeCell ref="AJ338:AJ339"/>
    <mergeCell ref="AK338:AK339"/>
    <mergeCell ref="BA336:BA337"/>
    <mergeCell ref="BB336:BB337"/>
    <mergeCell ref="BC336:BC337"/>
    <mergeCell ref="BD336:BD337"/>
    <mergeCell ref="BD332:BD333"/>
    <mergeCell ref="S338:S339"/>
    <mergeCell ref="T338:T339"/>
    <mergeCell ref="U338:U339"/>
    <mergeCell ref="V338:V339"/>
    <mergeCell ref="M338:M339"/>
    <mergeCell ref="N338:N339"/>
    <mergeCell ref="O338:O339"/>
    <mergeCell ref="P338:P339"/>
    <mergeCell ref="Q338:Q339"/>
    <mergeCell ref="R338:R339"/>
    <mergeCell ref="G338:G339"/>
    <mergeCell ref="H338:H339"/>
    <mergeCell ref="I338:I339"/>
    <mergeCell ref="J338:J339"/>
    <mergeCell ref="K338:K339"/>
    <mergeCell ref="L338:L339"/>
    <mergeCell ref="AZ336:AZ337"/>
    <mergeCell ref="V336:V337"/>
    <mergeCell ref="K336:K337"/>
    <mergeCell ref="L336:L337"/>
    <mergeCell ref="M336:M337"/>
    <mergeCell ref="N336:N337"/>
    <mergeCell ref="O336:O337"/>
    <mergeCell ref="P336:P337"/>
    <mergeCell ref="B338:B339"/>
    <mergeCell ref="C338:C339"/>
    <mergeCell ref="D338:D339"/>
    <mergeCell ref="E338:E339"/>
    <mergeCell ref="F338:F339"/>
    <mergeCell ref="AP336:AP337"/>
    <mergeCell ref="AQ336:AQ337"/>
    <mergeCell ref="AV336:AV337"/>
    <mergeCell ref="AW336:AW337"/>
    <mergeCell ref="AX336:AX337"/>
    <mergeCell ref="AY336:AY337"/>
    <mergeCell ref="AJ336:AJ337"/>
    <mergeCell ref="AK336:AK337"/>
    <mergeCell ref="AL336:AL337"/>
    <mergeCell ref="AM336:AM337"/>
    <mergeCell ref="AN336:AN337"/>
    <mergeCell ref="AO336:AO337"/>
    <mergeCell ref="AC336:AC337"/>
    <mergeCell ref="AD336:AD337"/>
    <mergeCell ref="AE336:AE337"/>
    <mergeCell ref="AF336:AF337"/>
    <mergeCell ref="AG336:AG337"/>
    <mergeCell ref="AI336:AI337"/>
    <mergeCell ref="Q336:Q337"/>
    <mergeCell ref="R336:R337"/>
    <mergeCell ref="S336:S337"/>
    <mergeCell ref="T336:T337"/>
    <mergeCell ref="U336:U337"/>
    <mergeCell ref="B336:B337"/>
    <mergeCell ref="C336:C337"/>
    <mergeCell ref="D336:D337"/>
    <mergeCell ref="E336:E337"/>
    <mergeCell ref="F336:F337"/>
    <mergeCell ref="G336:G337"/>
    <mergeCell ref="H336:H337"/>
    <mergeCell ref="I336:I337"/>
    <mergeCell ref="J336:J337"/>
    <mergeCell ref="AX332:AX333"/>
    <mergeCell ref="AY332:AY333"/>
    <mergeCell ref="AZ332:AZ333"/>
    <mergeCell ref="BA332:BA333"/>
    <mergeCell ref="BB332:BB333"/>
    <mergeCell ref="BC332:BC333"/>
    <mergeCell ref="AM332:AM333"/>
    <mergeCell ref="AN332:AN333"/>
    <mergeCell ref="AP332:AP333"/>
    <mergeCell ref="AQ332:AQ333"/>
    <mergeCell ref="AV332:AV333"/>
    <mergeCell ref="AW332:AW333"/>
    <mergeCell ref="AF332:AF333"/>
    <mergeCell ref="AG332:AG333"/>
    <mergeCell ref="AI332:AI333"/>
    <mergeCell ref="AJ332:AJ333"/>
    <mergeCell ref="AK332:AK333"/>
    <mergeCell ref="AL332:AL333"/>
    <mergeCell ref="T332:T333"/>
    <mergeCell ref="U332:U333"/>
    <mergeCell ref="V332:V333"/>
    <mergeCell ref="N332:N333"/>
    <mergeCell ref="AW324:AW325"/>
    <mergeCell ref="AX324:AX325"/>
    <mergeCell ref="T324:T325"/>
    <mergeCell ref="U324:U325"/>
    <mergeCell ref="V324:V325"/>
    <mergeCell ref="O332:O333"/>
    <mergeCell ref="P332:P333"/>
    <mergeCell ref="Q332:Q333"/>
    <mergeCell ref="R332:R333"/>
    <mergeCell ref="S332:S333"/>
    <mergeCell ref="H332:H333"/>
    <mergeCell ref="I332:I333"/>
    <mergeCell ref="J332:J333"/>
    <mergeCell ref="K332:K333"/>
    <mergeCell ref="L332:L333"/>
    <mergeCell ref="M332:M333"/>
    <mergeCell ref="B332:B333"/>
    <mergeCell ref="C332:C333"/>
    <mergeCell ref="D332:D333"/>
    <mergeCell ref="E332:E333"/>
    <mergeCell ref="F332:F333"/>
    <mergeCell ref="G332:G333"/>
    <mergeCell ref="K317:K318"/>
    <mergeCell ref="L317:L318"/>
    <mergeCell ref="M317:M318"/>
    <mergeCell ref="S321:S322"/>
    <mergeCell ref="T321:T322"/>
    <mergeCell ref="U321:U322"/>
    <mergeCell ref="BA321:BA322"/>
    <mergeCell ref="BB321:BB322"/>
    <mergeCell ref="BC321:BC322"/>
    <mergeCell ref="BD321:BD322"/>
    <mergeCell ref="B324:B325"/>
    <mergeCell ref="C324:C325"/>
    <mergeCell ref="D324:D325"/>
    <mergeCell ref="E324:E325"/>
    <mergeCell ref="F324:F325"/>
    <mergeCell ref="G324:G325"/>
    <mergeCell ref="AQ321:AQ322"/>
    <mergeCell ref="AV321:AV322"/>
    <mergeCell ref="AW321:AW322"/>
    <mergeCell ref="AX321:AX322"/>
    <mergeCell ref="AY321:AY322"/>
    <mergeCell ref="AZ321:AZ322"/>
    <mergeCell ref="V321:V322"/>
    <mergeCell ref="P321:P322"/>
    <mergeCell ref="Q321:Q322"/>
    <mergeCell ref="R321:R322"/>
    <mergeCell ref="AY324:AY325"/>
    <mergeCell ref="AZ324:AZ325"/>
    <mergeCell ref="BA324:BA325"/>
    <mergeCell ref="BB324:BB325"/>
    <mergeCell ref="BC324:BC325"/>
    <mergeCell ref="BD324:BD325"/>
    <mergeCell ref="N324:N325"/>
    <mergeCell ref="O324:O325"/>
    <mergeCell ref="P324:P325"/>
    <mergeCell ref="Q324:Q325"/>
    <mergeCell ref="R324:R325"/>
    <mergeCell ref="S324:S325"/>
    <mergeCell ref="H324:H325"/>
    <mergeCell ref="I324:I325"/>
    <mergeCell ref="J324:J325"/>
    <mergeCell ref="K324:K325"/>
    <mergeCell ref="L324:L325"/>
    <mergeCell ref="M324:M325"/>
    <mergeCell ref="AV324:AV325"/>
    <mergeCell ref="AP321:AP322"/>
    <mergeCell ref="AO321:AO322"/>
    <mergeCell ref="AK321:AK322"/>
    <mergeCell ref="AJ321:AJ322"/>
    <mergeCell ref="AI321:AI322"/>
    <mergeCell ref="AK324:AK325"/>
    <mergeCell ref="AJ324:AJ325"/>
    <mergeCell ref="AI324:AI325"/>
    <mergeCell ref="AO324:AO325"/>
    <mergeCell ref="AP324:AP325"/>
    <mergeCell ref="AQ324:AQ325"/>
    <mergeCell ref="J321:J322"/>
    <mergeCell ref="K321:K322"/>
    <mergeCell ref="L321:L322"/>
    <mergeCell ref="M321:M322"/>
    <mergeCell ref="N321:N322"/>
    <mergeCell ref="O321:O322"/>
    <mergeCell ref="BC317:BC318"/>
    <mergeCell ref="BD317:BD318"/>
    <mergeCell ref="B321:B322"/>
    <mergeCell ref="C321:C322"/>
    <mergeCell ref="D321:D322"/>
    <mergeCell ref="E321:E322"/>
    <mergeCell ref="F321:F322"/>
    <mergeCell ref="G321:G322"/>
    <mergeCell ref="H321:H322"/>
    <mergeCell ref="I321:I322"/>
    <mergeCell ref="AW317:AW318"/>
    <mergeCell ref="AX317:AX318"/>
    <mergeCell ref="AY317:AY318"/>
    <mergeCell ref="AZ317:AZ318"/>
    <mergeCell ref="BA317:BA318"/>
    <mergeCell ref="BB317:BB318"/>
    <mergeCell ref="AM317:AM318"/>
    <mergeCell ref="AN317:AN318"/>
    <mergeCell ref="AO317:AO318"/>
    <mergeCell ref="AP317:AP318"/>
    <mergeCell ref="AQ317:AQ318"/>
    <mergeCell ref="AV317:AV318"/>
    <mergeCell ref="AF317:AF318"/>
    <mergeCell ref="AE317:AE318"/>
    <mergeCell ref="I317:I318"/>
    <mergeCell ref="J317:J318"/>
    <mergeCell ref="BD314:BD315"/>
    <mergeCell ref="AO314:AO315"/>
    <mergeCell ref="AP314:AP315"/>
    <mergeCell ref="AQ314:AQ315"/>
    <mergeCell ref="AV314:AV315"/>
    <mergeCell ref="AW314:AW315"/>
    <mergeCell ref="AX314:AX315"/>
    <mergeCell ref="AI314:AI315"/>
    <mergeCell ref="AJ314:AJ315"/>
    <mergeCell ref="AK314:AK315"/>
    <mergeCell ref="AL314:AL315"/>
    <mergeCell ref="AM314:AM315"/>
    <mergeCell ref="AN314:AN315"/>
    <mergeCell ref="V314:V315"/>
    <mergeCell ref="P314:P315"/>
    <mergeCell ref="Q314:Q315"/>
    <mergeCell ref="R314:R315"/>
    <mergeCell ref="S314:S315"/>
    <mergeCell ref="T314:T315"/>
    <mergeCell ref="U314:U315"/>
    <mergeCell ref="AV282:AV285"/>
    <mergeCell ref="AF282:AF285"/>
    <mergeCell ref="AG282:AG285"/>
    <mergeCell ref="AI282:AI285"/>
    <mergeCell ref="AJ282:AJ285"/>
    <mergeCell ref="AK282:AK285"/>
    <mergeCell ref="B317:B318"/>
    <mergeCell ref="C317:C318"/>
    <mergeCell ref="D317:D318"/>
    <mergeCell ref="E317:E318"/>
    <mergeCell ref="F317:F318"/>
    <mergeCell ref="G317:G318"/>
    <mergeCell ref="AY314:AY315"/>
    <mergeCell ref="AZ314:AZ315"/>
    <mergeCell ref="BA314:BA315"/>
    <mergeCell ref="BB314:BB315"/>
    <mergeCell ref="BC314:BC315"/>
    <mergeCell ref="J314:J315"/>
    <mergeCell ref="AI317:AI318"/>
    <mergeCell ref="AJ317:AJ318"/>
    <mergeCell ref="AK317:AK318"/>
    <mergeCell ref="AL317:AL318"/>
    <mergeCell ref="T317:T318"/>
    <mergeCell ref="U317:U318"/>
    <mergeCell ref="V317:V318"/>
    <mergeCell ref="N317:N318"/>
    <mergeCell ref="O317:O318"/>
    <mergeCell ref="P317:P318"/>
    <mergeCell ref="Q317:Q318"/>
    <mergeCell ref="R317:R318"/>
    <mergeCell ref="S317:S318"/>
    <mergeCell ref="H317:H318"/>
    <mergeCell ref="B282:B285"/>
    <mergeCell ref="C282:C285"/>
    <mergeCell ref="D282:D285"/>
    <mergeCell ref="E282:E285"/>
    <mergeCell ref="F282:F285"/>
    <mergeCell ref="G282:G285"/>
    <mergeCell ref="K314:K315"/>
    <mergeCell ref="L314:L315"/>
    <mergeCell ref="M314:M315"/>
    <mergeCell ref="N314:N315"/>
    <mergeCell ref="O314:O315"/>
    <mergeCell ref="BC282:BC285"/>
    <mergeCell ref="BD282:BD285"/>
    <mergeCell ref="B314:B315"/>
    <mergeCell ref="C314:C315"/>
    <mergeCell ref="D314:D315"/>
    <mergeCell ref="E314:E315"/>
    <mergeCell ref="F314:F315"/>
    <mergeCell ref="G314:G315"/>
    <mergeCell ref="H314:H315"/>
    <mergeCell ref="I314:I315"/>
    <mergeCell ref="AW282:AW285"/>
    <mergeCell ref="AX282:AX285"/>
    <mergeCell ref="AY282:AY285"/>
    <mergeCell ref="AZ282:AZ285"/>
    <mergeCell ref="BA282:BA285"/>
    <mergeCell ref="BB282:BB285"/>
    <mergeCell ref="AM282:AM285"/>
    <mergeCell ref="AN282:AN285"/>
    <mergeCell ref="AO282:AO285"/>
    <mergeCell ref="AP282:AP285"/>
    <mergeCell ref="AQ282:AQ285"/>
    <mergeCell ref="AJ269:AJ272"/>
    <mergeCell ref="AK269:AK272"/>
    <mergeCell ref="AL269:AL272"/>
    <mergeCell ref="AM269:AM272"/>
    <mergeCell ref="AN269:AN272"/>
    <mergeCell ref="AL282:AL285"/>
    <mergeCell ref="T282:T285"/>
    <mergeCell ref="U282:U285"/>
    <mergeCell ref="V282:V285"/>
    <mergeCell ref="N282:N285"/>
    <mergeCell ref="O282:O285"/>
    <mergeCell ref="P282:P285"/>
    <mergeCell ref="Q282:Q285"/>
    <mergeCell ref="R282:R285"/>
    <mergeCell ref="S282:S285"/>
    <mergeCell ref="H282:H285"/>
    <mergeCell ref="I282:I285"/>
    <mergeCell ref="J282:J285"/>
    <mergeCell ref="K282:K285"/>
    <mergeCell ref="L282:L285"/>
    <mergeCell ref="M282:M285"/>
    <mergeCell ref="AE282:AE285"/>
    <mergeCell ref="AD282:AD285"/>
    <mergeCell ref="AC282:AC285"/>
    <mergeCell ref="BC267:BC268"/>
    <mergeCell ref="BD267:BD268"/>
    <mergeCell ref="B269:B272"/>
    <mergeCell ref="C269:C272"/>
    <mergeCell ref="D269:D272"/>
    <mergeCell ref="E269:E272"/>
    <mergeCell ref="F269:F272"/>
    <mergeCell ref="G269:G272"/>
    <mergeCell ref="H269:H272"/>
    <mergeCell ref="I269:I272"/>
    <mergeCell ref="AW267:AW268"/>
    <mergeCell ref="AX267:AX268"/>
    <mergeCell ref="AY267:AY268"/>
    <mergeCell ref="AZ267:AZ268"/>
    <mergeCell ref="BA267:BA268"/>
    <mergeCell ref="BB267:BB268"/>
    <mergeCell ref="AM267:AM268"/>
    <mergeCell ref="AN267:AN268"/>
    <mergeCell ref="AO267:AO268"/>
    <mergeCell ref="AY269:AY272"/>
    <mergeCell ref="AZ269:AZ272"/>
    <mergeCell ref="BA269:BA272"/>
    <mergeCell ref="BB269:BB272"/>
    <mergeCell ref="BC269:BC272"/>
    <mergeCell ref="BD269:BD272"/>
    <mergeCell ref="AO269:AO272"/>
    <mergeCell ref="AP269:AP272"/>
    <mergeCell ref="AQ269:AQ272"/>
    <mergeCell ref="AV269:AV272"/>
    <mergeCell ref="AW269:AW272"/>
    <mergeCell ref="AX269:AX272"/>
    <mergeCell ref="AI269:AI272"/>
    <mergeCell ref="T267:T268"/>
    <mergeCell ref="U267:U268"/>
    <mergeCell ref="V267:V268"/>
    <mergeCell ref="N267:N268"/>
    <mergeCell ref="O267:O268"/>
    <mergeCell ref="P267:P268"/>
    <mergeCell ref="Q267:Q268"/>
    <mergeCell ref="R267:R268"/>
    <mergeCell ref="S267:S268"/>
    <mergeCell ref="V269:V272"/>
    <mergeCell ref="P269:P272"/>
    <mergeCell ref="Q269:Q272"/>
    <mergeCell ref="R269:R272"/>
    <mergeCell ref="S269:S272"/>
    <mergeCell ref="T269:T272"/>
    <mergeCell ref="U269:U272"/>
    <mergeCell ref="J269:J272"/>
    <mergeCell ref="K269:K272"/>
    <mergeCell ref="L269:L272"/>
    <mergeCell ref="M269:M272"/>
    <mergeCell ref="N269:N272"/>
    <mergeCell ref="O269:O272"/>
    <mergeCell ref="H267:H268"/>
    <mergeCell ref="I267:I268"/>
    <mergeCell ref="J267:J268"/>
    <mergeCell ref="K267:K268"/>
    <mergeCell ref="L267:L268"/>
    <mergeCell ref="M267:M268"/>
    <mergeCell ref="B267:B268"/>
    <mergeCell ref="C267:C268"/>
    <mergeCell ref="D267:D268"/>
    <mergeCell ref="E267:E268"/>
    <mergeCell ref="F267:F268"/>
    <mergeCell ref="G267:G268"/>
    <mergeCell ref="AY264:AY266"/>
    <mergeCell ref="AZ264:AZ266"/>
    <mergeCell ref="BA264:BA266"/>
    <mergeCell ref="BB264:BB266"/>
    <mergeCell ref="BC264:BC266"/>
    <mergeCell ref="J264:J266"/>
    <mergeCell ref="K264:K266"/>
    <mergeCell ref="L264:L266"/>
    <mergeCell ref="M264:M266"/>
    <mergeCell ref="N264:N266"/>
    <mergeCell ref="O264:O266"/>
    <mergeCell ref="AP267:AP268"/>
    <mergeCell ref="AQ267:AQ268"/>
    <mergeCell ref="AV267:AV268"/>
    <mergeCell ref="AF267:AF268"/>
    <mergeCell ref="AG267:AG268"/>
    <mergeCell ref="AI267:AI268"/>
    <mergeCell ref="AJ267:AJ268"/>
    <mergeCell ref="AK267:AK268"/>
    <mergeCell ref="AL267:AL268"/>
    <mergeCell ref="BD264:BD266"/>
    <mergeCell ref="AO264:AO266"/>
    <mergeCell ref="AP264:AP266"/>
    <mergeCell ref="AQ264:AQ266"/>
    <mergeCell ref="AV264:AV266"/>
    <mergeCell ref="AW264:AW266"/>
    <mergeCell ref="AX264:AX266"/>
    <mergeCell ref="AI264:AI266"/>
    <mergeCell ref="AJ264:AJ266"/>
    <mergeCell ref="AK264:AK266"/>
    <mergeCell ref="AL264:AL266"/>
    <mergeCell ref="AM264:AM266"/>
    <mergeCell ref="AN264:AN266"/>
    <mergeCell ref="V264:V266"/>
    <mergeCell ref="P264:P266"/>
    <mergeCell ref="Q264:Q266"/>
    <mergeCell ref="R264:R266"/>
    <mergeCell ref="S264:S266"/>
    <mergeCell ref="T264:T266"/>
    <mergeCell ref="U264:U266"/>
    <mergeCell ref="BC262:BC263"/>
    <mergeCell ref="BD262:BD263"/>
    <mergeCell ref="B264:B266"/>
    <mergeCell ref="C264:C266"/>
    <mergeCell ref="D264:D266"/>
    <mergeCell ref="E264:E266"/>
    <mergeCell ref="F264:F266"/>
    <mergeCell ref="G264:G266"/>
    <mergeCell ref="H264:H266"/>
    <mergeCell ref="I264:I266"/>
    <mergeCell ref="AW262:AW263"/>
    <mergeCell ref="AX262:AX263"/>
    <mergeCell ref="AY262:AY263"/>
    <mergeCell ref="AZ262:AZ263"/>
    <mergeCell ref="BA262:BA263"/>
    <mergeCell ref="BB262:BB263"/>
    <mergeCell ref="AM262:AM263"/>
    <mergeCell ref="AN262:AN263"/>
    <mergeCell ref="AO262:AO263"/>
    <mergeCell ref="AP262:AP263"/>
    <mergeCell ref="AQ262:AQ263"/>
    <mergeCell ref="AV262:AV263"/>
    <mergeCell ref="AF262:AF263"/>
    <mergeCell ref="AG262:AG263"/>
    <mergeCell ref="AI262:AI263"/>
    <mergeCell ref="AJ262:AJ263"/>
    <mergeCell ref="AK262:AK263"/>
    <mergeCell ref="AL262:AL263"/>
    <mergeCell ref="T262:T263"/>
    <mergeCell ref="U262:U263"/>
    <mergeCell ref="V262:V263"/>
    <mergeCell ref="N262:N263"/>
    <mergeCell ref="AJ260:AJ261"/>
    <mergeCell ref="AK260:AK261"/>
    <mergeCell ref="AL260:AL261"/>
    <mergeCell ref="AM260:AM261"/>
    <mergeCell ref="AN260:AN261"/>
    <mergeCell ref="O262:O263"/>
    <mergeCell ref="P262:P263"/>
    <mergeCell ref="Q262:Q263"/>
    <mergeCell ref="R262:R263"/>
    <mergeCell ref="S262:S263"/>
    <mergeCell ref="H262:H263"/>
    <mergeCell ref="I262:I263"/>
    <mergeCell ref="J262:J263"/>
    <mergeCell ref="K262:K263"/>
    <mergeCell ref="L262:L263"/>
    <mergeCell ref="M262:M263"/>
    <mergeCell ref="B262:B263"/>
    <mergeCell ref="C262:C263"/>
    <mergeCell ref="D262:D263"/>
    <mergeCell ref="E262:E263"/>
    <mergeCell ref="F262:F263"/>
    <mergeCell ref="G262:G263"/>
    <mergeCell ref="BC258:BC259"/>
    <mergeCell ref="BD258:BD259"/>
    <mergeCell ref="B260:B261"/>
    <mergeCell ref="C260:C261"/>
    <mergeCell ref="D260:D261"/>
    <mergeCell ref="E260:E261"/>
    <mergeCell ref="F260:F261"/>
    <mergeCell ref="G260:G261"/>
    <mergeCell ref="H260:H261"/>
    <mergeCell ref="I260:I261"/>
    <mergeCell ref="AW258:AW259"/>
    <mergeCell ref="AX258:AX259"/>
    <mergeCell ref="AY258:AY259"/>
    <mergeCell ref="AZ258:AZ259"/>
    <mergeCell ref="BA258:BA259"/>
    <mergeCell ref="BB258:BB259"/>
    <mergeCell ref="AM258:AM259"/>
    <mergeCell ref="AN258:AN259"/>
    <mergeCell ref="AO258:AO259"/>
    <mergeCell ref="AY260:AY261"/>
    <mergeCell ref="AZ260:AZ261"/>
    <mergeCell ref="BA260:BA261"/>
    <mergeCell ref="BB260:BB261"/>
    <mergeCell ref="BC260:BC261"/>
    <mergeCell ref="BD260:BD261"/>
    <mergeCell ref="AO260:AO261"/>
    <mergeCell ref="AP260:AP261"/>
    <mergeCell ref="AQ260:AQ261"/>
    <mergeCell ref="AV260:AV261"/>
    <mergeCell ref="AW260:AW261"/>
    <mergeCell ref="AX260:AX261"/>
    <mergeCell ref="AI260:AI261"/>
    <mergeCell ref="T258:T259"/>
    <mergeCell ref="U258:U259"/>
    <mergeCell ref="V258:V259"/>
    <mergeCell ref="N258:N259"/>
    <mergeCell ref="O258:O259"/>
    <mergeCell ref="P258:P259"/>
    <mergeCell ref="Q258:Q259"/>
    <mergeCell ref="R258:R259"/>
    <mergeCell ref="S258:S259"/>
    <mergeCell ref="V260:V261"/>
    <mergeCell ref="P260:P261"/>
    <mergeCell ref="Q260:Q261"/>
    <mergeCell ref="R260:R261"/>
    <mergeCell ref="S260:S261"/>
    <mergeCell ref="T260:T261"/>
    <mergeCell ref="U260:U261"/>
    <mergeCell ref="J260:J261"/>
    <mergeCell ref="K260:K261"/>
    <mergeCell ref="L260:L261"/>
    <mergeCell ref="M260:M261"/>
    <mergeCell ref="N260:N261"/>
    <mergeCell ref="O260:O261"/>
    <mergeCell ref="H258:H259"/>
    <mergeCell ref="I258:I259"/>
    <mergeCell ref="J258:J259"/>
    <mergeCell ref="K258:K259"/>
    <mergeCell ref="L258:L259"/>
    <mergeCell ref="M258:M259"/>
    <mergeCell ref="B258:B259"/>
    <mergeCell ref="C258:C259"/>
    <mergeCell ref="D258:D259"/>
    <mergeCell ref="E258:E259"/>
    <mergeCell ref="F258:F259"/>
    <mergeCell ref="G258:G259"/>
    <mergeCell ref="AY256:AY257"/>
    <mergeCell ref="AZ256:AZ257"/>
    <mergeCell ref="BA256:BA257"/>
    <mergeCell ref="BB256:BB257"/>
    <mergeCell ref="BC256:BC257"/>
    <mergeCell ref="J256:J257"/>
    <mergeCell ref="K256:K257"/>
    <mergeCell ref="L256:L257"/>
    <mergeCell ref="M256:M257"/>
    <mergeCell ref="N256:N257"/>
    <mergeCell ref="O256:O257"/>
    <mergeCell ref="AP258:AP259"/>
    <mergeCell ref="AQ258:AQ259"/>
    <mergeCell ref="AV258:AV259"/>
    <mergeCell ref="AF258:AF259"/>
    <mergeCell ref="AG258:AG259"/>
    <mergeCell ref="AI258:AI259"/>
    <mergeCell ref="AJ258:AJ259"/>
    <mergeCell ref="AK258:AK259"/>
    <mergeCell ref="AL258:AL259"/>
    <mergeCell ref="BD256:BD257"/>
    <mergeCell ref="AO256:AO257"/>
    <mergeCell ref="AP256:AP257"/>
    <mergeCell ref="AQ256:AQ257"/>
    <mergeCell ref="AV256:AV257"/>
    <mergeCell ref="AW256:AW257"/>
    <mergeCell ref="AX256:AX257"/>
    <mergeCell ref="AI256:AI257"/>
    <mergeCell ref="AJ256:AJ257"/>
    <mergeCell ref="AK256:AK257"/>
    <mergeCell ref="AL256:AL257"/>
    <mergeCell ref="AM256:AM257"/>
    <mergeCell ref="AN256:AN257"/>
    <mergeCell ref="V256:V257"/>
    <mergeCell ref="P256:P257"/>
    <mergeCell ref="Q256:Q257"/>
    <mergeCell ref="R256:R257"/>
    <mergeCell ref="S256:S257"/>
    <mergeCell ref="T256:T257"/>
    <mergeCell ref="U256:U257"/>
    <mergeCell ref="AG256:AG257"/>
    <mergeCell ref="AF256:AF257"/>
    <mergeCell ref="AE256:AE257"/>
    <mergeCell ref="AD256:AD257"/>
    <mergeCell ref="AC256:AC257"/>
    <mergeCell ref="B252:B254"/>
    <mergeCell ref="C252:C254"/>
    <mergeCell ref="D252:D254"/>
    <mergeCell ref="E252:E254"/>
    <mergeCell ref="F252:F254"/>
    <mergeCell ref="G252:G254"/>
    <mergeCell ref="BC252:BC254"/>
    <mergeCell ref="BD252:BD254"/>
    <mergeCell ref="B256:B257"/>
    <mergeCell ref="C256:C257"/>
    <mergeCell ref="D256:D257"/>
    <mergeCell ref="E256:E257"/>
    <mergeCell ref="F256:F257"/>
    <mergeCell ref="G256:G257"/>
    <mergeCell ref="H256:H257"/>
    <mergeCell ref="I256:I257"/>
    <mergeCell ref="AW252:AW254"/>
    <mergeCell ref="AX252:AX254"/>
    <mergeCell ref="AY252:AY254"/>
    <mergeCell ref="AZ252:AZ254"/>
    <mergeCell ref="BA252:BA254"/>
    <mergeCell ref="BB252:BB254"/>
    <mergeCell ref="AM252:AM254"/>
    <mergeCell ref="AN252:AN254"/>
    <mergeCell ref="AO252:AO254"/>
    <mergeCell ref="AP252:AP254"/>
    <mergeCell ref="AQ252:AQ254"/>
    <mergeCell ref="AV252:AV254"/>
    <mergeCell ref="AF252:AF254"/>
    <mergeCell ref="AG252:AG254"/>
    <mergeCell ref="AI252:AI254"/>
    <mergeCell ref="AJ252:AJ254"/>
    <mergeCell ref="AV249:AV251"/>
    <mergeCell ref="AW249:AW251"/>
    <mergeCell ref="AX249:AX251"/>
    <mergeCell ref="AI249:AI251"/>
    <mergeCell ref="AJ249:AJ251"/>
    <mergeCell ref="AK249:AK251"/>
    <mergeCell ref="AL249:AL251"/>
    <mergeCell ref="AM249:AM251"/>
    <mergeCell ref="AN249:AN251"/>
    <mergeCell ref="O252:O254"/>
    <mergeCell ref="P252:P254"/>
    <mergeCell ref="Q252:Q254"/>
    <mergeCell ref="R252:R254"/>
    <mergeCell ref="S252:S254"/>
    <mergeCell ref="H252:H254"/>
    <mergeCell ref="I252:I254"/>
    <mergeCell ref="J252:J254"/>
    <mergeCell ref="K252:K254"/>
    <mergeCell ref="L252:L254"/>
    <mergeCell ref="M252:M254"/>
    <mergeCell ref="AK252:AK254"/>
    <mergeCell ref="AL252:AL254"/>
    <mergeCell ref="T252:T254"/>
    <mergeCell ref="U252:U254"/>
    <mergeCell ref="V252:V254"/>
    <mergeCell ref="N252:N254"/>
    <mergeCell ref="BC244:BC246"/>
    <mergeCell ref="BD244:BD246"/>
    <mergeCell ref="B249:B251"/>
    <mergeCell ref="C249:C251"/>
    <mergeCell ref="D249:D251"/>
    <mergeCell ref="E249:E251"/>
    <mergeCell ref="F249:F251"/>
    <mergeCell ref="G249:G251"/>
    <mergeCell ref="H249:H251"/>
    <mergeCell ref="I249:I251"/>
    <mergeCell ref="AW244:AW246"/>
    <mergeCell ref="AX244:AX246"/>
    <mergeCell ref="AY244:AY246"/>
    <mergeCell ref="AZ244:AZ246"/>
    <mergeCell ref="BA244:BA246"/>
    <mergeCell ref="BB244:BB246"/>
    <mergeCell ref="AM244:AM246"/>
    <mergeCell ref="AN244:AN246"/>
    <mergeCell ref="AO244:AO246"/>
    <mergeCell ref="AY249:AY251"/>
    <mergeCell ref="AZ249:AZ251"/>
    <mergeCell ref="BA249:BA251"/>
    <mergeCell ref="BB249:BB251"/>
    <mergeCell ref="BC249:BC251"/>
    <mergeCell ref="BD249:BD251"/>
    <mergeCell ref="AG249:AG251"/>
    <mergeCell ref="AF249:AF251"/>
    <mergeCell ref="AE249:AE251"/>
    <mergeCell ref="AD249:AD251"/>
    <mergeCell ref="AO249:AO251"/>
    <mergeCell ref="AP249:AP251"/>
    <mergeCell ref="AQ249:AQ251"/>
    <mergeCell ref="T244:T246"/>
    <mergeCell ref="U244:U246"/>
    <mergeCell ref="V244:V246"/>
    <mergeCell ref="N244:N246"/>
    <mergeCell ref="O244:O246"/>
    <mergeCell ref="P244:P246"/>
    <mergeCell ref="Q244:Q246"/>
    <mergeCell ref="R244:R246"/>
    <mergeCell ref="S244:S246"/>
    <mergeCell ref="V249:V251"/>
    <mergeCell ref="P249:P251"/>
    <mergeCell ref="Q249:Q251"/>
    <mergeCell ref="R249:R251"/>
    <mergeCell ref="S249:S251"/>
    <mergeCell ref="T249:T251"/>
    <mergeCell ref="U249:U251"/>
    <mergeCell ref="J249:J251"/>
    <mergeCell ref="K249:K251"/>
    <mergeCell ref="L249:L251"/>
    <mergeCell ref="M249:M251"/>
    <mergeCell ref="N249:N251"/>
    <mergeCell ref="O249:O251"/>
    <mergeCell ref="H244:H246"/>
    <mergeCell ref="I244:I246"/>
    <mergeCell ref="J244:J246"/>
    <mergeCell ref="K244:K246"/>
    <mergeCell ref="L244:L246"/>
    <mergeCell ref="M244:M246"/>
    <mergeCell ref="B244:B246"/>
    <mergeCell ref="C244:C246"/>
    <mergeCell ref="D244:D246"/>
    <mergeCell ref="E244:E246"/>
    <mergeCell ref="F244:F246"/>
    <mergeCell ref="G244:G246"/>
    <mergeCell ref="AY241:AY243"/>
    <mergeCell ref="AZ241:AZ243"/>
    <mergeCell ref="BA241:BA243"/>
    <mergeCell ref="BB241:BB243"/>
    <mergeCell ref="BC241:BC243"/>
    <mergeCell ref="J241:J243"/>
    <mergeCell ref="K241:K243"/>
    <mergeCell ref="L241:L243"/>
    <mergeCell ref="M241:M243"/>
    <mergeCell ref="N241:N243"/>
    <mergeCell ref="O241:O243"/>
    <mergeCell ref="AP244:AP246"/>
    <mergeCell ref="AQ244:AQ246"/>
    <mergeCell ref="AV244:AV246"/>
    <mergeCell ref="AF244:AF246"/>
    <mergeCell ref="AG244:AG246"/>
    <mergeCell ref="AI244:AI246"/>
    <mergeCell ref="AJ244:AJ246"/>
    <mergeCell ref="AK244:AK246"/>
    <mergeCell ref="AL244:AL246"/>
    <mergeCell ref="BD241:BD243"/>
    <mergeCell ref="AO241:AO243"/>
    <mergeCell ref="AP241:AP243"/>
    <mergeCell ref="AQ241:AQ243"/>
    <mergeCell ref="AV241:AV243"/>
    <mergeCell ref="AW241:AW243"/>
    <mergeCell ref="AX241:AX243"/>
    <mergeCell ref="AI241:AI243"/>
    <mergeCell ref="AJ241:AJ243"/>
    <mergeCell ref="AK241:AK243"/>
    <mergeCell ref="AL241:AL243"/>
    <mergeCell ref="AM241:AM243"/>
    <mergeCell ref="AN241:AN243"/>
    <mergeCell ref="V241:V243"/>
    <mergeCell ref="P241:P243"/>
    <mergeCell ref="Q241:Q243"/>
    <mergeCell ref="R241:R243"/>
    <mergeCell ref="S241:S243"/>
    <mergeCell ref="T241:T243"/>
    <mergeCell ref="U241:U243"/>
    <mergeCell ref="BC221:BC222"/>
    <mergeCell ref="BD221:BD222"/>
    <mergeCell ref="B241:B243"/>
    <mergeCell ref="C241:C243"/>
    <mergeCell ref="D241:D243"/>
    <mergeCell ref="E241:E243"/>
    <mergeCell ref="F241:F243"/>
    <mergeCell ref="G241:G243"/>
    <mergeCell ref="H241:H243"/>
    <mergeCell ref="I241:I243"/>
    <mergeCell ref="AW221:AW222"/>
    <mergeCell ref="AX221:AX222"/>
    <mergeCell ref="AY221:AY222"/>
    <mergeCell ref="AZ221:AZ222"/>
    <mergeCell ref="BA221:BA222"/>
    <mergeCell ref="BB221:BB222"/>
    <mergeCell ref="AM221:AM222"/>
    <mergeCell ref="AN221:AN222"/>
    <mergeCell ref="AO221:AO222"/>
    <mergeCell ref="AP221:AP222"/>
    <mergeCell ref="AQ221:AQ222"/>
    <mergeCell ref="AV221:AV222"/>
    <mergeCell ref="AF221:AF222"/>
    <mergeCell ref="AG221:AG222"/>
    <mergeCell ref="AI221:AI222"/>
    <mergeCell ref="AJ221:AJ222"/>
    <mergeCell ref="AK221:AK222"/>
    <mergeCell ref="AL221:AL222"/>
    <mergeCell ref="T221:T222"/>
    <mergeCell ref="U221:U222"/>
    <mergeCell ref="V221:V222"/>
    <mergeCell ref="N221:N222"/>
    <mergeCell ref="AJ219:AJ220"/>
    <mergeCell ref="AK219:AK220"/>
    <mergeCell ref="AL219:AL220"/>
    <mergeCell ref="AM219:AM220"/>
    <mergeCell ref="AN219:AN220"/>
    <mergeCell ref="O221:O222"/>
    <mergeCell ref="P221:P222"/>
    <mergeCell ref="Q221:Q222"/>
    <mergeCell ref="R221:R222"/>
    <mergeCell ref="S221:S222"/>
    <mergeCell ref="H221:H222"/>
    <mergeCell ref="I221:I222"/>
    <mergeCell ref="J221:J222"/>
    <mergeCell ref="K221:K222"/>
    <mergeCell ref="L221:L222"/>
    <mergeCell ref="M221:M222"/>
    <mergeCell ref="B221:B222"/>
    <mergeCell ref="C221:C222"/>
    <mergeCell ref="D221:D222"/>
    <mergeCell ref="E221:E222"/>
    <mergeCell ref="F221:F222"/>
    <mergeCell ref="G221:G222"/>
    <mergeCell ref="BC216:BC217"/>
    <mergeCell ref="BD216:BD217"/>
    <mergeCell ref="B219:B220"/>
    <mergeCell ref="C219:C220"/>
    <mergeCell ref="D219:D220"/>
    <mergeCell ref="E219:E220"/>
    <mergeCell ref="F219:F220"/>
    <mergeCell ref="G219:G220"/>
    <mergeCell ref="H219:H220"/>
    <mergeCell ref="I219:I220"/>
    <mergeCell ref="AW216:AW217"/>
    <mergeCell ref="AX216:AX217"/>
    <mergeCell ref="AY216:AY217"/>
    <mergeCell ref="AZ216:AZ217"/>
    <mergeCell ref="BA216:BA217"/>
    <mergeCell ref="BB216:BB217"/>
    <mergeCell ref="AM216:AM217"/>
    <mergeCell ref="AN216:AN217"/>
    <mergeCell ref="AO216:AO217"/>
    <mergeCell ref="AY219:AY220"/>
    <mergeCell ref="AZ219:AZ220"/>
    <mergeCell ref="BA219:BA220"/>
    <mergeCell ref="BB219:BB220"/>
    <mergeCell ref="BC219:BC220"/>
    <mergeCell ref="BD219:BD220"/>
    <mergeCell ref="AO219:AO220"/>
    <mergeCell ref="AP219:AP220"/>
    <mergeCell ref="AQ219:AQ220"/>
    <mergeCell ref="AV219:AV220"/>
    <mergeCell ref="AW219:AW220"/>
    <mergeCell ref="AX219:AX220"/>
    <mergeCell ref="AI219:AI220"/>
    <mergeCell ref="T216:T217"/>
    <mergeCell ref="U216:U217"/>
    <mergeCell ref="V216:V217"/>
    <mergeCell ref="N216:N217"/>
    <mergeCell ref="O216:O217"/>
    <mergeCell ref="P216:P217"/>
    <mergeCell ref="Q216:Q217"/>
    <mergeCell ref="R216:R217"/>
    <mergeCell ref="S216:S217"/>
    <mergeCell ref="V219:V220"/>
    <mergeCell ref="P219:P220"/>
    <mergeCell ref="Q219:Q220"/>
    <mergeCell ref="R219:R220"/>
    <mergeCell ref="S219:S220"/>
    <mergeCell ref="T219:T220"/>
    <mergeCell ref="U219:U220"/>
    <mergeCell ref="J219:J220"/>
    <mergeCell ref="K219:K220"/>
    <mergeCell ref="L219:L220"/>
    <mergeCell ref="M219:M220"/>
    <mergeCell ref="N219:N220"/>
    <mergeCell ref="O219:O220"/>
    <mergeCell ref="H216:H217"/>
    <mergeCell ref="I216:I217"/>
    <mergeCell ref="J216:J217"/>
    <mergeCell ref="K216:K217"/>
    <mergeCell ref="L216:L217"/>
    <mergeCell ref="M216:M217"/>
    <mergeCell ref="B216:B217"/>
    <mergeCell ref="C216:C217"/>
    <mergeCell ref="D216:D217"/>
    <mergeCell ref="E216:E217"/>
    <mergeCell ref="F216:F217"/>
    <mergeCell ref="G216:G217"/>
    <mergeCell ref="AY211:AY215"/>
    <mergeCell ref="AZ211:AZ215"/>
    <mergeCell ref="BA211:BA215"/>
    <mergeCell ref="BB211:BB215"/>
    <mergeCell ref="BC211:BC215"/>
    <mergeCell ref="J211:J215"/>
    <mergeCell ref="K211:K215"/>
    <mergeCell ref="L211:L215"/>
    <mergeCell ref="M211:M215"/>
    <mergeCell ref="N211:N215"/>
    <mergeCell ref="O211:O215"/>
    <mergeCell ref="AP216:AP217"/>
    <mergeCell ref="AQ216:AQ217"/>
    <mergeCell ref="AV216:AV217"/>
    <mergeCell ref="AF216:AF217"/>
    <mergeCell ref="AG216:AG217"/>
    <mergeCell ref="AI216:AI217"/>
    <mergeCell ref="AJ216:AJ217"/>
    <mergeCell ref="AK216:AK217"/>
    <mergeCell ref="AL216:AL217"/>
    <mergeCell ref="BD211:BD215"/>
    <mergeCell ref="AO211:AO215"/>
    <mergeCell ref="AP211:AP215"/>
    <mergeCell ref="AQ211:AQ215"/>
    <mergeCell ref="AV211:AV215"/>
    <mergeCell ref="AW211:AW215"/>
    <mergeCell ref="AX211:AX215"/>
    <mergeCell ref="AI211:AI215"/>
    <mergeCell ref="AJ211:AJ215"/>
    <mergeCell ref="AK211:AK215"/>
    <mergeCell ref="AL211:AL215"/>
    <mergeCell ref="AM211:AM215"/>
    <mergeCell ref="AN211:AN215"/>
    <mergeCell ref="V211:V215"/>
    <mergeCell ref="P211:P215"/>
    <mergeCell ref="Q211:Q215"/>
    <mergeCell ref="R211:R215"/>
    <mergeCell ref="S211:S215"/>
    <mergeCell ref="T211:T215"/>
    <mergeCell ref="U211:U215"/>
    <mergeCell ref="BC209:BC210"/>
    <mergeCell ref="BD209:BD210"/>
    <mergeCell ref="B211:B215"/>
    <mergeCell ref="C211:C215"/>
    <mergeCell ref="D211:D215"/>
    <mergeCell ref="E211:E215"/>
    <mergeCell ref="F211:F215"/>
    <mergeCell ref="G211:G215"/>
    <mergeCell ref="H211:H215"/>
    <mergeCell ref="I211:I215"/>
    <mergeCell ref="AW209:AW210"/>
    <mergeCell ref="AX209:AX210"/>
    <mergeCell ref="AY209:AY210"/>
    <mergeCell ref="AZ209:AZ210"/>
    <mergeCell ref="BA209:BA210"/>
    <mergeCell ref="BB209:BB210"/>
    <mergeCell ref="AM209:AM210"/>
    <mergeCell ref="AN209:AN210"/>
    <mergeCell ref="AO209:AO210"/>
    <mergeCell ref="AP209:AP210"/>
    <mergeCell ref="AQ209:AQ210"/>
    <mergeCell ref="AV209:AV210"/>
    <mergeCell ref="AF209:AF210"/>
    <mergeCell ref="AG209:AG210"/>
    <mergeCell ref="AI209:AI210"/>
    <mergeCell ref="AJ209:AJ210"/>
    <mergeCell ref="AK209:AK210"/>
    <mergeCell ref="AL209:AL210"/>
    <mergeCell ref="T209:T210"/>
    <mergeCell ref="U209:U210"/>
    <mergeCell ref="V209:V210"/>
    <mergeCell ref="N209:N210"/>
    <mergeCell ref="O209:O210"/>
    <mergeCell ref="P209:P210"/>
    <mergeCell ref="Q209:Q210"/>
    <mergeCell ref="R209:R210"/>
    <mergeCell ref="S209:S210"/>
    <mergeCell ref="H209:H210"/>
    <mergeCell ref="I209:I210"/>
    <mergeCell ref="J209:J210"/>
    <mergeCell ref="K209:K210"/>
    <mergeCell ref="L209:L210"/>
    <mergeCell ref="M209:M210"/>
    <mergeCell ref="B209:B210"/>
    <mergeCell ref="C209:C210"/>
    <mergeCell ref="D209:D210"/>
    <mergeCell ref="E209:E210"/>
    <mergeCell ref="F209:F210"/>
    <mergeCell ref="G209:G210"/>
    <mergeCell ref="AY203:AY207"/>
    <mergeCell ref="AZ203:AZ207"/>
    <mergeCell ref="BA203:BA207"/>
    <mergeCell ref="BB203:BB207"/>
    <mergeCell ref="BC203:BC207"/>
    <mergeCell ref="BD203:BD207"/>
    <mergeCell ref="AG203:AG207"/>
    <mergeCell ref="AF203:AF207"/>
    <mergeCell ref="AO203:AO207"/>
    <mergeCell ref="AP203:AP207"/>
    <mergeCell ref="AQ203:AQ207"/>
    <mergeCell ref="AV203:AV207"/>
    <mergeCell ref="AW203:AW207"/>
    <mergeCell ref="AX203:AX207"/>
    <mergeCell ref="AI203:AI207"/>
    <mergeCell ref="AJ203:AJ207"/>
    <mergeCell ref="AK203:AK207"/>
    <mergeCell ref="AL203:AL207"/>
    <mergeCell ref="AM203:AM207"/>
    <mergeCell ref="AN203:AN207"/>
    <mergeCell ref="V203:V207"/>
    <mergeCell ref="P203:P207"/>
    <mergeCell ref="Q203:Q207"/>
    <mergeCell ref="R203:R207"/>
    <mergeCell ref="S203:S207"/>
    <mergeCell ref="T203:T207"/>
    <mergeCell ref="U203:U207"/>
    <mergeCell ref="J203:J207"/>
    <mergeCell ref="K203:K207"/>
    <mergeCell ref="L203:L207"/>
    <mergeCell ref="M203:M207"/>
    <mergeCell ref="N203:N207"/>
    <mergeCell ref="O203:O207"/>
    <mergeCell ref="BC200:BC202"/>
    <mergeCell ref="BD200:BD202"/>
    <mergeCell ref="B203:B207"/>
    <mergeCell ref="C203:C207"/>
    <mergeCell ref="D203:D207"/>
    <mergeCell ref="E203:E207"/>
    <mergeCell ref="F203:F207"/>
    <mergeCell ref="G203:G207"/>
    <mergeCell ref="H203:H207"/>
    <mergeCell ref="I203:I207"/>
    <mergeCell ref="AW200:AW202"/>
    <mergeCell ref="AX200:AX202"/>
    <mergeCell ref="AY200:AY202"/>
    <mergeCell ref="AZ200:AZ202"/>
    <mergeCell ref="BA200:BA202"/>
    <mergeCell ref="BB200:BB202"/>
    <mergeCell ref="AM200:AM202"/>
    <mergeCell ref="AN200:AN202"/>
    <mergeCell ref="AO200:AO202"/>
    <mergeCell ref="AP200:AP202"/>
    <mergeCell ref="AQ200:AQ202"/>
    <mergeCell ref="AV200:AV202"/>
    <mergeCell ref="AF200:AF202"/>
    <mergeCell ref="AG200:AG202"/>
    <mergeCell ref="AI200:AI202"/>
    <mergeCell ref="AJ200:AJ202"/>
    <mergeCell ref="AK200:AK202"/>
    <mergeCell ref="AL200:AL202"/>
    <mergeCell ref="T200:T202"/>
    <mergeCell ref="U200:U202"/>
    <mergeCell ref="V200:V202"/>
    <mergeCell ref="N200:N202"/>
    <mergeCell ref="O200:O202"/>
    <mergeCell ref="P200:P202"/>
    <mergeCell ref="Q200:Q202"/>
    <mergeCell ref="R200:R202"/>
    <mergeCell ref="S200:S202"/>
    <mergeCell ref="H200:H202"/>
    <mergeCell ref="I200:I202"/>
    <mergeCell ref="J200:J202"/>
    <mergeCell ref="K200:K202"/>
    <mergeCell ref="L200:L202"/>
    <mergeCell ref="M200:M202"/>
    <mergeCell ref="AY194:AY196"/>
    <mergeCell ref="AZ194:AZ196"/>
    <mergeCell ref="BA194:BA196"/>
    <mergeCell ref="BB194:BB196"/>
    <mergeCell ref="B200:B202"/>
    <mergeCell ref="C200:C202"/>
    <mergeCell ref="D200:D202"/>
    <mergeCell ref="E200:E202"/>
    <mergeCell ref="F200:F202"/>
    <mergeCell ref="G200:G202"/>
    <mergeCell ref="AO194:AO196"/>
    <mergeCell ref="AP194:AP196"/>
    <mergeCell ref="AQ194:AQ196"/>
    <mergeCell ref="AV194:AV196"/>
    <mergeCell ref="AW194:AW196"/>
    <mergeCell ref="AX194:AX196"/>
    <mergeCell ref="AI194:AI196"/>
    <mergeCell ref="AJ194:AJ196"/>
    <mergeCell ref="AK194:AK196"/>
    <mergeCell ref="AL194:AL196"/>
    <mergeCell ref="AM194:AM196"/>
    <mergeCell ref="AN194:AN196"/>
    <mergeCell ref="V194:V196"/>
    <mergeCell ref="P194:P196"/>
    <mergeCell ref="Q194:Q196"/>
    <mergeCell ref="R194:R196"/>
    <mergeCell ref="S194:S196"/>
    <mergeCell ref="T194:T196"/>
    <mergeCell ref="U194:U196"/>
    <mergeCell ref="J194:J196"/>
    <mergeCell ref="K194:K196"/>
    <mergeCell ref="L194:L196"/>
    <mergeCell ref="M194:M196"/>
    <mergeCell ref="N194:N196"/>
    <mergeCell ref="O194:O196"/>
    <mergeCell ref="BC190:BC192"/>
    <mergeCell ref="BD190:BD192"/>
    <mergeCell ref="B194:B196"/>
    <mergeCell ref="C194:C196"/>
    <mergeCell ref="D194:D196"/>
    <mergeCell ref="E194:E196"/>
    <mergeCell ref="F194:F196"/>
    <mergeCell ref="G194:G196"/>
    <mergeCell ref="H194:H196"/>
    <mergeCell ref="I194:I196"/>
    <mergeCell ref="AW190:AW192"/>
    <mergeCell ref="AX190:AX192"/>
    <mergeCell ref="AY190:AY192"/>
    <mergeCell ref="AZ190:AZ192"/>
    <mergeCell ref="BA190:BA192"/>
    <mergeCell ref="BB190:BB192"/>
    <mergeCell ref="AM190:AM192"/>
    <mergeCell ref="AN190:AN192"/>
    <mergeCell ref="AO190:AO192"/>
    <mergeCell ref="AP190:AP192"/>
    <mergeCell ref="AQ190:AQ192"/>
    <mergeCell ref="AV190:AV192"/>
    <mergeCell ref="AF190:AF192"/>
    <mergeCell ref="AI190:AI192"/>
    <mergeCell ref="AJ190:AJ192"/>
    <mergeCell ref="AK190:AK192"/>
    <mergeCell ref="AL190:AL192"/>
    <mergeCell ref="T190:T192"/>
    <mergeCell ref="U190:U192"/>
    <mergeCell ref="V190:V192"/>
    <mergeCell ref="N190:N192"/>
    <mergeCell ref="O190:O192"/>
    <mergeCell ref="P190:P192"/>
    <mergeCell ref="Q190:Q192"/>
    <mergeCell ref="R190:R192"/>
    <mergeCell ref="S190:S192"/>
    <mergeCell ref="H190:H192"/>
    <mergeCell ref="I190:I192"/>
    <mergeCell ref="J190:J192"/>
    <mergeCell ref="K190:K192"/>
    <mergeCell ref="L190:L192"/>
    <mergeCell ref="M190:M192"/>
    <mergeCell ref="AE190:AE192"/>
    <mergeCell ref="AD190:AD192"/>
    <mergeCell ref="AC190:AC192"/>
    <mergeCell ref="B190:B192"/>
    <mergeCell ref="C190:C192"/>
    <mergeCell ref="D190:D192"/>
    <mergeCell ref="E190:E192"/>
    <mergeCell ref="F190:F192"/>
    <mergeCell ref="G190:G192"/>
    <mergeCell ref="AY188:AY189"/>
    <mergeCell ref="AZ188:AZ189"/>
    <mergeCell ref="BA188:BA189"/>
    <mergeCell ref="BB188:BB189"/>
    <mergeCell ref="BC188:BC189"/>
    <mergeCell ref="BD188:BD189"/>
    <mergeCell ref="AO188:AO189"/>
    <mergeCell ref="AP188:AP189"/>
    <mergeCell ref="AQ188:AQ189"/>
    <mergeCell ref="AV188:AV189"/>
    <mergeCell ref="AW188:AW189"/>
    <mergeCell ref="AX188:AX189"/>
    <mergeCell ref="AI188:AI189"/>
    <mergeCell ref="AJ188:AJ189"/>
    <mergeCell ref="AK188:AK189"/>
    <mergeCell ref="AL188:AL189"/>
    <mergeCell ref="AM188:AM189"/>
    <mergeCell ref="AN188:AN189"/>
    <mergeCell ref="V188:V189"/>
    <mergeCell ref="P188:P189"/>
    <mergeCell ref="Q188:Q189"/>
    <mergeCell ref="R188:R189"/>
    <mergeCell ref="S188:S189"/>
    <mergeCell ref="T188:T189"/>
    <mergeCell ref="U188:U189"/>
    <mergeCell ref="J188:J189"/>
    <mergeCell ref="BC186:BC187"/>
    <mergeCell ref="BD186:BD187"/>
    <mergeCell ref="B188:B189"/>
    <mergeCell ref="C188:C189"/>
    <mergeCell ref="D188:D189"/>
    <mergeCell ref="E188:E189"/>
    <mergeCell ref="F188:F189"/>
    <mergeCell ref="G188:G189"/>
    <mergeCell ref="H188:H189"/>
    <mergeCell ref="I188:I189"/>
    <mergeCell ref="AW186:AW187"/>
    <mergeCell ref="AX186:AX187"/>
    <mergeCell ref="AY186:AY187"/>
    <mergeCell ref="AZ186:AZ187"/>
    <mergeCell ref="BA186:BA187"/>
    <mergeCell ref="BB186:BB187"/>
    <mergeCell ref="AM186:AM187"/>
    <mergeCell ref="AN186:AN187"/>
    <mergeCell ref="AO186:AO187"/>
    <mergeCell ref="AP186:AP187"/>
    <mergeCell ref="AQ186:AQ187"/>
    <mergeCell ref="AV186:AV187"/>
    <mergeCell ref="AF186:AF187"/>
    <mergeCell ref="AG186:AG187"/>
    <mergeCell ref="AI186:AI187"/>
    <mergeCell ref="AJ186:AJ187"/>
    <mergeCell ref="AK186:AK187"/>
    <mergeCell ref="AG188:AG189"/>
    <mergeCell ref="AF188:AF189"/>
    <mergeCell ref="AE188:AE189"/>
    <mergeCell ref="AD188:AD189"/>
    <mergeCell ref="AC188:AC189"/>
    <mergeCell ref="H186:H187"/>
    <mergeCell ref="I186:I187"/>
    <mergeCell ref="J186:J187"/>
    <mergeCell ref="K186:K187"/>
    <mergeCell ref="L186:L187"/>
    <mergeCell ref="M186:M187"/>
    <mergeCell ref="B186:B187"/>
    <mergeCell ref="C186:C187"/>
    <mergeCell ref="D186:D187"/>
    <mergeCell ref="E186:E187"/>
    <mergeCell ref="F186:F187"/>
    <mergeCell ref="G186:G187"/>
    <mergeCell ref="K188:K189"/>
    <mergeCell ref="L188:L189"/>
    <mergeCell ref="M188:M189"/>
    <mergeCell ref="N188:N189"/>
    <mergeCell ref="O188:O189"/>
    <mergeCell ref="AW184:AW185"/>
    <mergeCell ref="AX184:AX185"/>
    <mergeCell ref="AI184:AI185"/>
    <mergeCell ref="AJ184:AJ185"/>
    <mergeCell ref="AK184:AK185"/>
    <mergeCell ref="AL184:AL185"/>
    <mergeCell ref="AM184:AM185"/>
    <mergeCell ref="AN184:AN185"/>
    <mergeCell ref="AL186:AL187"/>
    <mergeCell ref="T186:T187"/>
    <mergeCell ref="U186:U187"/>
    <mergeCell ref="V186:V187"/>
    <mergeCell ref="N186:N187"/>
    <mergeCell ref="O186:O187"/>
    <mergeCell ref="P186:P187"/>
    <mergeCell ref="Q186:Q187"/>
    <mergeCell ref="R186:R187"/>
    <mergeCell ref="S186:S187"/>
    <mergeCell ref="BC182:BC183"/>
    <mergeCell ref="BD182:BD183"/>
    <mergeCell ref="B184:B185"/>
    <mergeCell ref="C184:C185"/>
    <mergeCell ref="D184:D185"/>
    <mergeCell ref="E184:E185"/>
    <mergeCell ref="F184:F185"/>
    <mergeCell ref="G184:G185"/>
    <mergeCell ref="H184:H185"/>
    <mergeCell ref="I184:I185"/>
    <mergeCell ref="AW182:AW183"/>
    <mergeCell ref="AX182:AX183"/>
    <mergeCell ref="AY182:AY183"/>
    <mergeCell ref="AZ182:AZ183"/>
    <mergeCell ref="BA182:BA183"/>
    <mergeCell ref="BB182:BB183"/>
    <mergeCell ref="AM182:AM183"/>
    <mergeCell ref="AN182:AN183"/>
    <mergeCell ref="AO182:AO183"/>
    <mergeCell ref="AY184:AY185"/>
    <mergeCell ref="AZ184:AZ185"/>
    <mergeCell ref="BA184:BA185"/>
    <mergeCell ref="BB184:BB185"/>
    <mergeCell ref="BC184:BC185"/>
    <mergeCell ref="BD184:BD185"/>
    <mergeCell ref="AE184:AE185"/>
    <mergeCell ref="AD184:AD185"/>
    <mergeCell ref="AC184:AC185"/>
    <mergeCell ref="AO184:AO185"/>
    <mergeCell ref="AP184:AP185"/>
    <mergeCell ref="AQ184:AQ185"/>
    <mergeCell ref="AV184:AV185"/>
    <mergeCell ref="N182:N183"/>
    <mergeCell ref="O182:O183"/>
    <mergeCell ref="P182:P183"/>
    <mergeCell ref="Q182:Q183"/>
    <mergeCell ref="R182:R183"/>
    <mergeCell ref="S182:S183"/>
    <mergeCell ref="V184:V185"/>
    <mergeCell ref="P184:P185"/>
    <mergeCell ref="Q184:Q185"/>
    <mergeCell ref="R184:R185"/>
    <mergeCell ref="S184:S185"/>
    <mergeCell ref="T184:T185"/>
    <mergeCell ref="U184:U185"/>
    <mergeCell ref="J184:J185"/>
    <mergeCell ref="K184:K185"/>
    <mergeCell ref="L184:L185"/>
    <mergeCell ref="M184:M185"/>
    <mergeCell ref="N184:N185"/>
    <mergeCell ref="O184:O185"/>
    <mergeCell ref="AP175:AP176"/>
    <mergeCell ref="AQ175:AQ176"/>
    <mergeCell ref="AE175:AE176"/>
    <mergeCell ref="AF175:AF176"/>
    <mergeCell ref="AG175:AG176"/>
    <mergeCell ref="AI175:AI176"/>
    <mergeCell ref="AP182:AP183"/>
    <mergeCell ref="AQ182:AQ183"/>
    <mergeCell ref="AV182:AV183"/>
    <mergeCell ref="AF182:AF183"/>
    <mergeCell ref="AG182:AG183"/>
    <mergeCell ref="AI182:AI183"/>
    <mergeCell ref="AJ182:AJ183"/>
    <mergeCell ref="AK182:AK183"/>
    <mergeCell ref="AL182:AL183"/>
    <mergeCell ref="T182:T183"/>
    <mergeCell ref="U182:U183"/>
    <mergeCell ref="V182:V183"/>
    <mergeCell ref="AD175:AD176"/>
    <mergeCell ref="AC175:AC176"/>
    <mergeCell ref="G175:G176"/>
    <mergeCell ref="H175:H176"/>
    <mergeCell ref="I175:I176"/>
    <mergeCell ref="J175:J176"/>
    <mergeCell ref="K175:K176"/>
    <mergeCell ref="L175:L176"/>
    <mergeCell ref="H182:H183"/>
    <mergeCell ref="I182:I183"/>
    <mergeCell ref="J182:J183"/>
    <mergeCell ref="K182:K183"/>
    <mergeCell ref="L182:L183"/>
    <mergeCell ref="M182:M183"/>
    <mergeCell ref="BB175:BB176"/>
    <mergeCell ref="BC175:BC176"/>
    <mergeCell ref="BD175:BD176"/>
    <mergeCell ref="E180:E181"/>
    <mergeCell ref="B182:B183"/>
    <mergeCell ref="C182:C183"/>
    <mergeCell ref="D182:D183"/>
    <mergeCell ref="E182:E183"/>
    <mergeCell ref="F182:F183"/>
    <mergeCell ref="G182:G183"/>
    <mergeCell ref="AV175:AV176"/>
    <mergeCell ref="AW175:AW176"/>
    <mergeCell ref="AX175:AX176"/>
    <mergeCell ref="AY175:AY176"/>
    <mergeCell ref="AZ175:AZ176"/>
    <mergeCell ref="BA175:BA176"/>
    <mergeCell ref="AL175:AL176"/>
    <mergeCell ref="AM175:AM176"/>
    <mergeCell ref="AN175:AN176"/>
    <mergeCell ref="AO175:AO176"/>
    <mergeCell ref="AI172:AI173"/>
    <mergeCell ref="Q172:Q173"/>
    <mergeCell ref="R172:R173"/>
    <mergeCell ref="S172:S173"/>
    <mergeCell ref="T172:T173"/>
    <mergeCell ref="AJ175:AJ176"/>
    <mergeCell ref="AK175:AK176"/>
    <mergeCell ref="S175:S176"/>
    <mergeCell ref="T175:T176"/>
    <mergeCell ref="U175:U176"/>
    <mergeCell ref="V175:V176"/>
    <mergeCell ref="M175:M176"/>
    <mergeCell ref="N175:N176"/>
    <mergeCell ref="O175:O176"/>
    <mergeCell ref="P175:P176"/>
    <mergeCell ref="Q175:Q176"/>
    <mergeCell ref="R175:R176"/>
    <mergeCell ref="AP168:AP171"/>
    <mergeCell ref="AQ168:AQ171"/>
    <mergeCell ref="AV168:AV171"/>
    <mergeCell ref="AW168:AW171"/>
    <mergeCell ref="AG168:AG171"/>
    <mergeCell ref="AI168:AI171"/>
    <mergeCell ref="AZ172:AZ173"/>
    <mergeCell ref="BA172:BA173"/>
    <mergeCell ref="BC172:BC173"/>
    <mergeCell ref="BD172:BD173"/>
    <mergeCell ref="B175:B176"/>
    <mergeCell ref="C175:C176"/>
    <mergeCell ref="D175:D176"/>
    <mergeCell ref="E175:E176"/>
    <mergeCell ref="F175:F176"/>
    <mergeCell ref="AP172:AP173"/>
    <mergeCell ref="AQ172:AQ173"/>
    <mergeCell ref="AV172:AV173"/>
    <mergeCell ref="AW172:AW173"/>
    <mergeCell ref="AX172:AX173"/>
    <mergeCell ref="AY172:AY173"/>
    <mergeCell ref="AJ172:AJ173"/>
    <mergeCell ref="AK172:AK173"/>
    <mergeCell ref="AL172:AL173"/>
    <mergeCell ref="AM172:AM173"/>
    <mergeCell ref="AN172:AN173"/>
    <mergeCell ref="AO172:AO173"/>
    <mergeCell ref="AC172:AC173"/>
    <mergeCell ref="AD172:AD173"/>
    <mergeCell ref="AE172:AE173"/>
    <mergeCell ref="AF172:AF173"/>
    <mergeCell ref="AG172:AG173"/>
    <mergeCell ref="I168:I171"/>
    <mergeCell ref="J168:J171"/>
    <mergeCell ref="K168:K171"/>
    <mergeCell ref="L168:L171"/>
    <mergeCell ref="M168:M171"/>
    <mergeCell ref="N168:N171"/>
    <mergeCell ref="U172:U173"/>
    <mergeCell ref="V172:V173"/>
    <mergeCell ref="K172:K173"/>
    <mergeCell ref="L172:L173"/>
    <mergeCell ref="M172:M173"/>
    <mergeCell ref="N172:N173"/>
    <mergeCell ref="O172:O173"/>
    <mergeCell ref="P172:P173"/>
    <mergeCell ref="BD168:BD171"/>
    <mergeCell ref="B172:B173"/>
    <mergeCell ref="C172:C173"/>
    <mergeCell ref="D172:D173"/>
    <mergeCell ref="E172:E174"/>
    <mergeCell ref="F172:F173"/>
    <mergeCell ref="G172:G173"/>
    <mergeCell ref="H172:H173"/>
    <mergeCell ref="I172:I173"/>
    <mergeCell ref="J172:J173"/>
    <mergeCell ref="AX168:AX171"/>
    <mergeCell ref="AY168:AY171"/>
    <mergeCell ref="AZ168:AZ171"/>
    <mergeCell ref="BA168:BA171"/>
    <mergeCell ref="BB168:BB171"/>
    <mergeCell ref="BC168:BC171"/>
    <mergeCell ref="AN168:AN171"/>
    <mergeCell ref="AO168:AO171"/>
    <mergeCell ref="AI166:AI167"/>
    <mergeCell ref="AJ166:AJ167"/>
    <mergeCell ref="AK166:AK167"/>
    <mergeCell ref="S166:S167"/>
    <mergeCell ref="T166:T167"/>
    <mergeCell ref="U166:U167"/>
    <mergeCell ref="V166:V167"/>
    <mergeCell ref="AJ168:AJ171"/>
    <mergeCell ref="AK168:AK171"/>
    <mergeCell ref="AL168:AL171"/>
    <mergeCell ref="AM168:AM171"/>
    <mergeCell ref="U168:U171"/>
    <mergeCell ref="V168:V171"/>
    <mergeCell ref="O168:O171"/>
    <mergeCell ref="P168:P171"/>
    <mergeCell ref="Q168:Q171"/>
    <mergeCell ref="R168:R171"/>
    <mergeCell ref="S168:S171"/>
    <mergeCell ref="T168:T171"/>
    <mergeCell ref="AC166:AC167"/>
    <mergeCell ref="AF168:AF171"/>
    <mergeCell ref="AE168:AE171"/>
    <mergeCell ref="AD168:AD171"/>
    <mergeCell ref="AC168:AC171"/>
    <mergeCell ref="H166:H167"/>
    <mergeCell ref="I166:I167"/>
    <mergeCell ref="J166:J167"/>
    <mergeCell ref="K166:K167"/>
    <mergeCell ref="L166:L167"/>
    <mergeCell ref="AZ164:AZ165"/>
    <mergeCell ref="BA164:BA165"/>
    <mergeCell ref="BB164:BB165"/>
    <mergeCell ref="BC164:BC165"/>
    <mergeCell ref="BD164:BD165"/>
    <mergeCell ref="BB166:BB167"/>
    <mergeCell ref="BC166:BC167"/>
    <mergeCell ref="BD166:BD167"/>
    <mergeCell ref="B168:B171"/>
    <mergeCell ref="C168:C171"/>
    <mergeCell ref="D168:D171"/>
    <mergeCell ref="E168:E171"/>
    <mergeCell ref="F168:F171"/>
    <mergeCell ref="G168:G171"/>
    <mergeCell ref="H168:H171"/>
    <mergeCell ref="AV166:AV167"/>
    <mergeCell ref="AW166:AW167"/>
    <mergeCell ref="AX166:AX167"/>
    <mergeCell ref="AY166:AY167"/>
    <mergeCell ref="AZ166:AZ167"/>
    <mergeCell ref="BA166:BA167"/>
    <mergeCell ref="AL166:AL167"/>
    <mergeCell ref="AM166:AM167"/>
    <mergeCell ref="AN166:AN167"/>
    <mergeCell ref="AO166:AO167"/>
    <mergeCell ref="AP166:AP167"/>
    <mergeCell ref="AQ166:AQ167"/>
    <mergeCell ref="B166:B167"/>
    <mergeCell ref="C166:C167"/>
    <mergeCell ref="D166:D167"/>
    <mergeCell ref="E166:E167"/>
    <mergeCell ref="F166:F167"/>
    <mergeCell ref="AP164:AP165"/>
    <mergeCell ref="AQ164:AQ165"/>
    <mergeCell ref="AV164:AV165"/>
    <mergeCell ref="AW164:AW165"/>
    <mergeCell ref="AX164:AX165"/>
    <mergeCell ref="AY164:AY165"/>
    <mergeCell ref="AG164:AG165"/>
    <mergeCell ref="AK164:AK165"/>
    <mergeCell ref="AL164:AL165"/>
    <mergeCell ref="AM164:AM165"/>
    <mergeCell ref="AN164:AN165"/>
    <mergeCell ref="AO164:AO165"/>
    <mergeCell ref="U164:U165"/>
    <mergeCell ref="V164:V165"/>
    <mergeCell ref="K164:K165"/>
    <mergeCell ref="L164:L165"/>
    <mergeCell ref="M164:M165"/>
    <mergeCell ref="N164:N165"/>
    <mergeCell ref="O164:O165"/>
    <mergeCell ref="P164:P165"/>
    <mergeCell ref="M166:M167"/>
    <mergeCell ref="N166:N167"/>
    <mergeCell ref="O166:O167"/>
    <mergeCell ref="P166:P167"/>
    <mergeCell ref="Q166:Q167"/>
    <mergeCell ref="R166:R167"/>
    <mergeCell ref="G166:G167"/>
    <mergeCell ref="B159:B161"/>
    <mergeCell ref="C159:C161"/>
    <mergeCell ref="D159:D161"/>
    <mergeCell ref="E159:E161"/>
    <mergeCell ref="F159:F161"/>
    <mergeCell ref="G159:G161"/>
    <mergeCell ref="BC159:BC161"/>
    <mergeCell ref="BD159:BD161"/>
    <mergeCell ref="B164:B165"/>
    <mergeCell ref="C164:C165"/>
    <mergeCell ref="D164:D165"/>
    <mergeCell ref="E164:E165"/>
    <mergeCell ref="F164:F165"/>
    <mergeCell ref="G164:G165"/>
    <mergeCell ref="H164:H165"/>
    <mergeCell ref="J164:J165"/>
    <mergeCell ref="AW159:AW161"/>
    <mergeCell ref="AX159:AX161"/>
    <mergeCell ref="AY159:AY161"/>
    <mergeCell ref="AZ159:AZ161"/>
    <mergeCell ref="BA159:BA161"/>
    <mergeCell ref="BB159:BB161"/>
    <mergeCell ref="AM159:AM161"/>
    <mergeCell ref="AN159:AN161"/>
    <mergeCell ref="AO159:AO161"/>
    <mergeCell ref="AP159:AP161"/>
    <mergeCell ref="AQ159:AQ161"/>
    <mergeCell ref="AV159:AV161"/>
    <mergeCell ref="AF159:AF161"/>
    <mergeCell ref="AG159:AG161"/>
    <mergeCell ref="AI159:AI161"/>
    <mergeCell ref="AJ159:AJ161"/>
    <mergeCell ref="AW154:AW158"/>
    <mergeCell ref="AX154:AX158"/>
    <mergeCell ref="AI154:AI158"/>
    <mergeCell ref="AJ154:AJ158"/>
    <mergeCell ref="AK154:AK158"/>
    <mergeCell ref="AL154:AL158"/>
    <mergeCell ref="AM154:AM158"/>
    <mergeCell ref="AN154:AN158"/>
    <mergeCell ref="O159:O161"/>
    <mergeCell ref="P159:P161"/>
    <mergeCell ref="Q159:Q161"/>
    <mergeCell ref="R159:R161"/>
    <mergeCell ref="S159:S161"/>
    <mergeCell ref="H159:H161"/>
    <mergeCell ref="I159:I161"/>
    <mergeCell ref="J159:J161"/>
    <mergeCell ref="K159:K161"/>
    <mergeCell ref="L159:L161"/>
    <mergeCell ref="M159:M161"/>
    <mergeCell ref="AK159:AK161"/>
    <mergeCell ref="AL159:AL161"/>
    <mergeCell ref="T159:T161"/>
    <mergeCell ref="U159:U161"/>
    <mergeCell ref="V159:V161"/>
    <mergeCell ref="N159:N161"/>
    <mergeCell ref="BC151:BC153"/>
    <mergeCell ref="BD151:BD153"/>
    <mergeCell ref="B154:B158"/>
    <mergeCell ref="C154:C158"/>
    <mergeCell ref="D154:D158"/>
    <mergeCell ref="E154:E158"/>
    <mergeCell ref="F154:F158"/>
    <mergeCell ref="G154:G158"/>
    <mergeCell ref="H154:H158"/>
    <mergeCell ref="I154:I158"/>
    <mergeCell ref="AW151:AW153"/>
    <mergeCell ref="AX151:AX153"/>
    <mergeCell ref="AY151:AY153"/>
    <mergeCell ref="AZ151:AZ153"/>
    <mergeCell ref="BA151:BA153"/>
    <mergeCell ref="BB151:BB153"/>
    <mergeCell ref="AM151:AM153"/>
    <mergeCell ref="AN151:AN153"/>
    <mergeCell ref="AO151:AO153"/>
    <mergeCell ref="AY154:AY158"/>
    <mergeCell ref="AZ154:AZ158"/>
    <mergeCell ref="BA154:BA158"/>
    <mergeCell ref="BB154:BB158"/>
    <mergeCell ref="BC154:BC158"/>
    <mergeCell ref="BD154:BD158"/>
    <mergeCell ref="AG154:AG158"/>
    <mergeCell ref="AD154:AD158"/>
    <mergeCell ref="AC154:AC158"/>
    <mergeCell ref="AO154:AO158"/>
    <mergeCell ref="AP154:AP158"/>
    <mergeCell ref="AQ154:AQ158"/>
    <mergeCell ref="AV154:AV158"/>
    <mergeCell ref="T151:T153"/>
    <mergeCell ref="U151:U153"/>
    <mergeCell ref="V151:V153"/>
    <mergeCell ref="N151:N153"/>
    <mergeCell ref="O151:O153"/>
    <mergeCell ref="P151:P153"/>
    <mergeCell ref="Q151:Q153"/>
    <mergeCell ref="R151:R153"/>
    <mergeCell ref="S151:S153"/>
    <mergeCell ref="V154:V158"/>
    <mergeCell ref="P154:P158"/>
    <mergeCell ref="Q154:Q158"/>
    <mergeCell ref="R154:R158"/>
    <mergeCell ref="S154:S158"/>
    <mergeCell ref="T154:T158"/>
    <mergeCell ref="U154:U158"/>
    <mergeCell ref="J154:J158"/>
    <mergeCell ref="K154:K158"/>
    <mergeCell ref="L154:L158"/>
    <mergeCell ref="M154:M158"/>
    <mergeCell ref="N154:N158"/>
    <mergeCell ref="O154:O158"/>
    <mergeCell ref="H151:H153"/>
    <mergeCell ref="I151:I153"/>
    <mergeCell ref="J151:J153"/>
    <mergeCell ref="K151:K153"/>
    <mergeCell ref="L151:L153"/>
    <mergeCell ref="M151:M153"/>
    <mergeCell ref="B151:B153"/>
    <mergeCell ref="C151:C153"/>
    <mergeCell ref="D151:D153"/>
    <mergeCell ref="E151:E153"/>
    <mergeCell ref="F151:F153"/>
    <mergeCell ref="G151:G153"/>
    <mergeCell ref="AY148:AY149"/>
    <mergeCell ref="AZ148:AZ149"/>
    <mergeCell ref="BA148:BA149"/>
    <mergeCell ref="BB148:BB149"/>
    <mergeCell ref="BC148:BC149"/>
    <mergeCell ref="J148:J149"/>
    <mergeCell ref="K148:K149"/>
    <mergeCell ref="L148:L149"/>
    <mergeCell ref="M148:M149"/>
    <mergeCell ref="N148:N149"/>
    <mergeCell ref="O148:O149"/>
    <mergeCell ref="AP151:AP153"/>
    <mergeCell ref="AQ151:AQ153"/>
    <mergeCell ref="AV151:AV153"/>
    <mergeCell ref="AF151:AF153"/>
    <mergeCell ref="AG151:AG153"/>
    <mergeCell ref="AI151:AI153"/>
    <mergeCell ref="AJ151:AJ153"/>
    <mergeCell ref="AK151:AK153"/>
    <mergeCell ref="AL151:AL153"/>
    <mergeCell ref="BD148:BD149"/>
    <mergeCell ref="AO148:AO149"/>
    <mergeCell ref="AP148:AP149"/>
    <mergeCell ref="AQ148:AQ149"/>
    <mergeCell ref="AV148:AV149"/>
    <mergeCell ref="AW148:AW149"/>
    <mergeCell ref="AX148:AX149"/>
    <mergeCell ref="AI148:AI149"/>
    <mergeCell ref="AJ148:AJ149"/>
    <mergeCell ref="AK148:AK149"/>
    <mergeCell ref="AL148:AL149"/>
    <mergeCell ref="AM148:AM149"/>
    <mergeCell ref="AN148:AN149"/>
    <mergeCell ref="V148:V149"/>
    <mergeCell ref="P148:P149"/>
    <mergeCell ref="Q148:Q149"/>
    <mergeCell ref="R148:R149"/>
    <mergeCell ref="S148:S149"/>
    <mergeCell ref="T148:T149"/>
    <mergeCell ref="U148:U149"/>
    <mergeCell ref="BC146:BC147"/>
    <mergeCell ref="BD146:BD147"/>
    <mergeCell ref="B148:B149"/>
    <mergeCell ref="C148:C149"/>
    <mergeCell ref="D148:D149"/>
    <mergeCell ref="E148:E149"/>
    <mergeCell ref="F148:F149"/>
    <mergeCell ref="G148:G149"/>
    <mergeCell ref="H148:H149"/>
    <mergeCell ref="I148:I149"/>
    <mergeCell ref="AW146:AW147"/>
    <mergeCell ref="AX146:AX147"/>
    <mergeCell ref="AY146:AY147"/>
    <mergeCell ref="AZ146:AZ147"/>
    <mergeCell ref="BA146:BA147"/>
    <mergeCell ref="BB146:BB147"/>
    <mergeCell ref="AM146:AM147"/>
    <mergeCell ref="AN146:AN147"/>
    <mergeCell ref="AO146:AO147"/>
    <mergeCell ref="AP146:AP147"/>
    <mergeCell ref="AQ146:AQ147"/>
    <mergeCell ref="AV146:AV147"/>
    <mergeCell ref="AF146:AF147"/>
    <mergeCell ref="AG146:AG147"/>
    <mergeCell ref="AI146:AI147"/>
    <mergeCell ref="AJ146:AJ147"/>
    <mergeCell ref="AK146:AK147"/>
    <mergeCell ref="AL146:AL147"/>
    <mergeCell ref="T146:T147"/>
    <mergeCell ref="U146:U147"/>
    <mergeCell ref="V146:V147"/>
    <mergeCell ref="N146:N147"/>
    <mergeCell ref="O146:O147"/>
    <mergeCell ref="P146:P147"/>
    <mergeCell ref="Q146:Q147"/>
    <mergeCell ref="R146:R147"/>
    <mergeCell ref="S146:S147"/>
    <mergeCell ref="H146:H147"/>
    <mergeCell ref="I146:I147"/>
    <mergeCell ref="J146:J147"/>
    <mergeCell ref="K146:K147"/>
    <mergeCell ref="L146:L147"/>
    <mergeCell ref="M146:M147"/>
    <mergeCell ref="BA144:BA145"/>
    <mergeCell ref="BB144:BB145"/>
    <mergeCell ref="BC144:BC145"/>
    <mergeCell ref="BD144:BD145"/>
    <mergeCell ref="B146:B147"/>
    <mergeCell ref="C146:C147"/>
    <mergeCell ref="D146:D147"/>
    <mergeCell ref="E146:E147"/>
    <mergeCell ref="F146:F147"/>
    <mergeCell ref="G146:G147"/>
    <mergeCell ref="AQ144:AQ145"/>
    <mergeCell ref="AV144:AV145"/>
    <mergeCell ref="AW144:AW145"/>
    <mergeCell ref="AX144:AX145"/>
    <mergeCell ref="AY144:AY145"/>
    <mergeCell ref="AZ144:AZ145"/>
    <mergeCell ref="AK144:AK145"/>
    <mergeCell ref="AL144:AL145"/>
    <mergeCell ref="AM144:AM145"/>
    <mergeCell ref="AN144:AN145"/>
    <mergeCell ref="AO144:AO145"/>
    <mergeCell ref="AP144:AP145"/>
    <mergeCell ref="AC144:AC145"/>
    <mergeCell ref="AD144:AD145"/>
    <mergeCell ref="AE144:AE145"/>
    <mergeCell ref="AF144:AF145"/>
    <mergeCell ref="AG144:AG145"/>
    <mergeCell ref="AI144:AI145"/>
    <mergeCell ref="Q144:Q145"/>
    <mergeCell ref="R144:R145"/>
    <mergeCell ref="S144:S145"/>
    <mergeCell ref="T144:T145"/>
    <mergeCell ref="U144:U145"/>
    <mergeCell ref="V144:V145"/>
    <mergeCell ref="K144:K145"/>
    <mergeCell ref="L144:L145"/>
    <mergeCell ref="M144:M145"/>
    <mergeCell ref="N144:N145"/>
    <mergeCell ref="O144:O145"/>
    <mergeCell ref="P144:P145"/>
    <mergeCell ref="BD142:BD143"/>
    <mergeCell ref="B144:B145"/>
    <mergeCell ref="C144:C145"/>
    <mergeCell ref="D144:D145"/>
    <mergeCell ref="E144:E145"/>
    <mergeCell ref="F144:F145"/>
    <mergeCell ref="G144:G145"/>
    <mergeCell ref="H144:H145"/>
    <mergeCell ref="I144:I145"/>
    <mergeCell ref="J144:J145"/>
    <mergeCell ref="AX142:AX143"/>
    <mergeCell ref="AY142:AY143"/>
    <mergeCell ref="AZ142:AZ143"/>
    <mergeCell ref="BA142:BA143"/>
    <mergeCell ref="BB142:BB143"/>
    <mergeCell ref="BC142:BC143"/>
    <mergeCell ref="AN142:AN143"/>
    <mergeCell ref="AO142:AO143"/>
    <mergeCell ref="AP142:AP143"/>
    <mergeCell ref="AQ142:AQ143"/>
    <mergeCell ref="AV142:AV143"/>
    <mergeCell ref="AW142:AW143"/>
    <mergeCell ref="AG142:AG143"/>
    <mergeCell ref="AI142:AI143"/>
    <mergeCell ref="AJ142:AJ143"/>
    <mergeCell ref="AK142:AK143"/>
    <mergeCell ref="AL142:AL143"/>
    <mergeCell ref="AM142:AM143"/>
    <mergeCell ref="U142:U143"/>
    <mergeCell ref="V142:V143"/>
    <mergeCell ref="O142:O143"/>
    <mergeCell ref="P142:P143"/>
    <mergeCell ref="Q142:Q143"/>
    <mergeCell ref="R142:R143"/>
    <mergeCell ref="S142:S143"/>
    <mergeCell ref="T142:T143"/>
    <mergeCell ref="I142:I143"/>
    <mergeCell ref="J142:J143"/>
    <mergeCell ref="K142:K143"/>
    <mergeCell ref="L142:L143"/>
    <mergeCell ref="M142:M143"/>
    <mergeCell ref="N142:N143"/>
    <mergeCell ref="BB140:BB141"/>
    <mergeCell ref="BC140:BC141"/>
    <mergeCell ref="BD140:BD141"/>
    <mergeCell ref="B142:B143"/>
    <mergeCell ref="C142:C143"/>
    <mergeCell ref="D142:D143"/>
    <mergeCell ref="E142:E143"/>
    <mergeCell ref="F142:F143"/>
    <mergeCell ref="G142:G143"/>
    <mergeCell ref="H142:H143"/>
    <mergeCell ref="AV140:AV141"/>
    <mergeCell ref="AW140:AW141"/>
    <mergeCell ref="AX140:AX141"/>
    <mergeCell ref="AY140:AY141"/>
    <mergeCell ref="AZ140:AZ141"/>
    <mergeCell ref="BA140:BA141"/>
    <mergeCell ref="AL140:AL141"/>
    <mergeCell ref="AM140:AM141"/>
    <mergeCell ref="AN140:AN141"/>
    <mergeCell ref="AO140:AO141"/>
    <mergeCell ref="AP140:AP141"/>
    <mergeCell ref="AQ140:AQ141"/>
    <mergeCell ref="AI140:AI141"/>
    <mergeCell ref="AJ140:AJ141"/>
    <mergeCell ref="AK140:AK141"/>
    <mergeCell ref="S140:S141"/>
    <mergeCell ref="T140:T141"/>
    <mergeCell ref="U140:U141"/>
    <mergeCell ref="V140:V141"/>
    <mergeCell ref="M140:M141"/>
    <mergeCell ref="N140:N141"/>
    <mergeCell ref="O140:O141"/>
    <mergeCell ref="P140:P141"/>
    <mergeCell ref="Q140:Q141"/>
    <mergeCell ref="R140:R141"/>
    <mergeCell ref="G140:G141"/>
    <mergeCell ref="H140:H141"/>
    <mergeCell ref="I140:I141"/>
    <mergeCell ref="J140:J141"/>
    <mergeCell ref="K140:K141"/>
    <mergeCell ref="L140:L141"/>
    <mergeCell ref="AZ135:AZ136"/>
    <mergeCell ref="BA135:BA136"/>
    <mergeCell ref="BB135:BB136"/>
    <mergeCell ref="BC135:BC136"/>
    <mergeCell ref="BD135:BD136"/>
    <mergeCell ref="B140:B141"/>
    <mergeCell ref="C140:C141"/>
    <mergeCell ref="D140:D141"/>
    <mergeCell ref="E140:E141"/>
    <mergeCell ref="F140:F141"/>
    <mergeCell ref="AP135:AP136"/>
    <mergeCell ref="AQ135:AQ136"/>
    <mergeCell ref="AV135:AV136"/>
    <mergeCell ref="AW135:AW136"/>
    <mergeCell ref="AX135:AX136"/>
    <mergeCell ref="AY135:AY136"/>
    <mergeCell ref="AJ135:AJ136"/>
    <mergeCell ref="AK135:AK136"/>
    <mergeCell ref="AL135:AL136"/>
    <mergeCell ref="AM135:AM136"/>
    <mergeCell ref="AN135:AN136"/>
    <mergeCell ref="AO135:AO136"/>
    <mergeCell ref="AC135:AC136"/>
    <mergeCell ref="AD135:AD136"/>
    <mergeCell ref="AE135:AE136"/>
    <mergeCell ref="AF135:AF136"/>
    <mergeCell ref="AG135:AG136"/>
    <mergeCell ref="AI135:AI136"/>
    <mergeCell ref="Q135:Q136"/>
    <mergeCell ref="R135:R136"/>
    <mergeCell ref="S135:S136"/>
    <mergeCell ref="T135:T136"/>
    <mergeCell ref="U135:U136"/>
    <mergeCell ref="V135:V136"/>
    <mergeCell ref="K135:K136"/>
    <mergeCell ref="L135:L136"/>
    <mergeCell ref="M135:M136"/>
    <mergeCell ref="N135:N136"/>
    <mergeCell ref="O135:O136"/>
    <mergeCell ref="P135:P136"/>
    <mergeCell ref="BD132:BD134"/>
    <mergeCell ref="B135:B136"/>
    <mergeCell ref="C135:C136"/>
    <mergeCell ref="D135:D136"/>
    <mergeCell ref="E135:E136"/>
    <mergeCell ref="F135:F136"/>
    <mergeCell ref="G135:G136"/>
    <mergeCell ref="H135:H136"/>
    <mergeCell ref="I135:I136"/>
    <mergeCell ref="J135:J136"/>
    <mergeCell ref="AX132:AX134"/>
    <mergeCell ref="AY132:AY134"/>
    <mergeCell ref="AZ132:AZ134"/>
    <mergeCell ref="BA132:BA134"/>
    <mergeCell ref="BB132:BB134"/>
    <mergeCell ref="BC132:BC134"/>
    <mergeCell ref="AF132:AF134"/>
    <mergeCell ref="AE132:AE134"/>
    <mergeCell ref="AD132:AD134"/>
    <mergeCell ref="AC132:AC134"/>
    <mergeCell ref="AN132:AN134"/>
    <mergeCell ref="AO132:AO134"/>
    <mergeCell ref="AP132:AP134"/>
    <mergeCell ref="AQ132:AQ134"/>
    <mergeCell ref="AI132:AI134"/>
    <mergeCell ref="AJ132:AJ134"/>
    <mergeCell ref="AK132:AK134"/>
    <mergeCell ref="AL132:AL134"/>
    <mergeCell ref="AM132:AM134"/>
    <mergeCell ref="U132:U134"/>
    <mergeCell ref="V132:V134"/>
    <mergeCell ref="O132:O134"/>
    <mergeCell ref="P132:P134"/>
    <mergeCell ref="Q132:Q134"/>
    <mergeCell ref="R132:R134"/>
    <mergeCell ref="S132:S134"/>
    <mergeCell ref="T132:T134"/>
    <mergeCell ref="I132:I134"/>
    <mergeCell ref="J132:J134"/>
    <mergeCell ref="K132:K134"/>
    <mergeCell ref="L132:L134"/>
    <mergeCell ref="M132:M134"/>
    <mergeCell ref="N132:N134"/>
    <mergeCell ref="B132:B134"/>
    <mergeCell ref="C132:C134"/>
    <mergeCell ref="D132:D134"/>
    <mergeCell ref="E132:E134"/>
    <mergeCell ref="F132:F134"/>
    <mergeCell ref="G132:G134"/>
    <mergeCell ref="H132:H134"/>
    <mergeCell ref="AV128:AV130"/>
    <mergeCell ref="AW128:AW130"/>
    <mergeCell ref="AX128:AX130"/>
    <mergeCell ref="AY128:AY130"/>
    <mergeCell ref="AZ128:AZ130"/>
    <mergeCell ref="BA128:BA130"/>
    <mergeCell ref="AL128:AL130"/>
    <mergeCell ref="AM128:AM130"/>
    <mergeCell ref="AN128:AN130"/>
    <mergeCell ref="AO128:AO130"/>
    <mergeCell ref="AP128:AP130"/>
    <mergeCell ref="AQ128:AQ130"/>
    <mergeCell ref="AE128:AE130"/>
    <mergeCell ref="AF128:AF130"/>
    <mergeCell ref="AG128:AG130"/>
    <mergeCell ref="AI128:AI130"/>
    <mergeCell ref="AJ128:AJ130"/>
    <mergeCell ref="AK128:AK130"/>
    <mergeCell ref="S128:S130"/>
    <mergeCell ref="T128:T130"/>
    <mergeCell ref="U128:U130"/>
    <mergeCell ref="V128:V130"/>
    <mergeCell ref="AV132:AV134"/>
    <mergeCell ref="AW132:AW134"/>
    <mergeCell ref="AG132:AG134"/>
    <mergeCell ref="M128:M130"/>
    <mergeCell ref="N128:N130"/>
    <mergeCell ref="O128:O130"/>
    <mergeCell ref="P128:P130"/>
    <mergeCell ref="Q128:Q130"/>
    <mergeCell ref="R128:R130"/>
    <mergeCell ref="G128:G130"/>
    <mergeCell ref="H128:H130"/>
    <mergeCell ref="I128:I130"/>
    <mergeCell ref="J128:J130"/>
    <mergeCell ref="K128:K130"/>
    <mergeCell ref="L128:L130"/>
    <mergeCell ref="AZ123:AZ124"/>
    <mergeCell ref="BA123:BA124"/>
    <mergeCell ref="BB123:BB124"/>
    <mergeCell ref="BC123:BC124"/>
    <mergeCell ref="BD123:BD124"/>
    <mergeCell ref="N123:N124"/>
    <mergeCell ref="O123:O124"/>
    <mergeCell ref="P123:P124"/>
    <mergeCell ref="BB128:BB130"/>
    <mergeCell ref="BC128:BC130"/>
    <mergeCell ref="BD128:BD130"/>
    <mergeCell ref="B128:B130"/>
    <mergeCell ref="C128:C130"/>
    <mergeCell ref="D128:D130"/>
    <mergeCell ref="E128:E130"/>
    <mergeCell ref="F128:F130"/>
    <mergeCell ref="AP123:AP124"/>
    <mergeCell ref="AQ123:AQ124"/>
    <mergeCell ref="AV123:AV124"/>
    <mergeCell ref="AW123:AW124"/>
    <mergeCell ref="AX123:AX124"/>
    <mergeCell ref="AY123:AY124"/>
    <mergeCell ref="AJ123:AJ124"/>
    <mergeCell ref="AK123:AK124"/>
    <mergeCell ref="AL123:AL124"/>
    <mergeCell ref="AM123:AM124"/>
    <mergeCell ref="AN123:AN124"/>
    <mergeCell ref="AO123:AO124"/>
    <mergeCell ref="AC123:AC124"/>
    <mergeCell ref="AD123:AD124"/>
    <mergeCell ref="AE123:AE124"/>
    <mergeCell ref="AF123:AF124"/>
    <mergeCell ref="AG123:AG124"/>
    <mergeCell ref="AI123:AI124"/>
    <mergeCell ref="Q123:Q124"/>
    <mergeCell ref="R123:R124"/>
    <mergeCell ref="S123:S124"/>
    <mergeCell ref="T123:T124"/>
    <mergeCell ref="U123:U124"/>
    <mergeCell ref="V123:V124"/>
    <mergeCell ref="K123:K124"/>
    <mergeCell ref="L123:L124"/>
    <mergeCell ref="M123:M124"/>
    <mergeCell ref="BD120:BD122"/>
    <mergeCell ref="B123:B124"/>
    <mergeCell ref="C123:C124"/>
    <mergeCell ref="D123:D124"/>
    <mergeCell ref="E123:E124"/>
    <mergeCell ref="F123:F124"/>
    <mergeCell ref="G123:G124"/>
    <mergeCell ref="H123:H124"/>
    <mergeCell ref="I123:I124"/>
    <mergeCell ref="J123:J124"/>
    <mergeCell ref="AX120:AX122"/>
    <mergeCell ref="AY120:AY122"/>
    <mergeCell ref="AZ120:AZ122"/>
    <mergeCell ref="BA120:BA122"/>
    <mergeCell ref="BB120:BB122"/>
    <mergeCell ref="BC120:BC122"/>
    <mergeCell ref="AN120:AN122"/>
    <mergeCell ref="AO120:AO122"/>
    <mergeCell ref="AP120:AP122"/>
    <mergeCell ref="AQ120:AQ122"/>
    <mergeCell ref="AV120:AV122"/>
    <mergeCell ref="AW120:AW122"/>
    <mergeCell ref="AG120:AG122"/>
    <mergeCell ref="AI120:AI122"/>
    <mergeCell ref="AJ120:AJ122"/>
    <mergeCell ref="AK120:AK122"/>
    <mergeCell ref="AL120:AL122"/>
    <mergeCell ref="AM120:AM122"/>
    <mergeCell ref="U120:U122"/>
    <mergeCell ref="V120:V122"/>
    <mergeCell ref="O120:O122"/>
    <mergeCell ref="P120:P122"/>
    <mergeCell ref="Q120:Q122"/>
    <mergeCell ref="R120:R122"/>
    <mergeCell ref="S120:S122"/>
    <mergeCell ref="T120:T122"/>
    <mergeCell ref="I120:I122"/>
    <mergeCell ref="J120:J122"/>
    <mergeCell ref="K120:K122"/>
    <mergeCell ref="L120:L122"/>
    <mergeCell ref="M120:M122"/>
    <mergeCell ref="N120:N122"/>
    <mergeCell ref="BB118:BB119"/>
    <mergeCell ref="BC118:BC119"/>
    <mergeCell ref="BD118:BD119"/>
    <mergeCell ref="B120:B122"/>
    <mergeCell ref="C120:C122"/>
    <mergeCell ref="D120:D122"/>
    <mergeCell ref="E120:E122"/>
    <mergeCell ref="F120:F122"/>
    <mergeCell ref="G120:G122"/>
    <mergeCell ref="H120:H122"/>
    <mergeCell ref="AV118:AV119"/>
    <mergeCell ref="AW118:AW119"/>
    <mergeCell ref="AX118:AX119"/>
    <mergeCell ref="AY118:AY119"/>
    <mergeCell ref="AZ118:AZ119"/>
    <mergeCell ref="BA118:BA119"/>
    <mergeCell ref="AL118:AL119"/>
    <mergeCell ref="AM118:AM119"/>
    <mergeCell ref="AN118:AN119"/>
    <mergeCell ref="AO118:AO119"/>
    <mergeCell ref="AP118:AP119"/>
    <mergeCell ref="AQ118:AQ119"/>
    <mergeCell ref="AI118:AI119"/>
    <mergeCell ref="AJ118:AJ119"/>
    <mergeCell ref="AK118:AK119"/>
    <mergeCell ref="S118:S119"/>
    <mergeCell ref="T118:T119"/>
    <mergeCell ref="U118:U119"/>
    <mergeCell ref="V118:V119"/>
    <mergeCell ref="M118:M119"/>
    <mergeCell ref="N118:N119"/>
    <mergeCell ref="O118:O119"/>
    <mergeCell ref="P118:P119"/>
    <mergeCell ref="Q118:Q119"/>
    <mergeCell ref="R118:R119"/>
    <mergeCell ref="G118:G119"/>
    <mergeCell ref="H118:H119"/>
    <mergeCell ref="I118:I119"/>
    <mergeCell ref="J118:J119"/>
    <mergeCell ref="K118:K119"/>
    <mergeCell ref="L118:L119"/>
    <mergeCell ref="AZ115:AZ117"/>
    <mergeCell ref="BA115:BA117"/>
    <mergeCell ref="BB115:BB117"/>
    <mergeCell ref="BC115:BC117"/>
    <mergeCell ref="BD115:BD117"/>
    <mergeCell ref="B118:B119"/>
    <mergeCell ref="C118:C119"/>
    <mergeCell ref="D118:D119"/>
    <mergeCell ref="E118:E119"/>
    <mergeCell ref="F118:F119"/>
    <mergeCell ref="AP115:AP117"/>
    <mergeCell ref="AQ115:AQ117"/>
    <mergeCell ref="AV115:AV117"/>
    <mergeCell ref="AW115:AW117"/>
    <mergeCell ref="AX115:AX117"/>
    <mergeCell ref="AY115:AY117"/>
    <mergeCell ref="AJ115:AJ117"/>
    <mergeCell ref="AK115:AK117"/>
    <mergeCell ref="AL115:AL117"/>
    <mergeCell ref="AM115:AM117"/>
    <mergeCell ref="AN115:AN117"/>
    <mergeCell ref="AO115:AO117"/>
    <mergeCell ref="AC115:AC117"/>
    <mergeCell ref="AD115:AD117"/>
    <mergeCell ref="AE115:AE117"/>
    <mergeCell ref="AF115:AF117"/>
    <mergeCell ref="AG115:AG117"/>
    <mergeCell ref="AI115:AI117"/>
    <mergeCell ref="Q115:Q117"/>
    <mergeCell ref="R115:R117"/>
    <mergeCell ref="S115:S117"/>
    <mergeCell ref="T115:T117"/>
    <mergeCell ref="U115:U117"/>
    <mergeCell ref="V115:V117"/>
    <mergeCell ref="K115:K117"/>
    <mergeCell ref="L115:L117"/>
    <mergeCell ref="M115:M117"/>
    <mergeCell ref="N115:N117"/>
    <mergeCell ref="O115:O117"/>
    <mergeCell ref="P115:P117"/>
    <mergeCell ref="BD113:BD114"/>
    <mergeCell ref="B115:B117"/>
    <mergeCell ref="C115:C117"/>
    <mergeCell ref="D115:D117"/>
    <mergeCell ref="E115:E117"/>
    <mergeCell ref="F115:F117"/>
    <mergeCell ref="G115:G117"/>
    <mergeCell ref="H115:H117"/>
    <mergeCell ref="I115:I117"/>
    <mergeCell ref="J115:J117"/>
    <mergeCell ref="AX113:AX114"/>
    <mergeCell ref="AY113:AY114"/>
    <mergeCell ref="AZ113:AZ114"/>
    <mergeCell ref="BA113:BA114"/>
    <mergeCell ref="BB113:BB114"/>
    <mergeCell ref="BC113:BC114"/>
    <mergeCell ref="AF113:AF114"/>
    <mergeCell ref="AE113:AE114"/>
    <mergeCell ref="AD113:AD114"/>
    <mergeCell ref="AC113:AC114"/>
    <mergeCell ref="AN113:AN114"/>
    <mergeCell ref="AO113:AO114"/>
    <mergeCell ref="AP113:AP114"/>
    <mergeCell ref="AQ113:AQ114"/>
    <mergeCell ref="AI113:AI114"/>
    <mergeCell ref="AJ113:AJ114"/>
    <mergeCell ref="AK113:AK114"/>
    <mergeCell ref="AL113:AL114"/>
    <mergeCell ref="AM113:AM114"/>
    <mergeCell ref="U113:U114"/>
    <mergeCell ref="V113:V114"/>
    <mergeCell ref="O113:O114"/>
    <mergeCell ref="P113:P114"/>
    <mergeCell ref="Q113:Q114"/>
    <mergeCell ref="R113:R114"/>
    <mergeCell ref="S113:S114"/>
    <mergeCell ref="T113:T114"/>
    <mergeCell ref="I113:I114"/>
    <mergeCell ref="J113:J114"/>
    <mergeCell ref="K113:K114"/>
    <mergeCell ref="L113:L114"/>
    <mergeCell ref="M113:M114"/>
    <mergeCell ref="N113:N114"/>
    <mergeCell ref="B113:B114"/>
    <mergeCell ref="C113:C114"/>
    <mergeCell ref="D113:D114"/>
    <mergeCell ref="E113:E114"/>
    <mergeCell ref="F113:F114"/>
    <mergeCell ref="G113:G114"/>
    <mergeCell ref="H113:H114"/>
    <mergeCell ref="AV111:AV112"/>
    <mergeCell ref="AW111:AW112"/>
    <mergeCell ref="AX111:AX112"/>
    <mergeCell ref="AY111:AY112"/>
    <mergeCell ref="AZ111:AZ112"/>
    <mergeCell ref="BA111:BA112"/>
    <mergeCell ref="AL111:AL112"/>
    <mergeCell ref="AM111:AM112"/>
    <mergeCell ref="AN111:AN112"/>
    <mergeCell ref="AO111:AO112"/>
    <mergeCell ref="AP111:AP112"/>
    <mergeCell ref="AQ111:AQ112"/>
    <mergeCell ref="AE111:AE112"/>
    <mergeCell ref="AF111:AF112"/>
    <mergeCell ref="AG111:AG112"/>
    <mergeCell ref="AI111:AI112"/>
    <mergeCell ref="AJ111:AJ112"/>
    <mergeCell ref="AK111:AK112"/>
    <mergeCell ref="S111:S112"/>
    <mergeCell ref="T111:T112"/>
    <mergeCell ref="U111:U112"/>
    <mergeCell ref="V111:V112"/>
    <mergeCell ref="AV113:AV114"/>
    <mergeCell ref="AW113:AW114"/>
    <mergeCell ref="AG113:AG114"/>
    <mergeCell ref="M111:M112"/>
    <mergeCell ref="N111:N112"/>
    <mergeCell ref="O111:O112"/>
    <mergeCell ref="P111:P112"/>
    <mergeCell ref="Q111:Q112"/>
    <mergeCell ref="R111:R112"/>
    <mergeCell ref="G111:G112"/>
    <mergeCell ref="H111:H112"/>
    <mergeCell ref="I111:I112"/>
    <mergeCell ref="J111:J112"/>
    <mergeCell ref="K111:K112"/>
    <mergeCell ref="L111:L112"/>
    <mergeCell ref="AZ109:AZ110"/>
    <mergeCell ref="BA109:BA110"/>
    <mergeCell ref="BB109:BB110"/>
    <mergeCell ref="BC109:BC110"/>
    <mergeCell ref="BD109:BD110"/>
    <mergeCell ref="N109:N110"/>
    <mergeCell ref="O109:O110"/>
    <mergeCell ref="P109:P110"/>
    <mergeCell ref="BB111:BB112"/>
    <mergeCell ref="BC111:BC112"/>
    <mergeCell ref="BD111:BD112"/>
    <mergeCell ref="B111:B112"/>
    <mergeCell ref="C111:C112"/>
    <mergeCell ref="D111:D112"/>
    <mergeCell ref="E111:E112"/>
    <mergeCell ref="F111:F112"/>
    <mergeCell ref="AP109:AP110"/>
    <mergeCell ref="AQ109:AQ110"/>
    <mergeCell ref="AV109:AV110"/>
    <mergeCell ref="AW109:AW110"/>
    <mergeCell ref="AX109:AX110"/>
    <mergeCell ref="AY109:AY110"/>
    <mergeCell ref="AJ109:AJ110"/>
    <mergeCell ref="AK109:AK110"/>
    <mergeCell ref="AL109:AL110"/>
    <mergeCell ref="AM109:AM110"/>
    <mergeCell ref="AN109:AN110"/>
    <mergeCell ref="AO109:AO110"/>
    <mergeCell ref="AC109:AC110"/>
    <mergeCell ref="AD109:AD110"/>
    <mergeCell ref="AE109:AE110"/>
    <mergeCell ref="AF109:AF110"/>
    <mergeCell ref="AG109:AG110"/>
    <mergeCell ref="AI109:AI110"/>
    <mergeCell ref="Q109:Q110"/>
    <mergeCell ref="R109:R110"/>
    <mergeCell ref="S109:S110"/>
    <mergeCell ref="T109:T110"/>
    <mergeCell ref="U109:U110"/>
    <mergeCell ref="V109:V110"/>
    <mergeCell ref="K109:K110"/>
    <mergeCell ref="L109:L110"/>
    <mergeCell ref="M109:M110"/>
    <mergeCell ref="B107:B108"/>
    <mergeCell ref="C107:C108"/>
    <mergeCell ref="D107:D108"/>
    <mergeCell ref="E107:E108"/>
    <mergeCell ref="F107:F108"/>
    <mergeCell ref="G107:G108"/>
    <mergeCell ref="BD107:BD108"/>
    <mergeCell ref="B109:B110"/>
    <mergeCell ref="C109:C110"/>
    <mergeCell ref="D109:D110"/>
    <mergeCell ref="E109:E110"/>
    <mergeCell ref="F109:F110"/>
    <mergeCell ref="G109:G110"/>
    <mergeCell ref="H109:H110"/>
    <mergeCell ref="I109:I110"/>
    <mergeCell ref="J109:J110"/>
    <mergeCell ref="AX107:AX108"/>
    <mergeCell ref="AY107:AY108"/>
    <mergeCell ref="AZ107:AZ108"/>
    <mergeCell ref="BA107:BA108"/>
    <mergeCell ref="BB107:BB108"/>
    <mergeCell ref="BC107:BC108"/>
    <mergeCell ref="AM107:AM108"/>
    <mergeCell ref="AN107:AN108"/>
    <mergeCell ref="AP107:AP108"/>
    <mergeCell ref="AQ107:AQ108"/>
    <mergeCell ref="AV107:AV108"/>
    <mergeCell ref="AW107:AW108"/>
    <mergeCell ref="AF107:AF108"/>
    <mergeCell ref="AG107:AG108"/>
    <mergeCell ref="AI107:AI108"/>
    <mergeCell ref="AJ107:AJ108"/>
    <mergeCell ref="AV105:AV106"/>
    <mergeCell ref="AW105:AW106"/>
    <mergeCell ref="AX105:AX106"/>
    <mergeCell ref="AI105:AI106"/>
    <mergeCell ref="AJ105:AJ106"/>
    <mergeCell ref="AK105:AK106"/>
    <mergeCell ref="AL105:AL106"/>
    <mergeCell ref="AM105:AM106"/>
    <mergeCell ref="AN105:AN106"/>
    <mergeCell ref="O107:O108"/>
    <mergeCell ref="P107:P108"/>
    <mergeCell ref="Q107:Q108"/>
    <mergeCell ref="R107:R108"/>
    <mergeCell ref="S107:S108"/>
    <mergeCell ref="H107:H108"/>
    <mergeCell ref="I107:I108"/>
    <mergeCell ref="J107:J108"/>
    <mergeCell ref="K107:K108"/>
    <mergeCell ref="L107:L108"/>
    <mergeCell ref="M107:M108"/>
    <mergeCell ref="AK107:AK108"/>
    <mergeCell ref="AL107:AL108"/>
    <mergeCell ref="T107:T108"/>
    <mergeCell ref="U107:U108"/>
    <mergeCell ref="V107:V108"/>
    <mergeCell ref="N107:N108"/>
    <mergeCell ref="BC103:BC104"/>
    <mergeCell ref="BD103:BD104"/>
    <mergeCell ref="B105:B106"/>
    <mergeCell ref="C105:C106"/>
    <mergeCell ref="D105:D106"/>
    <mergeCell ref="E105:E106"/>
    <mergeCell ref="F105:F106"/>
    <mergeCell ref="G105:G106"/>
    <mergeCell ref="H105:H106"/>
    <mergeCell ref="I105:I106"/>
    <mergeCell ref="AW103:AW104"/>
    <mergeCell ref="AX103:AX104"/>
    <mergeCell ref="AY103:AY104"/>
    <mergeCell ref="AZ103:AZ104"/>
    <mergeCell ref="BA103:BA104"/>
    <mergeCell ref="BB103:BB104"/>
    <mergeCell ref="AM103:AM104"/>
    <mergeCell ref="AN103:AN104"/>
    <mergeCell ref="AO103:AO104"/>
    <mergeCell ref="AY105:AY106"/>
    <mergeCell ref="AZ105:AZ106"/>
    <mergeCell ref="BA105:BA106"/>
    <mergeCell ref="BB105:BB106"/>
    <mergeCell ref="BC105:BC106"/>
    <mergeCell ref="BD105:BD106"/>
    <mergeCell ref="AG105:AG106"/>
    <mergeCell ref="AF105:AF106"/>
    <mergeCell ref="AE105:AE106"/>
    <mergeCell ref="AD105:AD106"/>
    <mergeCell ref="AO105:AO106"/>
    <mergeCell ref="AP105:AP106"/>
    <mergeCell ref="AQ105:AQ106"/>
    <mergeCell ref="T103:T104"/>
    <mergeCell ref="U103:U104"/>
    <mergeCell ref="V103:V104"/>
    <mergeCell ref="N103:N104"/>
    <mergeCell ref="O103:O104"/>
    <mergeCell ref="P103:P104"/>
    <mergeCell ref="Q103:Q104"/>
    <mergeCell ref="R103:R104"/>
    <mergeCell ref="S103:S104"/>
    <mergeCell ref="V105:V106"/>
    <mergeCell ref="P105:P106"/>
    <mergeCell ref="Q105:Q106"/>
    <mergeCell ref="R105:R106"/>
    <mergeCell ref="S105:S106"/>
    <mergeCell ref="T105:T106"/>
    <mergeCell ref="U105:U106"/>
    <mergeCell ref="J105:J106"/>
    <mergeCell ref="K105:K106"/>
    <mergeCell ref="L105:L106"/>
    <mergeCell ref="M105:M106"/>
    <mergeCell ref="N105:N106"/>
    <mergeCell ref="O105:O106"/>
    <mergeCell ref="H103:H104"/>
    <mergeCell ref="I103:I104"/>
    <mergeCell ref="J103:J104"/>
    <mergeCell ref="K103:K104"/>
    <mergeCell ref="L103:L104"/>
    <mergeCell ref="M103:M104"/>
    <mergeCell ref="B103:B104"/>
    <mergeCell ref="C103:C104"/>
    <mergeCell ref="D103:D104"/>
    <mergeCell ref="E103:E104"/>
    <mergeCell ref="F103:F104"/>
    <mergeCell ref="G103:G104"/>
    <mergeCell ref="AY100:AY102"/>
    <mergeCell ref="AZ100:AZ102"/>
    <mergeCell ref="BA100:BA102"/>
    <mergeCell ref="BB100:BB102"/>
    <mergeCell ref="BC100:BC102"/>
    <mergeCell ref="J100:J102"/>
    <mergeCell ref="K100:K102"/>
    <mergeCell ref="L100:L102"/>
    <mergeCell ref="M100:M102"/>
    <mergeCell ref="N100:N102"/>
    <mergeCell ref="O100:O102"/>
    <mergeCell ref="AP103:AP104"/>
    <mergeCell ref="AQ103:AQ104"/>
    <mergeCell ref="AV103:AV104"/>
    <mergeCell ref="AF103:AF104"/>
    <mergeCell ref="AG103:AG104"/>
    <mergeCell ref="AI103:AI104"/>
    <mergeCell ref="AJ103:AJ104"/>
    <mergeCell ref="AK103:AK104"/>
    <mergeCell ref="AL103:AL104"/>
    <mergeCell ref="BD100:BD102"/>
    <mergeCell ref="AO100:AO102"/>
    <mergeCell ref="AP100:AP102"/>
    <mergeCell ref="AQ100:AQ102"/>
    <mergeCell ref="AV100:AV102"/>
    <mergeCell ref="AW100:AW102"/>
    <mergeCell ref="AX100:AX102"/>
    <mergeCell ref="AI100:AI102"/>
    <mergeCell ref="AJ100:AJ102"/>
    <mergeCell ref="AK100:AK102"/>
    <mergeCell ref="AL100:AL102"/>
    <mergeCell ref="AM100:AM102"/>
    <mergeCell ref="AN100:AN102"/>
    <mergeCell ref="V100:V102"/>
    <mergeCell ref="P100:P102"/>
    <mergeCell ref="Q100:Q102"/>
    <mergeCell ref="R100:R102"/>
    <mergeCell ref="S100:S102"/>
    <mergeCell ref="T100:T102"/>
    <mergeCell ref="U100:U102"/>
    <mergeCell ref="BC91:BC92"/>
    <mergeCell ref="BD91:BD92"/>
    <mergeCell ref="B100:B102"/>
    <mergeCell ref="C100:C102"/>
    <mergeCell ref="D100:D102"/>
    <mergeCell ref="E100:E102"/>
    <mergeCell ref="F100:F102"/>
    <mergeCell ref="G100:G102"/>
    <mergeCell ref="H100:H102"/>
    <mergeCell ref="I100:I102"/>
    <mergeCell ref="AW91:AW92"/>
    <mergeCell ref="AX91:AX92"/>
    <mergeCell ref="AY91:AY92"/>
    <mergeCell ref="AZ91:AZ92"/>
    <mergeCell ref="BA91:BA92"/>
    <mergeCell ref="BB91:BB92"/>
    <mergeCell ref="AM91:AM92"/>
    <mergeCell ref="AN91:AN92"/>
    <mergeCell ref="AO91:AO92"/>
    <mergeCell ref="AP91:AP92"/>
    <mergeCell ref="AQ91:AQ92"/>
    <mergeCell ref="AV91:AV92"/>
    <mergeCell ref="AF91:AF92"/>
    <mergeCell ref="AG91:AG92"/>
    <mergeCell ref="AI91:AI92"/>
    <mergeCell ref="AJ91:AJ92"/>
    <mergeCell ref="AK91:AK92"/>
    <mergeCell ref="AL91:AL92"/>
    <mergeCell ref="T91:T92"/>
    <mergeCell ref="U91:U92"/>
    <mergeCell ref="V91:V92"/>
    <mergeCell ref="N91:N92"/>
    <mergeCell ref="AJ86:AJ88"/>
    <mergeCell ref="AK86:AK88"/>
    <mergeCell ref="AL86:AL88"/>
    <mergeCell ref="AM86:AM88"/>
    <mergeCell ref="AN86:AN88"/>
    <mergeCell ref="O91:O92"/>
    <mergeCell ref="P91:P92"/>
    <mergeCell ref="Q91:Q92"/>
    <mergeCell ref="R91:R92"/>
    <mergeCell ref="S91:S92"/>
    <mergeCell ref="H91:H92"/>
    <mergeCell ref="I91:I92"/>
    <mergeCell ref="J91:J92"/>
    <mergeCell ref="K91:K92"/>
    <mergeCell ref="L91:L92"/>
    <mergeCell ref="M91:M92"/>
    <mergeCell ref="B91:B92"/>
    <mergeCell ref="C91:C92"/>
    <mergeCell ref="D91:D92"/>
    <mergeCell ref="E91:E92"/>
    <mergeCell ref="F91:F92"/>
    <mergeCell ref="G91:G92"/>
    <mergeCell ref="BC83:BC85"/>
    <mergeCell ref="BD83:BD85"/>
    <mergeCell ref="B86:B88"/>
    <mergeCell ref="C86:C88"/>
    <mergeCell ref="D86:D88"/>
    <mergeCell ref="E86:E88"/>
    <mergeCell ref="F86:F88"/>
    <mergeCell ref="G86:G88"/>
    <mergeCell ref="H86:H88"/>
    <mergeCell ref="I86:I88"/>
    <mergeCell ref="AW83:AW85"/>
    <mergeCell ref="AX83:AX85"/>
    <mergeCell ref="AY83:AY85"/>
    <mergeCell ref="AZ83:AZ85"/>
    <mergeCell ref="BA83:BA85"/>
    <mergeCell ref="BB83:BB85"/>
    <mergeCell ref="AM83:AM85"/>
    <mergeCell ref="AN83:AN85"/>
    <mergeCell ref="AO83:AO85"/>
    <mergeCell ref="AY86:AY88"/>
    <mergeCell ref="AZ86:AZ88"/>
    <mergeCell ref="BA86:BA88"/>
    <mergeCell ref="BB86:BB88"/>
    <mergeCell ref="BC86:BC88"/>
    <mergeCell ref="BD86:BD88"/>
    <mergeCell ref="AO86:AO88"/>
    <mergeCell ref="AP86:AP88"/>
    <mergeCell ref="AQ86:AQ88"/>
    <mergeCell ref="AV86:AV88"/>
    <mergeCell ref="AW86:AW88"/>
    <mergeCell ref="AX86:AX88"/>
    <mergeCell ref="AI86:AI88"/>
    <mergeCell ref="T83:T85"/>
    <mergeCell ref="U83:U85"/>
    <mergeCell ref="V83:V85"/>
    <mergeCell ref="N83:N85"/>
    <mergeCell ref="O83:O85"/>
    <mergeCell ref="P83:P85"/>
    <mergeCell ref="Q83:Q85"/>
    <mergeCell ref="R83:R85"/>
    <mergeCell ref="S83:S85"/>
    <mergeCell ref="V86:V88"/>
    <mergeCell ref="P86:P88"/>
    <mergeCell ref="Q86:Q88"/>
    <mergeCell ref="R86:R88"/>
    <mergeCell ref="S86:S88"/>
    <mergeCell ref="T86:T88"/>
    <mergeCell ref="U86:U88"/>
    <mergeCell ref="J86:J88"/>
    <mergeCell ref="K86:K88"/>
    <mergeCell ref="L86:L88"/>
    <mergeCell ref="M86:M88"/>
    <mergeCell ref="N86:N88"/>
    <mergeCell ref="O86:O88"/>
    <mergeCell ref="H83:H85"/>
    <mergeCell ref="I83:I85"/>
    <mergeCell ref="J83:J85"/>
    <mergeCell ref="K83:K85"/>
    <mergeCell ref="L83:L85"/>
    <mergeCell ref="M83:M85"/>
    <mergeCell ref="B83:B85"/>
    <mergeCell ref="C83:C85"/>
    <mergeCell ref="D83:D85"/>
    <mergeCell ref="E83:E85"/>
    <mergeCell ref="F83:F85"/>
    <mergeCell ref="G83:G85"/>
    <mergeCell ref="AY81:AY82"/>
    <mergeCell ref="AZ81:AZ82"/>
    <mergeCell ref="BA81:BA82"/>
    <mergeCell ref="BB81:BB82"/>
    <mergeCell ref="BC81:BC82"/>
    <mergeCell ref="J81:J82"/>
    <mergeCell ref="K81:K82"/>
    <mergeCell ref="L81:L82"/>
    <mergeCell ref="M81:M82"/>
    <mergeCell ref="N81:N82"/>
    <mergeCell ref="O81:O82"/>
    <mergeCell ref="AP83:AP85"/>
    <mergeCell ref="AQ83:AQ85"/>
    <mergeCell ref="AV83:AV85"/>
    <mergeCell ref="AF83:AF85"/>
    <mergeCell ref="AG83:AG85"/>
    <mergeCell ref="AI83:AI85"/>
    <mergeCell ref="AJ83:AJ85"/>
    <mergeCell ref="AK83:AK85"/>
    <mergeCell ref="AL83:AL85"/>
    <mergeCell ref="BD81:BD82"/>
    <mergeCell ref="AO81:AO82"/>
    <mergeCell ref="AP81:AP82"/>
    <mergeCell ref="AQ81:AQ82"/>
    <mergeCell ref="AV81:AV82"/>
    <mergeCell ref="AW81:AW82"/>
    <mergeCell ref="AX81:AX82"/>
    <mergeCell ref="AI81:AI82"/>
    <mergeCell ref="AJ81:AJ82"/>
    <mergeCell ref="AK81:AK82"/>
    <mergeCell ref="AL81:AL82"/>
    <mergeCell ref="AM81:AM82"/>
    <mergeCell ref="AN81:AN82"/>
    <mergeCell ref="V81:V82"/>
    <mergeCell ref="P81:P82"/>
    <mergeCell ref="Q81:Q82"/>
    <mergeCell ref="R81:R82"/>
    <mergeCell ref="S81:S82"/>
    <mergeCell ref="T81:T82"/>
    <mergeCell ref="U81:U82"/>
    <mergeCell ref="BC77:BC78"/>
    <mergeCell ref="BD77:BD78"/>
    <mergeCell ref="B81:B82"/>
    <mergeCell ref="C81:C82"/>
    <mergeCell ref="D81:D82"/>
    <mergeCell ref="E81:E82"/>
    <mergeCell ref="F81:F82"/>
    <mergeCell ref="G81:G82"/>
    <mergeCell ref="H81:H82"/>
    <mergeCell ref="I81:I82"/>
    <mergeCell ref="AW77:AW78"/>
    <mergeCell ref="AX77:AX78"/>
    <mergeCell ref="AY77:AY78"/>
    <mergeCell ref="AZ77:AZ78"/>
    <mergeCell ref="BA77:BA78"/>
    <mergeCell ref="BB77:BB78"/>
    <mergeCell ref="AM77:AM78"/>
    <mergeCell ref="AN77:AN78"/>
    <mergeCell ref="AO77:AO78"/>
    <mergeCell ref="AP77:AP78"/>
    <mergeCell ref="AQ77:AQ78"/>
    <mergeCell ref="AV77:AV78"/>
    <mergeCell ref="AF77:AF78"/>
    <mergeCell ref="AG77:AG78"/>
    <mergeCell ref="AI77:AI78"/>
    <mergeCell ref="AJ77:AJ78"/>
    <mergeCell ref="AK77:AK78"/>
    <mergeCell ref="AL77:AL78"/>
    <mergeCell ref="T77:T78"/>
    <mergeCell ref="U77:U78"/>
    <mergeCell ref="V77:V78"/>
    <mergeCell ref="N77:N78"/>
    <mergeCell ref="AJ75:AJ76"/>
    <mergeCell ref="AK75:AK76"/>
    <mergeCell ref="AL75:AL76"/>
    <mergeCell ref="AM75:AM76"/>
    <mergeCell ref="AN75:AN76"/>
    <mergeCell ref="O77:O78"/>
    <mergeCell ref="P77:P78"/>
    <mergeCell ref="Q77:Q78"/>
    <mergeCell ref="R77:R78"/>
    <mergeCell ref="S77:S78"/>
    <mergeCell ref="H77:H78"/>
    <mergeCell ref="I77:I78"/>
    <mergeCell ref="J77:J78"/>
    <mergeCell ref="K77:K78"/>
    <mergeCell ref="L77:L78"/>
    <mergeCell ref="M77:M78"/>
    <mergeCell ref="B77:B78"/>
    <mergeCell ref="C77:C78"/>
    <mergeCell ref="D77:D78"/>
    <mergeCell ref="E77:E78"/>
    <mergeCell ref="F77:F78"/>
    <mergeCell ref="G77:G78"/>
    <mergeCell ref="AE77:AE78"/>
    <mergeCell ref="AD77:AD78"/>
    <mergeCell ref="AC77:AC78"/>
    <mergeCell ref="BC73:BC74"/>
    <mergeCell ref="BD73:BD74"/>
    <mergeCell ref="B75:B76"/>
    <mergeCell ref="C75:C76"/>
    <mergeCell ref="D75:D76"/>
    <mergeCell ref="E75:E76"/>
    <mergeCell ref="F75:F76"/>
    <mergeCell ref="G75:G76"/>
    <mergeCell ref="H75:H76"/>
    <mergeCell ref="I75:I76"/>
    <mergeCell ref="AW73:AW74"/>
    <mergeCell ref="AX73:AX74"/>
    <mergeCell ref="AY73:AY74"/>
    <mergeCell ref="AZ73:AZ74"/>
    <mergeCell ref="BA73:BA74"/>
    <mergeCell ref="BB73:BB74"/>
    <mergeCell ref="AM73:AM74"/>
    <mergeCell ref="AN73:AN74"/>
    <mergeCell ref="AO73:AO74"/>
    <mergeCell ref="AY75:AY76"/>
    <mergeCell ref="AZ75:AZ76"/>
    <mergeCell ref="BA75:BA76"/>
    <mergeCell ref="BB75:BB76"/>
    <mergeCell ref="BC75:BC76"/>
    <mergeCell ref="BD75:BD76"/>
    <mergeCell ref="AO75:AO76"/>
    <mergeCell ref="AP75:AP76"/>
    <mergeCell ref="AQ75:AQ76"/>
    <mergeCell ref="AV75:AV76"/>
    <mergeCell ref="AW75:AW76"/>
    <mergeCell ref="AX75:AX76"/>
    <mergeCell ref="AI75:AI76"/>
    <mergeCell ref="T73:T74"/>
    <mergeCell ref="U73:U74"/>
    <mergeCell ref="V73:V74"/>
    <mergeCell ref="N73:N74"/>
    <mergeCell ref="O73:O74"/>
    <mergeCell ref="P73:P74"/>
    <mergeCell ref="Q73:Q74"/>
    <mergeCell ref="R73:R74"/>
    <mergeCell ref="S73:S74"/>
    <mergeCell ref="V75:V76"/>
    <mergeCell ref="P75:P76"/>
    <mergeCell ref="Q75:Q76"/>
    <mergeCell ref="R75:R76"/>
    <mergeCell ref="S75:S76"/>
    <mergeCell ref="T75:T76"/>
    <mergeCell ref="U75:U76"/>
    <mergeCell ref="J75:J76"/>
    <mergeCell ref="K75:K76"/>
    <mergeCell ref="L75:L76"/>
    <mergeCell ref="M75:M76"/>
    <mergeCell ref="N75:N76"/>
    <mergeCell ref="O75:O76"/>
    <mergeCell ref="H73:H74"/>
    <mergeCell ref="I73:I74"/>
    <mergeCell ref="J73:J74"/>
    <mergeCell ref="K73:K74"/>
    <mergeCell ref="L73:L74"/>
    <mergeCell ref="M73:M74"/>
    <mergeCell ref="B73:B74"/>
    <mergeCell ref="C73:C74"/>
    <mergeCell ref="D73:D74"/>
    <mergeCell ref="E73:E74"/>
    <mergeCell ref="F73:F74"/>
    <mergeCell ref="G73:G74"/>
    <mergeCell ref="AY70:AY71"/>
    <mergeCell ref="AZ70:AZ71"/>
    <mergeCell ref="BA70:BA71"/>
    <mergeCell ref="BB70:BB71"/>
    <mergeCell ref="BC70:BC71"/>
    <mergeCell ref="J70:J71"/>
    <mergeCell ref="K70:K71"/>
    <mergeCell ref="L70:L71"/>
    <mergeCell ref="M70:M71"/>
    <mergeCell ref="N70:N71"/>
    <mergeCell ref="O70:O71"/>
    <mergeCell ref="AP73:AP74"/>
    <mergeCell ref="AQ73:AQ74"/>
    <mergeCell ref="AV73:AV74"/>
    <mergeCell ref="AF73:AF74"/>
    <mergeCell ref="AG73:AG74"/>
    <mergeCell ref="AI73:AI74"/>
    <mergeCell ref="AJ73:AJ74"/>
    <mergeCell ref="AK73:AK74"/>
    <mergeCell ref="AL73:AL74"/>
    <mergeCell ref="BD70:BD71"/>
    <mergeCell ref="AG70:AG71"/>
    <mergeCell ref="AF70:AF71"/>
    <mergeCell ref="AO70:AO71"/>
    <mergeCell ref="AP70:AP71"/>
    <mergeCell ref="AQ70:AQ71"/>
    <mergeCell ref="AV70:AV71"/>
    <mergeCell ref="AW70:AW71"/>
    <mergeCell ref="AX70:AX71"/>
    <mergeCell ref="AI70:AI71"/>
    <mergeCell ref="AJ70:AJ71"/>
    <mergeCell ref="AK70:AK71"/>
    <mergeCell ref="AL70:AL71"/>
    <mergeCell ref="AM70:AM71"/>
    <mergeCell ref="AN70:AN71"/>
    <mergeCell ref="V70:V71"/>
    <mergeCell ref="P70:P71"/>
    <mergeCell ref="Q70:Q71"/>
    <mergeCell ref="R70:R71"/>
    <mergeCell ref="S70:S71"/>
    <mergeCell ref="T70:T71"/>
    <mergeCell ref="U70:U71"/>
    <mergeCell ref="BC66:BC69"/>
    <mergeCell ref="BD66:BD69"/>
    <mergeCell ref="B70:B71"/>
    <mergeCell ref="C70:C71"/>
    <mergeCell ref="D70:D71"/>
    <mergeCell ref="E70:E71"/>
    <mergeCell ref="F70:F71"/>
    <mergeCell ref="G70:G71"/>
    <mergeCell ref="H70:H71"/>
    <mergeCell ref="I70:I71"/>
    <mergeCell ref="AW66:AW69"/>
    <mergeCell ref="AX66:AX69"/>
    <mergeCell ref="AY66:AY69"/>
    <mergeCell ref="AZ66:AZ69"/>
    <mergeCell ref="BA66:BA69"/>
    <mergeCell ref="BB66:BB69"/>
    <mergeCell ref="AM66:AM69"/>
    <mergeCell ref="AN66:AN69"/>
    <mergeCell ref="AO66:AO69"/>
    <mergeCell ref="AP66:AP69"/>
    <mergeCell ref="AQ66:AQ69"/>
    <mergeCell ref="AV66:AV69"/>
    <mergeCell ref="AF66:AF69"/>
    <mergeCell ref="AG66:AG69"/>
    <mergeCell ref="AI66:AI69"/>
    <mergeCell ref="AJ66:AJ69"/>
    <mergeCell ref="AK66:AK69"/>
    <mergeCell ref="AL66:AL69"/>
    <mergeCell ref="T66:T69"/>
    <mergeCell ref="U66:U69"/>
    <mergeCell ref="V66:V69"/>
    <mergeCell ref="N66:N69"/>
    <mergeCell ref="O66:O69"/>
    <mergeCell ref="P66:P69"/>
    <mergeCell ref="Q66:Q69"/>
    <mergeCell ref="R66:R69"/>
    <mergeCell ref="S66:S69"/>
    <mergeCell ref="H66:H69"/>
    <mergeCell ref="I66:I69"/>
    <mergeCell ref="J66:J69"/>
    <mergeCell ref="K66:K69"/>
    <mergeCell ref="L66:L69"/>
    <mergeCell ref="M66:M69"/>
    <mergeCell ref="B66:B69"/>
    <mergeCell ref="C66:C69"/>
    <mergeCell ref="D66:D69"/>
    <mergeCell ref="E66:E69"/>
    <mergeCell ref="F66:F69"/>
    <mergeCell ref="G66:G69"/>
    <mergeCell ref="AY63:AY64"/>
    <mergeCell ref="AZ63:AZ64"/>
    <mergeCell ref="BA63:BA64"/>
    <mergeCell ref="BB63:BB64"/>
    <mergeCell ref="BC63:BC64"/>
    <mergeCell ref="BD63:BD64"/>
    <mergeCell ref="AG63:AG64"/>
    <mergeCell ref="AF63:AF64"/>
    <mergeCell ref="AE63:AE64"/>
    <mergeCell ref="AD63:AD64"/>
    <mergeCell ref="AO63:AO64"/>
    <mergeCell ref="AP63:AP64"/>
    <mergeCell ref="AQ63:AQ64"/>
    <mergeCell ref="AV63:AV64"/>
    <mergeCell ref="AW63:AW64"/>
    <mergeCell ref="AX63:AX64"/>
    <mergeCell ref="AI63:AI64"/>
    <mergeCell ref="AJ63:AJ64"/>
    <mergeCell ref="AK63:AK64"/>
    <mergeCell ref="AL63:AL64"/>
    <mergeCell ref="AM63:AM64"/>
    <mergeCell ref="AN63:AN64"/>
    <mergeCell ref="V63:V64"/>
    <mergeCell ref="P63:P64"/>
    <mergeCell ref="Q63:Q64"/>
    <mergeCell ref="R63:R64"/>
    <mergeCell ref="S63:S64"/>
    <mergeCell ref="T63:T64"/>
    <mergeCell ref="U63:U64"/>
    <mergeCell ref="J63:J64"/>
    <mergeCell ref="K63:K64"/>
    <mergeCell ref="L63:L64"/>
    <mergeCell ref="M63:M64"/>
    <mergeCell ref="N63:N64"/>
    <mergeCell ref="O63:O64"/>
    <mergeCell ref="BC58:BC60"/>
    <mergeCell ref="BD58:BD60"/>
    <mergeCell ref="B63:B64"/>
    <mergeCell ref="C63:C64"/>
    <mergeCell ref="D63:D64"/>
    <mergeCell ref="E63:E64"/>
    <mergeCell ref="F63:F64"/>
    <mergeCell ref="G63:G64"/>
    <mergeCell ref="H63:H64"/>
    <mergeCell ref="I63:I64"/>
    <mergeCell ref="AW58:AW60"/>
    <mergeCell ref="AX58:AX60"/>
    <mergeCell ref="AY58:AY60"/>
    <mergeCell ref="AZ58:AZ60"/>
    <mergeCell ref="BA58:BA60"/>
    <mergeCell ref="BB58:BB60"/>
    <mergeCell ref="AL58:AL60"/>
    <mergeCell ref="AM58:AM60"/>
    <mergeCell ref="AN58:AN60"/>
    <mergeCell ref="AO58:AO60"/>
    <mergeCell ref="AP58:AP60"/>
    <mergeCell ref="AQ58:AQ60"/>
    <mergeCell ref="AE58:AE60"/>
    <mergeCell ref="AF58:AF60"/>
    <mergeCell ref="AG58:AG60"/>
    <mergeCell ref="AI58:AI60"/>
    <mergeCell ref="AJ58:AJ60"/>
    <mergeCell ref="AK58:AK60"/>
    <mergeCell ref="S58:S60"/>
    <mergeCell ref="T58:T60"/>
    <mergeCell ref="U58:U60"/>
    <mergeCell ref="V58:V60"/>
    <mergeCell ref="M58:M60"/>
    <mergeCell ref="N58:N60"/>
    <mergeCell ref="O58:O60"/>
    <mergeCell ref="P58:P60"/>
    <mergeCell ref="Q58:Q60"/>
    <mergeCell ref="R58:R60"/>
    <mergeCell ref="G58:G60"/>
    <mergeCell ref="H58:H60"/>
    <mergeCell ref="I58:I60"/>
    <mergeCell ref="J58:J60"/>
    <mergeCell ref="K58:K60"/>
    <mergeCell ref="L58:L60"/>
    <mergeCell ref="AZ56:AZ57"/>
    <mergeCell ref="BA56:BA57"/>
    <mergeCell ref="BB56:BB57"/>
    <mergeCell ref="BC56:BC57"/>
    <mergeCell ref="BD56:BD57"/>
    <mergeCell ref="B58:B60"/>
    <mergeCell ref="C58:C60"/>
    <mergeCell ref="D58:D60"/>
    <mergeCell ref="E58:E60"/>
    <mergeCell ref="F58:F60"/>
    <mergeCell ref="AP56:AP57"/>
    <mergeCell ref="AQ56:AQ57"/>
    <mergeCell ref="AV56:AV57"/>
    <mergeCell ref="AW56:AW57"/>
    <mergeCell ref="AX56:AX57"/>
    <mergeCell ref="AY56:AY57"/>
    <mergeCell ref="AJ56:AJ57"/>
    <mergeCell ref="AK56:AK57"/>
    <mergeCell ref="AL56:AL57"/>
    <mergeCell ref="AM56:AM57"/>
    <mergeCell ref="AN56:AN57"/>
    <mergeCell ref="AO56:AO57"/>
    <mergeCell ref="AC56:AC57"/>
    <mergeCell ref="AD56:AD57"/>
    <mergeCell ref="AE56:AE57"/>
    <mergeCell ref="AF56:AF57"/>
    <mergeCell ref="AI56:AI57"/>
    <mergeCell ref="Q56:Q57"/>
    <mergeCell ref="R56:R57"/>
    <mergeCell ref="S56:S57"/>
    <mergeCell ref="T56:T57"/>
    <mergeCell ref="U56:U57"/>
    <mergeCell ref="V56:V57"/>
    <mergeCell ref="K56:K57"/>
    <mergeCell ref="L56:L57"/>
    <mergeCell ref="M56:M57"/>
    <mergeCell ref="N56:N57"/>
    <mergeCell ref="O56:O57"/>
    <mergeCell ref="P56:P57"/>
    <mergeCell ref="BD54:BD55"/>
    <mergeCell ref="B56:B57"/>
    <mergeCell ref="C56:C57"/>
    <mergeCell ref="D56:D57"/>
    <mergeCell ref="E56:E57"/>
    <mergeCell ref="F56:F57"/>
    <mergeCell ref="G56:G57"/>
    <mergeCell ref="H56:H57"/>
    <mergeCell ref="I56:I57"/>
    <mergeCell ref="J56:J57"/>
    <mergeCell ref="AX54:AX55"/>
    <mergeCell ref="AY54:AY55"/>
    <mergeCell ref="AZ54:AZ55"/>
    <mergeCell ref="BA54:BA55"/>
    <mergeCell ref="BB54:BB55"/>
    <mergeCell ref="BC54:BC55"/>
    <mergeCell ref="AN54:AN55"/>
    <mergeCell ref="AO54:AO55"/>
    <mergeCell ref="AP54:AP55"/>
    <mergeCell ref="AQ54:AQ55"/>
    <mergeCell ref="AV54:AV55"/>
    <mergeCell ref="AW54:AW55"/>
    <mergeCell ref="AG54:AG55"/>
    <mergeCell ref="AI54:AI55"/>
    <mergeCell ref="AJ54:AJ55"/>
    <mergeCell ref="AK54:AK55"/>
    <mergeCell ref="AL54:AL55"/>
    <mergeCell ref="AM54:AM55"/>
    <mergeCell ref="U54:U55"/>
    <mergeCell ref="V54:V55"/>
    <mergeCell ref="O54:O55"/>
    <mergeCell ref="P54:P55"/>
    <mergeCell ref="Q54:Q55"/>
    <mergeCell ref="R54:R55"/>
    <mergeCell ref="S54:S55"/>
    <mergeCell ref="T54:T55"/>
    <mergeCell ref="I54:I55"/>
    <mergeCell ref="J54:J55"/>
    <mergeCell ref="K54:K55"/>
    <mergeCell ref="L54:L55"/>
    <mergeCell ref="M54:M55"/>
    <mergeCell ref="N54:N55"/>
    <mergeCell ref="BB51:BB53"/>
    <mergeCell ref="BC51:BC53"/>
    <mergeCell ref="BD51:BD53"/>
    <mergeCell ref="B54:B55"/>
    <mergeCell ref="C54:C55"/>
    <mergeCell ref="D54:D55"/>
    <mergeCell ref="E54:E55"/>
    <mergeCell ref="F54:F55"/>
    <mergeCell ref="G54:G55"/>
    <mergeCell ref="H54:H55"/>
    <mergeCell ref="AV51:AV53"/>
    <mergeCell ref="AW51:AW53"/>
    <mergeCell ref="AX51:AX53"/>
    <mergeCell ref="AY51:AY53"/>
    <mergeCell ref="AZ51:AZ53"/>
    <mergeCell ref="BA51:BA53"/>
    <mergeCell ref="AL51:AL53"/>
    <mergeCell ref="AM51:AM53"/>
    <mergeCell ref="AN51:AN53"/>
    <mergeCell ref="AO51:AO53"/>
    <mergeCell ref="AP51:AP53"/>
    <mergeCell ref="AQ51:AQ53"/>
    <mergeCell ref="AE51:AE53"/>
    <mergeCell ref="AF51:AF53"/>
    <mergeCell ref="AG51:AG53"/>
    <mergeCell ref="AI51:AI53"/>
    <mergeCell ref="AJ51:AJ53"/>
    <mergeCell ref="AK51:AK53"/>
    <mergeCell ref="S51:S53"/>
    <mergeCell ref="T51:T53"/>
    <mergeCell ref="U51:U53"/>
    <mergeCell ref="V51:V53"/>
    <mergeCell ref="M51:M53"/>
    <mergeCell ref="N51:N53"/>
    <mergeCell ref="O51:O53"/>
    <mergeCell ref="P51:P53"/>
    <mergeCell ref="Q51:Q53"/>
    <mergeCell ref="R51:R53"/>
    <mergeCell ref="G51:G53"/>
    <mergeCell ref="H51:H53"/>
    <mergeCell ref="I51:I53"/>
    <mergeCell ref="J51:J53"/>
    <mergeCell ref="K51:K53"/>
    <mergeCell ref="L51:L53"/>
    <mergeCell ref="AW37:AW38"/>
    <mergeCell ref="AX37:AX38"/>
    <mergeCell ref="AY37:AY38"/>
    <mergeCell ref="AZ37:AZ38"/>
    <mergeCell ref="BA37:BA38"/>
    <mergeCell ref="B51:B53"/>
    <mergeCell ref="C51:C53"/>
    <mergeCell ref="D51:D53"/>
    <mergeCell ref="E51:E53"/>
    <mergeCell ref="F51:F53"/>
    <mergeCell ref="AM37:AM38"/>
    <mergeCell ref="AN37:AN38"/>
    <mergeCell ref="AO37:AO38"/>
    <mergeCell ref="AP37:AP38"/>
    <mergeCell ref="AQ37:AQ38"/>
    <mergeCell ref="AV37:AV38"/>
    <mergeCell ref="AF37:AF38"/>
    <mergeCell ref="AG37:AG38"/>
    <mergeCell ref="AI37:AI38"/>
    <mergeCell ref="AJ37:AJ38"/>
    <mergeCell ref="AK37:AK38"/>
    <mergeCell ref="AL37:AL38"/>
    <mergeCell ref="T37:T38"/>
    <mergeCell ref="U37:U38"/>
    <mergeCell ref="V37:V38"/>
    <mergeCell ref="N37:N38"/>
    <mergeCell ref="O37:O38"/>
    <mergeCell ref="P37:P38"/>
    <mergeCell ref="Q37:Q38"/>
    <mergeCell ref="R37:R38"/>
    <mergeCell ref="S37:S38"/>
    <mergeCell ref="H37:H38"/>
    <mergeCell ref="I37:I38"/>
    <mergeCell ref="J37:J38"/>
    <mergeCell ref="K37:K38"/>
    <mergeCell ref="L37:L38"/>
    <mergeCell ref="M37:M38"/>
    <mergeCell ref="B37:B38"/>
    <mergeCell ref="C37:C38"/>
    <mergeCell ref="D37:D38"/>
    <mergeCell ref="E37:E38"/>
    <mergeCell ref="F37:F38"/>
    <mergeCell ref="G37:G38"/>
    <mergeCell ref="AY33:AY34"/>
    <mergeCell ref="AZ33:AZ34"/>
    <mergeCell ref="BA33:BA34"/>
    <mergeCell ref="BB33:BB34"/>
    <mergeCell ref="BC33:BC34"/>
    <mergeCell ref="BD33:BD34"/>
    <mergeCell ref="AO33:AO34"/>
    <mergeCell ref="AP33:AP34"/>
    <mergeCell ref="AQ33:AQ34"/>
    <mergeCell ref="AV33:AV34"/>
    <mergeCell ref="AW33:AW34"/>
    <mergeCell ref="AX33:AX34"/>
    <mergeCell ref="AI33:AI34"/>
    <mergeCell ref="AJ33:AJ34"/>
    <mergeCell ref="AK33:AK34"/>
    <mergeCell ref="AL33:AL34"/>
    <mergeCell ref="AM33:AM34"/>
    <mergeCell ref="AN33:AN34"/>
    <mergeCell ref="V33:V34"/>
    <mergeCell ref="P33:P34"/>
    <mergeCell ref="Q33:Q34"/>
    <mergeCell ref="B33:B34"/>
    <mergeCell ref="C33:C34"/>
    <mergeCell ref="D33:D34"/>
    <mergeCell ref="E33:E34"/>
    <mergeCell ref="F33:F34"/>
    <mergeCell ref="G33:G34"/>
    <mergeCell ref="H33:H34"/>
    <mergeCell ref="I33:I34"/>
    <mergeCell ref="AW27:AW28"/>
    <mergeCell ref="AX27:AX28"/>
    <mergeCell ref="AY27:AY28"/>
    <mergeCell ref="AZ27:AZ28"/>
    <mergeCell ref="BA27:BA28"/>
    <mergeCell ref="BB27:BB28"/>
    <mergeCell ref="AM27:AM28"/>
    <mergeCell ref="AN27:AN28"/>
    <mergeCell ref="AO27:AO28"/>
    <mergeCell ref="AP27:AP28"/>
    <mergeCell ref="AQ27:AQ28"/>
    <mergeCell ref="AV27:AV28"/>
    <mergeCell ref="AG33:AG34"/>
    <mergeCell ref="AF33:AF34"/>
    <mergeCell ref="AE33:AE34"/>
    <mergeCell ref="AD33:AD34"/>
    <mergeCell ref="AC33:AC34"/>
    <mergeCell ref="I27:I28"/>
    <mergeCell ref="J27:J28"/>
    <mergeCell ref="K27:K28"/>
    <mergeCell ref="L27:L28"/>
    <mergeCell ref="M27:M28"/>
    <mergeCell ref="R33:R34"/>
    <mergeCell ref="S33:S34"/>
    <mergeCell ref="T33:T34"/>
    <mergeCell ref="U33:U34"/>
    <mergeCell ref="J33:J34"/>
    <mergeCell ref="K33:K34"/>
    <mergeCell ref="L33:L34"/>
    <mergeCell ref="M33:M34"/>
    <mergeCell ref="N33:N34"/>
    <mergeCell ref="O33:O34"/>
    <mergeCell ref="BC27:BC28"/>
    <mergeCell ref="BD27:BD28"/>
    <mergeCell ref="BD25:BD26"/>
    <mergeCell ref="AO25:AO26"/>
    <mergeCell ref="AP25:AP26"/>
    <mergeCell ref="AQ25:AQ26"/>
    <mergeCell ref="AV25:AV26"/>
    <mergeCell ref="AW25:AW26"/>
    <mergeCell ref="AX25:AX26"/>
    <mergeCell ref="AI25:AI26"/>
    <mergeCell ref="AJ25:AJ26"/>
    <mergeCell ref="AK25:AK26"/>
    <mergeCell ref="AL25:AL26"/>
    <mergeCell ref="AM25:AM26"/>
    <mergeCell ref="AN25:AN26"/>
    <mergeCell ref="V25:V26"/>
    <mergeCell ref="P25:P26"/>
    <mergeCell ref="Q25:Q26"/>
    <mergeCell ref="R25:R26"/>
    <mergeCell ref="S25:S26"/>
    <mergeCell ref="T25:T26"/>
    <mergeCell ref="U25:U26"/>
    <mergeCell ref="AV23:AV24"/>
    <mergeCell ref="AF23:AF24"/>
    <mergeCell ref="AG23:AG24"/>
    <mergeCell ref="AI23:AI24"/>
    <mergeCell ref="AJ23:AJ24"/>
    <mergeCell ref="AK23:AK24"/>
    <mergeCell ref="B27:B28"/>
    <mergeCell ref="C27:C28"/>
    <mergeCell ref="D27:D28"/>
    <mergeCell ref="E27:E28"/>
    <mergeCell ref="F27:F28"/>
    <mergeCell ref="G27:G28"/>
    <mergeCell ref="AY25:AY26"/>
    <mergeCell ref="AZ25:AZ26"/>
    <mergeCell ref="BA25:BA26"/>
    <mergeCell ref="BB25:BB26"/>
    <mergeCell ref="BC25:BC26"/>
    <mergeCell ref="J25:J26"/>
    <mergeCell ref="AI27:AI28"/>
    <mergeCell ref="AJ27:AJ28"/>
    <mergeCell ref="AK27:AK28"/>
    <mergeCell ref="AL27:AL28"/>
    <mergeCell ref="T27:T28"/>
    <mergeCell ref="U27:U28"/>
    <mergeCell ref="V27:V28"/>
    <mergeCell ref="N27:N28"/>
    <mergeCell ref="O27:O28"/>
    <mergeCell ref="P27:P28"/>
    <mergeCell ref="Q27:Q28"/>
    <mergeCell ref="R27:R28"/>
    <mergeCell ref="S27:S28"/>
    <mergeCell ref="H27:H28"/>
    <mergeCell ref="B23:B24"/>
    <mergeCell ref="C23:C24"/>
    <mergeCell ref="D23:D24"/>
    <mergeCell ref="E23:E24"/>
    <mergeCell ref="F23:F24"/>
    <mergeCell ref="G23:G24"/>
    <mergeCell ref="K25:K26"/>
    <mergeCell ref="L25:L26"/>
    <mergeCell ref="M25:M26"/>
    <mergeCell ref="N25:N26"/>
    <mergeCell ref="O25:O26"/>
    <mergeCell ref="BC23:BC24"/>
    <mergeCell ref="BD23:BD24"/>
    <mergeCell ref="B25:B26"/>
    <mergeCell ref="C25:C26"/>
    <mergeCell ref="D25:D26"/>
    <mergeCell ref="E25:E26"/>
    <mergeCell ref="F25:F26"/>
    <mergeCell ref="G25:G26"/>
    <mergeCell ref="H25:H26"/>
    <mergeCell ref="I25:I26"/>
    <mergeCell ref="AW23:AW24"/>
    <mergeCell ref="AX23:AX24"/>
    <mergeCell ref="AY23:AY24"/>
    <mergeCell ref="AZ23:AZ24"/>
    <mergeCell ref="BA23:BA24"/>
    <mergeCell ref="BB23:BB24"/>
    <mergeCell ref="AM23:AM24"/>
    <mergeCell ref="AN23:AN24"/>
    <mergeCell ref="AO23:AO24"/>
    <mergeCell ref="AP23:AP24"/>
    <mergeCell ref="AQ23:AQ24"/>
    <mergeCell ref="AJ20:AJ21"/>
    <mergeCell ref="AK20:AK21"/>
    <mergeCell ref="AL20:AL21"/>
    <mergeCell ref="AM20:AM21"/>
    <mergeCell ref="AN20:AN21"/>
    <mergeCell ref="AL23:AL24"/>
    <mergeCell ref="T23:T24"/>
    <mergeCell ref="U23:U24"/>
    <mergeCell ref="V23:V24"/>
    <mergeCell ref="N23:N24"/>
    <mergeCell ref="O23:O24"/>
    <mergeCell ref="P23:P24"/>
    <mergeCell ref="Q23:Q24"/>
    <mergeCell ref="R23:R24"/>
    <mergeCell ref="S23:S24"/>
    <mergeCell ref="H23:H24"/>
    <mergeCell ref="I23:I24"/>
    <mergeCell ref="J23:J24"/>
    <mergeCell ref="K23:K24"/>
    <mergeCell ref="L23:L24"/>
    <mergeCell ref="M23:M24"/>
    <mergeCell ref="BC14:BC15"/>
    <mergeCell ref="BD14:BD15"/>
    <mergeCell ref="B20:B21"/>
    <mergeCell ref="C20:C21"/>
    <mergeCell ref="D20:D21"/>
    <mergeCell ref="E20:E21"/>
    <mergeCell ref="F20:F21"/>
    <mergeCell ref="G20:G21"/>
    <mergeCell ref="H20:H21"/>
    <mergeCell ref="I20:I21"/>
    <mergeCell ref="AW14:AW15"/>
    <mergeCell ref="AX14:AX15"/>
    <mergeCell ref="AY14:AY15"/>
    <mergeCell ref="AZ14:AZ15"/>
    <mergeCell ref="BA14:BA15"/>
    <mergeCell ref="BB14:BB15"/>
    <mergeCell ref="AM14:AM15"/>
    <mergeCell ref="AN14:AN15"/>
    <mergeCell ref="AO14:AO15"/>
    <mergeCell ref="AY20:AY21"/>
    <mergeCell ref="AZ20:AZ21"/>
    <mergeCell ref="BA20:BA21"/>
    <mergeCell ref="BB20:BB21"/>
    <mergeCell ref="BC20:BC21"/>
    <mergeCell ref="BD20:BD21"/>
    <mergeCell ref="AO20:AO21"/>
    <mergeCell ref="AP20:AP21"/>
    <mergeCell ref="AQ20:AQ21"/>
    <mergeCell ref="AV20:AV21"/>
    <mergeCell ref="AW20:AW21"/>
    <mergeCell ref="AX20:AX21"/>
    <mergeCell ref="AI20:AI21"/>
    <mergeCell ref="T14:T15"/>
    <mergeCell ref="U14:U15"/>
    <mergeCell ref="V14:V15"/>
    <mergeCell ref="N14:N15"/>
    <mergeCell ref="O14:O15"/>
    <mergeCell ref="P14:P15"/>
    <mergeCell ref="Q14:Q15"/>
    <mergeCell ref="R14:R15"/>
    <mergeCell ref="S14:S15"/>
    <mergeCell ref="V20:V21"/>
    <mergeCell ref="P20:P21"/>
    <mergeCell ref="Q20:Q21"/>
    <mergeCell ref="R20:R21"/>
    <mergeCell ref="S20:S21"/>
    <mergeCell ref="T20:T21"/>
    <mergeCell ref="U20:U21"/>
    <mergeCell ref="J20:J21"/>
    <mergeCell ref="K20:K21"/>
    <mergeCell ref="L20:L21"/>
    <mergeCell ref="M20:M21"/>
    <mergeCell ref="N20:N21"/>
    <mergeCell ref="O20:O21"/>
    <mergeCell ref="H14:H15"/>
    <mergeCell ref="I14:I15"/>
    <mergeCell ref="J14:J15"/>
    <mergeCell ref="K14:K15"/>
    <mergeCell ref="L14:L15"/>
    <mergeCell ref="M14:M15"/>
    <mergeCell ref="B14:B15"/>
    <mergeCell ref="C14:C15"/>
    <mergeCell ref="D14:D15"/>
    <mergeCell ref="E14:E15"/>
    <mergeCell ref="F14:F15"/>
    <mergeCell ref="G14:G15"/>
    <mergeCell ref="AY12:AY13"/>
    <mergeCell ref="AZ12:AZ13"/>
    <mergeCell ref="BA12:BA13"/>
    <mergeCell ref="BB12:BB13"/>
    <mergeCell ref="BC12:BC13"/>
    <mergeCell ref="J12:J13"/>
    <mergeCell ref="K12:K13"/>
    <mergeCell ref="L12:L13"/>
    <mergeCell ref="M12:M13"/>
    <mergeCell ref="N12:N13"/>
    <mergeCell ref="O12:O13"/>
    <mergeCell ref="AP14:AP15"/>
    <mergeCell ref="AQ14:AQ15"/>
    <mergeCell ref="AV14:AV15"/>
    <mergeCell ref="AF14:AF15"/>
    <mergeCell ref="AG14:AG15"/>
    <mergeCell ref="AI14:AI15"/>
    <mergeCell ref="AJ14:AJ15"/>
    <mergeCell ref="AK14:AK15"/>
    <mergeCell ref="AL14:AL15"/>
    <mergeCell ref="T8:T11"/>
    <mergeCell ref="U8:U11"/>
    <mergeCell ref="V8:V11"/>
    <mergeCell ref="N8:N11"/>
    <mergeCell ref="BD12:BD13"/>
    <mergeCell ref="AO12:AO13"/>
    <mergeCell ref="AP12:AP13"/>
    <mergeCell ref="AQ12:AQ13"/>
    <mergeCell ref="AV12:AV13"/>
    <mergeCell ref="AW12:AW13"/>
    <mergeCell ref="AX12:AX13"/>
    <mergeCell ref="AI12:AI13"/>
    <mergeCell ref="AJ12:AJ13"/>
    <mergeCell ref="AK12:AK13"/>
    <mergeCell ref="AL12:AL13"/>
    <mergeCell ref="AM12:AM13"/>
    <mergeCell ref="AN12:AN13"/>
    <mergeCell ref="V12:V13"/>
    <mergeCell ref="P12:P13"/>
    <mergeCell ref="Q12:Q13"/>
    <mergeCell ref="R12:R13"/>
    <mergeCell ref="S12:S13"/>
    <mergeCell ref="T12:T13"/>
    <mergeCell ref="U12:U13"/>
    <mergeCell ref="D8:D11"/>
    <mergeCell ref="E8:E11"/>
    <mergeCell ref="F8:F11"/>
    <mergeCell ref="G8:G11"/>
    <mergeCell ref="BC8:BC11"/>
    <mergeCell ref="BD8:BD11"/>
    <mergeCell ref="B12:B13"/>
    <mergeCell ref="C12:C13"/>
    <mergeCell ref="D12:D13"/>
    <mergeCell ref="E12:E13"/>
    <mergeCell ref="F12:F13"/>
    <mergeCell ref="G12:G13"/>
    <mergeCell ref="H12:H13"/>
    <mergeCell ref="I12:I13"/>
    <mergeCell ref="AW8:AW11"/>
    <mergeCell ref="AX8:AX11"/>
    <mergeCell ref="AY8:AY11"/>
    <mergeCell ref="AZ8:AZ11"/>
    <mergeCell ref="BA8:BA11"/>
    <mergeCell ref="BB8:BB11"/>
    <mergeCell ref="AM8:AM11"/>
    <mergeCell ref="AN8:AN11"/>
    <mergeCell ref="AO8:AO11"/>
    <mergeCell ref="AP8:AP11"/>
    <mergeCell ref="AQ8:AQ11"/>
    <mergeCell ref="AV8:AV11"/>
    <mergeCell ref="AF8:AF11"/>
    <mergeCell ref="AG8:AG11"/>
    <mergeCell ref="AI8:AI11"/>
    <mergeCell ref="AJ8:AJ11"/>
    <mergeCell ref="AK8:AK11"/>
    <mergeCell ref="AL8:AL11"/>
    <mergeCell ref="BB172:BB174"/>
    <mergeCell ref="BB180:BB181"/>
    <mergeCell ref="U5:AB5"/>
    <mergeCell ref="AC5:AG5"/>
    <mergeCell ref="AI5:AT5"/>
    <mergeCell ref="AV5:BG5"/>
    <mergeCell ref="C6:D6"/>
    <mergeCell ref="F6:G6"/>
    <mergeCell ref="Q6:T6"/>
    <mergeCell ref="AJ6:AK6"/>
    <mergeCell ref="AW6:AX6"/>
    <mergeCell ref="B2:C3"/>
    <mergeCell ref="D2:G3"/>
    <mergeCell ref="N2:P2"/>
    <mergeCell ref="N3:P3"/>
    <mergeCell ref="B5:E5"/>
    <mergeCell ref="F5:H5"/>
    <mergeCell ref="I5:T5"/>
    <mergeCell ref="BB37:BB38"/>
    <mergeCell ref="O8:O11"/>
    <mergeCell ref="P8:P11"/>
    <mergeCell ref="Q8:Q11"/>
    <mergeCell ref="R8:R11"/>
    <mergeCell ref="S8:S11"/>
    <mergeCell ref="H8:H11"/>
    <mergeCell ref="I8:I11"/>
    <mergeCell ref="J8:J11"/>
    <mergeCell ref="K8:K11"/>
    <mergeCell ref="L8:L11"/>
    <mergeCell ref="M8:M11"/>
    <mergeCell ref="B8:B11"/>
    <mergeCell ref="C8:C11"/>
  </mergeCells>
  <conditionalFormatting sqref="AK8 AK12 AK14 AK16:AK20 AK22:AK23 AK25 AK27 AK29:AK33 AK35:AK37 AK39:AK51 AK54 AK56 AK58 AK61:AK63 AK65:AK66 AK70 AK72:AK73 AK75 AK77 AK79:AK81 AK83 AK86 AK89:AK91 AK93:AK100 AK103 AK105 AK107 AK109 AK111 AK113 AK115 AK118 AK120 AK123 AK125:AK128 AK131:AK132 AK135 AK137:AK140 AK142 AK144 AK146 AK148 AK150:AK151 AK154 AK159 AK162:AK164 AK166 AK168 AK172 AK175 AK177:AK182 AK184 AK186 AK188 AK190 AK193:AK194 AK197:AK200 AK203 AK208:AK209 AK211 AK216 AK218:AK219 AK221 AK223:AK241 AK244 AK247:AK249 AK252 AK255:AK256 AK258 AK260 AK262 AK264 AK267 AK269 AK273:AK282 AK286:AK314 AK316:AK317 AK319:AK321 AK323:AK324 AK326:AK332 AK334:AK336 AK338 AK340:AK350">
    <cfRule type="containsText" dxfId="451" priority="849" operator="containsText" text="No reporta avance en el periodo">
      <formula>NOT(ISERROR(SEARCH("No reporta avance en el periodo",AK8)))</formula>
    </cfRule>
    <cfRule type="containsText" dxfId="450" priority="847" operator="containsText" text="Avance Suficiente">
      <formula>NOT(ISERROR(SEARCH("Avance Suficiente",AK8)))</formula>
    </cfRule>
    <cfRule type="containsText" dxfId="449" priority="848" operator="containsText" text="Avance Satisfactorio">
      <formula>NOT(ISERROR(SEARCH("Avance Satisfactorio",AK8)))</formula>
    </cfRule>
    <cfRule type="containsText" dxfId="448" priority="846" operator="containsText" text="Avance Insuficiente">
      <formula>NOT(ISERROR(SEARCH("Avance Insuficiente",AK8)))</formula>
    </cfRule>
  </conditionalFormatting>
  <conditionalFormatting sqref="AO8 AO12 AO14 AO16:AO20 AO22:AO23 AO25 AO27 AO29:AO33 AO35:AO37 AO39:AO51 AO54 AO56 AO58 AO61:AO63 AO65:AO66 AO70 AO72:AO73 AO75 AO77 AO79:AO81 AO83 AO86 AO89:AO91 AO93:AO100 AO103 AO105 AO107:AO109 AO111 AO113 AO115 AO118 AO120 AO123 AO125:AO128 AO131:AO132 AO135 AO137:AO140 AO142 AO144 AO146 AO148 AO150:AO151 AO154 AO159 AO162:AO164 AO166 AO168 AO172 AO175 AO177:AO182 AO184 AO186 AO188 AO190 AO193:AO194 AO197:AO200 AO203 AO208:AO209 AO211 AO216 AO218:AO219 AO221 AO223:AO241 AO244 AO247:AO249 AO252 AO255:AO256 AO258 AO260 AO262 AO264 AO267 AO269 AO273:AO282 AO286:AO314 AO316:AO317 AO319:AO321 AO323:AO324 AO326:AO336 AO338 AO340:AO350">
    <cfRule type="containsText" dxfId="447" priority="844" operator="containsText" text="En Gestión">
      <formula>NOT(ISERROR(SEARCH("En Gestión",AO8)))</formula>
    </cfRule>
    <cfRule type="containsText" dxfId="446" priority="843" operator="containsText" text="Terminada">
      <formula>NOT(ISERROR(SEARCH("Terminada",AO8)))</formula>
    </cfRule>
    <cfRule type="containsText" dxfId="445" priority="845" operator="containsText" text="Sin iniciar">
      <formula>NOT(ISERROR(SEARCH("Sin iniciar",AO8)))</formula>
    </cfRule>
  </conditionalFormatting>
  <conditionalFormatting sqref="AX8">
    <cfRule type="containsText" dxfId="444" priority="832" operator="containsText" text="Avance Insuficiente">
      <formula>NOT(ISERROR(SEARCH("Avance Insuficiente",AX8)))</formula>
    </cfRule>
    <cfRule type="containsText" dxfId="443" priority="833" operator="containsText" text="Avance Suficiente">
      <formula>NOT(ISERROR(SEARCH("Avance Suficiente",AX8)))</formula>
    </cfRule>
    <cfRule type="containsText" dxfId="442" priority="834" operator="containsText" text="Avance Satisfactorio">
      <formula>NOT(ISERROR(SEARCH("Avance Satisfactorio",AX8)))</formula>
    </cfRule>
    <cfRule type="containsText" dxfId="441" priority="835" operator="containsText" text="No reporta avance en el periodo">
      <formula>NOT(ISERROR(SEARCH("No reporta avance en el periodo",AX8)))</formula>
    </cfRule>
  </conditionalFormatting>
  <conditionalFormatting sqref="AX12">
    <cfRule type="containsText" dxfId="440" priority="825" operator="containsText" text="Avance Insuficiente">
      <formula>NOT(ISERROR(SEARCH("Avance Insuficiente",AX12)))</formula>
    </cfRule>
    <cfRule type="containsText" dxfId="439" priority="827" operator="containsText" text="Avance Satisfactorio">
      <formula>NOT(ISERROR(SEARCH("Avance Satisfactorio",AX12)))</formula>
    </cfRule>
    <cfRule type="containsText" dxfId="438" priority="828" operator="containsText" text="No reporta avance en el periodo">
      <formula>NOT(ISERROR(SEARCH("No reporta avance en el periodo",AX12)))</formula>
    </cfRule>
    <cfRule type="containsText" dxfId="437" priority="826" operator="containsText" text="Avance Suficiente">
      <formula>NOT(ISERROR(SEARCH("Avance Suficiente",AX12)))</formula>
    </cfRule>
  </conditionalFormatting>
  <conditionalFormatting sqref="AX14">
    <cfRule type="containsText" dxfId="436" priority="820" operator="containsText" text="Avance Satisfactorio">
      <formula>NOT(ISERROR(SEARCH("Avance Satisfactorio",AX14)))</formula>
    </cfRule>
    <cfRule type="containsText" dxfId="435" priority="821" operator="containsText" text="No reporta avance en el periodo">
      <formula>NOT(ISERROR(SEARCH("No reporta avance en el periodo",AX14)))</formula>
    </cfRule>
    <cfRule type="containsText" dxfId="434" priority="819" operator="containsText" text="Avance Suficiente">
      <formula>NOT(ISERROR(SEARCH("Avance Suficiente",AX14)))</formula>
    </cfRule>
    <cfRule type="containsText" dxfId="433" priority="818" operator="containsText" text="Avance Insuficiente">
      <formula>NOT(ISERROR(SEARCH("Avance Insuficiente",AX14)))</formula>
    </cfRule>
  </conditionalFormatting>
  <conditionalFormatting sqref="AX16:AX20">
    <cfRule type="containsText" dxfId="432" priority="800" operator="containsText" text="No reporta avance en el periodo">
      <formula>NOT(ISERROR(SEARCH("No reporta avance en el periodo",AX16)))</formula>
    </cfRule>
    <cfRule type="containsText" dxfId="431" priority="798" operator="containsText" text="Avance Suficiente">
      <formula>NOT(ISERROR(SEARCH("Avance Suficiente",AX16)))</formula>
    </cfRule>
    <cfRule type="containsText" dxfId="430" priority="799" operator="containsText" text="Avance Satisfactorio">
      <formula>NOT(ISERROR(SEARCH("Avance Satisfactorio",AX16)))</formula>
    </cfRule>
    <cfRule type="containsText" dxfId="429" priority="797" operator="containsText" text="Avance Insuficiente">
      <formula>NOT(ISERROR(SEARCH("Avance Insuficiente",AX16)))</formula>
    </cfRule>
  </conditionalFormatting>
  <conditionalFormatting sqref="AX22:AX23">
    <cfRule type="containsText" dxfId="428" priority="784" operator="containsText" text="Avance Suficiente">
      <formula>NOT(ISERROR(SEARCH("Avance Suficiente",AX22)))</formula>
    </cfRule>
    <cfRule type="containsText" dxfId="427" priority="783" operator="containsText" text="Avance Insuficiente">
      <formula>NOT(ISERROR(SEARCH("Avance Insuficiente",AX22)))</formula>
    </cfRule>
    <cfRule type="containsText" dxfId="426" priority="786" operator="containsText" text="No reporta avance en el periodo">
      <formula>NOT(ISERROR(SEARCH("No reporta avance en el periodo",AX22)))</formula>
    </cfRule>
    <cfRule type="containsText" dxfId="425" priority="785" operator="containsText" text="Avance Satisfactorio">
      <formula>NOT(ISERROR(SEARCH("Avance Satisfactorio",AX22)))</formula>
    </cfRule>
  </conditionalFormatting>
  <conditionalFormatting sqref="AX25">
    <cfRule type="containsText" dxfId="424" priority="779" operator="containsText" text="No reporta avance en el periodo">
      <formula>NOT(ISERROR(SEARCH("No reporta avance en el periodo",AX25)))</formula>
    </cfRule>
    <cfRule type="containsText" dxfId="423" priority="778" operator="containsText" text="Avance Satisfactorio">
      <formula>NOT(ISERROR(SEARCH("Avance Satisfactorio",AX25)))</formula>
    </cfRule>
    <cfRule type="containsText" dxfId="422" priority="777" operator="containsText" text="Avance Suficiente">
      <formula>NOT(ISERROR(SEARCH("Avance Suficiente",AX25)))</formula>
    </cfRule>
    <cfRule type="containsText" dxfId="421" priority="776" operator="containsText" text="Avance Insuficiente">
      <formula>NOT(ISERROR(SEARCH("Avance Insuficiente",AX25)))</formula>
    </cfRule>
  </conditionalFormatting>
  <conditionalFormatting sqref="AX27 AX29:AX33 AX56 AX103 AX105 AX107 AX109 AX111 AX113 AX115 AX118 AX120 AX123 AX125:AX128 AX131:AX132 AX168 AX172 AX184 AX197:AX200 AX211">
    <cfRule type="containsText" dxfId="420" priority="841" operator="containsText" text="Avance Satisfactorio">
      <formula>NOT(ISERROR(SEARCH("Avance Satisfactorio",AX27)))</formula>
    </cfRule>
    <cfRule type="containsText" dxfId="419" priority="840" operator="containsText" text="Avance Suficiente">
      <formula>NOT(ISERROR(SEARCH("Avance Suficiente",AX27)))</formula>
    </cfRule>
    <cfRule type="containsText" dxfId="418" priority="839" operator="containsText" text="Avance Insuficiente">
      <formula>NOT(ISERROR(SEARCH("Avance Insuficiente",AX27)))</formula>
    </cfRule>
    <cfRule type="containsText" dxfId="417" priority="842" operator="containsText" text="No reporta avance en el periodo">
      <formula>NOT(ISERROR(SEARCH("No reporta avance en el periodo",AX27)))</formula>
    </cfRule>
  </conditionalFormatting>
  <conditionalFormatting sqref="AX35:AX37">
    <cfRule type="containsText" dxfId="416" priority="752" operator="containsText" text="Avance Insuficiente">
      <formula>NOT(ISERROR(SEARCH("Avance Insuficiente",AX35)))</formula>
    </cfRule>
    <cfRule type="containsText" dxfId="415" priority="753" operator="containsText" text="Avance Suficiente">
      <formula>NOT(ISERROR(SEARCH("Avance Suficiente",AX35)))</formula>
    </cfRule>
    <cfRule type="containsText" dxfId="414" priority="755" operator="containsText" text="No reporta avance en el periodo">
      <formula>NOT(ISERROR(SEARCH("No reporta avance en el periodo",AX35)))</formula>
    </cfRule>
    <cfRule type="containsText" dxfId="413" priority="754" operator="containsText" text="Avance Satisfactorio">
      <formula>NOT(ISERROR(SEARCH("Avance Satisfactorio",AX35)))</formula>
    </cfRule>
  </conditionalFormatting>
  <conditionalFormatting sqref="AX39:AX51">
    <cfRule type="containsText" dxfId="412" priority="696" operator="containsText" text="Avance Insuficiente">
      <formula>NOT(ISERROR(SEARCH("Avance Insuficiente",AX39)))</formula>
    </cfRule>
    <cfRule type="containsText" dxfId="411" priority="697" operator="containsText" text="Avance Suficiente">
      <formula>NOT(ISERROR(SEARCH("Avance Suficiente",AX39)))</formula>
    </cfRule>
    <cfRule type="containsText" dxfId="410" priority="699" operator="containsText" text="No reporta avance en el periodo">
      <formula>NOT(ISERROR(SEARCH("No reporta avance en el periodo",AX39)))</formula>
    </cfRule>
    <cfRule type="containsText" dxfId="409" priority="698" operator="containsText" text="Avance Satisfactorio">
      <formula>NOT(ISERROR(SEARCH("Avance Satisfactorio",AX39)))</formula>
    </cfRule>
  </conditionalFormatting>
  <conditionalFormatting sqref="AX54">
    <cfRule type="containsText" dxfId="408" priority="690" operator="containsText" text="Avance Suficiente">
      <formula>NOT(ISERROR(SEARCH("Avance Suficiente",AX54)))</formula>
    </cfRule>
    <cfRule type="containsText" dxfId="407" priority="691" operator="containsText" text="Avance Satisfactorio">
      <formula>NOT(ISERROR(SEARCH("Avance Satisfactorio",AX54)))</formula>
    </cfRule>
    <cfRule type="containsText" dxfId="406" priority="692" operator="containsText" text="No reporta avance en el periodo">
      <formula>NOT(ISERROR(SEARCH("No reporta avance en el periodo",AX54)))</formula>
    </cfRule>
    <cfRule type="containsText" dxfId="405" priority="689" operator="containsText" text="Avance Insuficiente">
      <formula>NOT(ISERROR(SEARCH("Avance Insuficiente",AX54)))</formula>
    </cfRule>
  </conditionalFormatting>
  <conditionalFormatting sqref="AX58">
    <cfRule type="containsText" dxfId="404" priority="684" operator="containsText" text="Avance Satisfactorio">
      <formula>NOT(ISERROR(SEARCH("Avance Satisfactorio",AX58)))</formula>
    </cfRule>
    <cfRule type="containsText" dxfId="403" priority="682" operator="containsText" text="Avance Insuficiente">
      <formula>NOT(ISERROR(SEARCH("Avance Insuficiente",AX58)))</formula>
    </cfRule>
    <cfRule type="containsText" dxfId="402" priority="685" operator="containsText" text="No reporta avance en el periodo">
      <formula>NOT(ISERROR(SEARCH("No reporta avance en el periodo",AX58)))</formula>
    </cfRule>
    <cfRule type="containsText" dxfId="401" priority="683" operator="containsText" text="Avance Suficiente">
      <formula>NOT(ISERROR(SEARCH("Avance Suficiente",AX58)))</formula>
    </cfRule>
  </conditionalFormatting>
  <conditionalFormatting sqref="AX61:AX63">
    <cfRule type="containsText" dxfId="400" priority="666" operator="containsText" text="Avance Satisfactorio">
      <formula>NOT(ISERROR(SEARCH("Avance Satisfactorio",AX61)))</formula>
    </cfRule>
    <cfRule type="containsText" dxfId="399" priority="665" operator="containsText" text="Avance Suficiente">
      <formula>NOT(ISERROR(SEARCH("Avance Suficiente",AX61)))</formula>
    </cfRule>
    <cfRule type="containsText" dxfId="398" priority="664" operator="containsText" text="Avance Insuficiente">
      <formula>NOT(ISERROR(SEARCH("Avance Insuficiente",AX61)))</formula>
    </cfRule>
    <cfRule type="containsText" dxfId="397" priority="667" operator="containsText" text="No reporta avance en el periodo">
      <formula>NOT(ISERROR(SEARCH("No reporta avance en el periodo",AX61)))</formula>
    </cfRule>
  </conditionalFormatting>
  <conditionalFormatting sqref="AX65:AX66">
    <cfRule type="containsText" dxfId="396" priority="48" operator="containsText" text="Avance Insuficiente">
      <formula>NOT(ISERROR(SEARCH("Avance Insuficiente",AX65)))</formula>
    </cfRule>
    <cfRule type="containsText" dxfId="395" priority="49" operator="containsText" text="Avance Suficiente">
      <formula>NOT(ISERROR(SEARCH("Avance Suficiente",AX65)))</formula>
    </cfRule>
    <cfRule type="containsText" dxfId="394" priority="50" operator="containsText" text="Avance Satisfactorio">
      <formula>NOT(ISERROR(SEARCH("Avance Satisfactorio",AX65)))</formula>
    </cfRule>
    <cfRule type="containsText" dxfId="393" priority="51" operator="containsText" text="No reporta avance en el periodo">
      <formula>NOT(ISERROR(SEARCH("No reporta avance en el periodo",AX65)))</formula>
    </cfRule>
  </conditionalFormatting>
  <conditionalFormatting sqref="AX70">
    <cfRule type="containsText" dxfId="392" priority="41" operator="containsText" text="Avance Insuficiente">
      <formula>NOT(ISERROR(SEARCH("Avance Insuficiente",AX70)))</formula>
    </cfRule>
    <cfRule type="containsText" dxfId="391" priority="43" operator="containsText" text="Avance Satisfactorio">
      <formula>NOT(ISERROR(SEARCH("Avance Satisfactorio",AX70)))</formula>
    </cfRule>
    <cfRule type="containsText" dxfId="390" priority="44" operator="containsText" text="No reporta avance en el periodo">
      <formula>NOT(ISERROR(SEARCH("No reporta avance en el periodo",AX70)))</formula>
    </cfRule>
    <cfRule type="containsText" dxfId="389" priority="42" operator="containsText" text="Avance Suficiente">
      <formula>NOT(ISERROR(SEARCH("Avance Suficiente",AX70)))</formula>
    </cfRule>
  </conditionalFormatting>
  <conditionalFormatting sqref="AX72:AX73">
    <cfRule type="containsText" dxfId="388" priority="34" operator="containsText" text="Avance Insuficiente">
      <formula>NOT(ISERROR(SEARCH("Avance Insuficiente",AX72)))</formula>
    </cfRule>
    <cfRule type="containsText" dxfId="387" priority="35" operator="containsText" text="Avance Suficiente">
      <formula>NOT(ISERROR(SEARCH("Avance Suficiente",AX72)))</formula>
    </cfRule>
    <cfRule type="containsText" dxfId="386" priority="36" operator="containsText" text="Avance Satisfactorio">
      <formula>NOT(ISERROR(SEARCH("Avance Satisfactorio",AX72)))</formula>
    </cfRule>
    <cfRule type="containsText" dxfId="385" priority="37" operator="containsText" text="No reporta avance en el periodo">
      <formula>NOT(ISERROR(SEARCH("No reporta avance en el periodo",AX72)))</formula>
    </cfRule>
  </conditionalFormatting>
  <conditionalFormatting sqref="AX75">
    <cfRule type="containsText" dxfId="384" priority="27" operator="containsText" text="Avance Insuficiente">
      <formula>NOT(ISERROR(SEARCH("Avance Insuficiente",AX75)))</formula>
    </cfRule>
    <cfRule type="containsText" dxfId="383" priority="28" operator="containsText" text="Avance Suficiente">
      <formula>NOT(ISERROR(SEARCH("Avance Suficiente",AX75)))</formula>
    </cfRule>
    <cfRule type="containsText" dxfId="382" priority="29" operator="containsText" text="Avance Satisfactorio">
      <formula>NOT(ISERROR(SEARCH("Avance Satisfactorio",AX75)))</formula>
    </cfRule>
    <cfRule type="containsText" dxfId="381" priority="30" operator="containsText" text="No reporta avance en el periodo">
      <formula>NOT(ISERROR(SEARCH("No reporta avance en el periodo",AX75)))</formula>
    </cfRule>
  </conditionalFormatting>
  <conditionalFormatting sqref="AX77">
    <cfRule type="containsText" dxfId="380" priority="671" operator="containsText" text="No reporta avance en el periodo">
      <formula>NOT(ISERROR(SEARCH("No reporta avance en el periodo",AX77)))</formula>
    </cfRule>
    <cfRule type="containsText" dxfId="379" priority="670" operator="containsText" text="Avance Satisfactorio">
      <formula>NOT(ISERROR(SEARCH("Avance Satisfactorio",AX77)))</formula>
    </cfRule>
    <cfRule type="containsText" dxfId="378" priority="669" operator="containsText" text="Avance Suficiente">
      <formula>NOT(ISERROR(SEARCH("Avance Suficiente",AX77)))</formula>
    </cfRule>
    <cfRule type="containsText" dxfId="377" priority="668" operator="containsText" text="Avance Insuficiente">
      <formula>NOT(ISERROR(SEARCH("Avance Insuficiente",AX77)))</formula>
    </cfRule>
  </conditionalFormatting>
  <conditionalFormatting sqref="AX79:AX81">
    <cfRule type="containsText" dxfId="376" priority="656" operator="containsText" text="No reporta avance en el periodo">
      <formula>NOT(ISERROR(SEARCH("No reporta avance en el periodo",AX79)))</formula>
    </cfRule>
    <cfRule type="containsText" dxfId="375" priority="655" operator="containsText" text="Avance Satisfactorio">
      <formula>NOT(ISERROR(SEARCH("Avance Satisfactorio",AX79)))</formula>
    </cfRule>
    <cfRule type="containsText" dxfId="374" priority="654" operator="containsText" text="Avance Suficiente">
      <formula>NOT(ISERROR(SEARCH("Avance Suficiente",AX79)))</formula>
    </cfRule>
    <cfRule type="containsText" dxfId="373" priority="653" operator="containsText" text="Avance Insuficiente">
      <formula>NOT(ISERROR(SEARCH("Avance Insuficiente",AX79)))</formula>
    </cfRule>
  </conditionalFormatting>
  <conditionalFormatting sqref="AX83">
    <cfRule type="containsText" dxfId="372" priority="650" operator="containsText" text="Avance Suficiente">
      <formula>NOT(ISERROR(SEARCH("Avance Suficiente",AX83)))</formula>
    </cfRule>
    <cfRule type="containsText" dxfId="371" priority="649" operator="containsText" text="Avance Insuficiente">
      <formula>NOT(ISERROR(SEARCH("Avance Insuficiente",AX83)))</formula>
    </cfRule>
    <cfRule type="containsText" dxfId="370" priority="652" operator="containsText" text="No reporta avance en el periodo">
      <formula>NOT(ISERROR(SEARCH("No reporta avance en el periodo",AX83)))</formula>
    </cfRule>
    <cfRule type="containsText" dxfId="369" priority="651" operator="containsText" text="Avance Satisfactorio">
      <formula>NOT(ISERROR(SEARCH("Avance Satisfactorio",AX83)))</formula>
    </cfRule>
  </conditionalFormatting>
  <conditionalFormatting sqref="AX86">
    <cfRule type="containsText" dxfId="368" priority="647" operator="containsText" text="Avance Satisfactorio">
      <formula>NOT(ISERROR(SEARCH("Avance Satisfactorio",AX86)))</formula>
    </cfRule>
    <cfRule type="containsText" dxfId="367" priority="648" operator="containsText" text="No reporta avance en el periodo">
      <formula>NOT(ISERROR(SEARCH("No reporta avance en el periodo",AX86)))</formula>
    </cfRule>
    <cfRule type="containsText" dxfId="366" priority="646" operator="containsText" text="Avance Suficiente">
      <formula>NOT(ISERROR(SEARCH("Avance Suficiente",AX86)))</formula>
    </cfRule>
    <cfRule type="containsText" dxfId="365" priority="645" operator="containsText" text="Avance Insuficiente">
      <formula>NOT(ISERROR(SEARCH("Avance Insuficiente",AX86)))</formula>
    </cfRule>
  </conditionalFormatting>
  <conditionalFormatting sqref="AX89:AX91">
    <cfRule type="containsText" dxfId="364" priority="630" operator="containsText" text="No reporta avance en el periodo">
      <formula>NOT(ISERROR(SEARCH("No reporta avance en el periodo",AX89)))</formula>
    </cfRule>
    <cfRule type="containsText" dxfId="363" priority="627" operator="containsText" text="Avance Insuficiente">
      <formula>NOT(ISERROR(SEARCH("Avance Insuficiente",AX89)))</formula>
    </cfRule>
    <cfRule type="containsText" dxfId="362" priority="629" operator="containsText" text="Avance Satisfactorio">
      <formula>NOT(ISERROR(SEARCH("Avance Satisfactorio",AX89)))</formula>
    </cfRule>
    <cfRule type="containsText" dxfId="361" priority="628" operator="containsText" text="Avance Suficiente">
      <formula>NOT(ISERROR(SEARCH("Avance Suficiente",AX89)))</formula>
    </cfRule>
  </conditionalFormatting>
  <conditionalFormatting sqref="AX93:AX100">
    <cfRule type="containsText" dxfId="360" priority="578" operator="containsText" text="Avance Insuficiente">
      <formula>NOT(ISERROR(SEARCH("Avance Insuficiente",AX93)))</formula>
    </cfRule>
    <cfRule type="containsText" dxfId="359" priority="579" operator="containsText" text="Avance Suficiente">
      <formula>NOT(ISERROR(SEARCH("Avance Suficiente",AX93)))</formula>
    </cfRule>
    <cfRule type="containsText" dxfId="358" priority="580" operator="containsText" text="Avance Satisfactorio">
      <formula>NOT(ISERROR(SEARCH("Avance Satisfactorio",AX93)))</formula>
    </cfRule>
    <cfRule type="containsText" dxfId="357" priority="581" operator="containsText" text="No reporta avance en el periodo">
      <formula>NOT(ISERROR(SEARCH("No reporta avance en el periodo",AX93)))</formula>
    </cfRule>
  </conditionalFormatting>
  <conditionalFormatting sqref="AX135">
    <cfRule type="containsText" dxfId="356" priority="574" operator="containsText" text="No reporta avance en el periodo">
      <formula>NOT(ISERROR(SEARCH("No reporta avance en el periodo",AX135)))</formula>
    </cfRule>
    <cfRule type="containsText" dxfId="355" priority="573" operator="containsText" text="Avance Satisfactorio">
      <formula>NOT(ISERROR(SEARCH("Avance Satisfactorio",AX135)))</formula>
    </cfRule>
    <cfRule type="containsText" dxfId="354" priority="572" operator="containsText" text="Avance Suficiente">
      <formula>NOT(ISERROR(SEARCH("Avance Suficiente",AX135)))</formula>
    </cfRule>
    <cfRule type="containsText" dxfId="353" priority="571" operator="containsText" text="Avance Insuficiente">
      <formula>NOT(ISERROR(SEARCH("Avance Insuficiente",AX135)))</formula>
    </cfRule>
  </conditionalFormatting>
  <conditionalFormatting sqref="AX137:AX140">
    <cfRule type="containsText" dxfId="352" priority="546" operator="containsText" text="No reporta avance en el periodo">
      <formula>NOT(ISERROR(SEARCH("No reporta avance en el periodo",AX137)))</formula>
    </cfRule>
    <cfRule type="containsText" dxfId="351" priority="545" operator="containsText" text="Avance Satisfactorio">
      <formula>NOT(ISERROR(SEARCH("Avance Satisfactorio",AX137)))</formula>
    </cfRule>
    <cfRule type="containsText" dxfId="350" priority="544" operator="containsText" text="Avance Suficiente">
      <formula>NOT(ISERROR(SEARCH("Avance Suficiente",AX137)))</formula>
    </cfRule>
    <cfRule type="containsText" dxfId="349" priority="543" operator="containsText" text="Avance Insuficiente">
      <formula>NOT(ISERROR(SEARCH("Avance Insuficiente",AX137)))</formula>
    </cfRule>
  </conditionalFormatting>
  <conditionalFormatting sqref="AX142">
    <cfRule type="containsText" dxfId="348" priority="539" operator="containsText" text="No reporta avance en el periodo">
      <formula>NOT(ISERROR(SEARCH("No reporta avance en el periodo",AX142)))</formula>
    </cfRule>
    <cfRule type="containsText" dxfId="347" priority="538" operator="containsText" text="Avance Satisfactorio">
      <formula>NOT(ISERROR(SEARCH("Avance Satisfactorio",AX142)))</formula>
    </cfRule>
    <cfRule type="containsText" dxfId="346" priority="537" operator="containsText" text="Avance Suficiente">
      <formula>NOT(ISERROR(SEARCH("Avance Suficiente",AX142)))</formula>
    </cfRule>
    <cfRule type="containsText" dxfId="345" priority="536" operator="containsText" text="Avance Insuficiente">
      <formula>NOT(ISERROR(SEARCH("Avance Insuficiente",AX142)))</formula>
    </cfRule>
  </conditionalFormatting>
  <conditionalFormatting sqref="AX144">
    <cfRule type="containsText" dxfId="344" priority="529" operator="containsText" text="Avance Insuficiente">
      <formula>NOT(ISERROR(SEARCH("Avance Insuficiente",AX144)))</formula>
    </cfRule>
    <cfRule type="containsText" dxfId="343" priority="530" operator="containsText" text="Avance Suficiente">
      <formula>NOT(ISERROR(SEARCH("Avance Suficiente",AX144)))</formula>
    </cfRule>
    <cfRule type="containsText" dxfId="342" priority="532" operator="containsText" text="No reporta avance en el periodo">
      <formula>NOT(ISERROR(SEARCH("No reporta avance en el periodo",AX144)))</formula>
    </cfRule>
    <cfRule type="containsText" dxfId="341" priority="531" operator="containsText" text="Avance Satisfactorio">
      <formula>NOT(ISERROR(SEARCH("Avance Satisfactorio",AX144)))</formula>
    </cfRule>
  </conditionalFormatting>
  <conditionalFormatting sqref="AX146">
    <cfRule type="containsText" dxfId="340" priority="525" operator="containsText" text="No reporta avance en el periodo">
      <formula>NOT(ISERROR(SEARCH("No reporta avance en el periodo",AX146)))</formula>
    </cfRule>
    <cfRule type="containsText" dxfId="339" priority="524" operator="containsText" text="Avance Satisfactorio">
      <formula>NOT(ISERROR(SEARCH("Avance Satisfactorio",AX146)))</formula>
    </cfRule>
    <cfRule type="containsText" dxfId="338" priority="523" operator="containsText" text="Avance Suficiente">
      <formula>NOT(ISERROR(SEARCH("Avance Suficiente",AX146)))</formula>
    </cfRule>
    <cfRule type="containsText" dxfId="337" priority="522" operator="containsText" text="Avance Insuficiente">
      <formula>NOT(ISERROR(SEARCH("Avance Insuficiente",AX146)))</formula>
    </cfRule>
  </conditionalFormatting>
  <conditionalFormatting sqref="AX148">
    <cfRule type="containsText" dxfId="336" priority="517" operator="containsText" text="Avance Satisfactorio">
      <formula>NOT(ISERROR(SEARCH("Avance Satisfactorio",AX148)))</formula>
    </cfRule>
    <cfRule type="containsText" dxfId="335" priority="516" operator="containsText" text="Avance Suficiente">
      <formula>NOT(ISERROR(SEARCH("Avance Suficiente",AX148)))</formula>
    </cfRule>
    <cfRule type="containsText" dxfId="334" priority="518" operator="containsText" text="No reporta avance en el periodo">
      <formula>NOT(ISERROR(SEARCH("No reporta avance en el periodo",AX148)))</formula>
    </cfRule>
    <cfRule type="containsText" dxfId="333" priority="515" operator="containsText" text="Avance Insuficiente">
      <formula>NOT(ISERROR(SEARCH("Avance Insuficiente",AX148)))</formula>
    </cfRule>
  </conditionalFormatting>
  <conditionalFormatting sqref="AX150:AX151">
    <cfRule type="containsText" dxfId="332" priority="503" operator="containsText" text="Avance Satisfactorio">
      <formula>NOT(ISERROR(SEARCH("Avance Satisfactorio",AX150)))</formula>
    </cfRule>
    <cfRule type="containsText" dxfId="331" priority="502" operator="containsText" text="Avance Suficiente">
      <formula>NOT(ISERROR(SEARCH("Avance Suficiente",AX150)))</formula>
    </cfRule>
    <cfRule type="containsText" dxfId="330" priority="504" operator="containsText" text="No reporta avance en el periodo">
      <formula>NOT(ISERROR(SEARCH("No reporta avance en el periodo",AX150)))</formula>
    </cfRule>
    <cfRule type="containsText" dxfId="329" priority="501" operator="containsText" text="Avance Insuficiente">
      <formula>NOT(ISERROR(SEARCH("Avance Insuficiente",AX150)))</formula>
    </cfRule>
  </conditionalFormatting>
  <conditionalFormatting sqref="AX154">
    <cfRule type="containsText" dxfId="328" priority="496" operator="containsText" text="Avance Satisfactorio">
      <formula>NOT(ISERROR(SEARCH("Avance Satisfactorio",AX154)))</formula>
    </cfRule>
    <cfRule type="containsText" dxfId="327" priority="497" operator="containsText" text="No reporta avance en el periodo">
      <formula>NOT(ISERROR(SEARCH("No reporta avance en el periodo",AX154)))</formula>
    </cfRule>
    <cfRule type="containsText" dxfId="326" priority="494" operator="containsText" text="Avance Insuficiente">
      <formula>NOT(ISERROR(SEARCH("Avance Insuficiente",AX154)))</formula>
    </cfRule>
    <cfRule type="containsText" dxfId="325" priority="495" operator="containsText" text="Avance Suficiente">
      <formula>NOT(ISERROR(SEARCH("Avance Suficiente",AX154)))</formula>
    </cfRule>
  </conditionalFormatting>
  <conditionalFormatting sqref="AX159">
    <cfRule type="containsText" dxfId="324" priority="487" operator="containsText" text="Avance Insuficiente">
      <formula>NOT(ISERROR(SEARCH("Avance Insuficiente",AX159)))</formula>
    </cfRule>
    <cfRule type="containsText" dxfId="323" priority="488" operator="containsText" text="Avance Suficiente">
      <formula>NOT(ISERROR(SEARCH("Avance Suficiente",AX159)))</formula>
    </cfRule>
    <cfRule type="containsText" dxfId="322" priority="489" operator="containsText" text="Avance Satisfactorio">
      <formula>NOT(ISERROR(SEARCH("Avance Satisfactorio",AX159)))</formula>
    </cfRule>
    <cfRule type="containsText" dxfId="321" priority="490" operator="containsText" text="No reporta avance en el periodo">
      <formula>NOT(ISERROR(SEARCH("No reporta avance en el periodo",AX159)))</formula>
    </cfRule>
  </conditionalFormatting>
  <conditionalFormatting sqref="AX162:AX164">
    <cfRule type="containsText" dxfId="320" priority="467" operator="containsText" text="Avance Suficiente">
      <formula>NOT(ISERROR(SEARCH("Avance Suficiente",AX162)))</formula>
    </cfRule>
    <cfRule type="containsText" dxfId="319" priority="468" operator="containsText" text="Avance Satisfactorio">
      <formula>NOT(ISERROR(SEARCH("Avance Satisfactorio",AX162)))</formula>
    </cfRule>
    <cfRule type="containsText" dxfId="318" priority="469" operator="containsText" text="No reporta avance en el periodo">
      <formula>NOT(ISERROR(SEARCH("No reporta avance en el periodo",AX162)))</formula>
    </cfRule>
    <cfRule type="containsText" dxfId="317" priority="466" operator="containsText" text="Avance Insuficiente">
      <formula>NOT(ISERROR(SEARCH("Avance Insuficiente",AX162)))</formula>
    </cfRule>
  </conditionalFormatting>
  <conditionalFormatting sqref="AX166">
    <cfRule type="containsText" dxfId="316" priority="459" operator="containsText" text="Avance Insuficiente">
      <formula>NOT(ISERROR(SEARCH("Avance Insuficiente",AX166)))</formula>
    </cfRule>
    <cfRule type="containsText" dxfId="315" priority="460" operator="containsText" text="Avance Suficiente">
      <formula>NOT(ISERROR(SEARCH("Avance Suficiente",AX166)))</formula>
    </cfRule>
    <cfRule type="containsText" dxfId="314" priority="461" operator="containsText" text="Avance Satisfactorio">
      <formula>NOT(ISERROR(SEARCH("Avance Satisfactorio",AX166)))</formula>
    </cfRule>
    <cfRule type="containsText" dxfId="313" priority="462" operator="containsText" text="No reporta avance en el periodo">
      <formula>NOT(ISERROR(SEARCH("No reporta avance en el periodo",AX166)))</formula>
    </cfRule>
  </conditionalFormatting>
  <conditionalFormatting sqref="AX175">
    <cfRule type="containsText" dxfId="312" priority="453" operator="containsText" text="Avance Suficiente">
      <formula>NOT(ISERROR(SEARCH("Avance Suficiente",AX175)))</formula>
    </cfRule>
    <cfRule type="containsText" dxfId="311" priority="455" operator="containsText" text="No reporta avance en el periodo">
      <formula>NOT(ISERROR(SEARCH("No reporta avance en el periodo",AX175)))</formula>
    </cfRule>
    <cfRule type="containsText" dxfId="310" priority="454" operator="containsText" text="Avance Satisfactorio">
      <formula>NOT(ISERROR(SEARCH("Avance Satisfactorio",AX175)))</formula>
    </cfRule>
    <cfRule type="containsText" dxfId="309" priority="452" operator="containsText" text="Avance Insuficiente">
      <formula>NOT(ISERROR(SEARCH("Avance Insuficiente",AX175)))</formula>
    </cfRule>
  </conditionalFormatting>
  <conditionalFormatting sqref="AX177:AX182">
    <cfRule type="containsText" dxfId="308" priority="434" operator="containsText" text="No reporta avance en el periodo">
      <formula>NOT(ISERROR(SEARCH("No reporta avance en el periodo",AX177)))</formula>
    </cfRule>
    <cfRule type="containsText" dxfId="307" priority="433" operator="containsText" text="Avance Satisfactorio">
      <formula>NOT(ISERROR(SEARCH("Avance Satisfactorio",AX177)))</formula>
    </cfRule>
    <cfRule type="containsText" dxfId="306" priority="432" operator="containsText" text="Avance Suficiente">
      <formula>NOT(ISERROR(SEARCH("Avance Suficiente",AX177)))</formula>
    </cfRule>
    <cfRule type="containsText" dxfId="305" priority="431" operator="containsText" text="Avance Insuficiente">
      <formula>NOT(ISERROR(SEARCH("Avance Insuficiente",AX177)))</formula>
    </cfRule>
  </conditionalFormatting>
  <conditionalFormatting sqref="AX186">
    <cfRule type="containsText" dxfId="304" priority="426" operator="containsText" text="Avance Satisfactorio">
      <formula>NOT(ISERROR(SEARCH("Avance Satisfactorio",AX186)))</formula>
    </cfRule>
    <cfRule type="containsText" dxfId="303" priority="425" operator="containsText" text="Avance Suficiente">
      <formula>NOT(ISERROR(SEARCH("Avance Suficiente",AX186)))</formula>
    </cfRule>
    <cfRule type="containsText" dxfId="302" priority="424" operator="containsText" text="Avance Insuficiente">
      <formula>NOT(ISERROR(SEARCH("Avance Insuficiente",AX186)))</formula>
    </cfRule>
    <cfRule type="containsText" dxfId="301" priority="427" operator="containsText" text="No reporta avance en el periodo">
      <formula>NOT(ISERROR(SEARCH("No reporta avance en el periodo",AX186)))</formula>
    </cfRule>
  </conditionalFormatting>
  <conditionalFormatting sqref="AX188">
    <cfRule type="containsText" dxfId="300" priority="418" operator="containsText" text="Avance Suficiente">
      <formula>NOT(ISERROR(SEARCH("Avance Suficiente",AX188)))</formula>
    </cfRule>
    <cfRule type="containsText" dxfId="299" priority="420" operator="containsText" text="No reporta avance en el periodo">
      <formula>NOT(ISERROR(SEARCH("No reporta avance en el periodo",AX188)))</formula>
    </cfRule>
    <cfRule type="containsText" dxfId="298" priority="417" operator="containsText" text="Avance Insuficiente">
      <formula>NOT(ISERROR(SEARCH("Avance Insuficiente",AX188)))</formula>
    </cfRule>
    <cfRule type="containsText" dxfId="297" priority="419" operator="containsText" text="Avance Satisfactorio">
      <formula>NOT(ISERROR(SEARCH("Avance Satisfactorio",AX188)))</formula>
    </cfRule>
  </conditionalFormatting>
  <conditionalFormatting sqref="AX190">
    <cfRule type="containsText" dxfId="296" priority="413" operator="containsText" text="No reporta avance en el periodo">
      <formula>NOT(ISERROR(SEARCH("No reporta avance en el periodo",AX190)))</formula>
    </cfRule>
    <cfRule type="containsText" dxfId="295" priority="412" operator="containsText" text="Avance Satisfactorio">
      <formula>NOT(ISERROR(SEARCH("Avance Satisfactorio",AX190)))</formula>
    </cfRule>
    <cfRule type="containsText" dxfId="294" priority="411" operator="containsText" text="Avance Suficiente">
      <formula>NOT(ISERROR(SEARCH("Avance Suficiente",AX190)))</formula>
    </cfRule>
    <cfRule type="containsText" dxfId="293" priority="410" operator="containsText" text="Avance Insuficiente">
      <formula>NOT(ISERROR(SEARCH("Avance Insuficiente",AX190)))</formula>
    </cfRule>
  </conditionalFormatting>
  <conditionalFormatting sqref="AX193:AX194">
    <cfRule type="containsText" dxfId="292" priority="403" operator="containsText" text="Avance Insuficiente">
      <formula>NOT(ISERROR(SEARCH("Avance Insuficiente",AX193)))</formula>
    </cfRule>
    <cfRule type="containsText" dxfId="291" priority="404" operator="containsText" text="Avance Suficiente">
      <formula>NOT(ISERROR(SEARCH("Avance Suficiente",AX193)))</formula>
    </cfRule>
    <cfRule type="containsText" dxfId="290" priority="405" operator="containsText" text="Avance Satisfactorio">
      <formula>NOT(ISERROR(SEARCH("Avance Satisfactorio",AX193)))</formula>
    </cfRule>
    <cfRule type="containsText" dxfId="289" priority="406" operator="containsText" text="No reporta avance en el periodo">
      <formula>NOT(ISERROR(SEARCH("No reporta avance en el periodo",AX193)))</formula>
    </cfRule>
  </conditionalFormatting>
  <conditionalFormatting sqref="AX203">
    <cfRule type="containsText" dxfId="288" priority="391" operator="containsText" text="Avance Suficiente">
      <formula>NOT(ISERROR(SEARCH("Avance Suficiente",AX203)))</formula>
    </cfRule>
    <cfRule type="containsText" dxfId="287" priority="393" operator="containsText" text="No reporta avance en el periodo">
      <formula>NOT(ISERROR(SEARCH("No reporta avance en el periodo",AX203)))</formula>
    </cfRule>
    <cfRule type="containsText" dxfId="286" priority="390" operator="containsText" text="Avance Insuficiente">
      <formula>NOT(ISERROR(SEARCH("Avance Insuficiente",AX203)))</formula>
    </cfRule>
    <cfRule type="containsText" dxfId="285" priority="392" operator="containsText" text="Avance Satisfactorio">
      <formula>NOT(ISERROR(SEARCH("Avance Satisfactorio",AX203)))</formula>
    </cfRule>
  </conditionalFormatting>
  <conditionalFormatting sqref="AX208:AX209">
    <cfRule type="containsText" dxfId="284" priority="384" operator="containsText" text="Avance Suficiente">
      <formula>NOT(ISERROR(SEARCH("Avance Suficiente",AX208)))</formula>
    </cfRule>
    <cfRule type="containsText" dxfId="283" priority="385" operator="containsText" text="Avance Satisfactorio">
      <formula>NOT(ISERROR(SEARCH("Avance Satisfactorio",AX208)))</formula>
    </cfRule>
    <cfRule type="containsText" dxfId="282" priority="383" operator="containsText" text="Avance Insuficiente">
      <formula>NOT(ISERROR(SEARCH("Avance Insuficiente",AX208)))</formula>
    </cfRule>
    <cfRule type="containsText" dxfId="281" priority="386" operator="containsText" text="No reporta avance en el periodo">
      <formula>NOT(ISERROR(SEARCH("No reporta avance en el periodo",AX208)))</formula>
    </cfRule>
  </conditionalFormatting>
  <conditionalFormatting sqref="AX216">
    <cfRule type="containsText" dxfId="280" priority="373" operator="containsText" text="Avance Insuficiente">
      <formula>NOT(ISERROR(SEARCH("Avance Insuficiente",AX216)))</formula>
    </cfRule>
    <cfRule type="containsText" dxfId="279" priority="375" operator="containsText" text="Avance Satisfactorio">
      <formula>NOT(ISERROR(SEARCH("Avance Satisfactorio",AX216)))</formula>
    </cfRule>
    <cfRule type="containsText" dxfId="278" priority="374" operator="containsText" text="Avance Suficiente">
      <formula>NOT(ISERROR(SEARCH("Avance Suficiente",AX216)))</formula>
    </cfRule>
    <cfRule type="containsText" dxfId="277" priority="376" operator="containsText" text="No reporta avance en el periodo">
      <formula>NOT(ISERROR(SEARCH("No reporta avance en el periodo",AX216)))</formula>
    </cfRule>
  </conditionalFormatting>
  <conditionalFormatting sqref="AX218:AX219">
    <cfRule type="containsText" dxfId="276" priority="367" operator="containsText" text="Avance Suficiente">
      <formula>NOT(ISERROR(SEARCH("Avance Suficiente",AX218)))</formula>
    </cfRule>
    <cfRule type="containsText" dxfId="275" priority="366" operator="containsText" text="Avance Insuficiente">
      <formula>NOT(ISERROR(SEARCH("Avance Insuficiente",AX218)))</formula>
    </cfRule>
    <cfRule type="containsText" dxfId="274" priority="369" operator="containsText" text="No reporta avance en el periodo">
      <formula>NOT(ISERROR(SEARCH("No reporta avance en el periodo",AX218)))</formula>
    </cfRule>
    <cfRule type="containsText" dxfId="273" priority="368" operator="containsText" text="Avance Satisfactorio">
      <formula>NOT(ISERROR(SEARCH("Avance Satisfactorio",AX218)))</formula>
    </cfRule>
  </conditionalFormatting>
  <conditionalFormatting sqref="AX221">
    <cfRule type="containsText" dxfId="272" priority="361" operator="containsText" text="Avance Satisfactorio">
      <formula>NOT(ISERROR(SEARCH("Avance Satisfactorio",AX221)))</formula>
    </cfRule>
    <cfRule type="containsText" dxfId="271" priority="362" operator="containsText" text="No reporta avance en el periodo">
      <formula>NOT(ISERROR(SEARCH("No reporta avance en el periodo",AX221)))</formula>
    </cfRule>
    <cfRule type="containsText" dxfId="270" priority="360" operator="containsText" text="Avance Suficiente">
      <formula>NOT(ISERROR(SEARCH("Avance Suficiente",AX221)))</formula>
    </cfRule>
    <cfRule type="containsText" dxfId="269" priority="359" operator="containsText" text="Avance Insuficiente">
      <formula>NOT(ISERROR(SEARCH("Avance Insuficiente",AX221)))</formula>
    </cfRule>
  </conditionalFormatting>
  <conditionalFormatting sqref="AX223:AX241">
    <cfRule type="containsText" dxfId="268" priority="331" operator="containsText" text="No reporta avance en el periodo">
      <formula>NOT(ISERROR(SEARCH("No reporta avance en el periodo",AX223)))</formula>
    </cfRule>
    <cfRule type="containsText" dxfId="267" priority="330" operator="containsText" text="Avance Satisfactorio">
      <formula>NOT(ISERROR(SEARCH("Avance Satisfactorio",AX223)))</formula>
    </cfRule>
    <cfRule type="containsText" dxfId="266" priority="329" operator="containsText" text="Avance Suficiente">
      <formula>NOT(ISERROR(SEARCH("Avance Suficiente",AX223)))</formula>
    </cfRule>
    <cfRule type="containsText" dxfId="265" priority="328" operator="containsText" text="Avance Insuficiente">
      <formula>NOT(ISERROR(SEARCH("Avance Insuficiente",AX223)))</formula>
    </cfRule>
  </conditionalFormatting>
  <conditionalFormatting sqref="AX244">
    <cfRule type="containsText" dxfId="264" priority="324" operator="containsText" text="No reporta avance en el periodo">
      <formula>NOT(ISERROR(SEARCH("No reporta avance en el periodo",AX244)))</formula>
    </cfRule>
    <cfRule type="containsText" dxfId="263" priority="322" operator="containsText" text="Avance Suficiente">
      <formula>NOT(ISERROR(SEARCH("Avance Suficiente",AX244)))</formula>
    </cfRule>
    <cfRule type="containsText" dxfId="262" priority="323" operator="containsText" text="Avance Satisfactorio">
      <formula>NOT(ISERROR(SEARCH("Avance Satisfactorio",AX244)))</formula>
    </cfRule>
    <cfRule type="containsText" dxfId="261" priority="321" operator="containsText" text="Avance Insuficiente">
      <formula>NOT(ISERROR(SEARCH("Avance Insuficiente",AX244)))</formula>
    </cfRule>
  </conditionalFormatting>
  <conditionalFormatting sqref="AX247:AX249">
    <cfRule type="containsText" dxfId="260" priority="307" operator="containsText" text="Avance Insuficiente">
      <formula>NOT(ISERROR(SEARCH("Avance Insuficiente",AX247)))</formula>
    </cfRule>
    <cfRule type="containsText" dxfId="259" priority="308" operator="containsText" text="Avance Suficiente">
      <formula>NOT(ISERROR(SEARCH("Avance Suficiente",AX247)))</formula>
    </cfRule>
    <cfRule type="containsText" dxfId="258" priority="309" operator="containsText" text="Avance Satisfactorio">
      <formula>NOT(ISERROR(SEARCH("Avance Satisfactorio",AX247)))</formula>
    </cfRule>
    <cfRule type="containsText" dxfId="257" priority="310" operator="containsText" text="No reporta avance en el periodo">
      <formula>NOT(ISERROR(SEARCH("No reporta avance en el periodo",AX247)))</formula>
    </cfRule>
  </conditionalFormatting>
  <conditionalFormatting sqref="AX252">
    <cfRule type="containsText" dxfId="256" priority="300" operator="containsText" text="Avance Insuficiente">
      <formula>NOT(ISERROR(SEARCH("Avance Insuficiente",AX252)))</formula>
    </cfRule>
    <cfRule type="containsText" dxfId="255" priority="301" operator="containsText" text="Avance Suficiente">
      <formula>NOT(ISERROR(SEARCH("Avance Suficiente",AX252)))</formula>
    </cfRule>
    <cfRule type="containsText" dxfId="254" priority="302" operator="containsText" text="Avance Satisfactorio">
      <formula>NOT(ISERROR(SEARCH("Avance Satisfactorio",AX252)))</formula>
    </cfRule>
    <cfRule type="containsText" dxfId="253" priority="303" operator="containsText" text="No reporta avance en el periodo">
      <formula>NOT(ISERROR(SEARCH("No reporta avance en el periodo",AX252)))</formula>
    </cfRule>
  </conditionalFormatting>
  <conditionalFormatting sqref="AX255:AX256">
    <cfRule type="containsText" dxfId="252" priority="289" operator="containsText" text="No reporta avance en el periodo">
      <formula>NOT(ISERROR(SEARCH("No reporta avance en el periodo",AX255)))</formula>
    </cfRule>
    <cfRule type="containsText" dxfId="251" priority="287" operator="containsText" text="Avance Suficiente">
      <formula>NOT(ISERROR(SEARCH("Avance Suficiente",AX255)))</formula>
    </cfRule>
    <cfRule type="containsText" dxfId="250" priority="286" operator="containsText" text="Avance Insuficiente">
      <formula>NOT(ISERROR(SEARCH("Avance Insuficiente",AX255)))</formula>
    </cfRule>
    <cfRule type="containsText" dxfId="249" priority="288" operator="containsText" text="Avance Satisfactorio">
      <formula>NOT(ISERROR(SEARCH("Avance Satisfactorio",AX255)))</formula>
    </cfRule>
  </conditionalFormatting>
  <conditionalFormatting sqref="AX258">
    <cfRule type="containsText" dxfId="248" priority="282" operator="containsText" text="No reporta avance en el periodo">
      <formula>NOT(ISERROR(SEARCH("No reporta avance en el periodo",AX258)))</formula>
    </cfRule>
    <cfRule type="containsText" dxfId="247" priority="281" operator="containsText" text="Avance Satisfactorio">
      <formula>NOT(ISERROR(SEARCH("Avance Satisfactorio",AX258)))</formula>
    </cfRule>
    <cfRule type="containsText" dxfId="246" priority="279" operator="containsText" text="Avance Insuficiente">
      <formula>NOT(ISERROR(SEARCH("Avance Insuficiente",AX258)))</formula>
    </cfRule>
    <cfRule type="containsText" dxfId="245" priority="280" operator="containsText" text="Avance Suficiente">
      <formula>NOT(ISERROR(SEARCH("Avance Suficiente",AX258)))</formula>
    </cfRule>
  </conditionalFormatting>
  <conditionalFormatting sqref="AX260">
    <cfRule type="containsText" dxfId="244" priority="272" operator="containsText" text="Avance Insuficiente">
      <formula>NOT(ISERROR(SEARCH("Avance Insuficiente",AX260)))</formula>
    </cfRule>
    <cfRule type="containsText" dxfId="243" priority="273" operator="containsText" text="Avance Suficiente">
      <formula>NOT(ISERROR(SEARCH("Avance Suficiente",AX260)))</formula>
    </cfRule>
    <cfRule type="containsText" dxfId="242" priority="275" operator="containsText" text="No reporta avance en el periodo">
      <formula>NOT(ISERROR(SEARCH("No reporta avance en el periodo",AX260)))</formula>
    </cfRule>
    <cfRule type="containsText" dxfId="241" priority="274" operator="containsText" text="Avance Satisfactorio">
      <formula>NOT(ISERROR(SEARCH("Avance Satisfactorio",AX260)))</formula>
    </cfRule>
  </conditionalFormatting>
  <conditionalFormatting sqref="AX262">
    <cfRule type="containsText" dxfId="240" priority="267" operator="containsText" text="Avance Satisfactorio">
      <formula>NOT(ISERROR(SEARCH("Avance Satisfactorio",AX262)))</formula>
    </cfRule>
    <cfRule type="containsText" dxfId="239" priority="266" operator="containsText" text="Avance Suficiente">
      <formula>NOT(ISERROR(SEARCH("Avance Suficiente",AX262)))</formula>
    </cfRule>
    <cfRule type="containsText" dxfId="238" priority="268" operator="containsText" text="No reporta avance en el periodo">
      <formula>NOT(ISERROR(SEARCH("No reporta avance en el periodo",AX262)))</formula>
    </cfRule>
    <cfRule type="containsText" dxfId="237" priority="265" operator="containsText" text="Avance Insuficiente">
      <formula>NOT(ISERROR(SEARCH("Avance Insuficiente",AX262)))</formula>
    </cfRule>
  </conditionalFormatting>
  <conditionalFormatting sqref="AX264">
    <cfRule type="containsText" dxfId="236" priority="258" operator="containsText" text="Avance Insuficiente">
      <formula>NOT(ISERROR(SEARCH("Avance Insuficiente",AX264)))</formula>
    </cfRule>
    <cfRule type="containsText" dxfId="235" priority="261" operator="containsText" text="No reporta avance en el periodo">
      <formula>NOT(ISERROR(SEARCH("No reporta avance en el periodo",AX264)))</formula>
    </cfRule>
    <cfRule type="containsText" dxfId="234" priority="260" operator="containsText" text="Avance Satisfactorio">
      <formula>NOT(ISERROR(SEARCH("Avance Satisfactorio",AX264)))</formula>
    </cfRule>
    <cfRule type="containsText" dxfId="233" priority="259" operator="containsText" text="Avance Suficiente">
      <formula>NOT(ISERROR(SEARCH("Avance Suficiente",AX264)))</formula>
    </cfRule>
  </conditionalFormatting>
  <conditionalFormatting sqref="AX267">
    <cfRule type="containsText" dxfId="232" priority="254" operator="containsText" text="No reporta avance en el periodo">
      <formula>NOT(ISERROR(SEARCH("No reporta avance en el periodo",AX267)))</formula>
    </cfRule>
    <cfRule type="containsText" dxfId="231" priority="252" operator="containsText" text="Avance Suficiente">
      <formula>NOT(ISERROR(SEARCH("Avance Suficiente",AX267)))</formula>
    </cfRule>
    <cfRule type="containsText" dxfId="230" priority="253" operator="containsText" text="Avance Satisfactorio">
      <formula>NOT(ISERROR(SEARCH("Avance Satisfactorio",AX267)))</formula>
    </cfRule>
    <cfRule type="containsText" dxfId="229" priority="251" operator="containsText" text="Avance Insuficiente">
      <formula>NOT(ISERROR(SEARCH("Avance Insuficiente",AX267)))</formula>
    </cfRule>
  </conditionalFormatting>
  <conditionalFormatting sqref="AX269">
    <cfRule type="containsText" dxfId="228" priority="246" operator="containsText" text="Avance Satisfactorio">
      <formula>NOT(ISERROR(SEARCH("Avance Satisfactorio",AX269)))</formula>
    </cfRule>
    <cfRule type="containsText" dxfId="227" priority="244" operator="containsText" text="Avance Insuficiente">
      <formula>NOT(ISERROR(SEARCH("Avance Insuficiente",AX269)))</formula>
    </cfRule>
    <cfRule type="containsText" dxfId="226" priority="245" operator="containsText" text="Avance Suficiente">
      <formula>NOT(ISERROR(SEARCH("Avance Suficiente",AX269)))</formula>
    </cfRule>
    <cfRule type="containsText" dxfId="225" priority="247" operator="containsText" text="No reporta avance en el periodo">
      <formula>NOT(ISERROR(SEARCH("No reporta avance en el periodo",AX269)))</formula>
    </cfRule>
  </conditionalFormatting>
  <conditionalFormatting sqref="AX273:AX282">
    <cfRule type="containsText" dxfId="224" priority="216" operator="containsText" text="Avance Insuficiente">
      <formula>NOT(ISERROR(SEARCH("Avance Insuficiente",AX273)))</formula>
    </cfRule>
    <cfRule type="containsText" dxfId="223" priority="217" operator="containsText" text="Avance Suficiente">
      <formula>NOT(ISERROR(SEARCH("Avance Suficiente",AX273)))</formula>
    </cfRule>
    <cfRule type="containsText" dxfId="222" priority="218" operator="containsText" text="Avance Satisfactorio">
      <formula>NOT(ISERROR(SEARCH("Avance Satisfactorio",AX273)))</formula>
    </cfRule>
    <cfRule type="containsText" dxfId="221" priority="219" operator="containsText" text="No reporta avance en el periodo">
      <formula>NOT(ISERROR(SEARCH("No reporta avance en el periodo",AX273)))</formula>
    </cfRule>
  </conditionalFormatting>
  <conditionalFormatting sqref="AX286:AX314">
    <cfRule type="containsText" dxfId="220" priority="19" operator="containsText" text="No reporta avance en el periodo">
      <formula>NOT(ISERROR(SEARCH("No reporta avance en el periodo",AX286)))</formula>
    </cfRule>
    <cfRule type="containsText" dxfId="219" priority="18" operator="containsText" text="Avance Satisfactorio">
      <formula>NOT(ISERROR(SEARCH("Avance Satisfactorio",AX286)))</formula>
    </cfRule>
    <cfRule type="containsText" dxfId="218" priority="17" operator="containsText" text="Avance Suficiente">
      <formula>NOT(ISERROR(SEARCH("Avance Suficiente",AX286)))</formula>
    </cfRule>
    <cfRule type="containsText" dxfId="217" priority="16" operator="containsText" text="Avance Insuficiente">
      <formula>NOT(ISERROR(SEARCH("Avance Insuficiente",AX286)))</formula>
    </cfRule>
  </conditionalFormatting>
  <conditionalFormatting sqref="AX316:AX317">
    <cfRule type="containsText" dxfId="216" priority="160" operator="containsText" text="Avance Insuficiente">
      <formula>NOT(ISERROR(SEARCH("Avance Insuficiente",AX316)))</formula>
    </cfRule>
    <cfRule type="containsText" dxfId="215" priority="163" operator="containsText" text="No reporta avance en el periodo">
      <formula>NOT(ISERROR(SEARCH("No reporta avance en el periodo",AX316)))</formula>
    </cfRule>
    <cfRule type="containsText" dxfId="214" priority="162" operator="containsText" text="Avance Satisfactorio">
      <formula>NOT(ISERROR(SEARCH("Avance Satisfactorio",AX316)))</formula>
    </cfRule>
    <cfRule type="containsText" dxfId="213" priority="161" operator="containsText" text="Avance Suficiente">
      <formula>NOT(ISERROR(SEARCH("Avance Suficiente",AX316)))</formula>
    </cfRule>
  </conditionalFormatting>
  <conditionalFormatting sqref="AX319:AX321">
    <cfRule type="containsText" dxfId="212" priority="153" operator="containsText" text="Avance Insuficiente">
      <formula>NOT(ISERROR(SEARCH("Avance Insuficiente",AX319)))</formula>
    </cfRule>
    <cfRule type="containsText" dxfId="211" priority="154" operator="containsText" text="Avance Suficiente">
      <formula>NOT(ISERROR(SEARCH("Avance Suficiente",AX319)))</formula>
    </cfRule>
    <cfRule type="containsText" dxfId="210" priority="155" operator="containsText" text="Avance Satisfactorio">
      <formula>NOT(ISERROR(SEARCH("Avance Satisfactorio",AX319)))</formula>
    </cfRule>
    <cfRule type="containsText" dxfId="209" priority="156" operator="containsText" text="No reporta avance en el periodo">
      <formula>NOT(ISERROR(SEARCH("No reporta avance en el periodo",AX319)))</formula>
    </cfRule>
  </conditionalFormatting>
  <conditionalFormatting sqref="AX323:AX324">
    <cfRule type="containsText" dxfId="208" priority="142" operator="containsText" text="No reporta avance en el periodo">
      <formula>NOT(ISERROR(SEARCH("No reporta avance en el periodo",AX323)))</formula>
    </cfRule>
    <cfRule type="containsText" dxfId="207" priority="141" operator="containsText" text="Avance Satisfactorio">
      <formula>NOT(ISERROR(SEARCH("Avance Satisfactorio",AX323)))</formula>
    </cfRule>
    <cfRule type="containsText" dxfId="206" priority="140" operator="containsText" text="Avance Suficiente">
      <formula>NOT(ISERROR(SEARCH("Avance Suficiente",AX323)))</formula>
    </cfRule>
    <cfRule type="containsText" dxfId="205" priority="139" operator="containsText" text="Avance Insuficiente">
      <formula>NOT(ISERROR(SEARCH("Avance Insuficiente",AX323)))</formula>
    </cfRule>
  </conditionalFormatting>
  <conditionalFormatting sqref="AX326:AX332">
    <cfRule type="containsText" dxfId="204" priority="114" operator="containsText" text="No reporta avance en el periodo">
      <formula>NOT(ISERROR(SEARCH("No reporta avance en el periodo",AX326)))</formula>
    </cfRule>
    <cfRule type="containsText" dxfId="203" priority="113" operator="containsText" text="Avance Satisfactorio">
      <formula>NOT(ISERROR(SEARCH("Avance Satisfactorio",AX326)))</formula>
    </cfRule>
    <cfRule type="containsText" dxfId="202" priority="112" operator="containsText" text="Avance Suficiente">
      <formula>NOT(ISERROR(SEARCH("Avance Suficiente",AX326)))</formula>
    </cfRule>
    <cfRule type="containsText" dxfId="201" priority="111" operator="containsText" text="Avance Insuficiente">
      <formula>NOT(ISERROR(SEARCH("Avance Insuficiente",AX326)))</formula>
    </cfRule>
  </conditionalFormatting>
  <conditionalFormatting sqref="AX334:AX336">
    <cfRule type="containsText" dxfId="200" priority="91" operator="containsText" text="Avance Suficiente">
      <formula>NOT(ISERROR(SEARCH("Avance Suficiente",AX334)))</formula>
    </cfRule>
    <cfRule type="containsText" dxfId="199" priority="93" operator="containsText" text="No reporta avance en el periodo">
      <formula>NOT(ISERROR(SEARCH("No reporta avance en el periodo",AX334)))</formula>
    </cfRule>
    <cfRule type="containsText" dxfId="198" priority="92" operator="containsText" text="Avance Satisfactorio">
      <formula>NOT(ISERROR(SEARCH("Avance Satisfactorio",AX334)))</formula>
    </cfRule>
    <cfRule type="containsText" dxfId="197" priority="90" operator="containsText" text="Avance Insuficiente">
      <formula>NOT(ISERROR(SEARCH("Avance Insuficiente",AX334)))</formula>
    </cfRule>
  </conditionalFormatting>
  <conditionalFormatting sqref="AX338">
    <cfRule type="containsText" dxfId="196" priority="83" operator="containsText" text="Avance Insuficiente">
      <formula>NOT(ISERROR(SEARCH("Avance Insuficiente",AX338)))</formula>
    </cfRule>
    <cfRule type="containsText" dxfId="195" priority="84" operator="containsText" text="Avance Suficiente">
      <formula>NOT(ISERROR(SEARCH("Avance Suficiente",AX338)))</formula>
    </cfRule>
    <cfRule type="containsText" dxfId="194" priority="85" operator="containsText" text="Avance Satisfactorio">
      <formula>NOT(ISERROR(SEARCH("Avance Satisfactorio",AX338)))</formula>
    </cfRule>
    <cfRule type="containsText" dxfId="193" priority="86" operator="containsText" text="No reporta avance en el periodo">
      <formula>NOT(ISERROR(SEARCH("No reporta avance en el periodo",AX338)))</formula>
    </cfRule>
  </conditionalFormatting>
  <conditionalFormatting sqref="AX340:AX350">
    <cfRule type="containsText" dxfId="192" priority="59" operator="containsText" text="Avance Insuficiente">
      <formula>NOT(ISERROR(SEARCH("Avance Insuficiente",AX340)))</formula>
    </cfRule>
    <cfRule type="containsText" dxfId="191" priority="60" operator="containsText" text="Avance Suficiente">
      <formula>NOT(ISERROR(SEARCH("Avance Suficiente",AX340)))</formula>
    </cfRule>
    <cfRule type="containsText" dxfId="190" priority="61" operator="containsText" text="Avance Satisfactorio">
      <formula>NOT(ISERROR(SEARCH("Avance Satisfactorio",AX340)))</formula>
    </cfRule>
    <cfRule type="containsText" dxfId="189" priority="62" operator="containsText" text="No reporta avance en el periodo">
      <formula>NOT(ISERROR(SEARCH("No reporta avance en el periodo",AX340)))</formula>
    </cfRule>
  </conditionalFormatting>
  <conditionalFormatting sqref="BB8">
    <cfRule type="containsText" dxfId="188" priority="831" operator="containsText" text="Sin iniciar">
      <formula>NOT(ISERROR(SEARCH("Sin iniciar",BB8)))</formula>
    </cfRule>
    <cfRule type="containsText" dxfId="187" priority="830" operator="containsText" text="En Gestión">
      <formula>NOT(ISERROR(SEARCH("En Gestión",BB8)))</formula>
    </cfRule>
    <cfRule type="containsText" dxfId="186" priority="829" operator="containsText" text="Terminada">
      <formula>NOT(ISERROR(SEARCH("Terminada",BB8)))</formula>
    </cfRule>
  </conditionalFormatting>
  <conditionalFormatting sqref="BB12">
    <cfRule type="containsText" dxfId="185" priority="823" operator="containsText" text="En Gestión">
      <formula>NOT(ISERROR(SEARCH("En Gestión",BB12)))</formula>
    </cfRule>
    <cfRule type="containsText" dxfId="184" priority="822" operator="containsText" text="Terminada">
      <formula>NOT(ISERROR(SEARCH("Terminada",BB12)))</formula>
    </cfRule>
    <cfRule type="containsText" dxfId="183" priority="824" operator="containsText" text="Sin iniciar">
      <formula>NOT(ISERROR(SEARCH("Sin iniciar",BB12)))</formula>
    </cfRule>
  </conditionalFormatting>
  <conditionalFormatting sqref="BB14">
    <cfRule type="containsText" dxfId="182" priority="817" operator="containsText" text="Sin iniciar">
      <formula>NOT(ISERROR(SEARCH("Sin iniciar",BB14)))</formula>
    </cfRule>
    <cfRule type="containsText" dxfId="181" priority="816" operator="containsText" text="En Gestión">
      <formula>NOT(ISERROR(SEARCH("En Gestión",BB14)))</formula>
    </cfRule>
    <cfRule type="containsText" dxfId="180" priority="815" operator="containsText" text="Terminada">
      <formula>NOT(ISERROR(SEARCH("Terminada",BB14)))</formula>
    </cfRule>
  </conditionalFormatting>
  <conditionalFormatting sqref="BB16:BB20">
    <cfRule type="containsText" dxfId="179" priority="795" operator="containsText" text="En Gestión">
      <formula>NOT(ISERROR(SEARCH("En Gestión",BB16)))</formula>
    </cfRule>
    <cfRule type="containsText" dxfId="178" priority="794" operator="containsText" text="Terminada">
      <formula>NOT(ISERROR(SEARCH("Terminada",BB16)))</formula>
    </cfRule>
    <cfRule type="containsText" dxfId="177" priority="796" operator="containsText" text="Sin iniciar">
      <formula>NOT(ISERROR(SEARCH("Sin iniciar",BB16)))</formula>
    </cfRule>
  </conditionalFormatting>
  <conditionalFormatting sqref="BB22:BB23">
    <cfRule type="containsText" dxfId="176" priority="782" operator="containsText" text="Sin iniciar">
      <formula>NOT(ISERROR(SEARCH("Sin iniciar",BB22)))</formula>
    </cfRule>
    <cfRule type="containsText" dxfId="175" priority="781" operator="containsText" text="En Gestión">
      <formula>NOT(ISERROR(SEARCH("En Gestión",BB22)))</formula>
    </cfRule>
    <cfRule type="containsText" dxfId="174" priority="780" operator="containsText" text="Terminada">
      <formula>NOT(ISERROR(SEARCH("Terminada",BB22)))</formula>
    </cfRule>
  </conditionalFormatting>
  <conditionalFormatting sqref="BB25">
    <cfRule type="containsText" dxfId="173" priority="774" operator="containsText" text="En Gestión">
      <formula>NOT(ISERROR(SEARCH("En Gestión",BB25)))</formula>
    </cfRule>
    <cfRule type="containsText" dxfId="172" priority="775" operator="containsText" text="Sin iniciar">
      <formula>NOT(ISERROR(SEARCH("Sin iniciar",BB25)))</formula>
    </cfRule>
    <cfRule type="containsText" dxfId="171" priority="773" operator="containsText" text="Terminada">
      <formula>NOT(ISERROR(SEARCH("Terminada",BB25)))</formula>
    </cfRule>
  </conditionalFormatting>
  <conditionalFormatting sqref="BB27 BB56 BB77 BB79:BB81 BB83 BB86 BB103 BB105 BB107 BB109 BB111 BB113 BB115 BB118 BB120 BB123 BB125:BB128 BB131:BB132 BB168 BB172 BB182 BB184">
    <cfRule type="containsText" dxfId="170" priority="837" operator="containsText" text="En Gestión">
      <formula>NOT(ISERROR(SEARCH("En Gestión",BB27)))</formula>
    </cfRule>
    <cfRule type="containsText" dxfId="169" priority="838" operator="containsText" text="Sin iniciar">
      <formula>NOT(ISERROR(SEARCH("Sin iniciar",BB27)))</formula>
    </cfRule>
    <cfRule type="containsText" dxfId="168" priority="836" operator="containsText" text="Terminada">
      <formula>NOT(ISERROR(SEARCH("Terminada",BB27)))</formula>
    </cfRule>
  </conditionalFormatting>
  <conditionalFormatting sqref="BB29:BB33">
    <cfRule type="containsText" dxfId="167" priority="15" operator="containsText" text="Sin iniciar">
      <formula>NOT(ISERROR(SEARCH("Sin iniciar",BB29)))</formula>
    </cfRule>
    <cfRule type="containsText" dxfId="166" priority="14" operator="containsText" text="En Gestión">
      <formula>NOT(ISERROR(SEARCH("En Gestión",BB29)))</formula>
    </cfRule>
    <cfRule type="containsText" dxfId="165" priority="13" operator="containsText" text="Terminada">
      <formula>NOT(ISERROR(SEARCH("Terminada",BB29)))</formula>
    </cfRule>
  </conditionalFormatting>
  <conditionalFormatting sqref="BB35:BB37">
    <cfRule type="containsText" dxfId="164" priority="6" operator="containsText" text="Sin iniciar">
      <formula>NOT(ISERROR(SEARCH("Sin iniciar",BB35)))</formula>
    </cfRule>
    <cfRule type="containsText" dxfId="163" priority="5" operator="containsText" text="En Gestión">
      <formula>NOT(ISERROR(SEARCH("En Gestión",BB35)))</formula>
    </cfRule>
    <cfRule type="containsText" dxfId="162" priority="4" operator="containsText" text="Terminada">
      <formula>NOT(ISERROR(SEARCH("Terminada",BB35)))</formula>
    </cfRule>
  </conditionalFormatting>
  <conditionalFormatting sqref="BB39:BB51">
    <cfRule type="containsText" dxfId="161" priority="2" operator="containsText" text="En Gestión">
      <formula>NOT(ISERROR(SEARCH("En Gestión",BB39)))</formula>
    </cfRule>
    <cfRule type="containsText" dxfId="160" priority="3" operator="containsText" text="Sin iniciar">
      <formula>NOT(ISERROR(SEARCH("Sin iniciar",BB39)))</formula>
    </cfRule>
    <cfRule type="containsText" dxfId="159" priority="1" operator="containsText" text="Terminada">
      <formula>NOT(ISERROR(SEARCH("Terminada",BB39)))</formula>
    </cfRule>
  </conditionalFormatting>
  <conditionalFormatting sqref="BB54">
    <cfRule type="containsText" dxfId="158" priority="688" operator="containsText" text="Sin iniciar">
      <formula>NOT(ISERROR(SEARCH("Sin iniciar",BB54)))</formula>
    </cfRule>
    <cfRule type="containsText" dxfId="157" priority="686" operator="containsText" text="Terminada">
      <formula>NOT(ISERROR(SEARCH("Terminada",BB54)))</formula>
    </cfRule>
    <cfRule type="containsText" dxfId="156" priority="687" operator="containsText" text="En Gestión">
      <formula>NOT(ISERROR(SEARCH("En Gestión",BB54)))</formula>
    </cfRule>
  </conditionalFormatting>
  <conditionalFormatting sqref="BB58">
    <cfRule type="containsText" dxfId="155" priority="679" operator="containsText" text="Terminada">
      <formula>NOT(ISERROR(SEARCH("Terminada",BB58)))</formula>
    </cfRule>
    <cfRule type="containsText" dxfId="154" priority="680" operator="containsText" text="En Gestión">
      <formula>NOT(ISERROR(SEARCH("En Gestión",BB58)))</formula>
    </cfRule>
    <cfRule type="containsText" dxfId="153" priority="681" operator="containsText" text="Sin iniciar">
      <formula>NOT(ISERROR(SEARCH("Sin iniciar",BB58)))</formula>
    </cfRule>
  </conditionalFormatting>
  <conditionalFormatting sqref="BB61:BB63">
    <cfRule type="containsText" dxfId="152" priority="661" operator="containsText" text="Terminada">
      <formula>NOT(ISERROR(SEARCH("Terminada",BB61)))</formula>
    </cfRule>
    <cfRule type="containsText" dxfId="151" priority="662" operator="containsText" text="En Gestión">
      <formula>NOT(ISERROR(SEARCH("En Gestión",BB61)))</formula>
    </cfRule>
    <cfRule type="containsText" dxfId="150" priority="663" operator="containsText" text="Sin iniciar">
      <formula>NOT(ISERROR(SEARCH("Sin iniciar",BB61)))</formula>
    </cfRule>
  </conditionalFormatting>
  <conditionalFormatting sqref="BB65:BB66">
    <cfRule type="containsText" dxfId="149" priority="47" operator="containsText" text="Sin iniciar">
      <formula>NOT(ISERROR(SEARCH("Sin iniciar",BB65)))</formula>
    </cfRule>
    <cfRule type="containsText" dxfId="148" priority="46" operator="containsText" text="En Gestión">
      <formula>NOT(ISERROR(SEARCH("En Gestión",BB65)))</formula>
    </cfRule>
    <cfRule type="containsText" dxfId="147" priority="45" operator="containsText" text="Terminada">
      <formula>NOT(ISERROR(SEARCH("Terminada",BB65)))</formula>
    </cfRule>
  </conditionalFormatting>
  <conditionalFormatting sqref="BB70">
    <cfRule type="containsText" dxfId="146" priority="40" operator="containsText" text="Sin iniciar">
      <formula>NOT(ISERROR(SEARCH("Sin iniciar",BB70)))</formula>
    </cfRule>
    <cfRule type="containsText" dxfId="145" priority="39" operator="containsText" text="En Gestión">
      <formula>NOT(ISERROR(SEARCH("En Gestión",BB70)))</formula>
    </cfRule>
    <cfRule type="containsText" dxfId="144" priority="38" operator="containsText" text="Terminada">
      <formula>NOT(ISERROR(SEARCH("Terminada",BB70)))</formula>
    </cfRule>
  </conditionalFormatting>
  <conditionalFormatting sqref="BB72:BB73">
    <cfRule type="containsText" dxfId="143" priority="32" operator="containsText" text="En Gestión">
      <formula>NOT(ISERROR(SEARCH("En Gestión",BB72)))</formula>
    </cfRule>
    <cfRule type="containsText" dxfId="142" priority="33" operator="containsText" text="Sin iniciar">
      <formula>NOT(ISERROR(SEARCH("Sin iniciar",BB72)))</formula>
    </cfRule>
    <cfRule type="containsText" dxfId="141" priority="31" operator="containsText" text="Terminada">
      <formula>NOT(ISERROR(SEARCH("Terminada",BB72)))</formula>
    </cfRule>
  </conditionalFormatting>
  <conditionalFormatting sqref="BB75">
    <cfRule type="containsText" dxfId="140" priority="26" operator="containsText" text="Sin iniciar">
      <formula>NOT(ISERROR(SEARCH("Sin iniciar",BB75)))</formula>
    </cfRule>
    <cfRule type="containsText" dxfId="139" priority="25" operator="containsText" text="En Gestión">
      <formula>NOT(ISERROR(SEARCH("En Gestión",BB75)))</formula>
    </cfRule>
    <cfRule type="containsText" dxfId="138" priority="24" operator="containsText" text="Terminada">
      <formula>NOT(ISERROR(SEARCH("Terminada",BB75)))</formula>
    </cfRule>
  </conditionalFormatting>
  <conditionalFormatting sqref="BB89:BB91">
    <cfRule type="containsText" dxfId="137" priority="626" operator="containsText" text="Sin iniciar">
      <formula>NOT(ISERROR(SEARCH("Sin iniciar",BB89)))</formula>
    </cfRule>
    <cfRule type="containsText" dxfId="136" priority="624" operator="containsText" text="Terminada">
      <formula>NOT(ISERROR(SEARCH("Terminada",BB89)))</formula>
    </cfRule>
    <cfRule type="containsText" dxfId="135" priority="625" operator="containsText" text="En Gestión">
      <formula>NOT(ISERROR(SEARCH("En Gestión",BB89)))</formula>
    </cfRule>
  </conditionalFormatting>
  <conditionalFormatting sqref="BB93:BB100">
    <cfRule type="containsText" dxfId="134" priority="577" operator="containsText" text="Sin iniciar">
      <formula>NOT(ISERROR(SEARCH("Sin iniciar",BB93)))</formula>
    </cfRule>
    <cfRule type="containsText" dxfId="133" priority="576" operator="containsText" text="En Gestión">
      <formula>NOT(ISERROR(SEARCH("En Gestión",BB93)))</formula>
    </cfRule>
    <cfRule type="containsText" dxfId="132" priority="575" operator="containsText" text="Terminada">
      <formula>NOT(ISERROR(SEARCH("Terminada",BB93)))</formula>
    </cfRule>
  </conditionalFormatting>
  <conditionalFormatting sqref="BB135">
    <cfRule type="containsText" dxfId="131" priority="570" operator="containsText" text="Sin iniciar">
      <formula>NOT(ISERROR(SEARCH("Sin iniciar",BB135)))</formula>
    </cfRule>
    <cfRule type="containsText" dxfId="130" priority="569" operator="containsText" text="En Gestión">
      <formula>NOT(ISERROR(SEARCH("En Gestión",BB135)))</formula>
    </cfRule>
    <cfRule type="containsText" dxfId="129" priority="568" operator="containsText" text="Terminada">
      <formula>NOT(ISERROR(SEARCH("Terminada",BB135)))</formula>
    </cfRule>
  </conditionalFormatting>
  <conditionalFormatting sqref="BB137:BB140">
    <cfRule type="containsText" dxfId="128" priority="542" operator="containsText" text="Sin iniciar">
      <formula>NOT(ISERROR(SEARCH("Sin iniciar",BB137)))</formula>
    </cfRule>
    <cfRule type="containsText" dxfId="127" priority="541" operator="containsText" text="En Gestión">
      <formula>NOT(ISERROR(SEARCH("En Gestión",BB137)))</formula>
    </cfRule>
    <cfRule type="containsText" dxfId="126" priority="540" operator="containsText" text="Terminada">
      <formula>NOT(ISERROR(SEARCH("Terminada",BB137)))</formula>
    </cfRule>
  </conditionalFormatting>
  <conditionalFormatting sqref="BB142">
    <cfRule type="containsText" dxfId="125" priority="533" operator="containsText" text="Terminada">
      <formula>NOT(ISERROR(SEARCH("Terminada",BB142)))</formula>
    </cfRule>
    <cfRule type="containsText" dxfId="124" priority="534" operator="containsText" text="En Gestión">
      <formula>NOT(ISERROR(SEARCH("En Gestión",BB142)))</formula>
    </cfRule>
    <cfRule type="containsText" dxfId="123" priority="535" operator="containsText" text="Sin iniciar">
      <formula>NOT(ISERROR(SEARCH("Sin iniciar",BB142)))</formula>
    </cfRule>
  </conditionalFormatting>
  <conditionalFormatting sqref="BB144">
    <cfRule type="containsText" dxfId="122" priority="527" operator="containsText" text="En Gestión">
      <formula>NOT(ISERROR(SEARCH("En Gestión",BB144)))</formula>
    </cfRule>
    <cfRule type="containsText" dxfId="121" priority="528" operator="containsText" text="Sin iniciar">
      <formula>NOT(ISERROR(SEARCH("Sin iniciar",BB144)))</formula>
    </cfRule>
    <cfRule type="containsText" dxfId="120" priority="526" operator="containsText" text="Terminada">
      <formula>NOT(ISERROR(SEARCH("Terminada",BB144)))</formula>
    </cfRule>
  </conditionalFormatting>
  <conditionalFormatting sqref="BB146">
    <cfRule type="containsText" dxfId="119" priority="519" operator="containsText" text="Terminada">
      <formula>NOT(ISERROR(SEARCH("Terminada",BB146)))</formula>
    </cfRule>
    <cfRule type="containsText" dxfId="118" priority="520" operator="containsText" text="En Gestión">
      <formula>NOT(ISERROR(SEARCH("En Gestión",BB146)))</formula>
    </cfRule>
    <cfRule type="containsText" dxfId="117" priority="521" operator="containsText" text="Sin iniciar">
      <formula>NOT(ISERROR(SEARCH("Sin iniciar",BB146)))</formula>
    </cfRule>
  </conditionalFormatting>
  <conditionalFormatting sqref="BB148">
    <cfRule type="containsText" dxfId="116" priority="513" operator="containsText" text="En Gestión">
      <formula>NOT(ISERROR(SEARCH("En Gestión",BB148)))</formula>
    </cfRule>
    <cfRule type="containsText" dxfId="115" priority="514" operator="containsText" text="Sin iniciar">
      <formula>NOT(ISERROR(SEARCH("Sin iniciar",BB148)))</formula>
    </cfRule>
    <cfRule type="containsText" dxfId="114" priority="512" operator="containsText" text="Terminada">
      <formula>NOT(ISERROR(SEARCH("Terminada",BB148)))</formula>
    </cfRule>
  </conditionalFormatting>
  <conditionalFormatting sqref="BB150:BB151">
    <cfRule type="containsText" dxfId="113" priority="498" operator="containsText" text="Terminada">
      <formula>NOT(ISERROR(SEARCH("Terminada",BB150)))</formula>
    </cfRule>
    <cfRule type="containsText" dxfId="112" priority="499" operator="containsText" text="En Gestión">
      <formula>NOT(ISERROR(SEARCH("En Gestión",BB150)))</formula>
    </cfRule>
    <cfRule type="containsText" dxfId="111" priority="500" operator="containsText" text="Sin iniciar">
      <formula>NOT(ISERROR(SEARCH("Sin iniciar",BB150)))</formula>
    </cfRule>
  </conditionalFormatting>
  <conditionalFormatting sqref="BB154">
    <cfRule type="containsText" dxfId="110" priority="492" operator="containsText" text="En Gestión">
      <formula>NOT(ISERROR(SEARCH("En Gestión",BB154)))</formula>
    </cfRule>
    <cfRule type="containsText" dxfId="109" priority="491" operator="containsText" text="Terminada">
      <formula>NOT(ISERROR(SEARCH("Terminada",BB154)))</formula>
    </cfRule>
    <cfRule type="containsText" dxfId="108" priority="493" operator="containsText" text="Sin iniciar">
      <formula>NOT(ISERROR(SEARCH("Sin iniciar",BB154)))</formula>
    </cfRule>
  </conditionalFormatting>
  <conditionalFormatting sqref="BB159">
    <cfRule type="containsText" dxfId="107" priority="485" operator="containsText" text="En Gestión">
      <formula>NOT(ISERROR(SEARCH("En Gestión",BB159)))</formula>
    </cfRule>
    <cfRule type="containsText" dxfId="106" priority="486" operator="containsText" text="Sin iniciar">
      <formula>NOT(ISERROR(SEARCH("Sin iniciar",BB159)))</formula>
    </cfRule>
    <cfRule type="containsText" dxfId="105" priority="484" operator="containsText" text="Terminada">
      <formula>NOT(ISERROR(SEARCH("Terminada",BB159)))</formula>
    </cfRule>
  </conditionalFormatting>
  <conditionalFormatting sqref="BB162:BB164">
    <cfRule type="containsText" dxfId="104" priority="464" operator="containsText" text="En Gestión">
      <formula>NOT(ISERROR(SEARCH("En Gestión",BB162)))</formula>
    </cfRule>
    <cfRule type="containsText" dxfId="103" priority="465" operator="containsText" text="Sin iniciar">
      <formula>NOT(ISERROR(SEARCH("Sin iniciar",BB162)))</formula>
    </cfRule>
    <cfRule type="containsText" dxfId="102" priority="463" operator="containsText" text="Terminada">
      <formula>NOT(ISERROR(SEARCH("Terminada",BB162)))</formula>
    </cfRule>
  </conditionalFormatting>
  <conditionalFormatting sqref="BB166">
    <cfRule type="containsText" dxfId="101" priority="458" operator="containsText" text="Sin iniciar">
      <formula>NOT(ISERROR(SEARCH("Sin iniciar",BB166)))</formula>
    </cfRule>
    <cfRule type="containsText" dxfId="100" priority="456" operator="containsText" text="Terminada">
      <formula>NOT(ISERROR(SEARCH("Terminada",BB166)))</formula>
    </cfRule>
    <cfRule type="containsText" dxfId="99" priority="457" operator="containsText" text="En Gestión">
      <formula>NOT(ISERROR(SEARCH("En Gestión",BB166)))</formula>
    </cfRule>
  </conditionalFormatting>
  <conditionalFormatting sqref="BB175">
    <cfRule type="containsText" dxfId="98" priority="449" operator="containsText" text="Terminada">
      <formula>NOT(ISERROR(SEARCH("Terminada",BB175)))</formula>
    </cfRule>
    <cfRule type="containsText" dxfId="97" priority="450" operator="containsText" text="En Gestión">
      <formula>NOT(ISERROR(SEARCH("En Gestión",BB175)))</formula>
    </cfRule>
    <cfRule type="containsText" dxfId="96" priority="451" operator="containsText" text="Sin iniciar">
      <formula>NOT(ISERROR(SEARCH("Sin iniciar",BB175)))</formula>
    </cfRule>
  </conditionalFormatting>
  <conditionalFormatting sqref="BB177:BB180">
    <cfRule type="containsText" dxfId="95" priority="429" operator="containsText" text="En Gestión">
      <formula>NOT(ISERROR(SEARCH("En Gestión",BB177)))</formula>
    </cfRule>
    <cfRule type="containsText" dxfId="94" priority="428" operator="containsText" text="Terminada">
      <formula>NOT(ISERROR(SEARCH("Terminada",BB177)))</formula>
    </cfRule>
    <cfRule type="containsText" dxfId="93" priority="430" operator="containsText" text="Sin iniciar">
      <formula>NOT(ISERROR(SEARCH("Sin iniciar",BB177)))</formula>
    </cfRule>
  </conditionalFormatting>
  <conditionalFormatting sqref="BB186">
    <cfRule type="containsText" dxfId="92" priority="423" operator="containsText" text="Sin iniciar">
      <formula>NOT(ISERROR(SEARCH("Sin iniciar",BB186)))</formula>
    </cfRule>
    <cfRule type="containsText" dxfId="91" priority="422" operator="containsText" text="En Gestión">
      <formula>NOT(ISERROR(SEARCH("En Gestión",BB186)))</formula>
    </cfRule>
    <cfRule type="containsText" dxfId="90" priority="421" operator="containsText" text="Terminada">
      <formula>NOT(ISERROR(SEARCH("Terminada",BB186)))</formula>
    </cfRule>
  </conditionalFormatting>
  <conditionalFormatting sqref="BB188">
    <cfRule type="containsText" dxfId="89" priority="415" operator="containsText" text="En Gestión">
      <formula>NOT(ISERROR(SEARCH("En Gestión",BB188)))</formula>
    </cfRule>
    <cfRule type="containsText" dxfId="88" priority="416" operator="containsText" text="Sin iniciar">
      <formula>NOT(ISERROR(SEARCH("Sin iniciar",BB188)))</formula>
    </cfRule>
    <cfRule type="containsText" dxfId="87" priority="414" operator="containsText" text="Terminada">
      <formula>NOT(ISERROR(SEARCH("Terminada",BB188)))</formula>
    </cfRule>
  </conditionalFormatting>
  <conditionalFormatting sqref="BB190">
    <cfRule type="containsText" dxfId="86" priority="407" operator="containsText" text="Terminada">
      <formula>NOT(ISERROR(SEARCH("Terminada",BB190)))</formula>
    </cfRule>
    <cfRule type="containsText" dxfId="85" priority="408" operator="containsText" text="En Gestión">
      <formula>NOT(ISERROR(SEARCH("En Gestión",BB190)))</formula>
    </cfRule>
    <cfRule type="containsText" dxfId="84" priority="409" operator="containsText" text="Sin iniciar">
      <formula>NOT(ISERROR(SEARCH("Sin iniciar",BB190)))</formula>
    </cfRule>
  </conditionalFormatting>
  <conditionalFormatting sqref="BB193:BB194">
    <cfRule type="containsText" dxfId="83" priority="399" operator="containsText" text="Sin iniciar">
      <formula>NOT(ISERROR(SEARCH("Sin iniciar",BB193)))</formula>
    </cfRule>
    <cfRule type="containsText" dxfId="82" priority="398" operator="containsText" text="En Gestión">
      <formula>NOT(ISERROR(SEARCH("En Gestión",BB193)))</formula>
    </cfRule>
    <cfRule type="containsText" dxfId="81" priority="397" operator="containsText" text="Terminada">
      <formula>NOT(ISERROR(SEARCH("Terminada",BB193)))</formula>
    </cfRule>
  </conditionalFormatting>
  <conditionalFormatting sqref="BB197:BB200">
    <cfRule type="containsText" dxfId="80" priority="396" operator="containsText" text="Sin iniciar">
      <formula>NOT(ISERROR(SEARCH("Sin iniciar",BB197)))</formula>
    </cfRule>
    <cfRule type="containsText" dxfId="79" priority="394" operator="containsText" text="Terminada">
      <formula>NOT(ISERROR(SEARCH("Terminada",BB197)))</formula>
    </cfRule>
    <cfRule type="containsText" dxfId="78" priority="395" operator="containsText" text="En Gestión">
      <formula>NOT(ISERROR(SEARCH("En Gestión",BB197)))</formula>
    </cfRule>
  </conditionalFormatting>
  <conditionalFormatting sqref="BB203">
    <cfRule type="containsText" dxfId="77" priority="387" operator="containsText" text="Terminada">
      <formula>NOT(ISERROR(SEARCH("Terminada",BB203)))</formula>
    </cfRule>
    <cfRule type="containsText" dxfId="76" priority="388" operator="containsText" text="En Gestión">
      <formula>NOT(ISERROR(SEARCH("En Gestión",BB203)))</formula>
    </cfRule>
    <cfRule type="containsText" dxfId="75" priority="389" operator="containsText" text="Sin iniciar">
      <formula>NOT(ISERROR(SEARCH("Sin iniciar",BB203)))</formula>
    </cfRule>
  </conditionalFormatting>
  <conditionalFormatting sqref="BB208:BB209">
    <cfRule type="containsText" dxfId="74" priority="381" operator="containsText" text="En Gestión">
      <formula>NOT(ISERROR(SEARCH("En Gestión",BB208)))</formula>
    </cfRule>
    <cfRule type="containsText" dxfId="73" priority="382" operator="containsText" text="Sin iniciar">
      <formula>NOT(ISERROR(SEARCH("Sin iniciar",BB208)))</formula>
    </cfRule>
    <cfRule type="containsText" dxfId="72" priority="380" operator="containsText" text="Terminada">
      <formula>NOT(ISERROR(SEARCH("Terminada",BB208)))</formula>
    </cfRule>
  </conditionalFormatting>
  <conditionalFormatting sqref="BB211">
    <cfRule type="containsText" dxfId="71" priority="379" operator="containsText" text="Sin iniciar">
      <formula>NOT(ISERROR(SEARCH("Sin iniciar",BB211)))</formula>
    </cfRule>
    <cfRule type="containsText" dxfId="70" priority="377" operator="containsText" text="Terminada">
      <formula>NOT(ISERROR(SEARCH("Terminada",BB211)))</formula>
    </cfRule>
    <cfRule type="containsText" dxfId="69" priority="378" operator="containsText" text="En Gestión">
      <formula>NOT(ISERROR(SEARCH("En Gestión",BB211)))</formula>
    </cfRule>
  </conditionalFormatting>
  <conditionalFormatting sqref="BB216">
    <cfRule type="containsText" dxfId="68" priority="372" operator="containsText" text="Sin iniciar">
      <formula>NOT(ISERROR(SEARCH("Sin iniciar",BB216)))</formula>
    </cfRule>
    <cfRule type="containsText" dxfId="67" priority="371" operator="containsText" text="En Gestión">
      <formula>NOT(ISERROR(SEARCH("En Gestión",BB216)))</formula>
    </cfRule>
    <cfRule type="containsText" dxfId="66" priority="370" operator="containsText" text="Terminada">
      <formula>NOT(ISERROR(SEARCH("Terminada",BB216)))</formula>
    </cfRule>
  </conditionalFormatting>
  <conditionalFormatting sqref="BB218:BB219">
    <cfRule type="containsText" dxfId="65" priority="363" operator="containsText" text="Terminada">
      <formula>NOT(ISERROR(SEARCH("Terminada",BB218)))</formula>
    </cfRule>
    <cfRule type="containsText" dxfId="64" priority="364" operator="containsText" text="En Gestión">
      <formula>NOT(ISERROR(SEARCH("En Gestión",BB218)))</formula>
    </cfRule>
    <cfRule type="containsText" dxfId="63" priority="365" operator="containsText" text="Sin iniciar">
      <formula>NOT(ISERROR(SEARCH("Sin iniciar",BB218)))</formula>
    </cfRule>
  </conditionalFormatting>
  <conditionalFormatting sqref="BB221">
    <cfRule type="containsText" dxfId="62" priority="358" operator="containsText" text="Sin iniciar">
      <formula>NOT(ISERROR(SEARCH("Sin iniciar",BB221)))</formula>
    </cfRule>
    <cfRule type="containsText" dxfId="61" priority="356" operator="containsText" text="Terminada">
      <formula>NOT(ISERROR(SEARCH("Terminada",BB221)))</formula>
    </cfRule>
    <cfRule type="containsText" dxfId="60" priority="357" operator="containsText" text="En Gestión">
      <formula>NOT(ISERROR(SEARCH("En Gestión",BB221)))</formula>
    </cfRule>
  </conditionalFormatting>
  <conditionalFormatting sqref="BB223:BB241">
    <cfRule type="containsText" dxfId="59" priority="326" operator="containsText" text="En Gestión">
      <formula>NOT(ISERROR(SEARCH("En Gestión",BB223)))</formula>
    </cfRule>
    <cfRule type="containsText" dxfId="58" priority="327" operator="containsText" text="Sin iniciar">
      <formula>NOT(ISERROR(SEARCH("Sin iniciar",BB223)))</formula>
    </cfRule>
    <cfRule type="containsText" dxfId="57" priority="325" operator="containsText" text="Terminada">
      <formula>NOT(ISERROR(SEARCH("Terminada",BB223)))</formula>
    </cfRule>
  </conditionalFormatting>
  <conditionalFormatting sqref="BB244">
    <cfRule type="containsText" dxfId="56" priority="320" operator="containsText" text="Sin iniciar">
      <formula>NOT(ISERROR(SEARCH("Sin iniciar",BB244)))</formula>
    </cfRule>
    <cfRule type="containsText" dxfId="55" priority="319" operator="containsText" text="En Gestión">
      <formula>NOT(ISERROR(SEARCH("En Gestión",BB244)))</formula>
    </cfRule>
    <cfRule type="containsText" dxfId="54" priority="318" operator="containsText" text="Terminada">
      <formula>NOT(ISERROR(SEARCH("Terminada",BB244)))</formula>
    </cfRule>
  </conditionalFormatting>
  <conditionalFormatting sqref="BB247:BB249">
    <cfRule type="containsText" dxfId="53" priority="306" operator="containsText" text="Sin iniciar">
      <formula>NOT(ISERROR(SEARCH("Sin iniciar",BB247)))</formula>
    </cfRule>
    <cfRule type="containsText" dxfId="52" priority="305" operator="containsText" text="En Gestión">
      <formula>NOT(ISERROR(SEARCH("En Gestión",BB247)))</formula>
    </cfRule>
    <cfRule type="containsText" dxfId="51" priority="304" operator="containsText" text="Terminada">
      <formula>NOT(ISERROR(SEARCH("Terminada",BB247)))</formula>
    </cfRule>
  </conditionalFormatting>
  <conditionalFormatting sqref="BB252">
    <cfRule type="containsText" dxfId="50" priority="299" operator="containsText" text="Sin iniciar">
      <formula>NOT(ISERROR(SEARCH("Sin iniciar",BB252)))</formula>
    </cfRule>
    <cfRule type="containsText" dxfId="49" priority="298" operator="containsText" text="En Gestión">
      <formula>NOT(ISERROR(SEARCH("En Gestión",BB252)))</formula>
    </cfRule>
    <cfRule type="containsText" dxfId="48" priority="297" operator="containsText" text="Terminada">
      <formula>NOT(ISERROR(SEARCH("Terminada",BB252)))</formula>
    </cfRule>
  </conditionalFormatting>
  <conditionalFormatting sqref="BB255:BB256">
    <cfRule type="containsText" dxfId="47" priority="283" operator="containsText" text="Terminada">
      <formula>NOT(ISERROR(SEARCH("Terminada",BB255)))</formula>
    </cfRule>
    <cfRule type="containsText" dxfId="46" priority="284" operator="containsText" text="En Gestión">
      <formula>NOT(ISERROR(SEARCH("En Gestión",BB255)))</formula>
    </cfRule>
    <cfRule type="containsText" dxfId="45" priority="285" operator="containsText" text="Sin iniciar">
      <formula>NOT(ISERROR(SEARCH("Sin iniciar",BB255)))</formula>
    </cfRule>
  </conditionalFormatting>
  <conditionalFormatting sqref="BB258">
    <cfRule type="containsText" dxfId="44" priority="276" operator="containsText" text="Terminada">
      <formula>NOT(ISERROR(SEARCH("Terminada",BB258)))</formula>
    </cfRule>
    <cfRule type="containsText" dxfId="43" priority="277" operator="containsText" text="En Gestión">
      <formula>NOT(ISERROR(SEARCH("En Gestión",BB258)))</formula>
    </cfRule>
    <cfRule type="containsText" dxfId="42" priority="278" operator="containsText" text="Sin iniciar">
      <formula>NOT(ISERROR(SEARCH("Sin iniciar",BB258)))</formula>
    </cfRule>
  </conditionalFormatting>
  <conditionalFormatting sqref="BB260">
    <cfRule type="containsText" dxfId="41" priority="271" operator="containsText" text="Sin iniciar">
      <formula>NOT(ISERROR(SEARCH("Sin iniciar",BB260)))</formula>
    </cfRule>
    <cfRule type="containsText" dxfId="40" priority="269" operator="containsText" text="Terminada">
      <formula>NOT(ISERROR(SEARCH("Terminada",BB260)))</formula>
    </cfRule>
    <cfRule type="containsText" dxfId="39" priority="270" operator="containsText" text="En Gestión">
      <formula>NOT(ISERROR(SEARCH("En Gestión",BB260)))</formula>
    </cfRule>
  </conditionalFormatting>
  <conditionalFormatting sqref="BB262">
    <cfRule type="containsText" dxfId="38" priority="262" operator="containsText" text="Terminada">
      <formula>NOT(ISERROR(SEARCH("Terminada",BB262)))</formula>
    </cfRule>
    <cfRule type="containsText" dxfId="37" priority="263" operator="containsText" text="En Gestión">
      <formula>NOT(ISERROR(SEARCH("En Gestión",BB262)))</formula>
    </cfRule>
    <cfRule type="containsText" dxfId="36" priority="264" operator="containsText" text="Sin iniciar">
      <formula>NOT(ISERROR(SEARCH("Sin iniciar",BB262)))</formula>
    </cfRule>
  </conditionalFormatting>
  <conditionalFormatting sqref="BB264">
    <cfRule type="containsText" dxfId="35" priority="256" operator="containsText" text="En Gestión">
      <formula>NOT(ISERROR(SEARCH("En Gestión",BB264)))</formula>
    </cfRule>
    <cfRule type="containsText" dxfId="34" priority="257" operator="containsText" text="Sin iniciar">
      <formula>NOT(ISERROR(SEARCH("Sin iniciar",BB264)))</formula>
    </cfRule>
    <cfRule type="containsText" dxfId="33" priority="255" operator="containsText" text="Terminada">
      <formula>NOT(ISERROR(SEARCH("Terminada",BB264)))</formula>
    </cfRule>
  </conditionalFormatting>
  <conditionalFormatting sqref="BB267">
    <cfRule type="containsText" dxfId="32" priority="248" operator="containsText" text="Terminada">
      <formula>NOT(ISERROR(SEARCH("Terminada",BB267)))</formula>
    </cfRule>
    <cfRule type="containsText" dxfId="31" priority="249" operator="containsText" text="En Gestión">
      <formula>NOT(ISERROR(SEARCH("En Gestión",BB267)))</formula>
    </cfRule>
    <cfRule type="containsText" dxfId="30" priority="250" operator="containsText" text="Sin iniciar">
      <formula>NOT(ISERROR(SEARCH("Sin iniciar",BB267)))</formula>
    </cfRule>
  </conditionalFormatting>
  <conditionalFormatting sqref="BB269">
    <cfRule type="containsText" dxfId="29" priority="242" operator="containsText" text="En Gestión">
      <formula>NOT(ISERROR(SEARCH("En Gestión",BB269)))</formula>
    </cfRule>
    <cfRule type="containsText" dxfId="28" priority="243" operator="containsText" text="Sin iniciar">
      <formula>NOT(ISERROR(SEARCH("Sin iniciar",BB269)))</formula>
    </cfRule>
    <cfRule type="containsText" dxfId="27" priority="241" operator="containsText" text="Terminada">
      <formula>NOT(ISERROR(SEARCH("Terminada",BB269)))</formula>
    </cfRule>
  </conditionalFormatting>
  <conditionalFormatting sqref="BB273:BB282">
    <cfRule type="containsText" dxfId="26" priority="214" operator="containsText" text="En Gestión">
      <formula>NOT(ISERROR(SEARCH("En Gestión",BB273)))</formula>
    </cfRule>
    <cfRule type="containsText" dxfId="25" priority="215" operator="containsText" text="Sin iniciar">
      <formula>NOT(ISERROR(SEARCH("Sin iniciar",BB273)))</formula>
    </cfRule>
    <cfRule type="containsText" dxfId="24" priority="213" operator="containsText" text="Terminada">
      <formula>NOT(ISERROR(SEARCH("Terminada",BB273)))</formula>
    </cfRule>
  </conditionalFormatting>
  <conditionalFormatting sqref="BB286:BB314">
    <cfRule type="containsText" dxfId="23" priority="171" operator="containsText" text="Terminada">
      <formula>NOT(ISERROR(SEARCH("Terminada",BB286)))</formula>
    </cfRule>
    <cfRule type="containsText" dxfId="22" priority="172" operator="containsText" text="En Gestión">
      <formula>NOT(ISERROR(SEARCH("En Gestión",BB286)))</formula>
    </cfRule>
    <cfRule type="containsText" dxfId="21" priority="173" operator="containsText" text="Sin iniciar">
      <formula>NOT(ISERROR(SEARCH("Sin iniciar",BB286)))</formula>
    </cfRule>
  </conditionalFormatting>
  <conditionalFormatting sqref="BB316:BB317">
    <cfRule type="containsText" dxfId="20" priority="157" operator="containsText" text="Terminada">
      <formula>NOT(ISERROR(SEARCH("Terminada",BB316)))</formula>
    </cfRule>
    <cfRule type="containsText" dxfId="19" priority="158" operator="containsText" text="En Gestión">
      <formula>NOT(ISERROR(SEARCH("En Gestión",BB316)))</formula>
    </cfRule>
    <cfRule type="containsText" dxfId="18" priority="159" operator="containsText" text="Sin iniciar">
      <formula>NOT(ISERROR(SEARCH("Sin iniciar",BB316)))</formula>
    </cfRule>
  </conditionalFormatting>
  <conditionalFormatting sqref="BB319:BB321">
    <cfRule type="containsText" dxfId="17" priority="152" operator="containsText" text="Sin iniciar">
      <formula>NOT(ISERROR(SEARCH("Sin iniciar",BB319)))</formula>
    </cfRule>
    <cfRule type="containsText" dxfId="16" priority="151" operator="containsText" text="En Gestión">
      <formula>NOT(ISERROR(SEARCH("En Gestión",BB319)))</formula>
    </cfRule>
    <cfRule type="containsText" dxfId="15" priority="150" operator="containsText" text="Terminada">
      <formula>NOT(ISERROR(SEARCH("Terminada",BB319)))</formula>
    </cfRule>
  </conditionalFormatting>
  <conditionalFormatting sqref="BB323:BB324">
    <cfRule type="containsText" dxfId="14" priority="136" operator="containsText" text="Terminada">
      <formula>NOT(ISERROR(SEARCH("Terminada",BB323)))</formula>
    </cfRule>
    <cfRule type="containsText" dxfId="13" priority="137" operator="containsText" text="En Gestión">
      <formula>NOT(ISERROR(SEARCH("En Gestión",BB323)))</formula>
    </cfRule>
    <cfRule type="containsText" dxfId="12" priority="138" operator="containsText" text="Sin iniciar">
      <formula>NOT(ISERROR(SEARCH("Sin iniciar",BB323)))</formula>
    </cfRule>
  </conditionalFormatting>
  <conditionalFormatting sqref="BB326:BB332">
    <cfRule type="containsText" dxfId="11" priority="110" operator="containsText" text="Sin iniciar">
      <formula>NOT(ISERROR(SEARCH("Sin iniciar",BB326)))</formula>
    </cfRule>
    <cfRule type="containsText" dxfId="10" priority="108" operator="containsText" text="Terminada">
      <formula>NOT(ISERROR(SEARCH("Terminada",BB326)))</formula>
    </cfRule>
    <cfRule type="containsText" dxfId="9" priority="109" operator="containsText" text="En Gestión">
      <formula>NOT(ISERROR(SEARCH("En Gestión",BB326)))</formula>
    </cfRule>
  </conditionalFormatting>
  <conditionalFormatting sqref="BB334:BB336">
    <cfRule type="containsText" dxfId="8" priority="89" operator="containsText" text="Sin iniciar">
      <formula>NOT(ISERROR(SEARCH("Sin iniciar",BB334)))</formula>
    </cfRule>
    <cfRule type="containsText" dxfId="7" priority="87" operator="containsText" text="Terminada">
      <formula>NOT(ISERROR(SEARCH("Terminada",BB334)))</formula>
    </cfRule>
    <cfRule type="containsText" dxfId="6" priority="88" operator="containsText" text="En Gestión">
      <formula>NOT(ISERROR(SEARCH("En Gestión",BB334)))</formula>
    </cfRule>
  </conditionalFormatting>
  <conditionalFormatting sqref="BB338">
    <cfRule type="containsText" dxfId="5" priority="82" operator="containsText" text="Sin iniciar">
      <formula>NOT(ISERROR(SEARCH("Sin iniciar",BB338)))</formula>
    </cfRule>
    <cfRule type="containsText" dxfId="4" priority="81" operator="containsText" text="En Gestión">
      <formula>NOT(ISERROR(SEARCH("En Gestión",BB338)))</formula>
    </cfRule>
    <cfRule type="containsText" dxfId="3" priority="80" operator="containsText" text="Terminada">
      <formula>NOT(ISERROR(SEARCH("Terminada",BB338)))</formula>
    </cfRule>
  </conditionalFormatting>
  <conditionalFormatting sqref="BB340:BB350">
    <cfRule type="containsText" dxfId="2" priority="63" operator="containsText" text="Terminada">
      <formula>NOT(ISERROR(SEARCH("Terminada",BB340)))</formula>
    </cfRule>
    <cfRule type="containsText" dxfId="1" priority="65" operator="containsText" text="Sin iniciar">
      <formula>NOT(ISERROR(SEARCH("Sin iniciar",BB340)))</formula>
    </cfRule>
    <cfRule type="containsText" dxfId="0" priority="64" operator="containsText" text="En Gestión">
      <formula>NOT(ISERROR(SEARCH("En Gestión",BB340)))</formula>
    </cfRule>
  </conditionalFormatting>
  <hyperlinks>
    <hyperlink ref="AZ294" r:id="rId1" display="https://danegovco.sharepoint.com/:x:/r/sites/PlanesInstitucionales-MetasHisttricasporrea2018-2022/Documentos%20compartidos/OPLAN/Evidencias%20Planes%20Institucionales%202026/PAI/OAP%2010/II_TRIM/Matriz%20de%20instancias%20de%20participaci%C3%B3n%20externa.xlsx?d=we5e76fc573c74ae986fdc665705bdfc8&amp;csf=1&amp;web=1&amp;e=AmE52u" xr:uid="{6FA5C0DB-72B2-4E90-A374-D0DF63423356}"/>
    <hyperlink ref="AZ293" r:id="rId2" display="https://danegovco.sharepoint.com/:x:/r/sites/PlanesInstitucionales-MetasHisttricasporrea2018-2022/Documentos%20compartidos/OPLAN/Evidencias%20Planes%20Institucionales%202026/PAI/OAP%2009/II%20TRIM/Instancias%20de%20participaci%C3%B3n%20internas.xlsx?d=w47f15710e1da4f568966f4991bb99716&amp;csf=1&amp;web=1&amp;e=lJO8xB" xr:uid="{09F04582-92C7-4BF9-AD53-E9AD998B0C45}"/>
    <hyperlink ref="AZ73" r:id="rId3" xr:uid="{B4D197A2-47A2-4D98-9E8C-70B4B5E06FB9}"/>
    <hyperlink ref="AZ327" r:id="rId4" display="https://danegovco.sharepoint.com/:b:/r/sites/DANE_RepositoriodeEvidenciasProcesoGTE_0365/Documentos compartidos/PLAN DE ACCI%C3%93N 2026/OSI_15/II TRIMESTRE/INT-02_INFORME DE GESTION TRIMESTRAL SAS.pdf?csf=1&amp;web=1&amp;e=iogrvE" xr:uid="{D40AC1C4-BECC-414B-A0D6-F46731804349}"/>
    <hyperlink ref="AZ328" r:id="rId5" display="https://danegovco.sharepoint.com/:w:/r/sites/DANE_RepositoriodeEvidenciasProcesoGTE_0365/Documentos compartidos/PLAN DE ACCI%C3%93N 2026/OSI_16/II TRIMESTRE/Informe_gestion_Segundo_trimestre_QA.docx?d=w8b6e1f2b4dd647eda2dbd4b873f96f9c&amp;csf=1&amp;web=1&amp;e=vfgthw" xr:uid="{F52BB138-71DC-44A9-BCF3-AC483366E4F8}"/>
    <hyperlink ref="AZ329" r:id="rId6" display="https://danegovco.sharepoint.com/:w:/r/sites/DANE_RepositoriodeEvidenciasProcesoGTE_0365/Documentos compartidos/PLAN DE ACCI%C3%93N 2026/OSI_17/II TRIMESTRE/Informe trimestral _ de Inteligencia Artificial  (Abril%E2%80%93Junio 2026).docx?d=wafc366c0aa5943dc8a1428b77da63c96&amp;csf=1&amp;web=1&amp;e=6fbh39" xr:uid="{279CE7E4-FC10-4C1E-BA51-34159F28AB96}"/>
    <hyperlink ref="AZ330" r:id="rId7" display="https://danegovco.sharepoint.com/:w:/r/sites/Gestindeinformacin/Shared Documents/General/2026/2. INFORME DE GESTION/METAS 2026/10. Proyecto_SIAD_2.0/PA/Informe_seguimiento_SIAD_Abril-Junio_2026.docx?d=w3f62176ea76b4deca6acd7207fac8421&amp;csf=1&amp;web=1&amp;e=a0F0nQ" xr:uid="{6A2447F7-51DC-4FAC-B818-2872C79DEE68}"/>
    <hyperlink ref="AZ326" r:id="rId8" display="https://danegovco.sharepoint.com/:w:/r/sites/DANE_RepositoriodeEvidenciasProcesoGTE_0365/Documentos compartidos/PLAN DE ACCI%C3%93N 2026/OSI_14/II TRIMESTRE/Informe plan de accio%CC%81n Meta14 Interoperabilidad Webservice _v4 _v4.docx?d=w8d0ca2c97a51466f8c8c19dc44466b69&amp;csf=1&amp;web=1&amp;e=db0zb5" xr:uid="{7C7FA47F-AF57-4512-9C19-BAE67CF4947B}"/>
    <hyperlink ref="AZ311" r:id="rId9" display="https://danegovco.sharepoint.com/:b:/r/sites/DANE_RepositoriodeEvidenciasProcesoGTE_0365/Documentos compartidos/PLAN DE ACCI%C3%93N 2026/OSI_3/II TRIMESTRE/Informe_Gestion_CAB_CambioAnoBaseTrimestral.pdf?csf=1&amp;web=1&amp;e=ufMydc" xr:uid="{0AC98FF6-7091-44D6-851B-1C561FC34F0B}"/>
    <hyperlink ref="AZ312" r:id="rId10" display="https://danegovco.sharepoint.com/:b:/r/sites/DANE_RepositoriodeEvidenciasProcesoGTE_0365/Documentos compartidos/PLAN DE ACCI%C3%93N 2026/OSI_4/II TRIMESTRE/INFORME SEGUNDO TRIMESTRE DE SOLICITUDES 2026.pdf?csf=1&amp;web=1&amp;e=UvzpSk" xr:uid="{D0E5AB19-A183-4C4A-8AF8-295938CE5DE1}"/>
    <hyperlink ref="AZ313" r:id="rId11" display="https://danegovco.sharepoint.com/:w:/r/sites/DANE_RepositoriodeEvidenciasProcesoGTE_0365/Documentos compartidos/PLAN DE ACCI%C3%93N 2026/OSI_5/II TRIMESTRE/Informe plan de accio%CC%81n Meta05 Nuevas Interoperabilidades.docx?d=w551d7b8289d84b31ad99eb7a4dce2f5f&amp;csf=1&amp;web=1&amp;e=pIqby6" xr:uid="{A47C0294-B509-438C-84DB-783654ACA4B7}"/>
    <hyperlink ref="AZ281" r:id="rId12" xr:uid="{EE33CB18-2098-4240-87AC-9A85A5C7FE56}"/>
    <hyperlink ref="AZ280" r:id="rId13" display="https://danegovco.sharepoint.com/sites/PlanesInstitucionales-MetasHisttricasporrea2018-2022/Documentos%20compartidos/Forms/AllItems.aspx?id=%2Fsites%2FPlanesInstitucionales%2DMetasHisttricasporrea2018%2D2022%2FDocumentos%20compartidos%2FSECRETAR%C3%8DA%20GENERAL%2FEvidencias%20Planes%20Institucionales%202026%2FPTEP%2FII%20TRIMESTRE%2FPQR%5F03&amp;viewid=4898ae3e%2D639a%2D41ac%2Db718%2D8f47bbb2b81e&amp;csf=1&amp;CID=1f9925a2%2D6055%2Dd000%2Df620%2Dc505a362ccf9&amp;cidOR=SPO&amp;FolderCTID=0x01200068B652A970EA5247877AFDBA525B8505" xr:uid="{8F7E0B83-DEB4-4943-ACA8-63E4C0FBF97A}"/>
    <hyperlink ref="AZ279" r:id="rId14" display="https://danegovco.sharepoint.com/sites/PlanesInstitucionales-MetasHisttricasporrea2018-2022/Documentos%20compartidos/Forms/AllItems.aspx?id=%2Fsites%2FPlanesInstitucionales%2DMetasHisttricasporrea2018%2D2022%2FDocumentos%20compartidos%2FSECRETAR%C3%8DA%20GENERAL%2FEvidencias%20Planes%20Institucionales%202026%2FPTEP%2FII%20TRIMESTRE%2FPQR%5F02&amp;viewid=4898ae3e%2D639a%2D41ac%2Db718%2D8f47bbb2b81e&amp;csf=1&amp;CID=1f9925a2%2D6055%2Dd000%2Df620%2Dc505a362ccf9&amp;cidOR=SPO&amp;FolderCTID=0x01200068B652A970EA5247877AFDBA525B8505" xr:uid="{6EB540C2-600E-4704-9FA6-15BF11907D8F}"/>
    <hyperlink ref="AZ278" r:id="rId15" display="https://danegovco.sharepoint.com/sites/PlanesInstitucionales-MetasHisttricasporrea2018-2022/Documentos%20compartidos/Forms/AllItems.aspx?id=%2Fsites%2FPlanesInstitucionales%2DMetasHisttricasporrea2018%2D2022%2FDocumentos%20compartidos%2FSECRETAR%C3%8DA%20GENERAL%2FEvidencias%20Planes%20Institucionales%202026%2FPTEP%2FII%20TRIMESTRE%2FPQR%5F01&amp;viewid=4898ae3e%2D639a%2D41ac%2Db718%2D8f47bbb2b81e&amp;csf=1&amp;CID=1f9925a2%2D6055%2Dd000%2Df620%2Dc505a362ccf9&amp;cidOR=SPO&amp;FolderCTID=0x01200068B652A970EA5247877AFDBA525B8505" xr:uid="{18D2FEC0-5AE8-4924-B12E-DD76512973BD}"/>
    <hyperlink ref="AZ264" r:id="rId16" xr:uid="{D89888B7-2C71-44FD-AD1D-208BD3878FC0}"/>
    <hyperlink ref="AZ262" r:id="rId17" xr:uid="{B1153F43-CAA1-49C1-9AE7-BBBA8B9FC496}"/>
    <hyperlink ref="AZ258" r:id="rId18" xr:uid="{0554C193-DB3C-460E-A98B-3A7DF680BEB5}"/>
    <hyperlink ref="AZ256" r:id="rId19" xr:uid="{A03FDE48-FFA9-4A81-8227-F2AB38602D21}"/>
    <hyperlink ref="AZ255" r:id="rId20" xr:uid="{DC393DDC-F8BE-4AFE-8393-54C7A29FEF79}"/>
    <hyperlink ref="AZ231" r:id="rId21"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4&amp;viewid=4898ae3e%2D639a%2D41ac%2Db718%2D8f47bbb2b81e" xr:uid="{C5FE3800-08CA-4489-B512-84A676F7C858}"/>
    <hyperlink ref="AZ234" r:id="rId22" xr:uid="{4A673C67-BD81-41FC-B98A-BCB10915D03C}"/>
    <hyperlink ref="AZ233" r:id="rId23" xr:uid="{08F787D3-F62E-4116-A081-63A120BCB118}"/>
    <hyperlink ref="AZ232" r:id="rId24" xr:uid="{268199BA-7691-44C6-84B8-364FC96CD8DD}"/>
    <hyperlink ref="AZ229" r:id="rId25"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2%2FTRIMESTRE%20II&amp;viewid=4898ae3e%2D639a%2D41ac%2Db718%2D8f47bbb2b81e" xr:uid="{D27A69C1-5866-4607-B1D0-975136C822EC}"/>
    <hyperlink ref="AZ228" r:id="rId26"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1%2FII%20TRIM&amp;viewid=4898ae3e%2D639a%2D41ac%2Db718%2D8f47bbb2b81e" xr:uid="{2E82E075-3E31-43FB-83A5-5ED6173FCC4A}"/>
    <hyperlink ref="AZ235" r:id="rId27" xr:uid="{A43E3FC1-CBF4-4BC7-BA34-622D13AA971C}"/>
    <hyperlink ref="AZ237" r:id="rId28" display="https://danegovco.sharepoint.com/sites/PlanesInstitucionales-MetasHisttricasporrea2018-2022/Documentos compartidos/CAJA DE HERRAMIENTAS/Archivos Plan de Acción 2026/../../Forms/AllItems.aspx?id=%2Fsites%2FPlanesInstitucionales%2DMetasHisttricasporrea2018%2D2022%2FDocumentos%20compartidos%2FDIRECCIONES%20TERRITORIALES%2FEvidencias%20Planes%20Institucionales%202026%2FPTEP%2FDTR%5F10&amp;viewid=4898ae3e%2D639a%2D41ac%2Db718%2D8f47bbb2b81e&amp;csf=1&amp;CID=c2b7efdf%2D3a3e%2D4bf4%2D980b%2D595877a9455c&amp;FolderCTID=0x01200068B652A970EA5247877AFDBA525B8505" xr:uid="{EC9C4D09-25FE-4F85-A61E-2D9B8A335619}"/>
    <hyperlink ref="AZ238" r:id="rId29"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TEP%2FDTR%5F11&amp;viewid=4898ae3e%2D639a%2D41ac%2Db718%2D8f47bbb2b81e&amp;csf=1&amp;CID=c2b7efdf%2D3a3e%2D4bf4%2D980b%2D595877a9455c&amp;FolderCTID=0x01200068B652A970EA5247877AFDBA525B8505" xr:uid="{2FFE309C-1737-43B3-9350-6659CF032A49}"/>
    <hyperlink ref="AZ42" r:id="rId30" xr:uid="{05936902-1587-414C-B6CC-7BEDCF3B8BDE}"/>
    <hyperlink ref="AM330" r:id="rId31" xr:uid="{38CAB340-E68B-487A-AE7F-7BE00154CF3F}"/>
    <hyperlink ref="AM329" r:id="rId32" xr:uid="{F270C870-1FE2-4E7C-BCC0-C17492E566FC}"/>
    <hyperlink ref="AM328" r:id="rId33" xr:uid="{941ED6DF-EB23-46DD-8BA4-B30C67703228}"/>
    <hyperlink ref="AM327" r:id="rId34" xr:uid="{01C2D8F5-2B4D-491F-AA0F-64D8E78EEA9C}"/>
    <hyperlink ref="AM326" r:id="rId35" xr:uid="{E72843B0-9C5C-43F4-9008-6E0F960E5538}"/>
    <hyperlink ref="AM313" r:id="rId36" xr:uid="{70271462-5A59-4A08-BA8B-1208B5F21753}"/>
    <hyperlink ref="AM312" r:id="rId37" xr:uid="{E9E18A80-2305-4560-8E38-0C99939919ED}"/>
    <hyperlink ref="AM311" r:id="rId38" xr:uid="{9E793EA1-BE03-414B-AF4F-16E0D09F5BB8}"/>
    <hyperlink ref="AM294" r:id="rId39" display="https://danegovco.sharepoint.com/:f:/r/sites/PlanesInstitucionales-MetasHisttricasporrea2018-2022/Documentos%20compartidos/OPLAN/Evidencias%20Planes%20Institucionales%202026/OAP%2010?csf=1&amp;web=1&amp;e=Iu09NT" xr:uid="{DDB74071-CBCC-4E52-86FA-D9ACEF74B5C6}"/>
    <hyperlink ref="AM293" r:id="rId40" display="https://danegovco.sharepoint.com/:f:/r/sites/PlanesInstitucionales-MetasHisttricasporrea2018-2022/Documentos%20compartidos/OPLAN/Evidencias%20Planes%20Institucionales%202026/OAP%2009?csf=1&amp;web=1&amp;e=t96o4s" xr:uid="{DAFD32F8-496E-4EF6-B2F4-DAC7A8E17B94}"/>
    <hyperlink ref="AM264" r:id="rId41" xr:uid="{B3EF9470-59C2-4504-A53C-E4810DB86484}"/>
    <hyperlink ref="AM262" r:id="rId42" xr:uid="{D589EB01-7B43-4D72-B796-18059DBB18A0}"/>
    <hyperlink ref="AM260" r:id="rId43" xr:uid="{F7B018A2-4CF0-4C7B-B99C-13D6A0847EBD}"/>
    <hyperlink ref="AM258" r:id="rId44" xr:uid="{3ADECD4C-0659-42B1-A19C-AD92B8FF82DF}"/>
    <hyperlink ref="AM278" r:id="rId45" display="https://danegovco.sharepoint.com/:f:/r/sites/PlanesInstitucionales-MetasHisttricasporrea2018-2022/Documentos%20compartidos/SECRETAR%C3%8DA%20GENERAL/Evidencias%20Planes%20Institucionales%202026/PTEP/I%20TRIMESTRE/PQR_01?csf=1&amp;web=1&amp;e=ey1QXC&amp;xsdata=MDV8MDJ8ZmVyb2RyaWd1ZXpnQGRhbmUuZ292LmNvfDQwZTBiZTA1ZDI0MTQ1MWUyZDRiMDhkZThjNDVmNGU5fDBkMWRlMzRkYWY0OTRiZjViOGVlM2MzYzQ0Y2U3OTQyfDB8MHw2MzkxMDI0MjkyNjE5NzIzMTN8VW5rbm93bnxUV0ZwYkdac2IzZDhleUpGYlhCMGVVMWhjR2tpT25SeWRXVXNJbFlpT2lJd0xqQXVNREF3TUNJc0lsQWlPaUpYYVc0ek1pSXNJa0ZPSWpvaVRXRnBiQ0lzSWxkVUlqb3lmUT09fDB8fHw%3d&amp;sdata=MlB3eUFJdDlYbTRFcFVvbndiQTRlWW85K1NxWDFLL1JYbkpFclhnZ2NvQT0%3d" xr:uid="{0BFA8B5C-EFC0-4B26-9A95-CB0C4D5818AE}"/>
    <hyperlink ref="AM279" r:id="rId46" display="https://danegovco.sharepoint.com/:f:/r/sites/PlanesInstitucionales-MetasHisttricasporrea2018-2022/Documentos%20compartidos/SECRETAR%C3%8DA%20GENERAL/Evidencias%20Planes%20Institucionales%202026/PTEP/I%20TRIMESTRE/PQR_02?csf=1&amp;web=1&amp;e=MkqaK8&amp;xsdata=MDV8MDJ8ZmVyb2RyaWd1ZXpnQGRhbmUuZ292LmNvfDQwZTBiZTA1ZDI0MTQ1MWUyZDRiMDhkZThjNDVmNGU5fDBkMWRlMzRkYWY0OTRiZjViOGVlM2MzYzQ0Y2U3OTQyfDB8MHw2MzkxMDI0MjkyNjE5OTc5MDJ8VW5rbm93bnxUV0ZwYkdac2IzZDhleUpGYlhCMGVVMWhjR2tpT25SeWRXVXNJbFlpT2lJd0xqQXVNREF3TUNJc0lsQWlPaUpYYVc0ek1pSXNJa0ZPSWpvaVRXRnBiQ0lzSWxkVUlqb3lmUT09fDB8fHw%3d&amp;sdata=ZTRseVluSUJCajhLdmF5eS9oMEtiZldvZ3JDSTk1NER1eWxVWTZDNUlBTT0%3d" xr:uid="{CBBFA1AF-60F8-431F-8E4E-675AAA9859E5}"/>
    <hyperlink ref="AM281" r:id="rId47" display="https://danegovco.sharepoint.com/:f:/r/sites/PlanesInstitucionales-MetasHisttricasporrea2018-2022/Documentos%20compartidos/SECRETAR%C3%8DA%20GENERAL/Evidencias%20Planes%20Institucionales%202026/PTEP/I%20TRIMESTRE/PQR_02?csf=1&amp;web=1&amp;e=MkqaK8&amp;xsdata=MDV8MDJ8ZmVyb2RyaWd1ZXpnQGRhbmUuZ292LmNvfDQwZTBiZTA1ZDI0MTQ1MWUyZDRiMDhkZThjNDVmNGU5fDBkMWRlMzRkYWY0OTRiZjViOGVlM2MzYzQ0Y2U3OTQyfDB8MHw2MzkxMDI0MjkyNjE5OTc5MDJ8VW5rbm93bnxUV0ZwYkdac2IzZDhleUpGYlhCMGVVMWhjR2tpT25SeWRXVXNJbFlpT2lJd0xqQXVNREF3TUNJc0lsQWlPaUpYYVc0ek1pSXNJa0ZPSWpvaVRXRnBiQ0lzSWxkVUlqb3lmUT09fDB8fHw%3d&amp;sdata=ZTRseVluSUJCajhLdmF5eS9oMEtiZldvZ3JDSTk1NER1eWxVWTZDNUlBTT0%3d" xr:uid="{A2BD8C08-7FFB-47FA-9745-83A48FF64B12}"/>
    <hyperlink ref="AM280" r:id="rId48" display="https://danegovco.sharepoint.com/:f:/r/sites/PlanesInstitucionales-MetasHisttricasporrea2018-2022/Documentos%20compartidos/SECRETAR%C3%8DA%20GENERAL/Evidencias%20Planes%20Institucionales%202026/PTEP/I%20TRIMESTRE/PQR_03?csf=1&amp;web=1&amp;e=FqWqCj&amp;xsdata=MDV8MDJ8ZmVyb2RyaWd1ZXpnQGRhbmUuZ292LmNvfDQwZTBiZTA1ZDI0MTQ1MWUyZDRiMDhkZThjNDVmNGU5fDBkMWRlMzRkYWY0OTRiZjViOGVlM2MzYzQ0Y2U3OTQyfDB8MHw2MzkxMDI0MjkyNjIwMjA2NDR8VW5rbm93bnxUV0ZwYkdac2IzZDhleUpGYlhCMGVVMWhjR2tpT25SeWRXVXNJbFlpT2lJd0xqQXVNREF3TUNJc0lsQWlPaUpYYVc0ek1pSXNJa0ZPSWpvaVRXRnBiQ0lzSWxkVUlqb3lmUT09fDB8fHw%3d&amp;sdata=M2h5eEhHQXY0QitFMml4UnhraW5IRjQvM0YzbkVDYkNWdXg5cy92Y3pGND0%3d" xr:uid="{0B149112-470B-485D-B6E6-F46F5803AE79}"/>
    <hyperlink ref="AM256" r:id="rId49" xr:uid="{0E9B9FEA-7A2E-47AF-A4B9-0721821627B3}"/>
    <hyperlink ref="AM238" r:id="rId50"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TEP%2FDTR%5F11&amp;viewid=4898ae3e%2D639a%2D41ac%2Db718%2D8f47bbb2b81e&amp;csf=1&amp;CID=c2b7efdf%2D3a3e%2D4bf4%2D980b%2D595877a9455c&amp;FolderCTID=0x01200068B652A970EA5247877AFDBA525B8505" xr:uid="{181FA1EE-15E9-406A-9B24-D66A1C026712}"/>
    <hyperlink ref="AM231" r:id="rId51"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4&amp;viewid=4898ae3e%2D639a%2D41ac%2Db718%2D8f47bbb2b81e&amp;csf=1&amp;CID=c2b7efdf%2D3a3e%2D4bf4%2D980b%2D595877a9455c&amp;FolderCTID=0x01200068B652A970EA5247877AFDBA525B8505" xr:uid="{4ED6D756-6048-484D-A0B6-7E3A437D62A7}"/>
    <hyperlink ref="AM229" r:id="rId52"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2%2FTRIMESTRE%20I&amp;viewid=4898ae3e%2D639a%2D41ac%2Db718%2D8f47bbb2b81e&amp;csf=1&amp;CID=c2b7efdf%2D3a3e%2D4bf4%2D980b%2D595877a9455c&amp;FolderCTID=0x01200068B652A970EA5247877AFDBA525B8505" xr:uid="{353DAE55-6A34-426B-B629-C971F33261AD}"/>
    <hyperlink ref="AM228" r:id="rId53"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1%2FI%20TRIM&amp;viewid=4898ae3e%2D639a%2D41ac%2Db718%2D8f47bbb2b81e&amp;csf=1&amp;CID=c2b7efdf%2D3a3e%2D4bf4%2D980b%2D595877a9455c&amp;FolderCTID=0x01200068B652A970EA5247877AFDBA525B8505" xr:uid="{7FAB2822-68D2-4EBB-8E71-09D98C9747A5}"/>
    <hyperlink ref="AM234" r:id="rId54" xr:uid="{4B474A73-8C38-4CC1-9B61-167A1793AD65}"/>
    <hyperlink ref="AM237" r:id="rId55"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TEP%2FDTR%5F10&amp;viewid=4898ae3e%2D639a%2D41ac%2Db718%2D8f47bbb2b81e&amp;csf=1&amp;CID=c2b7efdf%2D3a3e%2D4bf4%2D980b%2D595877a9455c&amp;FolderCTID=0x01200068B652A970EA5247877AFDBA525B8505" xr:uid="{100E2175-F1D8-472B-81DF-C845319966B1}"/>
    <hyperlink ref="AM232" r:id="rId56" xr:uid="{FAE37CC5-33B4-4D69-B167-CB60C08A1A6E}"/>
    <hyperlink ref="AM233" r:id="rId57" xr:uid="{F0181256-D853-46A4-B185-93274C0724B6}"/>
    <hyperlink ref="AM235" r:id="rId58" display="https://danegovco.sharepoint.com/sites/PlanesInstitucionales-MetasHisttricasporrea2018-2022/Documentos%20compartidos/Forms/AllItems.aspx?id=%2Fsites%2FPlanesInstitucionales%2DMetasHisttricasporrea2018%2D2022%2FDocumentos%20compartidos%2FDIRECCIONES%20TERRITORIALES%2FEvidencias%20Planes%20Institucionales%202026%2FPAI%2FDTR%5F08%2FDT%20NORTE%2FTRIMESTRE%20I&amp;viewid=4898ae3e%2D639a%2D41ac%2Db718%2D8f47bbb2b81e" xr:uid="{7334C30E-F298-40E6-83A7-A36917B0F20C}"/>
  </hyperlinks>
  <pageMargins left="0.7" right="0.7" top="0.75" bottom="0.75" header="0.3" footer="0.3"/>
  <pageSetup orientation="portrait" r:id="rId59"/>
  <drawing r:id="rId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 Alexander Higuera Sacristan</dc:creator>
  <cp:lastModifiedBy>Diana Patricia Caro Ventura</cp:lastModifiedBy>
  <dcterms:created xsi:type="dcterms:W3CDTF">2026-07-28T23:39:51Z</dcterms:created>
  <dcterms:modified xsi:type="dcterms:W3CDTF">2026-08-04T19:36:16Z</dcterms:modified>
</cp:coreProperties>
</file>