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C:\Users\ylsanchezg\Downloads\"/>
    </mc:Choice>
  </mc:AlternateContent>
  <xr:revisionPtr revIDLastSave="0" documentId="13_ncr:1_{471432B1-37AB-4FB0-B7C8-3FD9D549B63D}" xr6:coauthVersionLast="47" xr6:coauthVersionMax="47" xr10:uidLastSave="{00000000-0000-0000-0000-000000000000}"/>
  <bookViews>
    <workbookView xWindow="-110" yWindow="-110" windowWidth="19420" windowHeight="10300" xr2:uid="{136573AC-710B-4C4D-A9CE-ADCE1901C923}"/>
  </bookViews>
  <sheets>
    <sheet name="PLAN DE ACCIÓN_2024" sheetId="1" r:id="rId1"/>
  </sheets>
  <externalReferences>
    <externalReference r:id="rId2"/>
    <externalReference r:id="rId3"/>
    <externalReference r:id="rId4"/>
    <externalReference r:id="rId5"/>
    <externalReference r:id="rId6"/>
  </externalReferences>
  <definedNames>
    <definedName name="_xlnm._FilterDatabase" localSheetId="0" hidden="1">'PLAN DE ACCIÓN_2024'!$A$8:$BA$221</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INEAS">[4]Listado!$H$3:$H$8</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 localSheetId="0">#REF!</definedName>
    <definedName name="PROYECTO">#REF!</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'[5]BASE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18" i="1" l="1"/>
  <c r="AR18" i="1" s="1"/>
  <c r="AD9" i="1"/>
  <c r="AI9" i="1"/>
  <c r="AQ9" i="1"/>
  <c r="AR9" i="1" s="1"/>
  <c r="AV9" i="1"/>
  <c r="AD10" i="1"/>
  <c r="AE10" i="1" s="1"/>
  <c r="AI10" i="1"/>
  <c r="AQ10" i="1"/>
  <c r="AR10" i="1" s="1"/>
  <c r="AV10" i="1"/>
  <c r="AD11" i="1"/>
  <c r="AI11" i="1"/>
  <c r="AQ11" i="1"/>
  <c r="AR11" i="1" s="1"/>
  <c r="AV11" i="1"/>
  <c r="AD12" i="1"/>
  <c r="AE12" i="1" s="1"/>
  <c r="AI12" i="1"/>
  <c r="AQ12" i="1"/>
  <c r="AR12" i="1" s="1"/>
  <c r="AV12" i="1"/>
  <c r="AD13" i="1"/>
  <c r="AI13" i="1"/>
  <c r="AQ13" i="1"/>
  <c r="AR13" i="1" s="1"/>
  <c r="AV13" i="1"/>
  <c r="AD14" i="1"/>
  <c r="AE14" i="1" s="1"/>
  <c r="AI14" i="1"/>
  <c r="AQ14" i="1"/>
  <c r="AR14" i="1" s="1"/>
  <c r="AV14" i="1"/>
  <c r="AD15" i="1"/>
  <c r="AI15" i="1"/>
  <c r="AQ15" i="1"/>
  <c r="AR15" i="1" s="1"/>
  <c r="AV15" i="1"/>
  <c r="AE16" i="1"/>
  <c r="AI16" i="1"/>
  <c r="AP16" i="1"/>
  <c r="AV16" i="1" s="1"/>
  <c r="AD17" i="1"/>
  <c r="AI17" i="1"/>
  <c r="AP17" i="1"/>
  <c r="AV17" i="1" s="1"/>
  <c r="AQ16" i="1" l="1"/>
  <c r="AR16" i="1" s="1"/>
  <c r="AQ17" i="1"/>
  <c r="AR17" i="1" s="1"/>
  <c r="AE9" i="1"/>
  <c r="AE15" i="1"/>
  <c r="AE17" i="1"/>
  <c r="AE11" i="1"/>
  <c r="AE13" i="1"/>
  <c r="AV221" i="1"/>
  <c r="AQ221" i="1"/>
  <c r="AR221" i="1" s="1"/>
  <c r="AI221" i="1"/>
  <c r="AD221" i="1"/>
  <c r="AV220" i="1"/>
  <c r="AQ220" i="1"/>
  <c r="AR220" i="1" s="1"/>
  <c r="AI220" i="1"/>
  <c r="AD220" i="1"/>
  <c r="AV219" i="1"/>
  <c r="AQ219" i="1"/>
  <c r="AR219" i="1" s="1"/>
  <c r="AI219" i="1"/>
  <c r="AD219" i="1"/>
  <c r="AV218" i="1"/>
  <c r="AQ218" i="1"/>
  <c r="AR218" i="1" s="1"/>
  <c r="AI218" i="1"/>
  <c r="AD218" i="1"/>
  <c r="AX217" i="1"/>
  <c r="AV217" i="1"/>
  <c r="AQ217" i="1"/>
  <c r="AR217" i="1" s="1"/>
  <c r="AI217" i="1"/>
  <c r="AD217" i="1"/>
  <c r="AV216" i="1"/>
  <c r="AQ216" i="1"/>
  <c r="AR216" i="1" s="1"/>
  <c r="AI216" i="1"/>
  <c r="AD216" i="1"/>
  <c r="AV215" i="1"/>
  <c r="AQ215" i="1"/>
  <c r="AR215" i="1" s="1"/>
  <c r="AI215" i="1"/>
  <c r="AD215" i="1"/>
  <c r="AX214" i="1"/>
  <c r="AV214" i="1"/>
  <c r="AR214" i="1"/>
  <c r="AI214" i="1"/>
  <c r="AD214" i="1"/>
  <c r="AV213" i="1"/>
  <c r="AQ213" i="1"/>
  <c r="AR213" i="1" s="1"/>
  <c r="AI213" i="1"/>
  <c r="AD213" i="1"/>
  <c r="AV212" i="1"/>
  <c r="AQ212" i="1"/>
  <c r="AR212" i="1" s="1"/>
  <c r="AI212" i="1"/>
  <c r="AD212" i="1"/>
  <c r="AV211" i="1"/>
  <c r="AQ211" i="1"/>
  <c r="AR211" i="1" s="1"/>
  <c r="AI211" i="1"/>
  <c r="AD211" i="1"/>
  <c r="AV210" i="1"/>
  <c r="AQ210" i="1"/>
  <c r="AR210" i="1" s="1"/>
  <c r="AI210" i="1"/>
  <c r="AD210" i="1"/>
  <c r="AV209" i="1"/>
  <c r="AQ209" i="1"/>
  <c r="AR209" i="1" s="1"/>
  <c r="AI209" i="1"/>
  <c r="AD209" i="1"/>
  <c r="AV208" i="1"/>
  <c r="AQ208" i="1"/>
  <c r="AR208" i="1" s="1"/>
  <c r="AI208" i="1"/>
  <c r="AD208" i="1"/>
  <c r="AV207" i="1"/>
  <c r="AQ207" i="1"/>
  <c r="AR207" i="1" s="1"/>
  <c r="AI207" i="1"/>
  <c r="AD207" i="1"/>
  <c r="AV206" i="1"/>
  <c r="AQ206" i="1"/>
  <c r="AR206" i="1" s="1"/>
  <c r="AI206" i="1"/>
  <c r="AD206" i="1"/>
  <c r="AV205" i="1"/>
  <c r="AQ205" i="1"/>
  <c r="AR205" i="1" s="1"/>
  <c r="AI205" i="1"/>
  <c r="AD205" i="1"/>
  <c r="AV204" i="1"/>
  <c r="AQ204" i="1"/>
  <c r="AR204" i="1" s="1"/>
  <c r="AI204" i="1"/>
  <c r="AD204" i="1"/>
  <c r="AV203" i="1"/>
  <c r="AQ203" i="1"/>
  <c r="AR203" i="1" s="1"/>
  <c r="AI203" i="1"/>
  <c r="AD203" i="1"/>
  <c r="AV202" i="1"/>
  <c r="AQ202" i="1"/>
  <c r="AR202" i="1" s="1"/>
  <c r="AI202" i="1"/>
  <c r="AD202" i="1"/>
  <c r="AV201" i="1"/>
  <c r="AQ201" i="1"/>
  <c r="AR201" i="1" s="1"/>
  <c r="AI201" i="1"/>
  <c r="AD201" i="1"/>
  <c r="AV200" i="1"/>
  <c r="AQ200" i="1"/>
  <c r="AR200" i="1" s="1"/>
  <c r="AI200" i="1"/>
  <c r="AD200" i="1"/>
  <c r="AV199" i="1"/>
  <c r="AQ199" i="1"/>
  <c r="AR199" i="1" s="1"/>
  <c r="AI199" i="1"/>
  <c r="AD199" i="1"/>
  <c r="AV198" i="1"/>
  <c r="AQ198" i="1"/>
  <c r="AR198" i="1" s="1"/>
  <c r="AI198" i="1"/>
  <c r="AD198" i="1"/>
  <c r="AV197" i="1"/>
  <c r="AQ197" i="1"/>
  <c r="AR197" i="1" s="1"/>
  <c r="AI197" i="1"/>
  <c r="AD197" i="1"/>
  <c r="AV196" i="1"/>
  <c r="AQ196" i="1"/>
  <c r="AR196" i="1" s="1"/>
  <c r="AI196" i="1"/>
  <c r="AD196" i="1"/>
  <c r="AV195" i="1"/>
  <c r="AQ195" i="1"/>
  <c r="AR195" i="1" s="1"/>
  <c r="AI195" i="1"/>
  <c r="AD195" i="1"/>
  <c r="AV194" i="1"/>
  <c r="AQ194" i="1"/>
  <c r="AR194" i="1" s="1"/>
  <c r="AI194" i="1"/>
  <c r="AD194" i="1"/>
  <c r="AV193" i="1"/>
  <c r="AQ193" i="1"/>
  <c r="AR193" i="1" s="1"/>
  <c r="AI193" i="1"/>
  <c r="AD193" i="1"/>
  <c r="AV192" i="1"/>
  <c r="AQ192" i="1"/>
  <c r="AR192" i="1" s="1"/>
  <c r="AI192" i="1"/>
  <c r="AD192" i="1"/>
  <c r="AV191" i="1"/>
  <c r="AQ191" i="1"/>
  <c r="AR191" i="1" s="1"/>
  <c r="AI191" i="1"/>
  <c r="AD191" i="1"/>
  <c r="AV190" i="1"/>
  <c r="AQ190" i="1"/>
  <c r="AR190" i="1" s="1"/>
  <c r="AI190" i="1"/>
  <c r="AD190" i="1"/>
  <c r="AV189" i="1"/>
  <c r="AQ189" i="1"/>
  <c r="AR189" i="1" s="1"/>
  <c r="AI189" i="1"/>
  <c r="AD189" i="1"/>
  <c r="AV188" i="1"/>
  <c r="AQ188" i="1"/>
  <c r="AR188" i="1" s="1"/>
  <c r="AI188" i="1"/>
  <c r="AD188" i="1"/>
  <c r="AV187" i="1"/>
  <c r="AQ187" i="1"/>
  <c r="AR187" i="1" s="1"/>
  <c r="AI187" i="1"/>
  <c r="AD187" i="1"/>
  <c r="AV186" i="1"/>
  <c r="AQ186" i="1"/>
  <c r="AR186" i="1" s="1"/>
  <c r="AI186" i="1"/>
  <c r="AD186" i="1"/>
  <c r="AV185" i="1"/>
  <c r="AQ185" i="1"/>
  <c r="AR185" i="1" s="1"/>
  <c r="AI185" i="1"/>
  <c r="AD185" i="1"/>
  <c r="AV184" i="1"/>
  <c r="AQ184" i="1"/>
  <c r="AR184" i="1" s="1"/>
  <c r="AI184" i="1"/>
  <c r="AD184" i="1"/>
  <c r="AV183" i="1"/>
  <c r="AQ183" i="1"/>
  <c r="AR183" i="1" s="1"/>
  <c r="AI183" i="1"/>
  <c r="AD183" i="1"/>
  <c r="AV182" i="1"/>
  <c r="AQ182" i="1"/>
  <c r="AR182" i="1" s="1"/>
  <c r="AI182" i="1"/>
  <c r="AD182" i="1"/>
  <c r="AV181" i="1"/>
  <c r="AQ181" i="1"/>
  <c r="AR181" i="1" s="1"/>
  <c r="AI181" i="1"/>
  <c r="AD181" i="1"/>
  <c r="AV180" i="1"/>
  <c r="AQ180" i="1"/>
  <c r="AR180" i="1" s="1"/>
  <c r="AI180" i="1"/>
  <c r="AD180" i="1"/>
  <c r="AV179" i="1"/>
  <c r="AQ179" i="1"/>
  <c r="AR179" i="1" s="1"/>
  <c r="AI179" i="1"/>
  <c r="AD179" i="1"/>
  <c r="AP178" i="1"/>
  <c r="AI178" i="1"/>
  <c r="AD178" i="1"/>
  <c r="AP177" i="1"/>
  <c r="AC177" i="1"/>
  <c r="AD177" i="1" s="1"/>
  <c r="AV176" i="1"/>
  <c r="AQ176" i="1"/>
  <c r="AR176" i="1" s="1"/>
  <c r="AI176" i="1"/>
  <c r="AD176" i="1"/>
  <c r="AX175" i="1"/>
  <c r="AV175" i="1"/>
  <c r="AQ175" i="1"/>
  <c r="AR175" i="1" s="1"/>
  <c r="AK175" i="1"/>
  <c r="AI175" i="1"/>
  <c r="AD175" i="1"/>
  <c r="AX174" i="1"/>
  <c r="AP174" i="1"/>
  <c r="AV174" i="1" s="1"/>
  <c r="AI174" i="1"/>
  <c r="AD174" i="1"/>
  <c r="W174" i="1"/>
  <c r="AV173" i="1"/>
  <c r="AQ173" i="1"/>
  <c r="AR173" i="1" s="1"/>
  <c r="AI173" i="1"/>
  <c r="AD173" i="1"/>
  <c r="W173" i="1"/>
  <c r="AX172" i="1"/>
  <c r="AV172" i="1"/>
  <c r="AQ172" i="1"/>
  <c r="AR172" i="1" s="1"/>
  <c r="AK172" i="1"/>
  <c r="AC172" i="1"/>
  <c r="AI172" i="1" s="1"/>
  <c r="AX171" i="1"/>
  <c r="AV171" i="1"/>
  <c r="AQ171" i="1"/>
  <c r="AR171" i="1" s="1"/>
  <c r="AK171" i="1"/>
  <c r="AI171" i="1"/>
  <c r="AD171" i="1"/>
  <c r="AX170" i="1"/>
  <c r="AV170" i="1"/>
  <c r="AQ170" i="1"/>
  <c r="AR170" i="1" s="1"/>
  <c r="AK170" i="1"/>
  <c r="AI170" i="1"/>
  <c r="AD170" i="1"/>
  <c r="AV169" i="1"/>
  <c r="AQ169" i="1"/>
  <c r="AR169" i="1" s="1"/>
  <c r="AI169" i="1"/>
  <c r="AD169" i="1"/>
  <c r="AV168" i="1"/>
  <c r="AQ168" i="1"/>
  <c r="AR168" i="1" s="1"/>
  <c r="AI168" i="1"/>
  <c r="AD168" i="1"/>
  <c r="AV167" i="1"/>
  <c r="AQ167" i="1"/>
  <c r="AR167" i="1" s="1"/>
  <c r="AI167" i="1"/>
  <c r="AD167" i="1"/>
  <c r="AX166" i="1"/>
  <c r="AP166" i="1"/>
  <c r="AQ166" i="1" s="1"/>
  <c r="AR166" i="1" s="1"/>
  <c r="AK166" i="1"/>
  <c r="AC166" i="1"/>
  <c r="AX165" i="1"/>
  <c r="AP165" i="1"/>
  <c r="AK165" i="1"/>
  <c r="AC165" i="1"/>
  <c r="AI165" i="1" s="1"/>
  <c r="AX164" i="1"/>
  <c r="AV164" i="1"/>
  <c r="AQ164" i="1"/>
  <c r="AR164" i="1" s="1"/>
  <c r="AK164" i="1"/>
  <c r="AI164" i="1"/>
  <c r="AD164" i="1"/>
  <c r="AX163" i="1"/>
  <c r="AV163" i="1"/>
  <c r="AQ163" i="1"/>
  <c r="AR163" i="1" s="1"/>
  <c r="AK163" i="1"/>
  <c r="AI163" i="1"/>
  <c r="AD163" i="1"/>
  <c r="AX162" i="1"/>
  <c r="AP162" i="1"/>
  <c r="AK162" i="1"/>
  <c r="AC162" i="1"/>
  <c r="AI162" i="1" s="1"/>
  <c r="AX161" i="1"/>
  <c r="AP161" i="1"/>
  <c r="AK161" i="1"/>
  <c r="AI161" i="1"/>
  <c r="AD161" i="1"/>
  <c r="AX160" i="1"/>
  <c r="AV160" i="1"/>
  <c r="AQ160" i="1"/>
  <c r="AR160" i="1" s="1"/>
  <c r="AK160" i="1"/>
  <c r="AI160" i="1"/>
  <c r="AD160" i="1"/>
  <c r="AX159" i="1"/>
  <c r="AV159" i="1"/>
  <c r="AQ159" i="1"/>
  <c r="AR159" i="1" s="1"/>
  <c r="AK159" i="1"/>
  <c r="AC159" i="1"/>
  <c r="AI159" i="1" s="1"/>
  <c r="AX158" i="1"/>
  <c r="AP158" i="1"/>
  <c r="AQ158" i="1" s="1"/>
  <c r="AR158" i="1" s="1"/>
  <c r="AK158" i="1"/>
  <c r="AC158" i="1"/>
  <c r="AV157" i="1"/>
  <c r="AQ157" i="1"/>
  <c r="AR157" i="1" s="1"/>
  <c r="AI157" i="1"/>
  <c r="AD157" i="1"/>
  <c r="W157" i="1"/>
  <c r="AV156" i="1"/>
  <c r="AQ156" i="1"/>
  <c r="AR156" i="1" s="1"/>
  <c r="AI156" i="1"/>
  <c r="AD156" i="1"/>
  <c r="W156" i="1"/>
  <c r="AV155" i="1"/>
  <c r="AQ155" i="1"/>
  <c r="AR155" i="1" s="1"/>
  <c r="AI155" i="1"/>
  <c r="AD155" i="1"/>
  <c r="AV154" i="1"/>
  <c r="AQ154" i="1"/>
  <c r="AR154" i="1" s="1"/>
  <c r="AI154" i="1"/>
  <c r="AD154" i="1"/>
  <c r="AV153" i="1"/>
  <c r="AQ153" i="1"/>
  <c r="AR153" i="1" s="1"/>
  <c r="AI153" i="1"/>
  <c r="AD153" i="1"/>
  <c r="AX152" i="1"/>
  <c r="AP152" i="1"/>
  <c r="AQ152" i="1" s="1"/>
  <c r="AR152" i="1" s="1"/>
  <c r="AK152" i="1"/>
  <c r="AI152" i="1"/>
  <c r="W152" i="1"/>
  <c r="AX151" i="1"/>
  <c r="AP151" i="1"/>
  <c r="AK151" i="1"/>
  <c r="AC151" i="1"/>
  <c r="AI151" i="1" s="1"/>
  <c r="W151" i="1"/>
  <c r="AX150" i="1"/>
  <c r="AP150" i="1"/>
  <c r="AK150" i="1"/>
  <c r="AC150" i="1"/>
  <c r="AI150" i="1" s="1"/>
  <c r="AV149" i="1"/>
  <c r="AQ149" i="1"/>
  <c r="AR149" i="1" s="1"/>
  <c r="AI149" i="1"/>
  <c r="AD149" i="1"/>
  <c r="AV148" i="1"/>
  <c r="AQ148" i="1"/>
  <c r="AR148" i="1" s="1"/>
  <c r="AI148" i="1"/>
  <c r="AD148" i="1"/>
  <c r="AX147" i="1"/>
  <c r="AV147" i="1"/>
  <c r="AQ147" i="1"/>
  <c r="AR147" i="1" s="1"/>
  <c r="AK147" i="1"/>
  <c r="AC147" i="1"/>
  <c r="AI147" i="1" s="1"/>
  <c r="W147" i="1"/>
  <c r="AX146" i="1"/>
  <c r="AV146" i="1"/>
  <c r="AQ146" i="1"/>
  <c r="AR146" i="1" s="1"/>
  <c r="AK146" i="1"/>
  <c r="AI146" i="1"/>
  <c r="AD146" i="1"/>
  <c r="AV145" i="1"/>
  <c r="AQ145" i="1"/>
  <c r="AR145" i="1" s="1"/>
  <c r="AI145" i="1"/>
  <c r="AD145" i="1"/>
  <c r="AV144" i="1"/>
  <c r="AQ144" i="1"/>
  <c r="AR144" i="1" s="1"/>
  <c r="AI144" i="1"/>
  <c r="AD144" i="1"/>
  <c r="AV143" i="1"/>
  <c r="AQ143" i="1"/>
  <c r="AR143" i="1" s="1"/>
  <c r="AI143" i="1"/>
  <c r="AD143" i="1"/>
  <c r="AV142" i="1"/>
  <c r="AQ142" i="1"/>
  <c r="AR142" i="1" s="1"/>
  <c r="AI142" i="1"/>
  <c r="AD142" i="1"/>
  <c r="AX141" i="1"/>
  <c r="AV141" i="1"/>
  <c r="AQ141" i="1"/>
  <c r="AR141" i="1" s="1"/>
  <c r="AI141" i="1"/>
  <c r="AD141" i="1"/>
  <c r="AV140" i="1"/>
  <c r="AQ140" i="1"/>
  <c r="AR140" i="1" s="1"/>
  <c r="AI140" i="1"/>
  <c r="AD140" i="1"/>
  <c r="AV139" i="1"/>
  <c r="AQ139" i="1"/>
  <c r="AR139" i="1" s="1"/>
  <c r="AI139" i="1"/>
  <c r="AD139" i="1"/>
  <c r="AV138" i="1"/>
  <c r="AQ138" i="1"/>
  <c r="AR138" i="1" s="1"/>
  <c r="AI138" i="1"/>
  <c r="AD138" i="1"/>
  <c r="AV137" i="1"/>
  <c r="AQ137" i="1"/>
  <c r="AR137" i="1" s="1"/>
  <c r="AI137" i="1"/>
  <c r="AD137" i="1"/>
  <c r="AV136" i="1"/>
  <c r="AQ136" i="1"/>
  <c r="AR136" i="1" s="1"/>
  <c r="AI136" i="1"/>
  <c r="AD136" i="1"/>
  <c r="AV135" i="1"/>
  <c r="AQ135" i="1"/>
  <c r="AR135" i="1" s="1"/>
  <c r="AI135" i="1"/>
  <c r="AD135" i="1"/>
  <c r="AV134" i="1"/>
  <c r="AQ134" i="1"/>
  <c r="AR134" i="1" s="1"/>
  <c r="AI134" i="1"/>
  <c r="AD134" i="1"/>
  <c r="AV133" i="1"/>
  <c r="AQ133" i="1"/>
  <c r="AR133" i="1" s="1"/>
  <c r="AI133" i="1"/>
  <c r="AD133" i="1"/>
  <c r="AV132" i="1"/>
  <c r="AQ132" i="1"/>
  <c r="AR132" i="1" s="1"/>
  <c r="AI132" i="1"/>
  <c r="AD132" i="1"/>
  <c r="AV131" i="1"/>
  <c r="AQ131" i="1"/>
  <c r="AR131" i="1" s="1"/>
  <c r="AI131" i="1"/>
  <c r="AD131" i="1"/>
  <c r="AV130" i="1"/>
  <c r="AQ130" i="1"/>
  <c r="AR130" i="1" s="1"/>
  <c r="AI130" i="1"/>
  <c r="AD130" i="1"/>
  <c r="AV129" i="1"/>
  <c r="AQ129" i="1"/>
  <c r="AR129" i="1" s="1"/>
  <c r="AI129" i="1"/>
  <c r="AD129" i="1"/>
  <c r="AV128" i="1"/>
  <c r="AQ128" i="1"/>
  <c r="AR128" i="1" s="1"/>
  <c r="AI128" i="1"/>
  <c r="AD128" i="1"/>
  <c r="AV127" i="1"/>
  <c r="AQ127" i="1"/>
  <c r="AR127" i="1" s="1"/>
  <c r="AI127" i="1"/>
  <c r="AD127" i="1"/>
  <c r="AV126" i="1"/>
  <c r="AQ126" i="1"/>
  <c r="AR126" i="1" s="1"/>
  <c r="AI126" i="1"/>
  <c r="AD126" i="1"/>
  <c r="AV125" i="1"/>
  <c r="AQ125" i="1"/>
  <c r="AR125" i="1" s="1"/>
  <c r="AI125" i="1"/>
  <c r="AD125" i="1"/>
  <c r="AV124" i="1"/>
  <c r="AQ124" i="1"/>
  <c r="AR124" i="1" s="1"/>
  <c r="AI124" i="1"/>
  <c r="AD124" i="1"/>
  <c r="AV123" i="1"/>
  <c r="AQ123" i="1"/>
  <c r="AR123" i="1" s="1"/>
  <c r="AI123" i="1"/>
  <c r="AD123" i="1"/>
  <c r="AV122" i="1"/>
  <c r="AQ122" i="1"/>
  <c r="AR122" i="1" s="1"/>
  <c r="AI122" i="1"/>
  <c r="AD122" i="1"/>
  <c r="AV121" i="1"/>
  <c r="AQ121" i="1"/>
  <c r="AR121" i="1" s="1"/>
  <c r="AI121" i="1"/>
  <c r="AD121" i="1"/>
  <c r="AV120" i="1"/>
  <c r="AQ120" i="1"/>
  <c r="AR120" i="1" s="1"/>
  <c r="AI120" i="1"/>
  <c r="AD120" i="1"/>
  <c r="AV119" i="1"/>
  <c r="AQ119" i="1"/>
  <c r="AR119" i="1" s="1"/>
  <c r="AI119" i="1"/>
  <c r="AD119" i="1"/>
  <c r="AV118" i="1"/>
  <c r="AQ118" i="1"/>
  <c r="AR118" i="1" s="1"/>
  <c r="AI118" i="1"/>
  <c r="AD118" i="1"/>
  <c r="AV117" i="1"/>
  <c r="AQ117" i="1"/>
  <c r="AR117" i="1" s="1"/>
  <c r="AI117" i="1"/>
  <c r="AD117" i="1"/>
  <c r="AV116" i="1"/>
  <c r="AQ116" i="1"/>
  <c r="AR116" i="1" s="1"/>
  <c r="AI116" i="1"/>
  <c r="AD116" i="1"/>
  <c r="AV115" i="1"/>
  <c r="AQ115" i="1"/>
  <c r="AR115" i="1" s="1"/>
  <c r="AI115" i="1"/>
  <c r="AD115" i="1"/>
  <c r="AV114" i="1"/>
  <c r="AQ114" i="1"/>
  <c r="AR114" i="1" s="1"/>
  <c r="AI114" i="1"/>
  <c r="AD114" i="1"/>
  <c r="AV113" i="1"/>
  <c r="AQ113" i="1"/>
  <c r="AR113" i="1" s="1"/>
  <c r="AI113" i="1"/>
  <c r="AD113" i="1"/>
  <c r="AV112" i="1"/>
  <c r="AQ112" i="1"/>
  <c r="AR112" i="1" s="1"/>
  <c r="AI112" i="1"/>
  <c r="AD112" i="1"/>
  <c r="AV111" i="1"/>
  <c r="AQ111" i="1"/>
  <c r="AR111" i="1" s="1"/>
  <c r="AI111" i="1"/>
  <c r="AD111" i="1"/>
  <c r="AV110" i="1"/>
  <c r="AQ110" i="1"/>
  <c r="AR110" i="1" s="1"/>
  <c r="AI110" i="1"/>
  <c r="AD110" i="1"/>
  <c r="AV109" i="1"/>
  <c r="AQ109" i="1"/>
  <c r="AR109" i="1" s="1"/>
  <c r="AI109" i="1"/>
  <c r="AD109" i="1"/>
  <c r="AV108" i="1"/>
  <c r="AQ108" i="1"/>
  <c r="AR108" i="1" s="1"/>
  <c r="AI108" i="1"/>
  <c r="AD108" i="1"/>
  <c r="AV107" i="1"/>
  <c r="AQ107" i="1"/>
  <c r="AR107" i="1" s="1"/>
  <c r="AI107" i="1"/>
  <c r="AD107" i="1"/>
  <c r="AV106" i="1"/>
  <c r="AQ106" i="1"/>
  <c r="AR106" i="1" s="1"/>
  <c r="AI106" i="1"/>
  <c r="AD106" i="1"/>
  <c r="AV105" i="1"/>
  <c r="AQ105" i="1"/>
  <c r="AR105" i="1" s="1"/>
  <c r="AI105" i="1"/>
  <c r="AD105" i="1"/>
  <c r="AV104" i="1"/>
  <c r="AQ104" i="1"/>
  <c r="AR104" i="1" s="1"/>
  <c r="AI104" i="1"/>
  <c r="AD104" i="1"/>
  <c r="AV103" i="1"/>
  <c r="AQ103" i="1"/>
  <c r="AR103" i="1" s="1"/>
  <c r="AI103" i="1"/>
  <c r="AD103" i="1"/>
  <c r="AV102" i="1"/>
  <c r="AQ102" i="1"/>
  <c r="AR102" i="1" s="1"/>
  <c r="AI102" i="1"/>
  <c r="AD102" i="1"/>
  <c r="AV101" i="1"/>
  <c r="AQ101" i="1"/>
  <c r="AR101" i="1" s="1"/>
  <c r="AI101" i="1"/>
  <c r="AD101" i="1"/>
  <c r="AV100" i="1"/>
  <c r="AQ100" i="1"/>
  <c r="AR100" i="1" s="1"/>
  <c r="AI100" i="1"/>
  <c r="AD100" i="1"/>
  <c r="AV99" i="1"/>
  <c r="AR99" i="1"/>
  <c r="AC99" i="1"/>
  <c r="AD99" i="1" s="1"/>
  <c r="AV98" i="1"/>
  <c r="AQ98" i="1"/>
  <c r="AR98" i="1" s="1"/>
  <c r="AI98" i="1"/>
  <c r="AD98" i="1"/>
  <c r="AV97" i="1"/>
  <c r="AQ97" i="1"/>
  <c r="AR97" i="1" s="1"/>
  <c r="AI97" i="1"/>
  <c r="AD97" i="1"/>
  <c r="AV96" i="1"/>
  <c r="AR96" i="1"/>
  <c r="AI96" i="1"/>
  <c r="AD96" i="1"/>
  <c r="AV95" i="1"/>
  <c r="AR95" i="1"/>
  <c r="AC95" i="1"/>
  <c r="AI95" i="1" s="1"/>
  <c r="AV94" i="1"/>
  <c r="AR94" i="1"/>
  <c r="AI94" i="1"/>
  <c r="AD94" i="1"/>
  <c r="AV93" i="1"/>
  <c r="AQ93" i="1"/>
  <c r="AR93" i="1" s="1"/>
  <c r="AI93" i="1"/>
  <c r="AD93" i="1"/>
  <c r="AV92" i="1"/>
  <c r="AQ92" i="1"/>
  <c r="AR92" i="1" s="1"/>
  <c r="AI92" i="1"/>
  <c r="AD92" i="1"/>
  <c r="AV91" i="1"/>
  <c r="AQ91" i="1"/>
  <c r="AR91" i="1" s="1"/>
  <c r="AI91" i="1"/>
  <c r="AD91" i="1"/>
  <c r="AV90" i="1"/>
  <c r="AQ90" i="1"/>
  <c r="AR90" i="1" s="1"/>
  <c r="AI90" i="1"/>
  <c r="AD90" i="1"/>
  <c r="AV89" i="1"/>
  <c r="AQ89" i="1"/>
  <c r="AR89" i="1" s="1"/>
  <c r="AI89" i="1"/>
  <c r="AD89" i="1"/>
  <c r="AV88" i="1"/>
  <c r="AQ88" i="1"/>
  <c r="AR88" i="1" s="1"/>
  <c r="AI88" i="1"/>
  <c r="AD88" i="1"/>
  <c r="AV87" i="1"/>
  <c r="AQ87" i="1"/>
  <c r="AR87" i="1" s="1"/>
  <c r="AI87" i="1"/>
  <c r="AD87" i="1"/>
  <c r="AV86" i="1"/>
  <c r="AQ86" i="1"/>
  <c r="AR86" i="1" s="1"/>
  <c r="AI86" i="1"/>
  <c r="AD86" i="1"/>
  <c r="AV85" i="1"/>
  <c r="AQ85" i="1"/>
  <c r="AR85" i="1" s="1"/>
  <c r="AI85" i="1"/>
  <c r="AD85" i="1"/>
  <c r="AV84" i="1"/>
  <c r="AQ84" i="1"/>
  <c r="AR84" i="1" s="1"/>
  <c r="AI84" i="1"/>
  <c r="AD84" i="1"/>
  <c r="AV83" i="1"/>
  <c r="AQ83" i="1"/>
  <c r="AR83" i="1" s="1"/>
  <c r="AI83" i="1"/>
  <c r="AD83" i="1"/>
  <c r="AV82" i="1"/>
  <c r="AQ82" i="1"/>
  <c r="AR82" i="1" s="1"/>
  <c r="AI82" i="1"/>
  <c r="AD82" i="1"/>
  <c r="AV81" i="1"/>
  <c r="AQ81" i="1"/>
  <c r="AR81" i="1" s="1"/>
  <c r="AI81" i="1"/>
  <c r="AD81" i="1"/>
  <c r="AV80" i="1"/>
  <c r="AQ80" i="1"/>
  <c r="AR80" i="1" s="1"/>
  <c r="AI80" i="1"/>
  <c r="AD80" i="1"/>
  <c r="AV79" i="1"/>
  <c r="AQ79" i="1"/>
  <c r="AR79" i="1" s="1"/>
  <c r="AI79" i="1"/>
  <c r="AD79" i="1"/>
  <c r="AV78" i="1"/>
  <c r="AQ78" i="1"/>
  <c r="AR78" i="1" s="1"/>
  <c r="AI78" i="1"/>
  <c r="AD78" i="1"/>
  <c r="AV77" i="1"/>
  <c r="AQ77" i="1"/>
  <c r="AR77" i="1" s="1"/>
  <c r="AI77" i="1"/>
  <c r="AD77" i="1"/>
  <c r="AV76" i="1"/>
  <c r="AQ76" i="1"/>
  <c r="AR76" i="1" s="1"/>
  <c r="AI76" i="1"/>
  <c r="AD76" i="1"/>
  <c r="AV75" i="1"/>
  <c r="AQ75" i="1"/>
  <c r="AR75" i="1" s="1"/>
  <c r="AI75" i="1"/>
  <c r="AD75" i="1"/>
  <c r="AV74" i="1"/>
  <c r="AQ74" i="1"/>
  <c r="AR74" i="1" s="1"/>
  <c r="AI74" i="1"/>
  <c r="AD74" i="1"/>
  <c r="AV73" i="1"/>
  <c r="AQ73" i="1"/>
  <c r="AR73" i="1" s="1"/>
  <c r="AI73" i="1"/>
  <c r="AD73" i="1"/>
  <c r="AV72" i="1"/>
  <c r="AQ72" i="1"/>
  <c r="AR72" i="1" s="1"/>
  <c r="AI72" i="1"/>
  <c r="AD72" i="1"/>
  <c r="AV71" i="1"/>
  <c r="AQ71" i="1"/>
  <c r="AR71" i="1" s="1"/>
  <c r="AI71" i="1"/>
  <c r="AD71" i="1"/>
  <c r="AV70" i="1"/>
  <c r="AQ70" i="1"/>
  <c r="AR70" i="1" s="1"/>
  <c r="AI70" i="1"/>
  <c r="AD70" i="1"/>
  <c r="AV69" i="1"/>
  <c r="AQ69" i="1"/>
  <c r="AR69" i="1" s="1"/>
  <c r="AI69" i="1"/>
  <c r="AD69" i="1"/>
  <c r="AV68" i="1"/>
  <c r="AQ68" i="1"/>
  <c r="AR68" i="1" s="1"/>
  <c r="AI68" i="1"/>
  <c r="AD68" i="1"/>
  <c r="AV67" i="1"/>
  <c r="AQ67" i="1"/>
  <c r="AR67" i="1" s="1"/>
  <c r="AI67" i="1"/>
  <c r="AD67" i="1"/>
  <c r="AV66" i="1"/>
  <c r="AQ66" i="1"/>
  <c r="AR66" i="1" s="1"/>
  <c r="AI66" i="1"/>
  <c r="AD66" i="1"/>
  <c r="AV65" i="1"/>
  <c r="AQ65" i="1"/>
  <c r="AR65" i="1" s="1"/>
  <c r="AI65" i="1"/>
  <c r="AD65" i="1"/>
  <c r="AX64" i="1"/>
  <c r="AV64" i="1"/>
  <c r="AQ64" i="1"/>
  <c r="AR64" i="1" s="1"/>
  <c r="AK64" i="1"/>
  <c r="AI64" i="1"/>
  <c r="AD64" i="1"/>
  <c r="AX63" i="1"/>
  <c r="AV63" i="1"/>
  <c r="AQ63" i="1"/>
  <c r="AR63" i="1" s="1"/>
  <c r="AK63" i="1"/>
  <c r="AI63" i="1"/>
  <c r="AD63" i="1"/>
  <c r="AX62" i="1"/>
  <c r="AV62" i="1"/>
  <c r="AQ62" i="1"/>
  <c r="AR62" i="1" s="1"/>
  <c r="AK62" i="1"/>
  <c r="AI62" i="1"/>
  <c r="AD62" i="1"/>
  <c r="AX61" i="1"/>
  <c r="AV61" i="1"/>
  <c r="AQ61" i="1"/>
  <c r="AR61" i="1" s="1"/>
  <c r="AK61" i="1"/>
  <c r="AI61" i="1"/>
  <c r="AD61" i="1"/>
  <c r="AV60" i="1"/>
  <c r="AQ60" i="1"/>
  <c r="AR60" i="1" s="1"/>
  <c r="AK60" i="1"/>
  <c r="AI60" i="1"/>
  <c r="AD60" i="1"/>
  <c r="AV59" i="1"/>
  <c r="AQ59" i="1"/>
  <c r="AR59" i="1" s="1"/>
  <c r="AK59" i="1"/>
  <c r="AI59" i="1"/>
  <c r="AD59" i="1"/>
  <c r="AV58" i="1"/>
  <c r="AQ58" i="1"/>
  <c r="AR58" i="1" s="1"/>
  <c r="AK58" i="1"/>
  <c r="AI58" i="1"/>
  <c r="AD58" i="1"/>
  <c r="AV57" i="1"/>
  <c r="AQ57" i="1"/>
  <c r="AR57" i="1" s="1"/>
  <c r="AK57" i="1"/>
  <c r="AI57" i="1"/>
  <c r="AD57" i="1"/>
  <c r="AV56" i="1"/>
  <c r="AQ56" i="1"/>
  <c r="AR56" i="1" s="1"/>
  <c r="AK56" i="1"/>
  <c r="AI56" i="1"/>
  <c r="AD56" i="1"/>
  <c r="AV55" i="1"/>
  <c r="AQ55" i="1"/>
  <c r="AR55" i="1" s="1"/>
  <c r="AK55" i="1"/>
  <c r="AI55" i="1"/>
  <c r="AD55" i="1"/>
  <c r="AP54" i="1"/>
  <c r="AV54" i="1" s="1"/>
  <c r="AI54" i="1"/>
  <c r="AD54" i="1"/>
  <c r="AP53" i="1"/>
  <c r="AC53" i="1"/>
  <c r="AI53" i="1" s="1"/>
  <c r="AP52" i="1"/>
  <c r="AI52" i="1"/>
  <c r="AD52" i="1"/>
  <c r="AV51" i="1"/>
  <c r="AQ51" i="1"/>
  <c r="AR51" i="1" s="1"/>
  <c r="AI51" i="1"/>
  <c r="AD51" i="1"/>
  <c r="AP50" i="1"/>
  <c r="AV50" i="1" s="1"/>
  <c r="AK50" i="1"/>
  <c r="AC50" i="1"/>
  <c r="AI50" i="1" s="1"/>
  <c r="AV49" i="1"/>
  <c r="AQ49" i="1"/>
  <c r="AR49" i="1" s="1"/>
  <c r="AI49" i="1"/>
  <c r="AD49" i="1"/>
  <c r="AV48" i="1"/>
  <c r="AQ48" i="1"/>
  <c r="AR48" i="1" s="1"/>
  <c r="AI48" i="1"/>
  <c r="AD48" i="1"/>
  <c r="AV47" i="1"/>
  <c r="AQ47" i="1"/>
  <c r="AR47" i="1" s="1"/>
  <c r="AC47" i="1"/>
  <c r="AI47" i="1" s="1"/>
  <c r="AQ46" i="1"/>
  <c r="AR46" i="1" s="1"/>
  <c r="AC46" i="1"/>
  <c r="AD46" i="1" s="1"/>
  <c r="AV45" i="1"/>
  <c r="AQ45" i="1"/>
  <c r="AR45" i="1" s="1"/>
  <c r="AC45" i="1"/>
  <c r="AI45" i="1" s="1"/>
  <c r="AV44" i="1"/>
  <c r="AQ44" i="1"/>
  <c r="AR44" i="1" s="1"/>
  <c r="AC44" i="1"/>
  <c r="AI44" i="1" s="1"/>
  <c r="AV43" i="1"/>
  <c r="AQ43" i="1"/>
  <c r="AR43" i="1" s="1"/>
  <c r="AC43" i="1"/>
  <c r="AD43" i="1" s="1"/>
  <c r="AV42" i="1"/>
  <c r="AQ42" i="1"/>
  <c r="AR42" i="1" s="1"/>
  <c r="AC42" i="1"/>
  <c r="AD42" i="1" s="1"/>
  <c r="AV41" i="1"/>
  <c r="AQ41" i="1"/>
  <c r="AR41" i="1" s="1"/>
  <c r="AC41" i="1"/>
  <c r="AI41" i="1" s="1"/>
  <c r="AV40" i="1"/>
  <c r="AQ40" i="1"/>
  <c r="AR40" i="1" s="1"/>
  <c r="AI40" i="1"/>
  <c r="AD40" i="1"/>
  <c r="AV39" i="1"/>
  <c r="AQ39" i="1"/>
  <c r="AR39" i="1" s="1"/>
  <c r="AC39" i="1"/>
  <c r="AI39" i="1" s="1"/>
  <c r="AV38" i="1"/>
  <c r="AQ38" i="1"/>
  <c r="AR38" i="1" s="1"/>
  <c r="AC38" i="1"/>
  <c r="AI38" i="1" s="1"/>
  <c r="AV37" i="1"/>
  <c r="AQ37" i="1"/>
  <c r="AR37" i="1" s="1"/>
  <c r="AI37" i="1"/>
  <c r="AD37" i="1"/>
  <c r="AV36" i="1"/>
  <c r="AQ36" i="1"/>
  <c r="AR36" i="1" s="1"/>
  <c r="AC36" i="1"/>
  <c r="AV35" i="1"/>
  <c r="AQ35" i="1"/>
  <c r="AR35" i="1" s="1"/>
  <c r="AC35" i="1"/>
  <c r="AI35" i="1" s="1"/>
  <c r="AV34" i="1"/>
  <c r="AQ34" i="1"/>
  <c r="AR34" i="1" s="1"/>
  <c r="AI34" i="1"/>
  <c r="AD34" i="1"/>
  <c r="AV33" i="1"/>
  <c r="AQ33" i="1"/>
  <c r="AR33" i="1" s="1"/>
  <c r="AI33" i="1"/>
  <c r="AD33" i="1"/>
  <c r="AV32" i="1"/>
  <c r="AQ32" i="1"/>
  <c r="AR32" i="1" s="1"/>
  <c r="AI32" i="1"/>
  <c r="AD32" i="1"/>
  <c r="AV31" i="1"/>
  <c r="AQ31" i="1"/>
  <c r="AR31" i="1" s="1"/>
  <c r="AI31" i="1"/>
  <c r="AD31" i="1"/>
  <c r="AV30" i="1"/>
  <c r="AQ30" i="1"/>
  <c r="AR30" i="1" s="1"/>
  <c r="AI30" i="1"/>
  <c r="AD30" i="1"/>
  <c r="AV29" i="1"/>
  <c r="AQ29" i="1"/>
  <c r="AR29" i="1" s="1"/>
  <c r="AI29" i="1"/>
  <c r="AD29" i="1"/>
  <c r="AV28" i="1"/>
  <c r="AQ28" i="1"/>
  <c r="AR28" i="1" s="1"/>
  <c r="AC28" i="1"/>
  <c r="AI28" i="1" s="1"/>
  <c r="AV27" i="1"/>
  <c r="AQ27" i="1"/>
  <c r="AR27" i="1" s="1"/>
  <c r="AC27" i="1"/>
  <c r="AI27" i="1" s="1"/>
  <c r="AV26" i="1"/>
  <c r="AQ26" i="1"/>
  <c r="AR26" i="1" s="1"/>
  <c r="AC26" i="1"/>
  <c r="AD26" i="1" s="1"/>
  <c r="AV25" i="1"/>
  <c r="AQ25" i="1"/>
  <c r="AR25" i="1" s="1"/>
  <c r="AI25" i="1"/>
  <c r="AD25" i="1"/>
  <c r="AP24" i="1"/>
  <c r="AV24" i="1" s="1"/>
  <c r="AI24" i="1"/>
  <c r="AD24" i="1"/>
  <c r="AV23" i="1"/>
  <c r="AQ23" i="1"/>
  <c r="AR23" i="1" s="1"/>
  <c r="AK23" i="1"/>
  <c r="AI23" i="1"/>
  <c r="AE23" i="1"/>
  <c r="AV22" i="1"/>
  <c r="AQ22" i="1"/>
  <c r="AR22" i="1" s="1"/>
  <c r="AK22" i="1"/>
  <c r="AI22" i="1"/>
  <c r="AE22" i="1"/>
  <c r="AV21" i="1"/>
  <c r="AQ21" i="1"/>
  <c r="AR21" i="1" s="1"/>
  <c r="AI21" i="1"/>
  <c r="AD21" i="1"/>
  <c r="AV20" i="1"/>
  <c r="AQ20" i="1"/>
  <c r="AR20" i="1" s="1"/>
  <c r="AI20" i="1"/>
  <c r="AD20" i="1"/>
  <c r="AV19" i="1"/>
  <c r="AQ19" i="1"/>
  <c r="AR19" i="1" s="1"/>
  <c r="AI19" i="1"/>
  <c r="AD19" i="1"/>
  <c r="AI18" i="1"/>
  <c r="AD18" i="1"/>
  <c r="AE34" i="1" l="1"/>
  <c r="AE157" i="1"/>
  <c r="AE87" i="1"/>
  <c r="AE18" i="1"/>
  <c r="AE64" i="1"/>
  <c r="AE100" i="1"/>
  <c r="AE104" i="1"/>
  <c r="AE108" i="1"/>
  <c r="AE112" i="1"/>
  <c r="AE116" i="1"/>
  <c r="AE120" i="1"/>
  <c r="AE124" i="1"/>
  <c r="AE128" i="1"/>
  <c r="AE136" i="1"/>
  <c r="AE72" i="1"/>
  <c r="AE84" i="1"/>
  <c r="AE179" i="1"/>
  <c r="AE187" i="1"/>
  <c r="AE195" i="1"/>
  <c r="AE203" i="1"/>
  <c r="AE62" i="1"/>
  <c r="AE117" i="1"/>
  <c r="AE141" i="1"/>
  <c r="AE32" i="1"/>
  <c r="AE97" i="1"/>
  <c r="AE219" i="1"/>
  <c r="AE77" i="1"/>
  <c r="AE20" i="1"/>
  <c r="AE37" i="1"/>
  <c r="AX56" i="1"/>
  <c r="AE180" i="1"/>
  <c r="AE184" i="1"/>
  <c r="AE188" i="1"/>
  <c r="AE192" i="1"/>
  <c r="AE196" i="1"/>
  <c r="AE200" i="1"/>
  <c r="AE204" i="1"/>
  <c r="AE208" i="1"/>
  <c r="AE212" i="1"/>
  <c r="AE54" i="1"/>
  <c r="AE143" i="1"/>
  <c r="AE79" i="1"/>
  <c r="AE58" i="1"/>
  <c r="AE210" i="1"/>
  <c r="AX55" i="1"/>
  <c r="AE88" i="1"/>
  <c r="AE207" i="1"/>
  <c r="AE109" i="1"/>
  <c r="AE42" i="1"/>
  <c r="AE52" i="1"/>
  <c r="AE102" i="1"/>
  <c r="AE106" i="1"/>
  <c r="AE110" i="1"/>
  <c r="AE114" i="1"/>
  <c r="AE118" i="1"/>
  <c r="AE122" i="1"/>
  <c r="AE126" i="1"/>
  <c r="AE130" i="1"/>
  <c r="AE134" i="1"/>
  <c r="AE138" i="1"/>
  <c r="AE156" i="1"/>
  <c r="AE216" i="1"/>
  <c r="AE91" i="1"/>
  <c r="AE164" i="1"/>
  <c r="AE214" i="1"/>
  <c r="AE55" i="1"/>
  <c r="AE140" i="1"/>
  <c r="AE178" i="1"/>
  <c r="AE211" i="1"/>
  <c r="AE175" i="1"/>
  <c r="AX59" i="1"/>
  <c r="AE89" i="1"/>
  <c r="AE29" i="1"/>
  <c r="AE48" i="1"/>
  <c r="AE142" i="1"/>
  <c r="AE146" i="1"/>
  <c r="AE149" i="1"/>
  <c r="AE163" i="1"/>
  <c r="AE170" i="1"/>
  <c r="AE220" i="1"/>
  <c r="AE202" i="1"/>
  <c r="AE144" i="1"/>
  <c r="AE168" i="1"/>
  <c r="AE218" i="1"/>
  <c r="AE68" i="1"/>
  <c r="AE46" i="1"/>
  <c r="AE125" i="1"/>
  <c r="AE85" i="1"/>
  <c r="AE60" i="1"/>
  <c r="AE57" i="1"/>
  <c r="AE63" i="1"/>
  <c r="AE66" i="1"/>
  <c r="AE70" i="1"/>
  <c r="AE74" i="1"/>
  <c r="AE78" i="1"/>
  <c r="AE82" i="1"/>
  <c r="AE86" i="1"/>
  <c r="AE90" i="1"/>
  <c r="AE94" i="1"/>
  <c r="AE160" i="1"/>
  <c r="AE176" i="1"/>
  <c r="AE49" i="1"/>
  <c r="AE221" i="1"/>
  <c r="AE61" i="1"/>
  <c r="AE67" i="1"/>
  <c r="AE71" i="1"/>
  <c r="AE75" i="1"/>
  <c r="AE83" i="1"/>
  <c r="AE132" i="1"/>
  <c r="AE31" i="1"/>
  <c r="AE96" i="1"/>
  <c r="AE80" i="1"/>
  <c r="AE92" i="1"/>
  <c r="AE19" i="1"/>
  <c r="AE155" i="1"/>
  <c r="AE51" i="1"/>
  <c r="AE59" i="1"/>
  <c r="AE101" i="1"/>
  <c r="AE113" i="1"/>
  <c r="AE121" i="1"/>
  <c r="AE129" i="1"/>
  <c r="AE137" i="1"/>
  <c r="AE56" i="1"/>
  <c r="AE65" i="1"/>
  <c r="AE69" i="1"/>
  <c r="AE73" i="1"/>
  <c r="AE81" i="1"/>
  <c r="AE93" i="1"/>
  <c r="AE33" i="1"/>
  <c r="AE21" i="1"/>
  <c r="AE43" i="1"/>
  <c r="AE153" i="1"/>
  <c r="AE30" i="1"/>
  <c r="AE99" i="1"/>
  <c r="AE167" i="1"/>
  <c r="AE177" i="1"/>
  <c r="AE154" i="1"/>
  <c r="AE171" i="1"/>
  <c r="AE182" i="1"/>
  <c r="AE186" i="1"/>
  <c r="AE190" i="1"/>
  <c r="AE194" i="1"/>
  <c r="AE198" i="1"/>
  <c r="AE206" i="1"/>
  <c r="AE26" i="1"/>
  <c r="AE161" i="1"/>
  <c r="AE174" i="1"/>
  <c r="AE40" i="1"/>
  <c r="AX58" i="1"/>
  <c r="AE76" i="1"/>
  <c r="AE183" i="1"/>
  <c r="AE191" i="1"/>
  <c r="AE199" i="1"/>
  <c r="AE105" i="1"/>
  <c r="AE133" i="1"/>
  <c r="AE215" i="1"/>
  <c r="AE145" i="1"/>
  <c r="AE148" i="1"/>
  <c r="AE169" i="1"/>
  <c r="AE24" i="1"/>
  <c r="AE98" i="1"/>
  <c r="AX60" i="1"/>
  <c r="AE173" i="1"/>
  <c r="AE181" i="1"/>
  <c r="AE185" i="1"/>
  <c r="AE189" i="1"/>
  <c r="AE193" i="1"/>
  <c r="AE197" i="1"/>
  <c r="AE201" i="1"/>
  <c r="AE205" i="1"/>
  <c r="AE209" i="1"/>
  <c r="AE213" i="1"/>
  <c r="AE25" i="1"/>
  <c r="AX57" i="1"/>
  <c r="AE103" i="1"/>
  <c r="AE107" i="1"/>
  <c r="AE111" i="1"/>
  <c r="AE115" i="1"/>
  <c r="AE119" i="1"/>
  <c r="AE123" i="1"/>
  <c r="AE127" i="1"/>
  <c r="AE131" i="1"/>
  <c r="AE135" i="1"/>
  <c r="AE139" i="1"/>
  <c r="AE217" i="1"/>
  <c r="AV158" i="1"/>
  <c r="AD47" i="1"/>
  <c r="AI46" i="1"/>
  <c r="AI99" i="1"/>
  <c r="AI43" i="1"/>
  <c r="AV152" i="1"/>
  <c r="AD172" i="1"/>
  <c r="AV166" i="1"/>
  <c r="AQ174" i="1"/>
  <c r="AR174" i="1" s="1"/>
  <c r="AI26" i="1"/>
  <c r="AD28" i="1"/>
  <c r="AD38" i="1"/>
  <c r="AD39" i="1"/>
  <c r="AV53" i="1"/>
  <c r="AQ53" i="1"/>
  <c r="AR53" i="1" s="1"/>
  <c r="AD27" i="1"/>
  <c r="AI42" i="1"/>
  <c r="AD50" i="1"/>
  <c r="AQ52" i="1"/>
  <c r="AR52" i="1" s="1"/>
  <c r="AV52" i="1"/>
  <c r="AQ151" i="1"/>
  <c r="AR151" i="1" s="1"/>
  <c r="AV151" i="1"/>
  <c r="AI158" i="1"/>
  <c r="AD158" i="1"/>
  <c r="AD36" i="1"/>
  <c r="AI36" i="1"/>
  <c r="AI166" i="1"/>
  <c r="AD166" i="1"/>
  <c r="AQ24" i="1"/>
  <c r="AR24" i="1" s="1"/>
  <c r="AD44" i="1"/>
  <c r="AD53" i="1"/>
  <c r="AQ162" i="1"/>
  <c r="AR162" i="1" s="1"/>
  <c r="AV162" i="1"/>
  <c r="AV178" i="1"/>
  <c r="AQ178" i="1"/>
  <c r="AR178" i="1" s="1"/>
  <c r="AD95" i="1"/>
  <c r="AD147" i="1"/>
  <c r="AD150" i="1"/>
  <c r="AD151" i="1"/>
  <c r="AD162" i="1"/>
  <c r="AI177" i="1"/>
  <c r="AQ177" i="1"/>
  <c r="AR177" i="1" s="1"/>
  <c r="AV177" i="1"/>
  <c r="AV150" i="1"/>
  <c r="AQ150" i="1"/>
  <c r="AR150" i="1" s="1"/>
  <c r="AD35" i="1"/>
  <c r="AD41" i="1"/>
  <c r="AD45" i="1"/>
  <c r="AQ50" i="1"/>
  <c r="AR50" i="1" s="1"/>
  <c r="AQ54" i="1"/>
  <c r="AR54" i="1" s="1"/>
  <c r="AQ165" i="1"/>
  <c r="AR165" i="1" s="1"/>
  <c r="AV165" i="1"/>
  <c r="AQ161" i="1"/>
  <c r="AR161" i="1" s="1"/>
  <c r="AV161" i="1"/>
  <c r="AD159" i="1"/>
  <c r="AD165" i="1"/>
  <c r="AE50" i="1" l="1"/>
  <c r="AE47" i="1"/>
  <c r="AE28" i="1"/>
  <c r="AE159" i="1"/>
  <c r="AE151" i="1"/>
  <c r="AE172" i="1"/>
  <c r="AE38" i="1"/>
  <c r="AE41" i="1"/>
  <c r="AE162" i="1"/>
  <c r="AE45" i="1"/>
  <c r="AE35" i="1"/>
  <c r="AE166" i="1"/>
  <c r="AE36" i="1"/>
  <c r="AE158" i="1"/>
  <c r="AE150" i="1"/>
  <c r="AE147" i="1"/>
  <c r="AE95" i="1"/>
  <c r="AE27" i="1"/>
  <c r="AE53" i="1"/>
  <c r="AE44" i="1"/>
  <c r="AE39" i="1"/>
  <c r="AE165" i="1"/>
</calcChain>
</file>

<file path=xl/sharedStrings.xml><?xml version="1.0" encoding="utf-8"?>
<sst xmlns="http://schemas.openxmlformats.org/spreadsheetml/2006/main" count="5183" uniqueCount="1782">
  <si>
    <t>INFORMACIÓN RESPONSABLES</t>
  </si>
  <si>
    <t>ALINEACIÓN ESTRATEGICA</t>
  </si>
  <si>
    <t>PROGRAMACIÓN DE METAS</t>
  </si>
  <si>
    <t>PROGRAMACIÓN PRESUPUESTAL</t>
  </si>
  <si>
    <t>ALINEACIÓN CON PROCESOS</t>
  </si>
  <si>
    <t xml:space="preserve">SEGUIMIENTO I TRIMESTRE                                            </t>
  </si>
  <si>
    <t xml:space="preserve">SEGUIMIENTO II TRIMESTRE                                            </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</si>
  <si>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</si>
  <si>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</si>
  <si>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</si>
  <si>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</si>
  <si>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</si>
  <si>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</si>
  <si>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</si>
  <si>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</si>
  <si>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</si>
  <si>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</si>
  <si>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</si>
  <si>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</si>
  <si>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</si>
  <si>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</si>
  <si>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</si>
  <si>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</si>
  <si>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</si>
  <si>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</si>
  <si>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</si>
  <si>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</si>
  <si>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</si>
  <si>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</si>
  <si>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AVANCE CUANTITATIVO</t>
  </si>
  <si>
    <t>NIVEL DE CUMPLIMIENTO EN EL TRIMESTRE</t>
  </si>
  <si>
    <t>AVANCE CUALITATIVO</t>
  </si>
  <si>
    <t>EVIDENCIA</t>
  </si>
  <si>
    <t>JUSTIFICACIÓN NO CUMPLIMIENTO</t>
  </si>
  <si>
    <t>ESTADO REAL DE LA META EN EL TRIMESTRE</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</si>
  <si>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</si>
  <si>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</si>
  <si>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</si>
  <si>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</si>
  <si>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</si>
  <si>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</si>
  <si>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</si>
  <si>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</si>
  <si>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</si>
  <si>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</si>
  <si>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</si>
  <si>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</si>
  <si>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</si>
  <si>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</si>
  <si>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</si>
  <si>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Si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</si>
  <si>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</si>
  <si>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</si>
  <si>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</si>
  <si>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</si>
  <si>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</si>
  <si>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</si>
  <si>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En el primer trimestre del año se desarrolló la importancia de ampliar las mediciones socioeconómicas del país más allá del PIB. Por esta razón, uno de los grandes avances es la creación de la Cuenta Satélite de Economía del Cuidado. Teniendo en cuenta que todas las personas requieren cuidado en algún momento de su vida, este sector desempeña un papel fundamental para el bienestar y funcionamiento de la sociedad, regula la inclusión de la Economía del Cuidado en el Sistema de Cuentas Nacionales y permite estimar la contribución del trabajo doméstico y de cuidado no remunerado al desarrollo económico y social.</t>
  </si>
  <si>
    <t xml:space="preserve"> 2024_Lineamientos para la construcción de la base de datos del Mapa de Cuidados de Colombia-v4 Documento en Word</t>
  </si>
  <si>
    <t>No aplica</t>
  </si>
  <si>
    <t>En el segundo trimestre de 2024 se realizó el apoyo en la revisión de varias instrumentos relacionados con cuidado:  revisión del cuestionario de la OOEE ENUT teniendo en cuenta las nuevas necesidades de información en el marco de la creación del Sistema Nacional de Cuidado (SNC); participación activa en la mesa de trabajo sobre perfil de personas cuidadoras convocada por Ministerio de Igualdad y Equidad; revisión de referentes sobre cuidado comunitario para identificar alternativas de medición; y por último, aporte de indicadores en el proceso de construcción del diagnóstico del CONPES del SNC.</t>
  </si>
  <si>
    <t xml:space="preserve">2024-Archivo de Excel con revisión de la OOEE ENUT
2024 - Actas mesa de trabajo perfil de cuidadoras (2)
2024 - Archivo en PPT
2024 - Archivo en Excel </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</si>
  <si>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</si>
  <si>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</si>
  <si>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</si>
  <si>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</si>
  <si>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 xml:space="preserve">Se realizó el cronograma del plan de trabajo </t>
  </si>
  <si>
    <t>2024- plan de trabajo de la guía documento que se encuentra en Excel</t>
  </si>
  <si>
    <t>A la fecha se han realizado 9 sesiones de trabajo para el proceso de actualización de la Guía de enfoque diferencial e interseccional, específicamente para la etapa de la estandarización de conceptos. En segundo lugar, se realizaron 2 mesas externa de trabajo para el enfoque diferencial LGBTIQ+.</t>
  </si>
  <si>
    <t>2024 - Actas de las sesiones de trabajo (11)</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</si>
  <si>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</si>
  <si>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</si>
  <si>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</si>
  <si>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En este primer trimestre se presenta la situación de las mujeres rurales desde las estadísticas, abordando las temáticas como: principales características demográficas de las mujeres que habitan las zonas rurales de Colombia; matrimonio infantil, uniones tempranas y fecundidad en mujeres rurales; educación de las mujeres rurales; entre otros el cambio climático no son neutrales al género; y las experiencias e historias de las mujeres rurales desde otras perspectivas que complementan el abordaje estadístico.</t>
  </si>
  <si>
    <t>2024 Mujer Rural y Campesina Documento en Word</t>
  </si>
  <si>
    <t xml:space="preserve">En el segundo trimestre se avanzó en una estructura preliminar de la publicación de mujer rural en su quinta versión. Se realizó convocatoria a instituciones del SEN para participar de esta publicación. </t>
  </si>
  <si>
    <t xml:space="preserve">2024 - Archivo preliminar estructura publicación mujer rural </t>
  </si>
  <si>
    <t>DIR AAI_Alianzas y Asuntos Internacionales</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</si>
  <si>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</si>
  <si>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</si>
  <si>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</si>
  <si>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</si>
  <si>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</si>
  <si>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</si>
  <si>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</si>
  <si>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</si>
  <si>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</si>
  <si>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Fortalecimiento de la capacidad institucional para la implementación del modelo de gestión Nacional</t>
  </si>
  <si>
    <t>Documentos de planeación</t>
  </si>
  <si>
    <t>1_Direccionamiento Estratégico</t>
  </si>
  <si>
    <t>POL_18: Gestión del Conocimiento y la Innovación</t>
  </si>
  <si>
    <t>A la fecha se cuenta con un Memorando de entendimiento revisado por ambos Institutos Nacionales de Estadística con acciones precisas a desarrollarse durante los próximos años. El objetivo de este instrumento será compartir experiencias en los diferentes frentes priorizados entre el DANE y la ONEI de Cuba.</t>
  </si>
  <si>
    <t>Memorando de Entendimiento DANE ONEI</t>
  </si>
  <si>
    <t>En el segundo trimestre de 2024, se firmó el Memorando de Entendimiento entre el DANE y la ciudad de Medellín, con el objetivo de formalizar la relación entre ambas entidades, permitiendo y facilitando el desarrollo de acciones enmarcadas en el Foro Mundial de Datos. Asimismo, se suscribió una enmienda con la Oficina de Estadísticas de Corea, la cual establece una nueva hoja de ruta para las acciones de 2024.</t>
  </si>
  <si>
    <t>Enmienda DANE-KOSTAT
MOU DANE-Medellín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</si>
  <si>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</si>
  <si>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</si>
  <si>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</si>
  <si>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</si>
  <si>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En el marco de la 55° Comisión Estadística de Naciones Unidas, el GIT de Alianzas y Asuntos Internacionales  desarrollo 10 ayudas de memoria que cuenta con un resumen del documentos, unas acciones a llevar, unos puntos a tener en cuenta y mensajes claves que son relevantes tener en cuenta para garantizar el posicionamiento de la entidad en los frentes priorizados por el DANE</t>
  </si>
  <si>
    <t>Ayudas de Memoria</t>
  </si>
  <si>
    <t xml:space="preserve">10 Ayudas de Memoria </t>
  </si>
  <si>
    <t>DIR_AAI_3</t>
  </si>
  <si>
    <t>Ficha técnica implementada que permita la identificación de necesidades en las áreas del DANE.</t>
  </si>
  <si>
    <t>Porcentaje de avance en la implementación de la ficha técnica en el trimestre</t>
  </si>
  <si>
    <t>Ficha de identificación de necesidades DANE</t>
  </si>
  <si>
    <t xml:space="preserve">En el Marco de realizar la estrategia de Cooperación, el GIT de Alianzas y Asuntos Internacionales se encuentra avanzando en el diseño de la herramienta de consolidación de oferta y demanda que permitirá contar con el insumo necesario para la estrategia </t>
  </si>
  <si>
    <t xml:space="preserve">Matriz Formato Cooperación Técnica </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</si>
  <si>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</si>
  <si>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</si>
  <si>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</si>
  <si>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</si>
  <si>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</si>
  <si>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</si>
  <si>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</si>
  <si>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A la fecha se ha avanzado en la consolidación de las áreas, prioridades, acciones y compromisos los cuales se consignaran en el documento de resultados del Foro Mundial de Datos</t>
  </si>
  <si>
    <t xml:space="preserve">CTGAP 2.0_20240322
Medellín outcome_20240322
</t>
  </si>
  <si>
    <t xml:space="preserve">
En el marco de la Declaración de Medellín, la cual es el documento resultante del Foro Mundial de Datos, en el presente trimestre se inició el proceso de consulta con los países y demás actores interesados para su consolidación definitiva.</t>
  </si>
  <si>
    <t>Medellín outcome_20240420_TRV_ESP
CTGAP 2.0_20240420_TRV_ESP (1)</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</si>
  <si>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</si>
  <si>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</si>
  <si>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</si>
  <si>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</si>
  <si>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</si>
  <si>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</si>
  <si>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</si>
  <si>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</si>
  <si>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</si>
  <si>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</si>
  <si>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</si>
  <si>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Durante el primer trimestre del año, el indicador ODS 10.7.3 aumentó de categoría del barómetro al pasar de la Categoría C, donde tenía un porcentaje de avance de 47% a la Categoría B donde obtuvo un porcentaje de avance en la producción de 51%</t>
  </si>
  <si>
    <t>Barómetro 10.7.3</t>
  </si>
  <si>
    <t>En el primer semestre se reportó el avance de un indicador, en el segundo trimestre del año 5 indicadores ODS (10.b.1, 11.5.2, 16.7.1, 17.18.2 y 17.18.3) aumentaron de categoría del Barómetro</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</si>
  <si>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</si>
  <si>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</si>
  <si>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</si>
  <si>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</si>
  <si>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</si>
  <si>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Durante el primer trimestre del año, se elaboró y finalizó la estrategia de comunicaciones de la implementación de la Agenda 2030. Dado que la estrategia fue finalizada en el primer trimestre, se reporta el 20% de avance y no el 10% que era el esperado</t>
  </si>
  <si>
    <t>Estrategia comunicación ODS 2024</t>
  </si>
  <si>
    <t>3 datos sobre
FIES - Inseguridad alimentaria
Podcast ODS
Power of Data
Webinar ODS Planificación territorial</t>
  </si>
  <si>
    <t>SUB_Subdirección</t>
  </si>
  <si>
    <t>SUB_2</t>
  </si>
  <si>
    <t>PND_"Colombia Potencia Mundial de la Vida" 2022 - 2026</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</si>
  <si>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</si>
  <si>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</si>
  <si>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</si>
  <si>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</si>
  <si>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</si>
  <si>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</si>
  <si>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</si>
  <si>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</si>
  <si>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Se han realizado las reuniones de planeación estratégica sobre las actividades relacionadas a la publicación de los reportes, además de los asociados a los respectivos sistemas de información  tanto para la temática de Economía Circular como Economía Cultural y Creativa.</t>
  </si>
  <si>
    <t>1. Plan de trabajo reporte Economía Cultural y Creativa.
2. Plan de trabajo preliminar para Economía Circular.</t>
  </si>
  <si>
    <t>Economía Cultural y Creativa: Se consolidó y construyo el bosquejo del primer reporte del Sector Cultural, Creativo y de Saberes para su publicación el 25 de Julio
Economía Circular: Se consolida y concerta el plan de trabajo con las áreas para llevar el control sobre la recepción de información interna y externa, la primera publicación se realizará el 16 de septiembre</t>
  </si>
  <si>
    <t>1. Plan de trabajo concertado para la producción del reporte de Economía Circular.
2. Machote Undécimo Reporte sector Cultural, Creativo y de Saberes</t>
  </si>
  <si>
    <t>SUB_4</t>
  </si>
  <si>
    <t>Aporte directo a la línea estratégica</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</si>
  <si>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</si>
  <si>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</si>
  <si>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</si>
  <si>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</si>
  <si>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Durante el primer trimestre se realizó la revisión de literatura academia, experiencias de otros institutos de estadística y publicaciones de organismos multilaterales para definir los parámetros de calidad de desagregación de dominios a través de encuestas probabilísticas. Además, se realizó la revisión de las publicaciones de DANE para determinar faltantes y cuellos de botella para generar recomendaciones sobre la publicación</t>
  </si>
  <si>
    <t>1. Documento de trabajo con la revisión de literatura y casos publicados en DANE</t>
  </si>
  <si>
    <t>Se consolido una primera versión del documento de criterios de calidad.</t>
  </si>
  <si>
    <t>Documento borrador vs 1.</t>
  </si>
  <si>
    <t>SUB_5</t>
  </si>
  <si>
    <t>L2.5_Realizar la publicación de mediciones de pobreza</t>
  </si>
  <si>
    <t>PI_Productos proyecto de inversión</t>
  </si>
  <si>
    <t>Aplicación de la metodología de estimación en áreas pequeñas en la producción de estadísticas oficiales - mapa de pobreza monetaria</t>
  </si>
  <si>
    <t>Porcentaje de avance de desarrollo del documento</t>
  </si>
  <si>
    <t>Documento metodológica con el desarrollo del modelo de estimación de pobreza a nivel municipal 2022 aplicando la metodología de estimación en áreas pequeñas</t>
  </si>
  <si>
    <t>Prospectiva E Innovación</t>
  </si>
  <si>
    <t>Documentos de investigación</t>
  </si>
  <si>
    <t>Se realizó la estandarización de variables en censo y GEIH para la estimación del modelo de ingreso per cápita y predicción de la pobreza monetaria a través del modelo EBP Bayesiano. Se realizó la estimación de un modelo LOGIT para definir la probabilidad de contar con datos de identificación válidos para la integración de información, teniendo en cuenta que un % de las covariables se construyeron a partir de los cruces con registro administrativo lo que genero 3 escenarios para la estimación del modelo EBP: imputación de variables, exclusión de hogares con problemas de integración y omisión del sesgo de integración. Se ha realizado la estimación de modelos mixtos frecuentistas para validar las diferencias entre escenarios</t>
  </si>
  <si>
    <t>1. Presentación con estimación de modelos 
2. Scripts en R con las funciones de estimación</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</si>
  <si>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</si>
  <si>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</si>
  <si>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</si>
  <si>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</si>
  <si>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Porcentaje de avance de desarrollo del documento proyectado</t>
  </si>
  <si>
    <t>Documento que describe la metodología para la estimación de los precios de las bebidas alcohólicas.</t>
  </si>
  <si>
    <t xml:space="preserve">Se realizó el ajuste de modelos de aprendizaje de máquina y bayesianos para predecir el precio de los vinos con distintas configuraciones con el fin de mejorar las estimaciones ya obtenidas, y organización de todos los códigos para tener las mismas métricas de rendimiento para todos los modelos. </t>
  </si>
  <si>
    <t>Se logra un avance del 90% en el cual se terminó la documentación del proceso para obtener y evaluar las estimaciones de los precios de los vinos, en la cual se detalla el paso a paso para replicar la metodología. Adicionalmente, se replicó el proceso para predecir el precio del whisky, en el cual se dejaron de forma más genérica las funciones y códigos para automatizar el flujo de trabajo.</t>
  </si>
  <si>
    <t>SUB_7</t>
  </si>
  <si>
    <t>Documento de investigación producido sobre omisión censal</t>
  </si>
  <si>
    <t>Documento que hace un inventario del estado del arte de las metodologías para estimar la omisión censal y da recomendaciones para sus aplicaciones en los diferentes censos.</t>
  </si>
  <si>
    <t xml:space="preserve">Se presento el método de estimación censal utilizado por la Comisión para el Esclarecimiento de la Verdad, además se investigó el método de vinculación de registros utilizado por la división de censos (implementado en la librería de Pyhton “SPLink”). Se evaluó el uso de WOSviewer para la búsqueda y registro de bibliografía sobre la omisión censal. También se realizó la revisión de literatura sobre omisión censal disponible en las librerías Web of Science y Scopus. </t>
  </si>
  <si>
    <t>Se avanzó sobre dos documentos metodológicos: uno sobre imputación múltiple (completo) y vinculación de registros (parcial), y otro sobre los tres métodos de estimación de la omisión censal contemplados y aplicables para todos los tipos de censo (parcial). Adicionalmente, se trabajó en manuales paso a paso sobre el proceso de estimación de la omisión sobre una base con datos nacionales (completo) y el de vinculación de registros, para lo que se utilizó un conjunto de datos simulado en donde se aplicaron dichos procesos y cuyo código está documentado.</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</si>
  <si>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</si>
  <si>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</si>
  <si>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</si>
  <si>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</si>
  <si>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Auditoría Interna - PAAI 2024 aprobado e implementado por el CICCI, incluyendo la prueba piloto del procedimiento de consultorías, en el marco de la estrategia de enfoque preventivo.</t>
  </si>
  <si>
    <t>Efectividad</t>
  </si>
  <si>
    <t>Número de informes generados/ Número de Informes PAAI 2024 *100%</t>
  </si>
  <si>
    <t>Informes finales resultado de la ejecución del PAAI 2024</t>
  </si>
  <si>
    <t>Documentos de lineamientos técnicos</t>
  </si>
  <si>
    <t>4_Sinergia Organizacional</t>
  </si>
  <si>
    <t>POL_19: Control interno</t>
  </si>
  <si>
    <t xml:space="preserve">Durante el primer trimestre de 2024, con el fin de dar cumplimiento a la ejecución del plan anual de auditoría aprobado para la vigencia, la OCI generó los siguientes informes de seguimiento:
- Informe de evaluación independiente del estado del Sistema de Control interno (SCI).
- Evaluación Anual del Sistema de Control Interno Contable DANE - FONDANE.
- Informe de evaluación Institucional por dependencias.
-  Informe de Verificación del cumplimiento de la normatividad relacionada con el Derechos de Autor y licenciamiento de software y hardware DANE - FONDANE.
- Informe de Certificaciones del 1er Semestre  la Actividad Litigiosa de DANE y FONDANE emitidas en el aplicativo EKOGUI.
- 1er  Informe Trimestral Oct-Dic 2023 de Seguimientos a las medidas de austeridad del gasto público y Plan de Austeridad DANE - FONDANE.
- Matriz de Seguimiento Mapa de Riesgos de Corrupción PAAC III Cuatrimestre de 2023 y Seguimiento Mapa de Riesgos Corrupción III Cuatrimestre 2023.
- 1er  Informe semestral de Seguimiento a Indicadores de Gestión y a las METAS DE GOBIERNO SINERGIA-SISMEG de DANE - FONDANE.
</t>
  </si>
  <si>
    <t>1. Informe-SCI-parametrizado_DANE_II_Sem_2023_Final
1.1 Soporte_Envío_Resultados_Dirección_CICCI
2. 20241400003613_INFORME_FINAL_EVALUACIÓN CIC_2023_DANE_FONDANE
2.2 Soporte_Envío_Informe_Dirección_CICCI
2.3 CERTIFICADO DE ENVIO CIC DANE 2023
2.4 CERTIFICADO DE ENVIO CIC FONDANE 2023
3. 20241400005373_Informe_Final_Evaluación_Dependencias
3.1 Soporte_Envio_Informe_Dirección_CICCI
4. 20241400008093_ Informe_final_derechos_autor_DANE_FONDANE
4.1 Transmisión Informe DNDA
5. 20241400005363_Informe_Final_Seguimiento_EKOGUI
5.1 Soporte_envió_Informe_Dirección_CICCI
6. 20241400003793_Informe_Preliminar_Austeridad IV trimestre2023
6.1 Soporte_Envio_Informe_Procesos
7. inf-OCI-SeguimientoPAAC-dic2023
7.1 anex-OCI-MatrizSeguimientoPAAC-sep-dic2023
8. 20241400003263_INFORME_FINAL_IND_GEST_II_SEM_2023
8.1 Soporte_Envío_Informe_Dirección_CICCI
9. 20241400005863_ Informe Preliminar de Seguimiento II semestre 2023 Plan de Acción DANE-FONDANE</t>
  </si>
  <si>
    <t>1. Reporte_FURAG_DAFP
1.1 Certificado_DilFURAG_DAFP
2. Informe_Final_Derechos_Autor_Software_2023
2.2 Soporte_Envío_Informe_Final_Derechos_Autor_Software_2023
2.3 Certificado_Transmisión_Informe
3. Informe_Final_Austeridad IV trimestre2023
3.1 Soporte_Envío_Informe_Dirección_CICCI
4. Informe_Final_Austeridad I trimestre2024
4.1 Soporte_Envío_Informe_Dirección_CICCI
5. inf-OCI-SeguimientoPAAC-ICuat2024
5.1 anex-OCI-MatrizSeguimientoPAAC-Abr2024
6. Informe_final_Seguimiento_Reporte_Vacantes2023
6.1 Soporte_envío_Informe_Dirección_CICCI_Vacantes
7. Informe_Definitivo_Seguimiento_Presupuesto_IV_Trimestre_2024
7.1 Soporte_Envío_Informe_Presupuesto_Dirección_CICCI
8. INFORME FINAL SEGUIMIENTO_PPTAL I TRIM_2024
8.1 Soporte_Envío_Informepptal_Dirección_CICCI
9. Informe_Final_Seguimiento_Plan_Acción_II_Semestre_2023
9.1 Anexo_Seguimiento_plandeaccion_II_SEM_2023_OCI_Final
9.2 Soporte_Envío_InformePAI_Dirección_CICCI
10. inf-OCI-PlanMejoramientoInterno-IVtrim2023-Itrim2024
10.1 anex-OCI-PlanMejoramientoInterno-IVtrim2023-Itrm2024
11. inf-OCI-PlanMejoramientoInterno-IVtrim2023-Itrim2024
11.1 anex-OCI-PlanMejoramientoInterno-IVtrim2023-Itrm2024
12. Informe_Final_Politicas_SIIF_2023
12.1 Soporte_Envío_Informe_Dirección_CICCI
13. Informe_Seguimiento_PQRSD-2o.Semestre2023
13.1 Anexo_Seguimiento_PQRSD_II_Sem_2023
13.2 Soporte_envío_InformePQRSD_Dirección_CICCI
14. Informe_Final_de_Auditoría_Direccionamiento_Estrategico- DES
14.1 inf-AuditoriaInternaGestionProcesoDES-2024
14.2 Soporte_Envío_InformeAudiDES_Procesos
15. InformeFinal_Auditoria_Interna_GestionREG_2024
15.1 inf-AuditoriaInternaGestionProcesoGTE-2024
15.2 Soporte_Envío_InformeAudiProceso REG
16. INFORME FINAL DE AUDITORIA_INTERNA_CALIDAD_ESTADÍSTICA
16.1 inf-AuditoriaInternaGestionProcesoCalES-2024
16.2 Soporte_Envió_InformeAudCE_Proceso</t>
  </si>
  <si>
    <t xml:space="preserve"> $                       640.342.673,36</t>
  </si>
  <si>
    <t xml:space="preserve"> $                        319.406.406,25</t>
  </si>
  <si>
    <t>OSIS_Oficina de Sistemas</t>
  </si>
  <si>
    <t>OSIS_1</t>
  </si>
  <si>
    <t xml:space="preserve">L4.1_Aumentar el índice de desempeño institucional de las políticas del MIPG </t>
  </si>
  <si>
    <t>Índice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</si>
  <si>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</si>
  <si>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</si>
  <si>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</si>
  <si>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</si>
  <si>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</si>
  <si>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</si>
  <si>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</si>
  <si>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Se formula la hoja de ruta para cerrar las brechas del cuestionario FURAG 2023  con las acciones de mejora por cada uno de los índices de la política de gobierno digital de acuerdo con las indicaciones del MINTIC.</t>
  </si>
  <si>
    <t>FURAG - HOJA DE RUTA 2024 20240209.XLSX</t>
  </si>
  <si>
    <t>14_Autodiagnostico_Politica_Gobierno_Digital.xlsx
4_Matriz-de-preguntas-FURAG-2023_VF.xlsx
Evidencias Gobierno Digital.url
Evidencias Seguridad Digital.url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</si>
  <si>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</si>
  <si>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</si>
  <si>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</si>
  <si>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</si>
  <si>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</si>
  <si>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En la herramienta ISOLUCION se encuentran en estado de revisión y aprobación 29 documentos normativos asociados al proceso nuevo proceso de GTD  frente a 105 documentos normativos del proceso de GTE</t>
  </si>
  <si>
    <t>Transferencia documental 20200401.XLS</t>
  </si>
  <si>
    <t>En la herramienta ISOLUCION se encuentran en estado de revisión y aprobación 83 documentos normativos asociados al proceso nuevo proceso de GTD  frente a 114 documentos normativos que se esperan documentar del proceso GTD</t>
  </si>
  <si>
    <t>Transferencia documental TRIM II OSIS.XLSX</t>
  </si>
  <si>
    <t>OSIS_3</t>
  </si>
  <si>
    <t>L3.5_Fortalecer las capacidades tecnológicas que habilitan las operaciones estadísticas y la gestión institucional, asegurando la prestación de los servicios de tecnologías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</si>
  <si>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</si>
  <si>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</si>
  <si>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</si>
  <si>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El cumplimiento de la vigencia 2024 del PETI presenta un avance real del 19,79% frente al avance proyectado a de 23,94% (SPI = 82,68%)</t>
  </si>
  <si>
    <t>Seguimiento 2024 PETI-2023-2026 20240403.XLSX</t>
  </si>
  <si>
    <t>El cumplimiento de la vigencia 2024 del PETI presenta un avance real del 33,02% frente al avance proyectado a de 40,13% (SPI = 82,29%)</t>
  </si>
  <si>
    <t>Seguimiento 2024 PETI Mayo. PPTX</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</si>
  <si>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</si>
  <si>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</si>
  <si>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</si>
  <si>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Para el 1er TRIM de 2024, se proyectó realizar la contratación de 127 contratos en total (19 de Bienes y servicios TIC y 108 contratistas) de los cuales se adjudicaron 107 contratos (7 de Bienes y servicios TIC y 100 contratistas)</t>
  </si>
  <si>
    <t>2024 Lista adquisiciones TI OSIS 20240403.XLSX
2024 Lista de Contratistas TI OSIS 20240403.XLSX</t>
  </si>
  <si>
    <t>Para el 2do TRIM de 2024, se proyectó realizar la contratación de 194 contratos en total (23 de Bienes y servicios TIC y 171 contratistas) de los cuales se adjudicaron 170 contratos (9 de Bienes y servicios TIC y 161 contratistas)</t>
  </si>
  <si>
    <t>Tablero de control BySTI 20240704.XLSX
Tablero de control Contratistas TI 20240704.XLSX</t>
  </si>
  <si>
    <t>OSIS_5</t>
  </si>
  <si>
    <t>Proyectos de Automatización habilitados  para el fortalecimiento de los  procesos de producción que apoyen a las metas y objetivos de la gestión estadística de las direcciones técnicas del DANE</t>
  </si>
  <si>
    <t xml:space="preserve">Porcentaje de avance de los documentos </t>
  </si>
  <si>
    <t>1. Un (1) documento del proyecto  con  el cumplimiento de  las diferentes etapas de la  automatización requerida.
2. Documentación del proyecto en la herramienta - GITLAB</t>
  </si>
  <si>
    <t>Servicios de información actualizados</t>
  </si>
  <si>
    <t>Se inicio la aplicación de las diferentes etapas de la automatización de los proyectos solicitados por las áreas misionales, los cuales se encuentran documentos tanto en el informe de cumplimiento como en la herramienta GITLAB</t>
  </si>
  <si>
    <t>Cumplimiento de  las diferentes etapas de la  automatización
Documentación del proyecto en la herramienta - GITLAB</t>
  </si>
  <si>
    <t>Se continua con la aplicación de las diferentes etapas de la automatización de los proyectos solicitados por las áreas misionales, los cuales se encuentran documentos tanto en el informe de cumplimiento como en la herramienta GITLAB</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</si>
  <si>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</si>
  <si>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</si>
  <si>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</si>
  <si>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</si>
  <si>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 xml:space="preserve">En el primer trimestre se atendieron los requerimientos de gestión de datos:
1. Requerimientos atendidos a demanda de Almacenamiento, custodia, disposición y automatización de datos. 39 Solicitudes atendidas de 39 solicitudes recibidas 
2. Requerimientos atendidos a demanda de bodega de datos, SDMX, GEIH y otras encuestas . 159 solicitudes atendidas de 159 solicitudes recibidas 
3. Requerimientos atendidos a demanda de interoperabilidad. 35 Solicitudes atendidas de 35 solicitudes recibidas 
4. Requerimientos atendidos a demanda de datos maestros. 0 Solicitudes recibidas 
Total de solicitudes atendidas en el trimestre: Se recibieron 233 solicitudes Registradas en 122 Casos GLPI y atendidas 233 solicitudes </t>
  </si>
  <si>
    <t>INFORME ATENCION A SOLICITUDES ENERO 2024
GLPI ENERO 2024
INFORME ATENCION A SOLICITUDES FEBRERO 2024
GLPI FEBRERO 2024
INFORME ATENCION A SOLICITUDES MARZO 2024
GLPI MARZO 2024</t>
  </si>
  <si>
    <t>En el segundo trimestre se atendieron los requerimientos de gestión de datos:
1. Requerimientos atendidos a demanda de Almacenamiento, custodia, disposición y automatización de datos. 94 Solicitudes atendidas de 94solicitudes recibidas 
2. Requerimientos atendidos a demanda de bodega de datos, SDMX, GEIH y otras encuestas . 190 solicitudes atendidas de 190 solicitudes recibidas 
3. Requerimientos atendidos a demanda de interoperabilidad. 79 Solicitudes atendidas de 79 solicitudes recibidas 
4. Requerimientos atendidos a demanda de datos maestros. 0 Solicitudes recibidas 
Total de solicitudes atendidas en el trimestre: Se recibieron 363 solicitudes Registradas en 226 Casos GLPI</t>
  </si>
  <si>
    <t>ATENCION A SOLICITUDES ABRIL
ATENCION A SOLICITUDES JUNIO
ATENCION A SOLICITUDES MAYO</t>
  </si>
  <si>
    <t>OSIS_7</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</si>
  <si>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</si>
  <si>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</si>
  <si>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</si>
  <si>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Se avanza al 90% de la ejecución del producto (Especificación técnica para consumo de
información):
1. Dos  (2) servicios de difusión de indicadores de la temática económica a través de mecanismos tecnológicos de interoperabilidad que fortalezcan los canales de difusión estadística del DANE implementado.</t>
  </si>
  <si>
    <t>Servicio de difusión de indicadores de la temática económica_ConsumoEstadisticas PIB
Servicio de difusión de indicadores de la temática económica_ConsumoEstadisticasIPC 2024</t>
  </si>
  <si>
    <t xml:space="preserve">Se finaliza el Servicio de difusión de indicadores de la temática económica_ConsumoEstadisticas PIB y el Servicio de difusión de indicadores de la temática </t>
  </si>
  <si>
    <t>Servicio IPP-IPC
Servicio Web  PIB SDMX</t>
  </si>
  <si>
    <t>OSIS_8</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</si>
  <si>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</si>
  <si>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</si>
  <si>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Se da inicio a la implementación del  mecanismo de aseguramiento de los servicios de interoperabilidad de la PDI para los proyectos de Interoperabilidad del DANE XRoad en  QA para la versión 7.22</t>
  </si>
  <si>
    <t>Actualización X-Road Ambiente QA</t>
  </si>
  <si>
    <t>Se finaliza  la implementación del  mecanismo de aseguramiento de los servicios de interoperabilidad de la PDI para los proyectos de Interoperabilidad del DANE XRoad en  QA para la versión 7.22
y se da inicio a la implementación en el ambiente de pre-producción</t>
  </si>
  <si>
    <t>Actualización X-Road Ambiente QA
Actualización X-Road Ambiente PRE - avance</t>
  </si>
  <si>
    <t>OSIS_9</t>
  </si>
  <si>
    <t>1. Lago de datos configurado en producción.
2. Un (1) Documento de pruebas de desempeño.</t>
  </si>
  <si>
    <t>Documento de Arquitectura de Solución para el lago de datos On Premise - V3.5</t>
  </si>
  <si>
    <t>OSIS_12</t>
  </si>
  <si>
    <t>Dominio de arquitectura de información apropiado</t>
  </si>
  <si>
    <t>Un Catálogo  de información para RRAA
Un Catálogo de flujos de información RRAA
Un Catálogo de Intercambio de información RRAA
Un Diagrama del Modelo de Información RRAA
Un Diagrama de flujos de información  RRAA</t>
  </si>
  <si>
    <t>POL_08:Seguridad Digital</t>
  </si>
  <si>
    <t xml:space="preserve">Se avanza en la construcción del documento de Dominio de arquitectura de información y el flujo de información </t>
  </si>
  <si>
    <t>CRONOGRAMA - APROPIACIÓN DOMINIO DE ARQUITECTURA DE INFORMACIÓN
Catálogo_Componentes_Informacion</t>
  </si>
  <si>
    <t>Catálogo_Información_RRAA
Catálogo_FlujoInformación_RRAA</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</si>
  <si>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</si>
  <si>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</si>
  <si>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</si>
  <si>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</si>
  <si>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</si>
  <si>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</si>
  <si>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r>
      <rPr>
        <b/>
        <sz val="12"/>
        <color rgb="FF000000"/>
        <rFont val="Segoe UI Light"/>
        <family val="2"/>
      </rPr>
      <t xml:space="preserve">1. Office365: (18.025/18.025)
</t>
    </r>
    <r>
      <rPr>
        <sz val="12"/>
        <color rgb="FF000000"/>
        <rFont val="Segoe UI Light"/>
        <family val="2"/>
      </rPr>
      <t xml:space="preserve">-Revisión de correos maliciosos y archivos en cuarentena
-Seguimiento y revisión a la plataforma de seguridad.
</t>
    </r>
    <r>
      <rPr>
        <b/>
        <sz val="12"/>
        <color rgb="FF000000"/>
        <rFont val="Segoe UI Light"/>
        <family val="2"/>
      </rPr>
      <t xml:space="preserve">2. Antivirus : 102/102
</t>
    </r>
    <r>
      <rPr>
        <sz val="12"/>
        <color rgb="FF000000"/>
        <rFont val="Segoe UI Light"/>
        <family val="2"/>
      </rPr>
      <t xml:space="preserve">Durante el primer trimestre se realizó seguimiento a territoriales de los productos de protección antivirus e investigación a los eventos reportados por el SOC(Security Operations Center ) Adicionalmente bloqueos de indicadores de compromisos hash.
</t>
    </r>
    <r>
      <rPr>
        <b/>
        <sz val="12"/>
        <color rgb="FF000000"/>
        <rFont val="Segoe UI Light"/>
        <family val="2"/>
      </rPr>
      <t xml:space="preserve">3. EDR: 11/11
</t>
    </r>
    <r>
      <rPr>
        <sz val="12"/>
        <color rgb="FF000000"/>
        <rFont val="Segoe UI Light"/>
        <family val="2"/>
      </rPr>
      <t xml:space="preserve">Durante el primer trimestre y de acuerdo a los eventos evidenciado en la herramienta de monitoreo EDR se realiza investigación con herramientas externas y se mitigan los archivos maliciosos.
</t>
    </r>
    <r>
      <rPr>
        <b/>
        <sz val="12"/>
        <color rgb="FF000000"/>
        <rFont val="Segoe UI Light"/>
        <family val="2"/>
      </rPr>
      <t xml:space="preserve">4. Seguridad Perimetral: 49/49
</t>
    </r>
    <r>
      <rPr>
        <sz val="12"/>
        <color rgb="FF000000"/>
        <rFont val="Segoe UI Light"/>
        <family val="2"/>
      </rPr>
      <t>-Durante el trimestre 1 se lograron resolver las alertas reportadas por el SOC (Security Operations Center ) que monitorea la infraestructura tecnológica del DANE.</t>
    </r>
  </si>
  <si>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</si>
  <si>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</si>
  <si>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</si>
  <si>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</si>
  <si>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r>
      <rPr>
        <b/>
        <sz val="12"/>
        <color rgb="FF000000"/>
        <rFont val="Segoe UI Light"/>
        <family val="2"/>
      </rPr>
      <t xml:space="preserve">Sistema de respaldo (223/225):
</t>
    </r>
    <r>
      <rPr>
        <sz val="12"/>
        <color rgb="FF000000"/>
        <rFont val="Segoe UI Light"/>
        <family val="2"/>
      </rPr>
      <t>En el sistema de respaldo se encuentran matriculados 225 Instancias repartidos en:
-158 Servidores físicos
-67 Servidores Virtuales (OVM)
En este primer trimestre se logró 223 servidores con respaldo de un total de 225 servidores.</t>
    </r>
  </si>
  <si>
    <t>01 TRIMESTRE 2024.pdf</t>
  </si>
  <si>
    <t>El 1 % no cumplido se debe a que el agente del sistema de respaldo falla en 2 instancias. Estos servidores que no se han logrado respaldar pertenecen a:
-Un servidor ubicado en DANE Central
-Un servidor ubicado en la territorial Bucaramanga</t>
  </si>
  <si>
    <t>Sistema de respaldo (241/243) 
En el sistema de respaldo se encuentran matriculados 243 Instancias.
En este segundo trimestre se logró 241 servidores con respaldo de un total de 243 servidores.</t>
  </si>
  <si>
    <t>1. Informe de monitoreo y custodia del respaldo de información Abril 2024
2. Informe de monitoreo y custodia del respaldo de información Mayo 2024
3. Informe de monitoreo y custodia del respaldo de información Junio 2024</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</si>
  <si>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</si>
  <si>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</si>
  <si>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</si>
  <si>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 convergencia.</t>
  </si>
  <si>
    <t>01 Informe Implementacion_HiperConvergencia_2_Trimestre.docx</t>
  </si>
  <si>
    <t>OSIS_16</t>
  </si>
  <si>
    <t xml:space="preserve">Componentes de conectividad actualizados y monitoreados de la red de comunicaciones de la Entidad a nivel nacional a demanda. </t>
  </si>
  <si>
    <t>Porcentaje de avance en el 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</si>
  <si>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</si>
  <si>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Los componentes de conectividad durante el primer trimestre se mantuvieron actualizados y monitoreados desde la red de comunicaciones de la Entidad a nivel nacional. Los servicios de internet del ISP Claro presentaron fallas de servicio asociadas a  factores externos; pero no afectó la operatividad ni generó indisponibilidad de los servicios porque el enlace afectado tiene alta disponibilidad y cuenta con en enlace de respaldo. Es de aclarar, que las fallas fueron solucionadas con éxito dentro del trimestre.</t>
  </si>
  <si>
    <t>ENERO
1. DANE DISPONIBILIDAD ENERO 2024.XLS
2. Service Manager-Interacción_Enero_2024.PDF
FEBRERO
1. DANE DISPONIBILIDAD FEBRERO.XLS
2. Service Manager-Interacción_Febrero_2024.PDF
MARZO
1. Service Manager-Interacción_Marzo_2024.PDF</t>
  </si>
  <si>
    <t>1. DANE DISPONIBILIDAD ABRIL 2024.XLS
1. Service Manager-Interacción_Abril_2024.PDF
2. DANE DISPONIBILIDAD MAYO.XLS
2. Service Manager-Interacción_Mayo_2024.PDF
3. DANE DISPONIBILIDAD JUNIO.XLS
3. Service Manager-Interacción_Junio_2024.PDF</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</si>
  <si>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</si>
  <si>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</si>
  <si>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</si>
  <si>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</si>
  <si>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r>
      <rPr>
        <b/>
        <sz val="12"/>
        <color rgb="FF000000"/>
        <rFont val="Segoe UI Light"/>
        <family val="2"/>
      </rPr>
      <t xml:space="preserve">Incidentes y Requerimientos: (6.508/6.508)
</t>
    </r>
    <r>
      <rPr>
        <sz val="12"/>
        <color rgb="FF000000"/>
        <rFont val="Segoe UI Light"/>
        <family val="2"/>
      </rPr>
      <t xml:space="preserve">- Para el primer trimestre se registraron 6.508, el cual se gestionaron 6.508 en la plataforma mesa de servicio.
</t>
    </r>
    <r>
      <rPr>
        <b/>
        <sz val="12"/>
        <color rgb="FF000000"/>
        <rFont val="Segoe UI Light"/>
        <family val="2"/>
      </rPr>
      <t xml:space="preserve">Servidores Monitoreados: (235/235)
</t>
    </r>
    <r>
      <rPr>
        <sz val="12"/>
        <color rgb="FF000000"/>
        <rFont val="Segoe UI Light"/>
        <family val="2"/>
      </rPr>
      <t>- Para el primer trimestre se registraron 235 en operación, el cual se monitorearon 235 en la plataforma monitoreo.</t>
    </r>
  </si>
  <si>
    <t>1. TRIMESTRE_OSIS_17_INCIDENTES Y REQUERIMIENTOS.xlsx
2. TRIMESTRE_OSIS_17_SERVIDORES MONITOREADOS.xlsx</t>
  </si>
  <si>
    <t>1. INFORME META OSIS_17 2 TRIMESTRE 2024
2. SEGUNDO TRIMESTRE_OSIS_17_INCIDENTES Y REQUERIMIENTOS
3. SEGUNDO TRIMESTRE_OSIS_17_SERVIDORES MONITOREADOS</t>
  </si>
  <si>
    <t>OSIS_18</t>
  </si>
  <si>
    <t>Acciones definidas en el plan de seguridad de la información 2024 a cargo de la Oficina de Sistemas, ejecutadas.</t>
  </si>
  <si>
    <t>Acciones ejecutadas por la OSIS en el Plan de Seguridad de la Información 2024 / Total de acciones definidas a ejecutar por la OSIS en el Plan de Seguridad de la Información 2024*100%</t>
  </si>
  <si>
    <t>Documentos desarrollados del plan de seguridad de la información</t>
  </si>
  <si>
    <t>12_Plan de Seguridad y Privacidad de la Información</t>
  </si>
  <si>
    <t>Se apoya en la elaboración del plan de seguridad de la información 2024 y en la revisión y aportes del BCP / Documento ajustes BCP
Se elaboraron los documentos: Declaración de aplicabilidad y el Documento de herramienta autodiagnóstico 2023 (Instrumento_Evaluacion_MSPI 2023-2)</t>
  </si>
  <si>
    <t xml:space="preserve">Documento de Plan de seguridad de la información 2024
Documento de la declaración de aplicabilidad
Instrumento_Evaluacion_MSPI 2023-2
Continuidad de Negocio DANE - FONDANE_Rev OSIS </t>
  </si>
  <si>
    <t>Se implementa el instrumento de seguimiento del plan de seguridad y privacidad de la información
Se realiza revisión y ajustes a la documentación del subproceso de seguridad digital
Se realizan sesiones de sensibilización a los usuarios finales en temas de seguridad digital
Se reportan activos de seguridad de la información del proceso GTD
Se cuenta con el DRP de la nube de Oracle</t>
  </si>
  <si>
    <t>Instrumento de seguimiento al Plan de seguridad de la información 2024
Manual de políticas complementarias de seguridad digital
Tips Informáticos
Inventario de activos de seguridad de la información del proceso GTD
Documento con el Plan de Recuperación de Desastres - nube Oracle</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</si>
  <si>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</si>
  <si>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</si>
  <si>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</si>
  <si>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</si>
  <si>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</si>
  <si>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 xml:space="preserve">Mediante el informe técnico procedemos a establecer un seguimiento de los proyectos Censo de Edificaciones (CEED), Encuesta de Tecnologías de la Información y las Comunicaciones en Hogares (ENTIC Hogares) (ENTIC HOGARES), Encuesta de sacrificio de ganado (ESAG), Encuesta Pulso Migración (EPM).
Con la finalidad de dar seguimiento al cumplimiento operativo para los Sistemas de Información construidos o actualizados enfocados en apoyar los procesos de la producción estadística.
</t>
  </si>
  <si>
    <t>Informe trimestral de seguimiento de los proyectos de las temáticas sociales, agropecuarias, económicas e índices OSIS 19</t>
  </si>
  <si>
    <t>Mediante el informe técnico procedemos a establecer un seguimiento de los proyectos Censo de Edificaciones (CEED), Encuesta de Tecnologías de la Información y las Comunicaciones en Hogares (ENTIC Hogares) (ENTIC HOGARES), Encuesta de sacrificio de ganado (ESAG), Encuesta Pulso Migración (EPM).
Con la finalidad de dar seguimiento al cumplimiento operativo para los Sistemas de Información construidos o actualizados enfocados en apoyar los procesos de la producción estadística.</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</si>
  <si>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</si>
  <si>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</si>
  <si>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</si>
  <si>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</si>
  <si>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 xml:space="preserve">El reporte presenta el estado de avance de las solicitudes de servicio generadas mediante la herramienta de mesa de ayuda en los proyectos:
 Aplicativa muestra trimestral de servicios Bogotá 
 CEED - Censo de edificaciones 
 ECP - Encuesta de cultura política 
 ECV - Encuesta de calidad de vida 
 EDID - Encuesta sobre ambiente y desempeño institucional departamental 
 EGIT - Encuesta de gasto interno en turismo 
 ELCO - Encuesta longitudinal de Colombia 
 ESAG - Encuesta de sacrificio de ganado 
 EVI - Encuesta de Visitantes Internacionales 
 Fedegan 
 GEIH - Gran encuesta integrada de hogares 
 ICCP - ÍNDICE DE COSTOS DE LA CONSTRUCCIÓN PESADA 
 ICCV - ÍNDICE DE COSTOS DE LA CONSTRUCCIÓN DE VIVIENDA 
 ICTCP - ÍNDICE DE COSTOS DE TRANSPORTE DE CARGA Y DE PASAJEROS INTERMUNICIPAL 
 IPC - Índice de precios al consumidor 
 IPP - Índice de precios del productor 
Para un total de Casos cerrados de 375, Casos en Curso (asignados) 3, Casos en estado en espera 6 dando como resultado un total de 384 casos solicitados por los usuarios en el proceso de servicio y soporte el cual forma parte integral del Plan Estratégico de Tecnologías de la Información (PETI) del DANE, distribuidos así, Agropecuarias 2, Económicas 23, Índices 253 y sociales 106, asegurando su impacto en la eficiencia, calidad y seguridad para la difusión de los sistemas de información, que contribuyen al proceso de recolección de información estadística.
</t>
  </si>
  <si>
    <t>Reporte de Incidencias OSIS 20 / Informe trimestral de seguimiento de los proyectos de las temáticas sociales, agropecuarias, económicas e índices OSIS 20</t>
  </si>
  <si>
    <t xml:space="preserve">El reporte presenta el estado de avance de las solicitudes de servicio generadas mediante la herramienta de mesa de ayuda en los proyectos:
APLICATIVO CARTERA HIPOTECARIA DE VIVIENDA 
APLICATIVO ÍNDICE DE COSTOS DEL TRANSPORTE DE CARGA POR CARRETERA 
CEED - CENSO DE EDIFICACIONES 
EDI - ENCUESTA SOBRE AMBIENTE Y DESEMPEÑO INSTITUCIONAL NACIONAL 
EDID - ENCUESTA SOBRE AMBIENTE Y DESEMPEÑO INSTITUCIONAL DEPARTAMENTAL 
EGIT - ENCUESTA DE GASTO INTERNO EN TURISMO 
ELCO - ENCUESTA LONGITUDINAL DE COLOMBIA 
EMICRON - ENCUESTA DE MICRONEGOCIOS
EPM - ENCUESTA PULSO MIGRATORIO 
ESAG - ENCUESTA DE SACRIFICIO DE GANADO 
EVI - ENCUESTA DE VISITANTES INTERNACIONALES 
GEIH - GRAN ENCUESTA INTEGRADA DE HOGARES 
ICCP - ÍNDICE DE COSTOS DE LA CONSTRUCCIÓN PESADA 
ICCV - ÍNDICE DE COSTOS DE LA CONSTRUCCIÓN DE VIVIENDA 
ICES - ÍNDICES DE COSTOS DE LA EDUCACIÓN SUPERIOR 
ICTCP - ÍNDICE DE COSTOS DE TRANSPORTE DE CARGA Y DE PASAJEROS INTERMUNICIPAL 
IPC - ÍNDICE DE PRECIOS AL CONSUMIDOR 
IPP - ÍNDICE DE PRECIOS DEL PRODUCTOR
Para un total de Casos cerrados de 495, Casos en Curso (asignados) 0, Casos en estado en espera 9 dando como resultado un total de 504 casos solicitados por los usuarios en el proceso de servicio y soporte el cual forma parte integral del Plan Estratégico de Tecnologías de la Información (PETI) del DANE, distribuidos así, ECONÓMICAS / AGROPECUARIAS 37, INDICES 284 y SOCIALES 174, asegurando su impacto positivo en la eficiencia, calidad y seguridad para la difusión de los sistemas de información, que contribuyen al proceso de recolección de información estadística.
</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</si>
  <si>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</si>
  <si>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</si>
  <si>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</si>
  <si>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 xml:space="preserve">Mediante el informe técnico procedemos a establecer un seguimiento de los proyectos Censo de Edificaciones (CEED), Encuesta de Tecnologías de la Información y las Comunicaciones en Hogares (ENTIC Hogares) (ENTIC HOGARES), Encuesta de sacrificio de ganado (ESAG), Encuesta Pulso Migración (EPM).
Con la finalidad de dar seguimiento al fortalecimiento y optimización los procesos de la producción estadística en relación a las diferentes fases de captura y análisis de información.
</t>
  </si>
  <si>
    <t>Informe trimestral de seguimiento de los proyectos de las temáticas sociales, agropecuarias, económicas e índices OSIS 21</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</si>
  <si>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</si>
  <si>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</si>
  <si>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</si>
  <si>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El informe técnico proporciona un seguimiento detallado del progreso de los proyectos FIVI-CHV, ECG-EC, NUEVA EAC, EMS, EMCES, ETUP, EAS, EAI y EAID en las temáticas Comercio, Servicios, Industria e Infraestructura. Se analiza y orienta para asegurar que estos proyectos impacten positivamente en la optimización e integridad del proceso de Desarrollo y Mantenimiento de los sistemas de información, aspectos cruciales para garantizar la fiabilidad en la recopilación de datos estadísticos.
El GIT de AIOC ha logrado implementar mejores prácticas de desarrollo de software, lo que ha permitido una gestión eficiente de los proyectos y una alineación con las necesidades del DANE. Se ha enfocado en garantizar el seguimiento y la integridad en el proceso establecido para el proceso de Desarrollo y Mantenimiento de los sistemas, incluyendo un riguroso control de calidad y la mejora continua a través de la adaptación ágil a los cambios emergentes durante los ciclos de prueba ha resultado en una entrega más ágil de los productos de software. Asimismo, se han establecido mecanismos de control de calidad más rigurosos durante estos ciclos para garantizar la precisión y fiabilidad en la recopilación de datos estadísticos. Además, se ha facilitado la consecución de los objetivos del proyecto mediante la mejora continua de los procesos, basada en la retroalimentación obtenida durante los ciclos de prueba. Estas acciones han contribuido significativamente a la eficiencia de los proyectos del DANE en las temáticas mencionadas, asegurando su cumplimiento exitoso y la entrega de resultados confiables en las operaciones.</t>
  </si>
  <si>
    <t>INFORME DE SEGUIMIENTO TRIMESTRE 1 PROYECTOS DE LAS TEMÁTICAS COMERCIO, SERVICIOS, INDUSTRIA, INFRAESTRUCTURA .docx</t>
  </si>
  <si>
    <t xml:space="preserve">El informe técnico del segundo trimestre continúa proporcionando un seguimiento detallado del progreso de los proyectos FIVI-CHV, ECG-EC, NUEVA EAC, EMS, EMCES, ETUP, EAS, EAI y EAID en las temáticas de Comercio, Servicios, Industria e Infraestructura. Durante este periodo, se evidencia un avance significativo en la optimización e integridad del proceso de Desarrollo y Mantenimiento de los Sistemas de Información, aspectos cruciales para garantizar la fiabilidad en la recopilación de datos estadísticos. 
El GIT de AIOC ha logrado mantener la gestión eficiente de los proyectos, superando los retos técnicos asociados a la implementación de la arquitectura de referencia, lo que ha contribuido a las necesidades de las áreas usuarias de las temáticas de comercio, servicios, industria e infraestructura permitiendo así una mejor estructura de los recursos que conforman los productos que se entregan. </t>
  </si>
  <si>
    <t>INFORME DE SEGUIMIENTO TRIMESTRE 2 PROYECTOS DE LAS TEMÁTICAS COMERCIO, SERVICIOS, INDUSTRIA, INFRAESTRUCTURA .docx</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</si>
  <si>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</si>
  <si>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</si>
  <si>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</si>
  <si>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</si>
  <si>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 xml:space="preserve">El informe detalla el progreso de las solicitudes de servicio y de los proyectos EMAV, IPOC, ELIC, EAM, EAID, COMEX, EAC, EMC y PVPCT, parte integral del Plan Estratégico de Tecnologías de la Información (PETI) del DANE. Se destaca cómo el soporte brindado por el GIT ha incidido positivamente en la eficiencia, calidad de los procesos de Desarrollo, Mantenimiento y difusión de los sistemas de información de las temáticas Comercio, Servicios Industria, Infraestructura. Este soporte ha contribuido directamente al proceso de recolección de información estadística, asegurando la integridad y confiabilidad de los datos de las Operaciones Estadísticas. </t>
  </si>
  <si>
    <t>GLPI_Marzo 2024
INFORME SERVICIOS TRIMESTRALES SOLICITADOS MEDIANTE MESA DE AYUDA   TRIMESTRE 1 - 2024.docx</t>
  </si>
  <si>
    <t>El informe contiene las solicitudes de servicio y de los proyectos Certificados en línea para contratistas, COMEX, EAI, EAID, EAS, ELIC, EMC, EMMET, EMCES, SIPSA, EAC, EAM, IPOC, Y PVPCT, como punto de apoyo al fortalecimiento de la operación estadística y como parte integral del proceso estadístico acordado con los usuarios para el periodo. Se evidencia que el soporte brindado por el GIT ha incidido positivamente en la eficiencia y la calidad de los procesos de Soporte de los sistemas de información de las temáticas de Comercio, Servicios Industria e Infraestructura. Este soporte aporta de forma efectiva al proceso de recolección de la información, para asegurar la confiabilidad y eficiencia de las Operaciones Estadísticas.</t>
  </si>
  <si>
    <t>INFORME SERVICIOS TRIMESTRALES SOLICITADOS MEDIANTE MESA DE AYUDA TRIMESTRE 2 - 2024 PAI 23 GIT AIOC.docx</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</si>
  <si>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</si>
  <si>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</si>
  <si>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</si>
  <si>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El documento trimestral, presenta las evidencias y el avance del proyecto de censo económico como cumplimiento del procedimiento relacionados con las temáticas Económicas.</t>
  </si>
  <si>
    <t>INFORME DE SEGUIMIENTO TRIMESTRE 1 PAI 24 CENU.docx</t>
  </si>
  <si>
    <t>Se generó el informe correspondiente al II Trimestre de 2024 donde se analizan las gestiones realizadas en el marco del proyecto CENU, así como los diferentes riesgos, alertas y amenazas que podrían advertirse</t>
  </si>
  <si>
    <t>INFORME DE SEGUIMIENTO TRIMESTRE 2 PAI 24 CENU</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</si>
  <si>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</si>
  <si>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</si>
  <si>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</si>
  <si>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En dicho documento, se presenta el seguimiento de los proyectos relacionados con las temáticas SIPSA, SIPSA LECHE y Censos a nivel nacional, destacando su avance y cómo estás aplicaciones se convertirán en herramientas de apoyo en la recolección de información estadística.
El GIT de AIOC ha logrado establecer mecanismos de validación y control de calidad para garantizar la integridad y fiabilidad de los datos que se pretenden capturar durante los operativos. Además de promover la colaboración efectiva mediante mesas de trabajo  entre los diferentes equipos y partes interesadas para asegurar una implementación coherente y alineada con los objetivos de los proyectos agropecuarios y demás censos a nivel nacional.</t>
  </si>
  <si>
    <t>INFORME DE SEGUIMIENTO TRIMESTRE 1 PROYECTOS SIPSA, SIPSA LECHE y CENSOS A NIVEL NACIONAL.docx</t>
  </si>
  <si>
    <t xml:space="preserve">El informe técnico del segundo trimestre proporciona un seguimiento continúo a los proyectos relacionados con las temáticas SIPSA, SIPSA LECHE y Censos a nivel nacional, destacando su avance y cómo estás aplicaciones se convertirán en herramientas de apoyo en la recolección de información estadística. 
El GIT de AIOC proyectos relacionados con las temáticas SIPSA, SIPSA LECHE y Censos a nivel nacional ha mostrado un progreso sostenido, debido a los espacios de sensibilización generados desde el Git a través de mesas de trabajo con las partes interesadas, utilizando mecanismos de control y validación de calidad a los aplicativos destinados para el operativo. </t>
  </si>
  <si>
    <t xml:space="preserve">INFORME DE SEGUIMIENTO PROYECTOS SIPSA, SIPSA LECHE y CENSOS A NIVEL NACIONAL  TRIMESTRE 2 - 2024 PAI 25 GIT AIOC.docx </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</si>
  <si>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</si>
  <si>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</si>
  <si>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</si>
  <si>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</si>
  <si>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</si>
  <si>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</si>
  <si>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</si>
  <si>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</si>
  <si>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</si>
  <si>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</si>
  <si>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</si>
  <si>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</si>
  <si>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</si>
  <si>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</si>
  <si>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</si>
  <si>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</si>
  <si>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</si>
  <si>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Pública</t>
  </si>
  <si>
    <r>
      <rPr>
        <sz val="12"/>
        <color rgb="FF000000"/>
        <rFont val="Segoe UI Light"/>
        <family val="2"/>
      </rPr>
      <t xml:space="preserve">Durante el primer trimestre del año 2024, la Oficina Asesora Jurídica, para el cumplimiento de la meta  </t>
    </r>
    <r>
      <rPr>
        <i/>
        <sz val="12"/>
        <color rgb="FF000000"/>
        <rFont val="Segoe UI Light"/>
        <family val="2"/>
      </rPr>
      <t>"acompañamiento jurídico brindado a los supervisores en la gestión de la liquidación de los convenios o contratos interadministrativos perfeccionados y en ejecución al 7 de julio de 2023"</t>
    </r>
    <r>
      <rPr>
        <sz val="12"/>
        <color rgb="FF000000"/>
        <rFont val="Segoe UI Light"/>
        <family val="2"/>
      </rPr>
      <t>, realizó diferentes acciones jurídicas para efectos de gestionar las diferentes liquidaciones de los convenios y contratos interadministrativos de la entidad.</t>
    </r>
  </si>
  <si>
    <t>Como soporte de las gestiones adelantadas por la  Oficina Asesora Jurídica, durante el primer trimestre del año 2024, se enlistan a continuación las siguientes.   
1. Gestión cierre convenio Universidad de los Andes
2. Gestión liquidación convenio interadministrativo 313 (020) de 2020 SDP DANE - FONDANE
3. Gestión liquidación convenio 001 de 2022 CRA-DANE
4. Gestión liquidación convenio interadministrativo No. 01-2021 DANE- FONDANE y la Policía Nacional
5. Gestión liquidación convenio 027 de 2009 DANE-MADR
6. Gestión liquidación Contrato interadministrativo No. 4600094921 (Medellín) de 2022
7. Gestión liquidación convenio Alcaldía de Montería
8. Gestión liquidación convenios y contratos interadministrativos DICE
9. Gestión liquidación convenio  015-864 (FONTIC)
10. Gestión liquidación Convenio Interadministrativo DANE - MEN 2022
11. Gestión liquidación contrato de comodato N°14 del 2015
12. Gestión liquidación convenio 027 de 2009 DANE-MADR
13. Gestión liquidación convenio 027 de 2009 DANE-MADR-1
14. Gestión liquidación contrato No 4600094921 Medellín 2022
15. Gestión liquidación Acuerdo de financiación No. 025 de 2022
16. Gestión liquidación convenios y contratos interadministrativos DIRPEN
17. Gestión liquidación convenio de cooperación No. FNTC-230-2019
18. Gestión liquidación convenio 058 -230 de 2019 FIDUCOLDEX
19. Gestión liquidación convenio 058 230 de 2019 FIDUCOLDEX
20. Gestión liquidación acta final liquidación Contrato No. 347 de 2021
21. Gestión liquidación convenio 058 -230 de 2019 FIDUCOLDEX
22. Gestión liquidación convenio RTVC 2021
23. Gestión liquidación CI-003-2023
24. Gestión liquidación convenio 005 de 2020 Montería
25. Gestión liquidación Convenio de asociación No. 044 de 2017
26. Gestión liquidación convenio 015-864 (FONTIC)
27. Gestión liquidación convenio 009-2018 Banco de la República
28. Gestión liquidación convenio 027 de 2009 DANE-MADR
29. Gestión liquidación convenio RTVC 2021
30. Gestión liquidación contrato No 4600094921 DE 2022 Departamento de Planeación Medellín
31. Gestión liquidación Convenio No.010-19 - DEPARTAMENTO ADMINISTRATIVO NACIONAL DE ESTADÍSTICA – DANE
32. Gestión liquidación convenio 009-2014 de 2019
33. Gestión liquidación contrato de comodato 032-4282 de 2012 (IGAC)
34. Gestión Liquidación Convenio No. 004 de 2022 suscrito con la Universidad del Rosario
35. Gestión liquidación contrato de comodato 032-4282 de 2012 (IGAC)
36. Gestión Liquidación convenio 654 de 2022
37. Gestión Liquidación 634 de 2022
38. Gestión Liquidación convenio 009-2014 de 2019</t>
  </si>
  <si>
    <t>Para el periodo evaluado la Oficina Asesora Jurídica brindo acompañamiento jurídico en la gestión de la liquidación de los convenios o contratos interadministrativos perfeccionados y en ejecución al 7 de julio de 2023</t>
  </si>
  <si>
    <t>1.Matriz  convenios liquidados II Trimestre 2024
2. Matriz liquidaciones en gestión
3. Carpeta soportes de las gestiones adelantadas para las liquidaciones</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</si>
  <si>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</si>
  <si>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</si>
  <si>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</si>
  <si>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</si>
  <si>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</si>
  <si>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Manual Procedimiento Sancionatorio</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</si>
  <si>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</si>
  <si>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</si>
  <si>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</si>
  <si>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</si>
  <si>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1. Informe sobre el estado de avance reglamentación Ley 2335 de 2023
2. Correos electrónicos</t>
  </si>
  <si>
    <t>OAJ_6</t>
  </si>
  <si>
    <t>Trámite de los actos administrativos del sector estadística acompañados jurídicamente</t>
  </si>
  <si>
    <t>Proyectos de Actos administrativos revisados que guarden relación directa con el sector estadístico</t>
  </si>
  <si>
    <r>
      <rPr>
        <sz val="12"/>
        <color rgb="FF000000"/>
        <rFont val="Segoe UI Light"/>
        <family val="2"/>
      </rPr>
      <t xml:space="preserve">Durante el primer trimestre del año 2024, la Oficina Asesora Jurídica, para el cumplimiento de la meta </t>
    </r>
    <r>
      <rPr>
        <i/>
        <sz val="12"/>
        <color rgb="FF000000"/>
        <rFont val="Segoe UI Light"/>
        <family val="2"/>
      </rPr>
      <t xml:space="preserve">"Trámite de los actos administrativos del sector estadística acompañados jurídicamente", </t>
    </r>
    <r>
      <rPr>
        <sz val="12"/>
        <color rgb="FF000000"/>
        <rFont val="Segoe UI Light"/>
        <family val="2"/>
      </rPr>
      <t>realizó diferentes acciones jurídicas para adelantar las diferentes revisiones jurídicas  normativas requeridas por entidades o internamente</t>
    </r>
  </si>
  <si>
    <t>Como soporte de las gestiones adelantadas por la  Oficina Asesora Jurídica, durante el primer trimestre del año 2024, se enlistan a continuación las siguientes.  
1. Gestión actualización de certificaciones de población a 2023 Decreto 1652 de 2021
2. Gestión  Proyecto de Ley Orgánica “Por la cual se desarrolla el artículo 13 de la Ley 2200 de 2022
3. Gestión  Proyecto de Ley de Datos - MinTIC
4. Gestión Decreto CENU</t>
  </si>
  <si>
    <t>Para el periodo evaluado la Oficina Asesora Jurídica brindo acompañamiento jurídico en la revisión de los diferentes actos administrativos que guardan relación directa con el sector estadístico</t>
  </si>
  <si>
    <t xml:space="preserve">Revisión de los siguientes actos administrativos:
1.Resolución por la cual se crean los Comités Estadísticos Sectoriales, las Mesas Estadísticas Sectoriales y se regula su estructura y funcionamiento
2. Resolución por la cual se modifica la Clasificación Central de Productos Versión 2.1 Adaptada para Colombia – CPC Ver. 2.1 A.C. (2022) y se dictan otras disposiciones.
3.Resolución Por la cual se adopta el Marco de Aseguramiento Integral de la Calidad Estadística del Sistema Estadístico
Nacional de Colombia”
4.Resolución Por la cual se adopta la Norma Técnica de Calidad del Proceso Estadístico. Requisitos de calidad para la generación de estadísticas NTC PE 1000:2020"
5. Decreto 0724 de 2024 - Asignación especial para los resguardos indígenas.
6.Comentarios proyecto normativo “Por medio del cual se reglamenta el Sistema Nacional de Registro, Atención, Seguimiento y Monitoreo de las Violencias Basadas en Género”.
7. Respuesta a solicitud Información Memoria del Convenio No.138 sobre la edad mínima de admisión de empleo 1973
8.Observaciones proyecto reglamentación Ley 70/93
9. Proyecto de reglamento: “Por el cual se adopta el Reglamento Interno del Mecanismo Especial de Seguimiento y Evaluación de las Políticas Públicas – MESEPP
10.Proyecto de Ley 417/2024C “Por la cual se ordena la caracterización de la mujer minera, guaquera y minera ancestral en Colombia y se dictan otras disposiciones”
11.Reglamentación de la Ley 2294 de 2023 “Por el cual se expide el Plan Nacional de Desarrollo 2022- 2026 -Colombia Potencia Mundial De La Vida 
12.Normativa relacionada con el artículo 5 de la Ley 2281 de 2023.
13.Viabilidad propuesta proyecto de Ley “Por medio de la cual se dictan disposiciones para el suministro, intercambio y aprovechamiento de la infraestructura de datos del Estado colombiano (IDEC) y la interoperabilidad de los sistemas de información de las entidades públicas y se dictan otras disposiciones”
14.Concepto institucional del DANE al Proyecto de Ley 234 de 2024.
15.Proyecto de decreto “Por el cual se modifica el literal d del artículo 2.2.1.5.15 y el artículo 2.2.1.5.18 del Decreto 1066 de 2015 adicionado por el artículo 1 del Decreto 900 de 2020 por el cual se reglamenta parcialmente la Ley 1962 de 2019 en lo relativo a las Regiones Administrativas y de Planificación – RAP”.
16.Concepto institucional del DANE al Proyecto de Ley 433 de 2024 Cámara – 293 de 2023 Senado.
17. Comentarios al proyecto de decreto: “por medio del cual se adiciona el Título 4, de la Parte 3, del Libro 2 del Decreto 1066 de 2015, Único Reglamentario del Sector Administrativo del Interior, con el fin de reglamentar el artículo 358 de la Ley 2294 de 2023 “Por la cual se expide el Plan Nacional de Desarrollo 2022-2026 Colombia Potencia Mundial de la Vida” en lo relacionado con la composición y funcionamiento de la composición y funcionamiento de la Comisión Mixta Nacional para Asuntos Campesinos”.
</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</si>
  <si>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</si>
  <si>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</si>
  <si>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</si>
  <si>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Durante el periodo evaluado la Oficina Asesora Jurídica brindó acompañamiento jurídico a los procesos con enfoque diferencial y étnico, a saber:
1.	Comentarios proyecto de decreto “Por el cual se modifica el literal d del artículo 2.2.1.5.15 y el artículo 2.2.1.5.18 del Decreto 1066 de 2015 adicionado por el artículo 1 del Decreto 900 de 2020 por el cual se reglamenta parcialmente la Ley 1962 de 2019 en lo relativo a las Regiones Administrativas y de Planificación – RAP”. En este proyecto normativo se modifica la participación de los grupos étnicos en los órganos administrativos de las RAP.
2.	Apoyo frente respuesta a Derecho de Petición Radicado No. 204488003134202 referente a las acciones a cargo del DANE en el marco del cumplimiento de la sentencia T-302 de 2017 y la Asignación Especial del Sistema General de Participaciones para Resguardos Indígenas -AESGPRI.
3.	Revisión proyecto de respuesta tipo a cargo de la DCD, sobre eventuales desacuerdos e incidentes de desacato en el marco del Dialogo genuino Sentencia T302 de 2017. 2. Se realizan observaciones a proyecto de respuesta frente Derecho de petición asignado a la OPLAN, presentado por el ciudadano Fernando Baena.
4.	Preparación respuesta a requerimiento de la Procuraduría General de la Nación, relativo a las acciones DANE encaminadas al cumplimiento de la sentencia T-302 de 2017.
5.	Revisión jurídica de proyecto de reglamentación interna Consejo Mesepp.
6.	Acción de Tutela Radicación No. 110013105005 20241007300 Accionante: CONSEJO COMUNITARIO “QUEDRADA TABLA” Accionada: DEPARTAMENTO ADMINISTRATIVO NACIONAL DE ESTADÍSTICA (DANE) Vinculados: MINISTERIO DEL INTERIOR – DIRECCIÓN DE AUTORIDAD NACIONAL Y CONSULTA PREVIA, PROCURADURÍA GENERAL DE LA NACIÓN, DEFENSORÍA DEL PUEBLO Asunto: Impugnación fallo tutela Respetado Juez, En mi calidad de Coordinadora del Grupo Interno de Trabajo de Asuntos Judiciales de la Oficina Asesora Jurídica del DEPARTAMENTO ADMINISTRATIVO NACIONAL DE ESTADÍSTICA – DANE, entidad accionada dentro de la tutela de la referencia, calidad acreditada de conformidad con los documentos anexos a la contestación de tutela, a través del presente memorial y dentro del término legal dispuesto, me permito presentar impugnación al fallo de tutela emitido por su Despacho, calendado con fecha 22 de mayo de 2024. I. LA DECISIÓN DEL JUZGADO Mediante fallo de fecha 22 de mayo de 2024, notificado a través del buzón de notificaciones judiciales de esta entidad en la misma fecha, el Juzgado que conoce de la presente acción de tutela emitió pronunciamiento de fondo frente al amparo solicitado por la parte accionante, resolviendo en primer lugar declarar ausencia de vulneración frente al derecho fundamental de petición invocado, no obstante, en los artículos SEGUNDO y TERCERO de la sentencia</t>
  </si>
  <si>
    <t xml:space="preserve">1.	Comentarios proyecto de decreto “Por el cual se modifica el literal d del artículo 2.2.1.5.15 y el artículo 2.2.1.5.18 del Decreto 1066 de 2015 adicionado por el artículo 1 del Decreto 900 de 2020 por el cual se reglamenta parcialmente la Ley 1962 de 2019 en lo relativo a las Regiones Administrativas y de Planificación – RAP”. En este proyecto normativo se modifica la participación de los grupos étnicos en los órganos administrativos de las RAP.
2.	Apoyo frente respuesta a Derecho de Petición Radicado No. 204488003134202 referente a las acciones a cargo del DANE en el marco del cumplimiento de la sentencia T-302 de 2017 y la Asignación Especial del Sistema General de Participaciones para Resguardos Indígenas -AESGPRI.
3.	Revisión proyecto de respuesta tipo a cargo de la DCD, sobre eventuales desacuerdos e incidentes de desacato en el marco del Dialogo genuino Sentencia T302 de 2017. 2. Se realizan observaciones a proyecto de respuesta frente Derecho de petición asignado a la OPLAN, presentado por el ciudadano Fernando Baena.
4.	Preparación respuesta a requerimiento de la Procuraduría General de la Nación, relativo a las acciones DANE encaminadas al cumplimiento de la sentencia T-302 de 2017.
5.	Revisión jurídica de proyecto de reglamentación interna Consejo Mesepp.
6.	Acción de Tutela Radicación No. 110013105005 20241007300 Accionante: CONSEJO COMUNITARIO “QUEDRADA TABLA” Accionada: DEPARTAMENTO ADMINISTRATIVO NACIONAL DE ESTADÍSTICA (DANE) Vinculados: MINISTERIO DEL INTERIOR – DIRECCIÓN DE AUTORIDAD NACIONAL Y CONSULTA PREVIA, PROCURADURÍA GENERAL DE LA NACIÓN, DEFENSORÍA DEL PUEBLO Asunto: Impugnación fallo tutela Respetado Juez, En mi calidad de Coordinadora del Grupo Interno de Trabajo de Asuntos Judiciales de la Oficina Asesora Jurídica del DEPARTAMENTO ADMINISTRATIVO NACIONAL DE ESTADÍSTICA – DANE, entidad accionada dentro de la tutela de la referencia, calidad acreditada de conformidad con los documentos anexos a la contestación de tutela, a través del presente memorial y dentro del término legal dispuesto, me permito presentar impugnación al fallo de tutela emitido por su Despacho, calendado con fecha 22 de mayo de 2024. I. LA DECISIÓN DEL JUZGADO Mediante fallo de fecha 22 de mayo de 2024, notificado a través del buzón de notificaciones judiciales de esta entidad en la misma fecha, el Juzgado que conoce de la presente acción de tutela emitió pronunciamiento de fondo frente al amparo solicitado por la parte accionante, resolviendo en primer lugar declarar ausencia de vulneración frente al derecho fundamental de petición invocado, no obstante, en los artículos SEGUNDO y TERCERO de la sentencia
</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</si>
  <si>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</si>
  <si>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</si>
  <si>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</si>
  <si>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</si>
  <si>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</si>
  <si>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</si>
  <si>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Formulario diligenciado FURAG y
Certificado de diligenciamiento de Función Pública</t>
  </si>
  <si>
    <t>OPLAN_2</t>
  </si>
  <si>
    <t>Porcentaje de avance en la realización de los autodiagnósticos de las políticas de MIPG.</t>
  </si>
  <si>
    <t>Se realizó el plan de trabajo y cronograma para la realización de los autodiagnósticos de MIPG para dar inicio en el mes de Mayo y finalizar en junio, después de finalizar  el reporte de FURAG. Este plan de trabajo ya fue aprobado por la Jefe de la Oficina de Planeación.</t>
  </si>
  <si>
    <t>Presentación realización autodiagnósticos MIPG
Correo aprobación Plan de trabajo autodiagnósticos MIPG</t>
  </si>
  <si>
    <t>Se realizaron los autodiagnósticos de las 15 políticas de MIPG disponibles en la página del DAFP, se continuará con la fase de revisión y análisis por parte del GIT de Planeación Estratégica para poder realizar el Documento de Brechas de las Políticas de MIPG.</t>
  </si>
  <si>
    <t>Autodiagnósticos realizados.
https://danegovco.sharepoint.com/:f:/r/sites/PlanesInstitucionales-MetasHisttricasporrea2018-2022/Documentos%20compartidos/DILIGENCIAMIENTO%20FURAG/AUTODIAGN%C3%93STICOS?csf=1&amp;web=1&amp;e=EeyvPK</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</si>
  <si>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</si>
  <si>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</si>
  <si>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</si>
  <si>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</si>
  <si>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</si>
  <si>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Se comprometió el 24% de los recursos de funcionamiento y el  26% de los recursos de inversión para un avance total del 26%</t>
  </si>
  <si>
    <t>Ejecución Presupuestal DANE Inversión y Funcionamiento_Enero_31
Ejecución Presupuestal DANE Inversión y Funcionamiento Febrero 29
Ejecución Presupuestal DANE Inversión y Funcionamiento Marzo 31</t>
  </si>
  <si>
    <t>La meta no se cumplió debido a las reprogramaciones solicitadas por la Dirección de Censos y Demografía,  para los procesos del  Censo Económico y de la Sentencia t 302, los cuales inicialmente estaban programados para el primer trimestre y fueron aplazados para el segundo. (Procesos de transporte, aprendizaje, contratación del personal operativo, operador logístico, impresos, entre otros).</t>
  </si>
  <si>
    <t>Ejecución Presupuestal DANE Inversión y Funcionamiento_Abril_30
Ejecución Presupuestal DANE Inversión y Funcionamiento_Mayo_31
Ejecución Presupuestal DANE Inversión y Funcionamiento_Junio_30</t>
  </si>
  <si>
    <t>OPLAN_4</t>
  </si>
  <si>
    <t>Ejecución presupuestal de los recursos comprometidos de inversión y funcionamiento en obligaciones</t>
  </si>
  <si>
    <t>(Obligaciones / Apropiación comprometida) *100%</t>
  </si>
  <si>
    <t>31/012/2024</t>
  </si>
  <si>
    <t>Se obligo el 79%de los recursos de funcionamiento pero solo el 14% de los recursos de inversión, lo que nos lleva a un total del 27% de ejecución total.</t>
  </si>
  <si>
    <t>Ejecución Presupuestal DANE Inversión y Funcionamiento_Enero_31
Ejecución Presupuestal DANE Inversión y Funcionamiento_Febrero 29
Ejecución Presupuestal DANE Inversión y Funcionamiento_Marzo 31</t>
  </si>
  <si>
    <t>Debido a que no se cumplió la meta en compromisos, no se puede cumplir la meta de obligaciones.</t>
  </si>
  <si>
    <t>Se obligo el 92% de los recursos de funcionamiento y el 39% de los recursos de inversión, lo que nos lleva a un total del 53% de ejecución total.</t>
  </si>
  <si>
    <t>OPLAN_5</t>
  </si>
  <si>
    <t>Nuevos desarrollos tecnológicos en el SPGI con el fin de articular la planeación física con la presupuestal.</t>
  </si>
  <si>
    <t>Documento de Desarrollo - aplicativo</t>
  </si>
  <si>
    <t>Doc_Proyect: Documento que evidencia el desarrollo del aplicativo con los nuevos componentes en el primer trimestre 2024.  \\systema20\Registros_PDE\2024\05
_CONTRATISTAS_OPLAN\FSLESMESF
\1. MARZO</t>
  </si>
  <si>
    <t>Aplicativo</t>
  </si>
  <si>
    <t>OPLAN_6</t>
  </si>
  <si>
    <t>Nuevos desarrollos tecnológicos en el SPGI implementados para la gestión de las reprogramaciones de recursos, reportes de datos programados y la documentación de la herramienta</t>
  </si>
  <si>
    <t>Porcentaje de avance en los nuevos desarrollos tecnológicos en el SPGI durante el periodo.</t>
  </si>
  <si>
    <t>Nuevos desarrollos entregados</t>
  </si>
  <si>
    <t xml:space="preserve">Documentos de planeación </t>
  </si>
  <si>
    <t>Se realizó la preparación de los espacios necesarios en Bases de Datos para los nuevos desarrollos en el aplicativo SPGI.</t>
  </si>
  <si>
    <t xml:space="preserve"> Se desarrolló e implementó el módulo de solicitud de CDP dentro del SPGI, 
asegurando una interfaz intuitiva y accesible para los usuarios, que facilite la entrada 
de datos y la gestión de solicitudes.  
• Se crearon mecanismos de validación y verificación dentro del sistema para 
garantizar la precisión y la integridad de las solicitudes de CDP, minimizando errores 
y optimizando el flujo de trabajo. 
• Se integraron las funcionalidades que permitan el seguimiento detallado de cada 
solicitud de CDP a través de las diferentes etapas de su ciclo de vida, desde su 
creación hasta la radicación final, incluyendo notificaciones y actualizaciones de 
estado en tiempo real para los usuarios.  
• Hubo colaboración con la Oficina Asesora de Planeación para entender sus 
necesidades específicas y ajustar el sistema de acuerdo con estas, mejorando así la 
eficiencia operativa y la satisfacción del usuario.  
• Se continua con la construcción de documentación técnica. </t>
  </si>
  <si>
    <t>EVIDENCIAS ENTREGA DE DESARROLLO SPGI
LANZAMIENTO SPGI 2.0 - Informe de asistencia 5-16-24
Presentación SPGI 2.0
REUNIÓN DE LANZAMIENTO
REUNIÓN DE LANZAMIENTO_2</t>
  </si>
  <si>
    <t>OPLAN_7</t>
  </si>
  <si>
    <t xml:space="preserve">Sistema Integrado de gestión con certificación mantenida bajo los criterios de la norma ISO 9001 </t>
  </si>
  <si>
    <t>Número de planes de mejoramiento de la auditoría externa en termino / Número total de Planes de mejoramiento resultado de la auditoria*100%</t>
  </si>
  <si>
    <t>Informe de Auditoría externa</t>
  </si>
  <si>
    <t>Servicio de actualización del Sistema de Gestión</t>
  </si>
  <si>
    <t>11_Plan de Tratamiento de Riesgos de Seguridad y Privacidad de la Información</t>
  </si>
  <si>
    <t>Se realizó la programación de la auditoría externa y se inició con la ejecución de las auditorías internas bajo los criterios de la norma NTC PE 1000:2020</t>
  </si>
  <si>
    <t>ACTA CICCI  80  FEB 2024 (1) - Informe de Auditoría Interna CSEC 2024 - Informe de Auditoría Interna  IMA 2024 -Informe de Auditoría Interna IPOC 2024 (1)</t>
  </si>
  <si>
    <t>Se finalizó el ciclo de auditorias internas a los procesos bajo los criterios de la norma ISO 9001:2015.</t>
  </si>
  <si>
    <t xml:space="preserve">Informes de auditoría a procesos </t>
  </si>
  <si>
    <t>OPLAN_8</t>
  </si>
  <si>
    <t>Documento de fortalecimiento Institucional y formalización laboral radicada de acuerdo con los lineamientos del Departamento Administrativo de la Función Pública  y el plan de trabajo.</t>
  </si>
  <si>
    <t>Porcentaje de avance en el plan de trabajo  para radicar la planta temporal ante el DAFP</t>
  </si>
  <si>
    <t>Seguimiento al plan de trabajo
Documento de fortalecimiento Institucional y formalización laboral radicada</t>
  </si>
  <si>
    <t>5_Plan Estratégico de Talento Humano</t>
  </si>
  <si>
    <t>Durante el segundo trimestre de 2024 se continuó con los pasos establecidos en la circular conjunta 100-011 de 2023, como resultado de las mesas de trabajo con DNP y Ministerio de Hacienda se identificó la necesidad de separar el proceso en dos:
Creación de planta temporal o ampliación de planta: Adicional a los análisis que se adelantan sobre si es planta temporal o ampliación de planta la figura adecuada, este ejercicio requiere destinación de recursos de inversión, por lo que el DNP informa que solo se concentrará en ese tema y no conceptuará sobre la modificación organizacional con cargo a funcionamiento a costo cero. 
Modificación de la estructura organizacional y actualización del decreto de funciones en correspondencia con la Ley de Estadísticas Oficiales, a costo cero: Debido a que esta parte de la reestructuración se propone con cargo a los recursos de funcionamiento de la entidad, el concepto debe ser solicitado al Ministerio de Hacienda y Crédito Público.
Por lo anterior, se radicó ante el Ministerio de Hacienda y Crédito Público la solicitud del concepto de viabilidad presupuestal para la segunda opción la cual corresponde al rediseño institucional del DANE a costo cero, del cual actualmente se espera respuesta. También se socializó con la comunidad DANE el resultado del estudio de cargas laborales y se dispuso en consulta pública los proyectos de decreto de: modificación a la estructura del DANE y modificación a la planta de personal.</t>
  </si>
  <si>
    <t>Presentación resultado de cargas
Concepto viabilidad presupuestal rediseño institucional (radicados)</t>
  </si>
  <si>
    <t>OPLAN_9</t>
  </si>
  <si>
    <t>Número de documentos fase I revisados en el periodo / Número total de documentos fase I asignados para revisión*100%</t>
  </si>
  <si>
    <t>Informes de seguimiento a la gestión documental de la Fase 1</t>
  </si>
  <si>
    <t>Se avanza con la revisión de 8 documentos de fase 1 acorde con lo reportado en el seguimiento con corte a 31 de Marzo</t>
  </si>
  <si>
    <t>BD_Docs_OOEE_31-mar-2024</t>
  </si>
  <si>
    <t>Se avanza con la revisión de 5 documentos de fase 1 acorde con lo reportado en el seguimiento con corte a 30 de Junio</t>
  </si>
  <si>
    <t>BD_Docs_OOEE_03-jul-2024</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</si>
  <si>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</si>
  <si>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</si>
  <si>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</si>
  <si>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</si>
  <si>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 xml:space="preserve">Se avanza en la revisión de 18 documentos complementarios de operaciones estadísticas </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</si>
  <si>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</si>
  <si>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</si>
  <si>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</si>
  <si>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</si>
  <si>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</si>
  <si>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</si>
  <si>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Estadística</t>
  </si>
  <si>
    <t xml:space="preserve">Servicio de apoyo a la gestión de conocimiento y consolidación de la cultura estadística </t>
  </si>
  <si>
    <t>POL_15:Transparencia, acceso a la información pública y lucha contra la corrupción</t>
  </si>
  <si>
    <t>Para el I trimestre se desarrollaron los siguientes espacios de relacionamiento:
Grupo de Interés: alcaldes y Gobernadores	
Actor clave con que se llevó a cabo la acción de relacionamiento: Nuevas administraciones departamentales y municipales
Tipo de acción de relacionamiento realizada: Presentación de herramientas para la planeación territorial.
Fecha: 14/02/24: realización de webinar en conjunto con DNP y UNFPA
Links evidencia:
https://www.dane.gov.co/index.php/actualidad-dane/5720-el-dane-presento-el-ecosistema-de-datos-a-las-nuevas-autoridades-departamentales-y-municipales.
DANE - Información estadística desagregada con enfoque territorial y diferencial.
Grupo de Interés: Personal DANE	
Actor clave con que se llevó a cabo la acción de relacionamiento: Personal operativo EMICRON	
Tipo de acción de relacionamiento realizada: Sesión Relacionamiento, sensibilización y comunicación.
Fecha:15/02/24: orientación sesión sobre relacionamiento, sensibilización y comunicación Link evidencia: https://danegovco.sharepoint.com/:x:/r/sites/DANE_GITComunicacincongruposdeinters_0365/_layouts/15/Doc.aspx?sourcedoc=%7B1CAC3D73-D743-4D7F-9A1D-D39A3CC59E6E%7D&amp;file=Retroalimentaci%C3%B3n%20y%20asistencia%20-%20Entrenamiento%20EMICRON%2015_02_24(1-147).xlsx&amp;action=default&amp;mobileredirect=true
Grupo de Interés: Personal DANE	
Actor clave con que se llevó a cabo la acción de relacionamiento: Personal del DANE	
Tipo de acción de relacionamiento realizada: Creación de textos para sección de DANEnet sobre el CENU	
Fecha: 03/04/24: publicación en DANEnet
Link evidencia: https://danegovco.sharepoint.com/sites/DANEnet/SitePages/CENU_%F0%9F%91%A8%E2%80%8D%F0%9F%92%BC%F0%9F%91%A9%E2%80%8D%F0%9F%8D%B3%F0%9F%91%A8%E2%80%8D%F0%9F%8C%BE%F0%9F%91%A9%E2%80%8D%F0%9F%94%A7.aspx</t>
  </si>
  <si>
    <t xml:space="preserve">Matriz de seguimiento a los espacios de relacionamiento con Grupos de Interés </t>
  </si>
  <si>
    <t xml:space="preserve">No aplica </t>
  </si>
  <si>
    <t xml:space="preserve">INFORME DE EJECUCIÓN </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</si>
  <si>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</si>
  <si>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</si>
  <si>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</si>
  <si>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</si>
  <si>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PPT  Capacitación en vocería para directivos DANE
Matriz de riesgos comunicacionales</t>
  </si>
  <si>
    <t xml:space="preserve">El "Protocolo de manejo de crisis con medios de comunicación" del Departamento Administrativo Nacional de Estadística (DANE) es una guía integral para enfrentar situaciones que puedan comprometer la credibilidad y el buen nombre de la entidad. Establece procedimientos claros y detallados para identificar y reaccionar ante diferentes tipos de crisis, como la filtración de datos, críticas a la credibilidad de la información publicada, amenazas tecnológicas y problemas de seguridad. Al definir roles y responsabilidades dentro de un comité de crisis, así como una línea discursiva unificada, el protocolo busca garantizar una respuesta oportuna y coherente, minimizando los efectos negativos a corto, mediano y largo plazo. Además, enfatiza la importancia de la transparencia y el seguimiento informativo constante para evitar la desinformación y mantener la confianza del público y los medios de comunicación.
</t>
  </si>
  <si>
    <t xml:space="preserve">El documento se encuentra elaborado, esta en versión preliminar para aprobación, por lo tanto se deja en 90%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</si>
  <si>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</si>
  <si>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</si>
  <si>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</si>
  <si>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</si>
  <si>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 xml:space="preserve">Matriz seguimiento a publicaciones en redes sociales 
Matriz control comunicados ruedas de prensa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</si>
  <si>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</si>
  <si>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</si>
  <si>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</si>
  <si>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</si>
  <si>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</si>
  <si>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</si>
  <si>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 xml:space="preserve">Manual de usuario APP DANE Censo Económico.
Correo entrega 
URL de descarga. </t>
  </si>
  <si>
    <t xml:space="preserve">Se implementó un chat virtual en los servidores del DANE. A partir de esto, se desarrollaron tres (3) instancias de atención diferenciada con sesiones ilimitadas y disponibilidad 24/7. Cada una cuenta con un desarrollo independiente y una base de conocimiento de respuestas diferenciadas de la siguiente forma:
Servicio al ciudadano 
Chat DANE (agenti.com.co)
Encuestas Económicas (DRA)
https://chatbot.dane.gov.co/agenti_lite_dane_dra/
Censo Económico Nacional Urbano. 
https://chatbot.dane.gov.co/agenti_lite_dane_economico/
</t>
  </si>
  <si>
    <t>CENU https://chatbot.dane.gov.co/agenti_lite_dane_economico/
DRA https://chatbot.dane.gov.co/agenti_lite_dane_dra/
EAID https://chatbot.dane.gov.co/agenti_lite_dane_eaid/</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</si>
  <si>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</si>
  <si>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</si>
  <si>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</si>
  <si>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</si>
  <si>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Reestructuración sección portal DANE del Censo Económico Nacional Urbano (CENU) 2024 
Se realizaron ajustes en el mockup, se adiciono una nueva sección en el micrositio, ajustando el botón de Contamos con su voz, como un dropdown, para adicionar. 
Se configuró el framework y se inició la implementación del micrositio web a partir de lo planteado en el mockup.  
Se realizaron ajustes de diseño, estructura, y estilos.</t>
  </si>
  <si>
    <t>INFORME DE EJECUCIÓN 
link_https://censoeconomiconacionalurbano.dane.gov.co/</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</si>
  <si>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</si>
  <si>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</si>
  <si>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</si>
  <si>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</si>
  <si>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</si>
  <si>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</si>
  <si>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</si>
  <si>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</si>
  <si>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</si>
  <si>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"El GIT de Infraestructura realizó en el primer trimestre del 2024  las siguientes actividades: 
-Se realizaron mesas de trabajo con las territoriales para la determinación de las necesidades de infraestructura.
- A partir de la asignación de  1.270.186.714,00 se distribuyeron los recursos priorizando los mantenimientos recurrentes y la compra de aires acondicionados por vetustez en cada territorial, así como las obras adicionales más necesarias.
- Se realizaron mesas de trabajo para actualizar el manual de arrendamiento y poder gestionar la mayoría de necesidades de infraestructura, que corresponden a sedes arrendadas y no se pueden gestionar con recursos económicos de la entidad.
- Se realiza  seguimiento a la correcta y oportuna ejecución de los recursos asignados a cada territorial, en temas de infraestructura.
- Se realiza acompañamientos técnicos, teniendo en cuenta el equipo especializado del GIT, a cada territorial cuando se requirió: Elaboración de fichas técnicas y estudios previos, cambio de sede por traslado (territoriales de Medellín y Manizales) y renovación de contratos de arrendamiento de la territorial de Bucaramanga."</t>
  </si>
  <si>
    <t>Plan Trabajo - Infraestructura 2024</t>
  </si>
  <si>
    <t>Se realizaron las siguientes actividades en el segundo trimestre de 2024 por el GIT Infraestructura:
1. Luego de identificar las necesidades, se realizó seguimiento a la asignación y ejecución de los recursos asignados a DANE Central y a las direcciones territoriales, desde la creación del CDP hasta la elaboración del respectivo contrato: compra y mantenimiento de aires acondicionados y solicitud del CDP para la red contraincendios y extintores de las sedes Santa Marta y Valledupar; evaluación del mantenimiento y mejoramiento de la infraestructura de la sede San Andrés; red contra incendios, extintores, aires acondicionados y motobombas territorial Centro; extintores, red contra incendios y compra de aires acondicionados territorial Suroccidente; extintores, aires acondicionados y motobombas territorial Centro Occidente; planta eléctrica sede Álamos y territorial Centro; cubiertas sedes Álamos y Neiva.
2.  Se realizó seguimiento a los cuatro contratos de comodato de la entidad y sus respectivas obligaciones (DANE Central, Ibagué, San Andrés y Pereira), lo que se consolidó en un informe.
3. Se realizó el diseño arquitectónico, digitalización de planos y propuesta preliminar de la distribución de oficinas y puestos de trabajo, así como los informes técnicos para la validación del inmueble propuesto para el traslado de la sede Sincelejo.
4. Se enviaron a la Oficina Asesora Jurídica los estudios y documentos previos y los documentos técnicos para los procesos de adquisición de la planta eléctrica y de las puertas automáticas en DANE Central.
5. Se actualizó la Guía para el Ingreso de Bienes y se han adelantado las nuevas versiones de otros seis documentos.
6. Se realizó seguimiento a los planes de mejoramiento suscritos conforme a lo descrito en sus acciones.
7. Se realizaron los ajustes finales al Anteproyecto 2025 y al Proyecto de Infraestructura 2025-2028, los que se validaron por parte del DNP.</t>
  </si>
  <si>
    <t>Plan Trabajo Infraestructura 2024 -Informe de avance de ejecución de las actividades del plan de infraestructura.</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</si>
  <si>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</si>
  <si>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</si>
  <si>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</si>
  <si>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</si>
  <si>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En el primer trimestre de la vigencia 2024 el GIT de Servicios Administrativos planeó realizar 48 actividades agrupadas de la siguiente manera: 01_Mantenimiento_General__Plomeria: 14 actividades, 02_Mantenimiento_General_Limpieza_de_cubiertas_y_canales:  30 actividades, 03_Pintura_Interna_Oficinas: 2 actividades, 06_Mantenimiento_General_Mantenimiento_escaleras_ZONAS_COMUNES: 2 actividades. Todas las actividades que se planearon para el primer trimestre se realizaron.</t>
  </si>
  <si>
    <t>Informe de avance de ejecución del PMAS
PMAS 2024 aprobado_seguimiento MARZO
Ejecución actividades PMAS 31_03_2024</t>
  </si>
  <si>
    <t>Se realizaron las 52 actividades programadas en PMAS para el segundo trimestre de 2024 por el GIT Servicios Administrativos, relacionadas a continuación:
- Mantenimiento general: plomería (14) y limpieza de cubiertas y canales (30).
- Pintura interna oficinas (3).
- Pintura interna zonas comunes (2).
- Mantenimiento escaleras zonas comunes (2).
- Mantenimiento e instalación de luminarias (1).</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</si>
  <si>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</si>
  <si>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</si>
  <si>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</si>
  <si>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</si>
  <si>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"El grupo de Gestión Ambiental realizó en el primer trimestre del 2024 las siguientes actividades: 
-Se recolectó y  entregó al gestor autorizado 8.375 kg de material aprovechable.
-Se realizó la recolección y la entrega de 234,8 kg de RAEEs.
-Se realizó 18 entregas entre los diferentes tipos de residuos para su disposición final adecuada. 
-El proceso de contratación para la recolección, transporte, disposición final de residuos aprovechables, peligrosos  y hospitalarios se encuentra en estructuración.
- Se realizó el cargue al aplicativo del IDEAM de los residuos peligrosos en el DANE Central y Territorial Centro Bogotá con los valores referentes al año 2023.
-Se diseñó un tablero de control para el diligenciamiento de la información correspondiente a los servicios públicos de las territoriales a partir de una matriz diagnóstica para una mejor interpretación de los resultados."</t>
  </si>
  <si>
    <t>Plan Trabajo - Gestión Ambiental 2024</t>
  </si>
  <si>
    <t xml:space="preserve">El grupo de Gestión Ambiental realizó las siguientes actividades en el segundo trimestre de 2024:
- Recolección y entrega del material aprovechable al gestor autorizado.
- Entrega de residuos peligrosos sólidos (102 tóneres) más 18 entregas de otro tipo de residuos para su adecuada disposición final. 
- Estructuración de los estudios y documentos previos, incluyendo el análisis del sector, para la contratación de la recolección, transporte y disposición final de residuos aprovechables, peligrosos y hospitalarios.
- Reporte de la información referente a los residuos peligrosos en DANE Central y territorial Centro con los valores correspondientes a 2023, en el aplicativo del IDEAM.
- Diseño de una herramienta de diagnóstico y del tablero de control para el diligenciamiento de la información correspondiente a los servicios públicos de las sedes de la entidad.
</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</si>
  <si>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</si>
  <si>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</si>
  <si>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</si>
  <si>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</si>
  <si>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"El GIT de Almacén e Inventarios durante el primer trimestre 2024 llevó a cabo dos (2) sensibilizaciones:
El 05/02/24 se realizó una sensibilización presencial  a funcionarios GIT Almacén e Inventarios con el fin de reforzar los conceptos básicos y aspectos sobre los procesos de administración, custodia y organización de Bienes de la Entidad, con una participación de ocho (8) personas
El 21/03/24 se realizó una sensibilización por teams a los almacenistas en las Direcciones Territoriales sobre el tema de conciliaciones almacén - contabilidad, con una participación activa de once (11) personas.
Con lo anterior se logró fortalecer el conocimiento de los participantes  en cuanto a la actualización y armonización de conceptos y procedimientos de orden administrativo y contable que aplican para la administración, clasificación, registro, control y salvaguarda de los bienes de la entidad."</t>
  </si>
  <si>
    <t xml:space="preserve">01. ACTA SENSIBILIZACIÓN GESTIÓN DE BIENES - FEBRERO 2024
01. SENSIBILIZACIÓN GESTIÓN DE BIENES - FEBRERO 2024
02. ACTA SENSIBILIZACIÓN CONCILIACIONES_ALMACÉN
02. SENSIBILIZACIÓN CONCILIACIONES_ALMACÉN
</t>
  </si>
  <si>
    <t xml:space="preserve">El GIT Almacén e Inventarios llevó a cabo las siguientes sensibilizaciones durante el segundo trimestre de 2024:
1. Reporte de inventario en el aplicativo SAI, a los colaboradores del GIT Almacén e Inventarios, realizada el 22/04/24 por medio de Microsoft Teams, en la que participaron diez personas. 
2. Actualización almacenistas en bodegas, la cual incluyó temas como: estados de elementos en inventario, terceros creados para cada almacén, traslados, ingresos, remesas, bajas, entre otros, realizada el 16/05/24 por medio de Microsoft Teams, a los responsables de almacén. 
3. Actualización Guía de Ingresos (manejo del aplicativo SAI), a los colaboradores del GIT Almacén e Inventarios, realizada el 07/06/24 por medio de Microsoft Teams, en la que participaron once personas.
</t>
  </si>
  <si>
    <t>Socialización_guía_ingreso.pptx
Acta_Socialización_guía_ingreso.pdf
Actualización_Almacenistas_en_Bodega.pptx
Acta_Actualización_Almacenistas_en_Bodega.pdf
Reporte_Inventario.pptx
Acta_Reporte_Inventario.pdf</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</si>
  <si>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</si>
  <si>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</si>
  <si>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</si>
  <si>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</si>
  <si>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Gestión Documental</t>
  </si>
  <si>
    <t>1_Plan Institucional de Archivos de la Entidad ­PINAR</t>
  </si>
  <si>
    <t>POL_16: Gestión Documental</t>
  </si>
  <si>
    <t>Durante el primer trimestre de la vigencia, el GIT de Gestión Documental elaboró los documentos para la contratación en modalidad de contratación directa con la empresa Servisoft para la implementación del SGDEA en la Entidad, estos documentos, fueron revisados por los servidores designados de la coordinación administrativa y remitidos al área de Compras Públicas para su revisión, así mismo, se realizaron los ajustes solicitados a partir de esta revisión y se surtió la revisión del proceso por parte de la Secretaría General de la Entidad, quienes a su vez solicitaron ajustes a los documentos, los cuales también se realizaron durante este periodo.</t>
  </si>
  <si>
    <t>Citación reunión Continuación segunda revisión proceso SGDEA_13022024.
Citación Reunión proceso SGDEA_0902024.
Citación reunión segunda revisión proceso SGDEA_12022024.
Documentos ajustados SGDEA_13032024.
Correo Ajustes solicitados compras SGDEA_04032024.
Documentos ajustados SGDEA_27032024.
Documentos ajustados SGDEA_07032024.
FICHA INDICADOR META PAI SG_ADMI_ 6_GD 2024.
Trámite Convalidación TVD.</t>
  </si>
  <si>
    <t>Durante el segundo trimestre de 2024, luego de la gestión del GIT Gestión Documental, se suscribió el contrato CO1.PCCNTR.6166288 con la empresa Servisoft, cuyo objeto es "Contratar la prestación del servicio de implementación y puesta en funcionamiento del Sistema de Gestión de Documentos Electrónicos de Archivo Mercurio existente en el Departamento Administrativo Nacional de Estadística - DANE."</t>
  </si>
  <si>
    <t>SG_ADMI_ 5_CO1_PCCNTR_6166288.pdf</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</si>
  <si>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</si>
  <si>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</si>
  <si>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</si>
  <si>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El GIT de Gestión Documental, durante el primer trimestre de la vigencia realizó los ajustes a las TVD solicitados por el AGN en la mesa realizada en el mes de diciembre del 2023.  El instrumento ajustado se remitió al Archivo General el 30 de enero mediante radicado 20243130012151, posteriormente, el 8 de febrero se realizó una mesa de trabajo con el evaluador del AGN para revisar la presentación, la cual se ajustó según las observaciones realizadas en la mesa y se remitió el 9 de febrero junto con el instrumento para ser compartido a los integrantes de la mesa técnica que se realizó el 14 de febrero de 2024.  A partir de esta mesa, fue necesario realizar una reunión con la Subdirección de Patrimonio del AGN en sus instalaciones con el fin de aclarar la línea del tiempo propuesta para la elaboración del instrumento, esta reunión se realizó el 27 de febrero de 2024.  Con base en los ajustes solicitados, se inició la reorganización del instrumento, la cual al terminó en el mes de marzo, la cual aún se encuentra en progreso.</t>
  </si>
  <si>
    <t>Acta3_DANE_TVD_mesa 3_Firmada_08022023.
Citación Mesa Técnica TVD_DANE14022024.
Citación Reunión Presencial Revisión TVD DANE_29022024.
Envío Presentación TVD DANE_09022024.
Envió Radicado 20243130012151.
Envío Radicado_20243130012151.
Solicitud Acta Reunión Presencial AGN_29022024.
FICHA INDICADOR META PAI SG_ADMI_ 5_GD 2024.
Plan de Trabajo Implementación SGDEA.</t>
  </si>
  <si>
    <t>Durante el segundo trimestre de 2024, el GIT de Gestión Documental realizó los ajustes solicitados por el comité técnico del AGN, llevado a cabo en febrero de 2024. Además, se remitió la versión 4 del instrumento para la programación de la mesa de trabajo, mediante radicado 20243130110071.</t>
  </si>
  <si>
    <t>Radicado 20243130110071.pdf
wetransfer_cuarta-entrega-tvd-dane_2024-06-06_2142</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</si>
  <si>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</si>
  <si>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</si>
  <si>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</si>
  <si>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</si>
  <si>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</si>
  <si>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</si>
  <si>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</si>
  <si>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</si>
  <si>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El GIT de Seguridad y Salud en el Trabajo durante el primer trimestre de 2024 ejecutó las actividades asociadas al Plan Anual de Trabajo a través de sus aliados estratégicos, dentro de las cuales se encuentran:  Actualización de la matriz de requisitos legales, realización de 60 exámenes médicos ocupacionales, evaluación mensual de indicadores del SG-SST, revisión y actualización de la matriz de identificación de peligros y riesgos  en DANE Central y Casa Esmeralda, reporte e investigación de 22 accidentes laborales y seguimiento a 2 enfermedades laborales diagnosticadas. De igual forma, ejecutó actividades relacionadas con los programas de vigilancia epidemiológica en: a) Riesgo psicosocial con la realización de 14 actividades grupales y 7 virtuales a nivel nacional y 5 asesorías individuales para personal de planta y contratistas. b) Riesgo biomecánico efectuando 71 inspecciones de ergonomía para teletrabajo. c) Riesgo cardiovascular dando apertura el taller cardiovascular para 441 colaboradores identificados con este riesgo a través de la aplicación de encuesta de riesgo cardiovascular que tuvo una participación de 1.090 personas entre planta y contratistas y la apertura del gimnasio con sesiones los días martes y jueves. d) Riesgo visual desarrollando la sesión educativa de riesgo visual con la participación de 12 personas y recorrido en las instalaciones de DANE Central con la fisioterapeuta de la ARL para realización de pausas activas visuales. Así mismo, llevó a cabo inspecciones periódicas y de seguridad a nivel nacional para los elementos de emergencias generando la renovación de insumos para 141 botiquines a nivel nacional y DANE Central y la actualización de 7 planes de emergencia a nivel nacional, así como la capacitación a las brigadas de emergencia a nivel nacional- en fenómenos naturales y de primeros auxilios en DANE Central. De igual manera, gestionó la conformación actualizada de los comités de convivencia laboral y COPASST y también realizó jornadas de sensibilización y capacitación sobre el SG-SST en el marco de las jornadas de inducción y reinducción realizadas.</t>
  </si>
  <si>
    <t>Informe de gestión SG-SST
Primer trimestre 2024
Cronograma del plan anual de trabajo  SG_SST 2024</t>
  </si>
  <si>
    <t>El GIT Seguridad y Salud en el Trabajo llevó a cabo las actividades asociadas al Plan Anual de Trabajo a través de sus aliados estratégicos durante el segundo trimestre de 2024, dentro de las cuales se encuentran:
- Actualización de la matriz de requisitos legales con corte al 30 de junio de 2024; realización de 172 exámenes médicos ocupacionales; evaluaciones mensuales de indicadores del SG-SST; reporte e investigación de 17 accidentes laborales; y seguimiento a 5 enfermedades laborales diagnosticadas.
- Realización de actividades relacionadas con los programas de vigilancia epidemiológica en: a) Riesgo psicosocial. 33 actividades a nivel nacional y 22 asesorías individuales para personal de planta y contratistas y 2 atenciones en crisis. Se realizaron capacitaciones presenciales sobre habilidades de liderazgo, trabajo en equipo y primeros auxilios intermedios en las 32 sedes, incluyendo DANE CAN. Se realizaron 3 talleres presenciales sobre relaciones interpersonales habilidades blandas, reconciliación y perdón en la sede de San Andrés. b) Riesgo biomecánico. Se efectuaron 14 inspecciones de ergonomía para teletrabajo, pausas activas, talleres de ergonomía para segmentos corporales, higiene postural en la conducción y seguimiento a personas identificados con diagnóstico osteomuscular. c) Riesgo cardiovascular. Se realizaron 11 actividades virtuales a nivel nacional y en DANE CAN. Se cuenta con la pasante de la Universidad Santo Tomás, acompañando las actividades físicas y cardiovasculares con sesiones los martes y jueves en el gimnasio de DANE CAN. d) Riesgo visual. Se realizaron 7 capacitaciones virtuales y presenciales a nivel nacional enfocadas en este programa. 
- La brigada de emergencia DANE Central y DTC Bogotá participó y acompañó la capacitación del CENU. Se realizó capacitación en primeros auxilios psicológicos y atención de emergencia en incendios para la brigada del INTERCAN.
- Se desarrolló la Semana de la Salud a nivel nacional entre el 20 y 24 de mayo, con un total de 89 actividades presenciales y virtuales. Se contó con el acompañamiento de las EPS, ARL y el corredor de seguros.
- Se gestionó la conformación actualizada de los comités de Convivencia Laboral y COPASST para la sede de Bucaramanga y se realizaron 15 jornadas de sensibilización y capacitación sobre el SG-SST, en el marco de las jornadas de inducción y reinducción del concurso de méritos, CENU y Encuesta de Calidad de Vida.
- Se realizó acompañamiento en la gestión del cambio a las sedes de Riohacha, Tunja y Puerto Carreño por el cambio de ubicación, y en el impacto psicosocial de ingreso y retiro de servidores, como resultado del concurso de méritos.</t>
  </si>
  <si>
    <t>Informe de gestión SG-SST Primer semestre 2024
Cronograma Actividades</t>
  </si>
  <si>
    <t>SG_GH_2</t>
  </si>
  <si>
    <t>Un proceso de inducción y reinducción aplicado, que incluya la temática referida a la prevención de la configuración de contrato realidad.</t>
  </si>
  <si>
    <t>22/01/2024</t>
  </si>
  <si>
    <t>6_Plan Institucional de Capacitación</t>
  </si>
  <si>
    <t>El GIT Desarrollo de Personal durante el primer trimestre de 2024 llevó a cabo una jornada de inducción presencial programada para los días 26, 27 y  28 de febrero, espacio durante el cual la Oficina Asesora Jurídica impartió los conocimientos referentes a la prevención de la configuración de contrato realidad. Así mismo, se solicitó a los participantes realizar la inducción virtual que se encuentra publicada en la página web de la entidad. https://www.dane.gov.co/files/induccion-institucional/index.html</t>
  </si>
  <si>
    <t>Lista asistencia 
PPT Oficina Asuntos Juridicos_Inducción_ Feb_ 2024
Invitación Inducción Virtual</t>
  </si>
  <si>
    <t>Durante el segundo trimestre de 2024, el GIT Desarrollo de Personal llevó a cabo dos jornadas completas de inducción institucional presencial para los servidores que se posesionaron en el marco del concurso de méritos en ascenso y abierto, así como para los nombramientos ordinarios, provisionales y reubicaciones. La primera jornada, se realizó el 17, 18 y 29 de abril; la segunda, el 19, 20 y 21 de junio. En estas jornadas, la Oficina Asesora Jurídica impartió conocimientos sobre la prevención de la configuración de contrato realidad. Además, se solicitó a los participantes realizar la inducción virtual que se encuentra publicada en la página web de la entidad, con el fin de ampliar sus conocimientos institucionales.</t>
  </si>
  <si>
    <t>Listas de asistencia (5)
Presentaciones (2)</t>
  </si>
  <si>
    <t>SG_GH_3</t>
  </si>
  <si>
    <t>Nombramientos en periodo de prueba por concurso de méritos abierto y de ascenso, teniendo en cuenta las listas de elegibles emitidas por la CNSC.</t>
  </si>
  <si>
    <t>(Nombramientos en periodo de prueba por concurso de méritos abierto y de ascenso efectivamente realizados / Cantidad de elegibles a nombrar con lista en firme) *100%</t>
  </si>
  <si>
    <t>Resoluciones de nombramiento en periodo de prueba por concurso de méritos abierto y de ascenso.</t>
  </si>
  <si>
    <t>3_Plan Anual de Vacantes</t>
  </si>
  <si>
    <t>El GIT Evaluación y Carrera gestionó 441 nombramientos en periodo de prueba por concurso de méritos modalidades abierto y ascenso, durante mayo y junio, con base en la firmeza de las listas de elegibles, publicada el 9 de abril de 2024 por la Comisión Nacional de Servicio Civil (CNSC).</t>
  </si>
  <si>
    <t>Resoluciones de nombramiento en periodo de prueba por concurso de méritos abierto y de ascenso.pdf</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</si>
  <si>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</si>
  <si>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</si>
  <si>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</si>
  <si>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7_Plan de Incentivos Institucionales</t>
  </si>
  <si>
    <t xml:space="preserve">El GIT Desarrollo de Personal durante los meses de enero, febrero y marzo de 2024, adelantó las actividades de capacitación, bienestar social e incentivos de acuerdo con lo establecido dentro del plan estratégico de gestión humana y los demás lineamientos institucionales. Dentro de las actividades desarrolladas durante este periodo, se destacan: a) Socialización del curso de Integridad, Transparencia y Lucha contra la Corrupción de la Función Pública, b) Habilitación por parte de la Secretaria de Salud de la Sala Amiga de la Lactancia Materna, c) Realización del taller potenciando habilidades de liderazgo a cargo de la ARL Positiva dirigido a todos los servidores de la entidad d) Con el apoyo de DICE se realizó el conversatorio mujer con Coraje 2024 en el marco de la conmemoración del día de la mujer y e) Adelantó las acciones de entrenamiento funcional por grupos focales, apertura gimnasio con el apoyo de un pasante de la Universidad Santo Tomás,  entre otras. </t>
  </si>
  <si>
    <t>Informe PIC y Bienestar e Incentivos 
I trimestre -2024</t>
  </si>
  <si>
    <t>Informe PIC y Bienestar e Incentivos 
II Trimestre -2024.pdf</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</si>
  <si>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</si>
  <si>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</si>
  <si>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</si>
  <si>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</si>
  <si>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</si>
  <si>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</si>
  <si>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Documento avance del diagnóstico</t>
  </si>
  <si>
    <t>Durante el segundo trimestre de 2024, el GIT Área de Gestión de Compras Públicas, servicios profesionales y de apoyo a la gestión definió la herramienta empleada para la recolección de datos sobre el diagnóstico del proceso Gestión Contractual, aplicó el cuestionario en Microsoft Forms y realizó las entrevistas a las direcciones territoriales.</t>
  </si>
  <si>
    <t>Videos de entrevista (6)
Formulario
Documento avance Diagnóstico de Gestión Contractual 2024</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</si>
  <si>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</si>
  <si>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</si>
  <si>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</si>
  <si>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</si>
  <si>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El GIT Área de Gestión de Compras Públicas, servicios profesionales y de apoyo a la gestión durante el primer trimestre de 2024 realizó 7 asesorías integrales dirigidas a Direcciones Territoriales y DANE Central para fomentar el cumplimiento de la normativa que aplica a la gestión contractual:
1. Cierre de expedientes en SECOP II
2. Trámite de Cuentas a través de SECOP II
3. Uso de plataformas SIGEP y SECOP
4. Plan anual de adquisiciones
5. Estudios previos y etapa precontractual de los procesos de contratación 
6. Convenios y contratos interadministrativos
7 Gestión Contractual en Direcciones Territoriales - articulación liderada por Secretaría General</t>
  </si>
  <si>
    <t>El GIT Área de Gestión de Compras Públicas, servicios profesionales y de apoyo a la gestión realizó asesorías integrales dirigidas a direcciones territoriales y DANE Central para fomentar el cumplimiento de la normativa que aplica a la gestión contractual, durante el segundo trimestre de 2024. Los siguientes temas agrupan lo tratado en las asesorías:
1. Cierre de expedientes en el SECOP II.
2. Diligenciamiento del Formato Único de Informe de Actividades y trámite de pago.
3. Uso de plataformas SIGEP y SECOP II.
4. Gestión del Plan Anual de Adquisiciones.
5. Gestión precontractual de los procesos de contratación, Estudios y documentos previos.
6. Gestión de convenios y contratos interadministrativos.
7. Gestión para la contratación de personas extranjeras.</t>
  </si>
  <si>
    <t>Documento Informe de Asesorías Gestión Contractual 2024 - II (avance II trimestre)
Carpetas de evidencias por tema de asesoría (correos, grabaciones, listados de asistencia, etc.) (7)</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</si>
  <si>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</si>
  <si>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</si>
  <si>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</si>
  <si>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</si>
  <si>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El GIT Área de Gestión de Compras Públicas, servicios profesionales y de apoyo a la gestión durante el primer trimestre de 2024 avanzó en el diseño e implementación de la estrategia realizando 10 actividades de capacitación: 8 capacitaciones que se realizaron el 30 y 31 de enero y 1, 2 y 3 de febrero se enfocaron en el trámite de cuentas y 2 en cierre de los expedientes a través del SECOP II lo que mejora y facilitar el ejercicio de supervisión e impulsa al cumplimiento de la normativa de Colombia Compra Eficiente. Se emitió la Circular No. 005 de 2024 - "Socialización de la implementación del formulario PLAN DE PAGOS en SECOP II"  y la Circular No. 013 del 27 de marzo de 2024  “Deberes y responsabilidades de los supervisores contractuales” , con el fin de recalcar la importancia del cumplimiento de los deberes,  la seguridad de la información y de algunos tips para la no constitución del contrato realidad en el desarrollo de las funciones de supervisión y adicionalmente se emitió un flash comunicativo a través de DANEnet el 22 de marzo.</t>
  </si>
  <si>
    <t>Documento de avance del diseño (presentación de Power Point)
Carpeta de evidencias de las capacitaciones y sensibilizaciones realizas (grabaciones, correos, listados de asistencia, publicaciones, etc.)</t>
  </si>
  <si>
    <t>El GIT Área de Gestión de Compras Públicas servicios profesionales y de apoyo a la gestión realizó el diseño e implementación de la estrategia de capacitación y sensibilización y llevó a cabo 4 actividades de capacitación y 2 de sensibilización durante el segundo trimestre de 2024, así:
- Dos capacitaciones sobre el uso del Formato Único de Informe de Actividades y sobre la supervisión de contratos, realizadas el 23 y 24 de mayo.
- Dos capacitaciones en el marco de la inducción institucional sobre las generalidades del Manual de Supervisión y sobre la configuración de contrato realidad, realizadas el 29 de abril y 19 de junio. Con estas últimas actividades se integra por primera vez la temática de supervisión en el programa de inducción.
- Dos sensibilizaciones por medio de notas en DANEnet: la primera, sobre deberes y responsabilidades de la supervisión y socialización de la circular 013, la cual fue emitida a finales de marzo; y la segunda, sobre la circular 016 (Actualización de Formato Único de Informe de Actividades y Certificado de Cumplimiento para trámite de cuentas).</t>
  </si>
  <si>
    <t>Presentación en PowerPoint del diseño de la estrategia de capacitación y sensibilización
Carpetas de evidencias de las capacitaciones y sensibilizaciones realizadas (grabaciones, correos, listados de asistencia, publicaciones, etc.) (6)</t>
  </si>
  <si>
    <t>SG_CP_4</t>
  </si>
  <si>
    <t>Herramienta diseñada e implementada para realizar el seguimiento a la etapa precontractual de los procesos de contratación gestionados por el GIT Compras Públicas de DANE Central.</t>
  </si>
  <si>
    <t>(Actividades realizadas / Actividades planificadas ) *100%</t>
  </si>
  <si>
    <t>Base de datos de seguimiento.</t>
  </si>
  <si>
    <t>2_Plan Anual de Adquisiciones</t>
  </si>
  <si>
    <t>Durante el segundo trimestre de 2024, el GIT Área de Gestión de Compras Públicas, servicios profesionales y de apoyo a la gestión evaluó la situación actual del seguimiento a la etapa precontractual de los procesos de contratación, mediante la aplicación de la matriz FODA, que identifica las fortalezas, oportunidades, debilidades y amenazas, así como proyectó la propuesta de la herramienta para realizar el seguimiento a la etapa precontractual, con alcance a los procesos de contratación gestionados por el GIT Compras Públicas de DANE Central.</t>
  </si>
  <si>
    <t>Documento del análisis del seguimiento a los procesos contractuales - FODA seguimiento contractual</t>
  </si>
  <si>
    <t>SG_CP_5</t>
  </si>
  <si>
    <t>Actualización documental realizada, con el fin de fortalecer la gestión en las etapas de la contratación pública de la entidad.</t>
  </si>
  <si>
    <t>(Documentos actualizados / Documentos a actualizar ) *100%</t>
  </si>
  <si>
    <t>Documentación actualizada.</t>
  </si>
  <si>
    <t>El GIT Área de Gestión de Compras Públicas, servicios profesionales y de apoyo a la gestión durante el primer trimestre de 2024 actualizó los procedimientos: GCO-050-PDT-001 Contratación de Servicios Profesionales y de Apoyo a la Gestión	Procedimiento el 02/ene/2024 y 
GCO-040-PDT-001 Elaboración del Plan Anual de Adquisiciones (PAA) el 12/feb/2024. Adicionalmente, se actualizaron dos procedimientos de convenios y contratos interadministrativos y un formato, derivado del traslado de la gestión de la Oficina Asesora Jurídica. Sumado a esto se actualizaron los formatos de constancia de cierre del expediente, se crearon y actualizaron las guías para trámite de cuentas en SECOP II y el formato de compromiso de confidencialidad. Para un total de 12 actualizaciones documentales del Proceso GCO. Dentro de los cambios sustanciales se pasó a publicar el PAA solamente el segundo y cuarto martes de cada mes para promover una planeación y ejecución rigurosa en las áreas y se desagregó y organizó el procedimiento de GCO-050-PDT-001 para lograr un mayor entendimiento y articulación en las etapas de la contratación.</t>
  </si>
  <si>
    <t>Relación de documentos actualizados con enlace a plataforma isolución</t>
  </si>
  <si>
    <t>El GIT Área de Gestión de Compras Públicas, servicios profesionales y de apoyo a la gestión actualizó la siguiente información documentada durante el segundo trimestre de 2024: la caracterización del proceso Gestión Contractual, GCO-000-CPR-001, en la que se actualizó el normograma; y el Formato Único de Informe de Actividades y Certificado de Cumplimiento, GCO-050-PDT-001-f-002.
Adicionalmente, se creó el instructivo para el Diligenciamiento del Formato Único de Informe de Actividades y Certificado de Cumplimiento, GCO-050-INS-001, con el que se busca mayor entendimiento para su diligenciamiento.</t>
  </si>
  <si>
    <t>Relación de documentos actualizados con el vínculo a Isolución</t>
  </si>
  <si>
    <t>SG FIN_Secretaria General Financiera</t>
  </si>
  <si>
    <t>SG_FIN_1</t>
  </si>
  <si>
    <t>Proceso de inducción y capacitación ejecutado, para fortalecer los conocimientos en temas contables, tributarios y presupuestales a nivel nacional.</t>
  </si>
  <si>
    <t>Porcentaje de avance ejecutado en el trimestre</t>
  </si>
  <si>
    <t xml:space="preserve">1. Documento de planeación de las inducciones y capacitaciones.
2. Listas de asistencia de las inducciones y capacitaciones realizadas. </t>
  </si>
  <si>
    <t>7_Gestión financiera</t>
  </si>
  <si>
    <t xml:space="preserve">El Área Financiera durante el primer trimestre de la vigencia 2024 realizó la construcción de un repositorio de documentos de buenas prácticas para la inducción y capacitación de funcionarios en temas financieros, contables y presupuestales, en relación con toda la cadena presupuestal, estos documentos fueron construidos y consolidados por los funcionarios y coordinadores del proceso a cargo de los GIT Central de Cuentas, Contabilidad, Tesorería, Presupuesto y PAC. </t>
  </si>
  <si>
    <t xml:space="preserve">1. Archivo en Excel relación de documentos de buenas prácticas 
2. Repositorio documentos buenas prácticas Área Financiera
</t>
  </si>
  <si>
    <t xml:space="preserve">Durante el segundo trimestre de la vigencia 2024, el GIT Área Financiera realizó las primeras inducciones a los nuevos funcionarios que ingresaron a la entidad por el concurso de méritos, así como sobre los procesos de pagos a los colaboradores del GIT Tesorería. Se utilizaron los documentos de buenas prácticas como apoyo a las actividades. </t>
  </si>
  <si>
    <t>1. Listas e informes de asistencia de las inducciones
2. Carpeta con 27 Documentos de Buenas Prácticas GIT Tesorería</t>
  </si>
  <si>
    <t>SG_FIN_2</t>
  </si>
  <si>
    <t>Proceso de acompañamiento a las Direcciones Territoriales para la estandarización y actualización de procesos y procedimientos de la cadena presupuestal.</t>
  </si>
  <si>
    <t xml:space="preserve">Porcentaje de avance ejecutado en el trimestre </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</si>
  <si>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</si>
  <si>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</si>
  <si>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 xml:space="preserve">El Área Financiera realizó el acompañamiento a las Direcciones Territoriales en los siguientes temas: Flujos de aprobación Plan de Pagos SECOP II el día 09/02/2024, adicional se realizó la  Construcción y actualización de la segunda versión del documento Guía para el trámite de cuentas en SECOP II - Financiera, y se realizó el   Acompañamiento a las Direcciones Territoriales tema: Aplicación Circular No. 010 del 5 de marzo de 2024 - Aplicación Decreto 2231 de 2023 - Retenciones el día 20/03/2024. </t>
  </si>
  <si>
    <t>1. Lista de Asistencia Flujos de Aprobación SECOP II - Financiera(1-21)
2. Lista de Asistencia Circular No. 010 del 5 de marzo de 2024 - Aplicación Decreto 2231 de 2023 - Retenciones
3. Documento Guía para el trámite de cuentas en SECOP II - Financiera Versión 2
4. Presentación Circular No. 010 de 2024 _Aplicación decreto 2231 de 2023.
5. Certificación Retefuente</t>
  </si>
  <si>
    <t>El GIT Área Financiera realizó el acompañamiento a las direcciones territoriales en los siguientes temas:
- Actualización del procedimiento Expedición del Registro Presupuestal DANE – FONDANE, comunicado a los enlaces a nivel nacional el 05/06/2024 mediante correo electrónico. 
- Actualización del procedimiento Pago de Obligación, ajustado y validado con la participación de las direcciones territoriales en mesa de trabajo del 26/06/2024.
Además, se elaboró el Cronograma de visitas a las direcciones territoriales, presentado a la Secretaría General (está sujeto a modificaciones).</t>
  </si>
  <si>
    <t>1. GFI-020-PDT-002 V10 PROCEDIMIENTO EXPEDICIÓN DEL REGISTRO PRESUPUESTAL DANE - FONDANE
2. COORREO SOCIALIZACIÓN ACTUALIZACIÓN GFI-020-PDT-002 V10 PROCEDIMIENTO EXPEDICIÓN DEL REGISTRO PRESUPUESTAL DANE - FONDANE
3. GFI-030-PDT-008 Procedimiento Pago de Obligación_v16 Final
4. DIAGRAMA DE FLUJO PROCEDIMIENTO PAGO DE OBLIGACIÓN
5. LISTADO DE ASISTENCIA 26-06-2024 REVISIÓN PROCEDIMIENTO PAGO DE OBLIGACIÓN DIRECCIONES TERRITORIALES
6. REUNIÓN Revisión procedimiento pago de obligación 26062024 
7. CRONOGRAMA ACOMPAÑAMIENTO VISTAS TERRITORIALES JUNIO JULIO
8.  Correo Cronograma visitas territoriales Área Financiera revisión y aprobación</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</si>
  <si>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</si>
  <si>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</si>
  <si>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</si>
  <si>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</si>
  <si>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</si>
  <si>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</si>
  <si>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</si>
  <si>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</si>
  <si>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Se realizó vigilancia a los planes de mejora suscritos para las siguientes operaciones estadísticas en el primer trimestre del 2024: Radiación global finalizado; Balance de Masa Glaciar finalizado; Red de Seguridad Alimentaria (RESA) en revisión y Parques Nacionales de Colombia en revisión la condición y el plan de mejoramiento; así como plan de mejoramiento en revisión Agencia Nacional de Seguridad Vial</t>
  </si>
  <si>
    <r>
      <rPr>
        <sz val="10"/>
        <color rgb="FF000000"/>
        <rFont val="Segoe UI"/>
        <family val="2"/>
      </rPr>
      <t xml:space="preserve">Formato Condición 23-PE-E89 OE75 Parques Rev1
Formato Vigilancia V2 21-PE-15 Balance Masa Glaciar Finalizado
Formato Vigilancia 21-PE-14 Rad. Global Finalizado
Formato Vigilancia 21-PE-05 DPS- ReSA Rev. 3
Formato Vigilancia 21-PE-04 ANSV Revisión
</t>
    </r>
    <r>
      <rPr>
        <sz val="10"/>
        <color rgb="FF000000"/>
        <rFont val="Segoe UI Light"/>
        <family val="2"/>
      </rPr>
      <t xml:space="preserve">
</t>
    </r>
  </si>
  <si>
    <t>En el periodo entre abril y junio de 2024, se realizó seguimiento a 5 Planes de Mejoramiento - DANE, así:
Cuenta Ambiental y Económica de Flujos de Energía (CAE-FE) 
Cuenta Ambiental y Económica de Flujo de Materiales: Residuos Sólidos (CAEFM - RS)
Encuesta Multipropósito EM (se encuentra pendiente hasta la próxima iteración de la OOEE)
Cuentas Nacionales Anuales de los Sectores Institucionales - CASI
Estadísticas de Concreto Premezclado (EC) (parte condicionada)</t>
  </si>
  <si>
    <t>Formato Vigilancia 22-PE-E34-OE367 CASI (Finalizado)
Formato Vigilancia 22-PE-E34-OE493_EM_V2
Formato Vigilancia 22-PE-E34-OE559 (CAE-FE)_Finalizado
Formato Vigilancia 22-PE-E34-OE561 (CAEFM-RS)_Finalizado
Formato Vigilancia 23-PE-E34-OE16 (EC)-(Condición)Finalizado</t>
  </si>
  <si>
    <t xml:space="preserve"> $ 44.431.231,50 </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</si>
  <si>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</si>
  <si>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</si>
  <si>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</si>
  <si>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</si>
  <si>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Se generó informe de acompañamiento, con énfasis en los aspectos evidenciados en el instrumento de diagnóstico aplicado al Departamento Administrativo de la Función Pública</t>
  </si>
  <si>
    <t>Informe acompañamientos MAC-1er trimestre 2024</t>
  </si>
  <si>
    <t>El 23 de abril de 2024 el equipo conformado por calidad estadística y subdirección realizaron una realimentación al DAFP, en esta sesión se solicitan ajustes al diligenciamiento del diagnóstico MAC con plazo 31 de mayo de 2024.
El 7 de mayo de 2024 la DIRPEN realizó la socialización: proceso de verificación de la implementación de regulación estadística y del Marco de Aseguramiento de la Calidad Estadística (MAC) de manera presencial a las entidades seleccionadas 2024. Se remite correo el 30 de mayo con el plazo 15 de julio de 2024 para el diligenciamiento del MAC
El 9 de mayo de 2024 el equipo conformado por calidad estadística y subdirección realizaron ajustes a la herramienta MAC relacionadas con el fraseo de los elementos esenciales y enlaces para acceder a los instrumentos para realizar la calificación.
El 29 de mayo de 2024 el equipo conformado por calidad estadística y subdirección realizaron al DNP una sesión de profundización del MAC, en esta sesión se acuerda la entrega del diagnóstico para el 15 de julio de 2024.</t>
  </si>
  <si>
    <t>23-05-2024-Correo DAFP con plazo diligenciamiento MAC
29-05-2024-Correo DNP con plazo diligenciamiento MAC
29-05-2024-Presentación herramienta MAC SEN Colombia
30-05-2024-Correo a entidades seleccionadas 2024 con plazo diligenciamiento MAC
Herramienta de diagnóstico del MAC
Informe acompañamientos MAC-2do trimestre 2024
Realimentación del diligenciamiento del MAC- DAFP - Informe de asistencia 4-23-24
Revisión herramienta MAC para enviar a entidades - Informe de asistencia 5-09-24
Sesión de profundización herramienta MAC-DNP-virtual  - Informe de asistencia 5-29-24</t>
  </si>
  <si>
    <t xml:space="preserve"> $ 17.545.491,50 </t>
  </si>
  <si>
    <t>DIRPEN_3</t>
  </si>
  <si>
    <t>Acompañamientos realizados para la aplicación del instrumento de autoevaluación</t>
  </si>
  <si>
    <t>Documento de informe de acompañamientos realizados para la implementación del instrumento de autoevaluación</t>
  </si>
  <si>
    <t>En el Marco del Curso de Auditores Internos en la Norma Técnica de Calidad del Proceso Estadístico, NTC PE 1000:2020, específicamente en el módulo de proceso estadístico, se introdujo lo relacionado con el instrumento de autoevaluación y sus elementos. Se incluye lista de asistencia para este Módulo y Presentación</t>
  </si>
  <si>
    <t>20240319 LISTA_PE y Autoevaluación -Curso Auditores
Presentación Visor Autoevaluación</t>
  </si>
  <si>
    <t xml:space="preserve">Se realizó sesión de capacitación a la Cuenta Ambiental y Económica de Flujos de Agua (CAE - FA), con el fin de presentar las generalidades del instrumento de autoevaluación, el visor con las listas de chequeo y los indicadores. Posteriormente, se realizó sesión de trabajo con el objetivo de presentar el avance del diligenciamiento del instrumento de autoevaluación por parte de los responsables de esta operación estadística, que correspondió a las fases de: Detección y Análisis de Necesidades, Diseño y Construcción, así mismo, se respondieron  las inquietudes que surgieron durante el diligenciamiento del instrumento en cuanto a la interpretación de las preguntas que se encuentran en la lista de chequeo, la aplicabilidad de algunos de los numerales, así como, de las posibles evidencias que dan soporte de cada numeral de la lista. Por otra parte, se recibió realimentación y comentarios sobre posibles mejoras que se pueden incorporar en el instrumento y que atienden a procesos que se llevan a cabo en las estadísticas derivadas y que están en la misma dirección del lineamiento de proceso y la NTC PE 1000:2020 para lo cual se realizó reunión el 07/06/2024 con el propósito de revisar algunos indicadores de evaluación que los responsables construyeron a partir de no conformidades generadas en la evaluación, con el fin de realizar un análisis de pertinencia para su inclusión en el instrumento de autoevaluación. 
 </t>
  </si>
  <si>
    <t>20240425_Autoevaluación_acompañamiento
Autoevaluación Cuenta Ambiental y Económica de Flujos de Agua (CAE - FA) - Informe de asistencia 4-25-24
Presentación indicadores evaluación fases del proceso estadístico-20240607_091515-Grabación de la reunión.mp4
Reunión para revisión del ejercicio de Autoevaluación OE CAE-FA</t>
  </si>
  <si>
    <t xml:space="preserve"> $ 13.255.364,00 </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</si>
  <si>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</si>
  <si>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</si>
  <si>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</si>
  <si>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</si>
  <si>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Como resultado del proceso de evaluación de la calidad del proceso estadístico, se generó el informe final para la operación estadística: "Indicador de Mezcla Asfáltica"</t>
  </si>
  <si>
    <t>13.1 Informe Final de Evaluación 24-PE-E34-OE628-IMA</t>
  </si>
  <si>
    <t xml:space="preserve"> $ 168.363.373,50 </t>
  </si>
  <si>
    <t>DIRPEN_5</t>
  </si>
  <si>
    <t xml:space="preserve">Cursos de auditor realizados en la Norma Técnica de Calidad del Proceso Estadístico NTC PE 1000:2020 </t>
  </si>
  <si>
    <t>Número de cursos realizados en el periodo</t>
  </si>
  <si>
    <t>Documento de informe de cursos de auditor ejecutados</t>
  </si>
  <si>
    <t xml:space="preserve">Durante el primer semestre de 2024, se desarrollaron dos ciclos del curso de Auditor NTC PE 1000:2020: el primero de ellos se ejecutó entre el 18 de marzo y el 22 de marzo de 2024. Para este primer ciclo, se contó con la participación de 25 personas inscritas pertenecientes a diferentes entidades del Sistema Estadístico Nacional, entre las cuales se encuentran Invemar, IDEAM, Armada Nacional, Migración Colombia, la Agencia para la Reincorporación y la Normalización (ARN), el Instituto Caro y Cuervo, la Alcaldía de Cúcuta, la Autoridad Nacional de licencias Ambientales (ANLA), la Agencia Logística de las Fuerzas Militares, la Agencia de Desarrollo Rural, la Aeronáutica Civil, la Federación Nacional de Avicultores (FENAVI), Icetex, EL Ministerio de Educación Nacional, la Contraloría General de la República y el DANE. Se tuvo un total de 9 personas certificadas como auditor.
El ciclo 2 del curso se desarrolló entre el 27 de mayo y el 31 de mayo de 2024 y contó con la participación de 40 personas inscritas provenientes del Icetex, el Instituto Colombiano Agropecuario  (ICA), el Ministerio de Hacienda, la Aeronáutica Civil de Colombia, la Alcaldía de Sabaneta, la Administradora de los Recursos del Sistema General de Seguridad Social en salud (ADRES), la Dirección de Impuestos y Aduanas Nacionales, la Dirección de Planeación Minero Energética (UPME) la Agencia Logística de las Fuerzas Militares, la Cámara de Comercio de Cartagena, la Unidad de Restitución de Tierras, la Secretaría Distrital de Movilidad, la Secretaría Distrital de Ambiente, la Dirección General Marítima, el Departamento Administrativo de la Función Pública, la Unidad Administrativa Especial Agencia Nacional de Defensa Jurídica del Estado, la Alcaldía de Cali, la Agencia de Desarrollo Rural, la Alcaldía Municipal de Ibagué, el Ministerio de Salud y Protección Social y el DANE. Para este ciclo se certificaron como auditor 10 participantes.  </t>
  </si>
  <si>
    <t>073-2024 Certificado Curso Auditor NTC PE 1000
074-2024 Certificado Curso Auditor NTC PE 1000
075-2024 Certificado Curso Auditor NTC PE 1000
076-2024 Certificado Curso Auditor NTC PE 1000
077-2024 Certificado Curso Auditor NTC PE 1000
078-2024 Certificado Curso Auditor NTC PE 1000
079-2024 Certificado Curso Auditor NTC PE 1000
080-2024 Certificado Curso Auditor NTC PE 1000
081-2024 Certificado Curso Auditor NTC PE 1000
084-2024 Certificado Curso Auditor NTC PE 1000
085-2024 Certificado Curso Auditor NTC PE 1000
086-2024 Certificado Curso Auditor NTC PE 1000
087-2024 Certificado Curso Auditor NTC PE 1000
088-2024 Certificado Curso Auditor NTC PE 1000
089-2024 Certificado Curso Auditor NTC PE 1000
090-2024 Certificado Curso Auditor NTC PE 1000
091-2024 Certificado Curso Auditor NTC PE 1000
092-2024 Certificado Curso Auditor NTC PE 1000
093-2024 Certificado Curso Auditor NTC PE 1000</t>
  </si>
  <si>
    <t xml:space="preserve"> $ 19.714.439,50 </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</si>
  <si>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</si>
  <si>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</si>
  <si>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</si>
  <si>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</si>
  <si>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 xml:space="preserve">Como parte integrante de la metodología de revisión de pares, se realizó la matriz de comparación entre el Código Regional de Buenas Prácticas y el Cuestionario de Autoevaluación del NQAF, que se constituye en el insumo fundamental para el desarrollo de la fase de autoevaluación del esquema de pares, y en la primera versión del instrumento de autoevaluación </t>
  </si>
  <si>
    <t>20240314_Comparacion CRBP vs NQAF</t>
  </si>
  <si>
    <t xml:space="preserve"> $ 11.419.523,50 </t>
  </si>
  <si>
    <t>DIRPEN_7</t>
  </si>
  <si>
    <t>Conversatorios para el fomento de la Cultura Estadística realizados</t>
  </si>
  <si>
    <t>Número de conversatorios realizados en el periodo</t>
  </si>
  <si>
    <t>Documento de informe de conversatorios ejecutados</t>
  </si>
  <si>
    <t xml:space="preserve">El 25 de junio de 2024 se llevó a cabo el conversatorio La identificación y el análisis de las necesidades de información y su relación con la relevancia de las estadísticas, cuyo objetivo fue generar un espacio de reflexión respecto a la importancia de contar con una identificación y un análisis de necesidades de información adecuados, en el marco del proceso estadístico. Este conversatorio se desarrolló mediante una metodología mixta (virtual y presencial) y contó con una sesión de presentaciones magistrales y con un panel de expertos que tuvo la participación de tres panelistas: Edgardo Cayón Fallon, consultor, docente e investigador en temática económica, Juliana Barrero Castellanos, consultora, docente e investigadora en temas culturales y de ciencia y tecnología y Juan Fernando Roa Ortiz, gerente General del Instituto Colombiano Agropecuario (ICA). Este evento tuvo la participación de 82 asistentes.
</t>
  </si>
  <si>
    <t xml:space="preserve">Asistencia conversatorio registro
Copia de Asistencia Primer Conversatorio Calidad Estadística(1-95)
pieza_banners_conversatorio_YT02
pieza_invitacion_conversatorio_mailing01
RV_VM_24_06_2024 Importancia Identificación y Análisis de Necesidades
RV_VM_24_06_2024_Conversatorio_Presentación_MAC
RV_VM_24_6_2024_Identificacion_analisis_necesidades
</t>
  </si>
  <si>
    <t xml:space="preserve"> $ 7.240.266,00 </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</si>
  <si>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</si>
  <si>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</si>
  <si>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</si>
  <si>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</si>
  <si>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Reporte Registros Administrativos 01/04/24
Reporte de Operaciones Estadísticas 01/04/24</t>
  </si>
  <si>
    <t>Reporte Registros Administrativos 28/06/2024
Reporte de Operaciones Estadísticas 28/06/2024</t>
  </si>
  <si>
    <t xml:space="preserve"> $ 75.055.104,50 </t>
  </si>
  <si>
    <t>DIRPEN_9</t>
  </si>
  <si>
    <t>Entidades territoriales priorizadas con asistencia técnica en la vigencia</t>
  </si>
  <si>
    <t>(Número de entidades asistidas/Número de entidades con solicitudes enviadas) *100%</t>
  </si>
  <si>
    <t>Asesorías técnicas o acompañamientos realizados a territorios</t>
  </si>
  <si>
    <t>Se reporta que, de 11 entidades del orden territorial que solicitaron asistencia técnica para formulación de planes estadísticos se atendieron 10 mediante reunión y envío de oficio y cronograma de actividades.</t>
  </si>
  <si>
    <t>Oficios y cronograma de actividades remitido a entidades</t>
  </si>
  <si>
    <t>Se reporta que, de 14 entidades del orden territorial que solicitaron asistencia técnica en el trimestre para formulación de planes estadísticos se atendieron 13 mediante el desarrollo de sesiones de la primera y segunda subfase para la formulación de planes estadísticos</t>
  </si>
  <si>
    <t>Listas de asistencia de las sesiones de asistencia
Presentaciones y material utilizado en las sesiones
Realimentación a productos remitidos por las entidades territoriales</t>
  </si>
  <si>
    <t xml:space="preserve"> $ 33.088.368,00 </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</si>
  <si>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</si>
  <si>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</si>
  <si>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</si>
  <si>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</si>
  <si>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Como parte de los instrumentos de la política de información estadística se realizó actualización de:
1. Ámbito de aplicación 
2. Preguntas FURAG
3. Construcción colectiva de la circular interna de lineamientos para el registro de información a través del FURAG 2023  para la medición del índice de desempeño institucional</t>
  </si>
  <si>
    <t>Excel ámbito de aplicación
Preguntas FURAG actualizadas.
Correos electrónico del envío al DAFP</t>
  </si>
  <si>
    <t>Se realizó la actualización de las recomendaciones y enlaces de acceso a la documentación metodológica asociada a las actividades de gestión de la política de Gestión de información estadística, según requerimiento del DAFP.</t>
  </si>
  <si>
    <t xml:space="preserve"> $ 27.999.530,00 </t>
  </si>
  <si>
    <t>DIRPEN_11</t>
  </si>
  <si>
    <t>Plan Estadístico Nacional 2023 - 2027 ejecutado</t>
  </si>
  <si>
    <t>Porcentaje de avance de la ejecución del Plan Estadístico Nacional 2023 - 2027 en el periodo</t>
  </si>
  <si>
    <t>Reporte trimestral de seguimiento del Plan Estadístico Nacional 2023 - 2027</t>
  </si>
  <si>
    <t>Como parte del avance en el PEN 2023 - 2027 en el primer trimestre se estructuró el plan de seguimiento, se construyó el sistema de seguimiento al PEN 2023 - 2027 y se realizaron reuniones con los responsables de las metas del plan</t>
  </si>
  <si>
    <t>Guía de reporte de avances y seguimiento 
Listas de asistencia a las reuniones 
Plan de acción PEN 2023 - 2027
Ficha de seguimiento PEN 2023 - 2027</t>
  </si>
  <si>
    <t>reporte-seguimiento-pen-v02-280624
metodologia-seguimiento-PEN-2023
anexo-matriz-de-seguimiento-plan-de-accion-PEN-2023
https://www.sen.gov.co/conozca-el-sen/instrumentos/planificacion-articulacion-estadistica/plan-estadistico-nacional-2023-2027</t>
  </si>
  <si>
    <t xml:space="preserve"> $ 83.354.544,50 </t>
  </si>
  <si>
    <t>DIRPEN_12</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</si>
  <si>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</si>
  <si>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</si>
  <si>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</si>
  <si>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</si>
  <si>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Se han realizado reuniones de desarrollo temático para las 5 salas especializadas del CASEN, y para la intersala especializada de Geografía y Economía, así como, reuniones conjuntas (plenarias del CASEN) y un seminario de "Arquitectura de datos: fundamentos y buenas prácticas" liderado por la Sala Especializada para la Modernización Tecnológica de la Producción Estadística.
En el trimestre se dinamizaron las mesas estadísticas de Transporte, TIC, Justicia, Agropecuarias y territoriales</t>
  </si>
  <si>
    <t>Carpeta CASEN :Actas de las reuniones realizadas para: - Salas Especializadas de: Modernización Tecnológica para la Producción Estadística; Salud, Bienestar Social y Demografía; Geografía, Medio Ambiente y Ordenamiento Territorial; Gobierno, Seguridad y Justicia, y Economía.
- Intersala Especializada de Geografía y Economía.
- Reuniones conjuntas: plenaria para los temas de carácter general como lo es el Reglamento interno del CASEN. Seminario de "Arquitectura de Datos: fundamentos y buenas prácticas" (agenda, nota conceptual, pieza de invitación, conclusiones y noticia para publicar en la página web del DANE).
Carpetas de evidencias para las mesas de Transporte, TIC, Justicia, Agropecuarias y territoriales</t>
  </si>
  <si>
    <t xml:space="preserve"> $ 367.287.580,00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</si>
  <si>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</si>
  <si>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</si>
  <si>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</si>
  <si>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</si>
  <si>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Para el ICET 2022, se realizó el procesamiento de la base de recolección y los análisis para desarrollar los procesos de validación</t>
  </si>
  <si>
    <t>Bases de datos del ICET procesada
Base de las Entidades a validar</t>
  </si>
  <si>
    <t>Para complementar el 25%, falta el análisis del contexto y series de tiempo basado en la base final de procesamiento, lo cual se realiza en la primera semana de abril.</t>
  </si>
  <si>
    <t xml:space="preserve"> $ 45.421.631,00 </t>
  </si>
  <si>
    <t>DIRPEN_14</t>
  </si>
  <si>
    <t>Planes de capacitación del Sistema Estadístico Nacional SEN 2024, implementados</t>
  </si>
  <si>
    <t>(Capacitaciones realizadas / capacitaciones formuladas)*100%</t>
  </si>
  <si>
    <t>Listas de asistencia de capacitaciones realizadas</t>
  </si>
  <si>
    <t>Servicio de educación informal</t>
  </si>
  <si>
    <t>Se realizaron tres socializaciones sobre la Política de Gestión de Información Estadística en el marco del MIPG, una socialización del Sistema de Identificación y Caracterización de Oferta y Demanda Estadística (SICODE), un taller de diseño, construcción e interpretación de indicadores, una socialización sobre la metodología de formulación de una línea base de indicadores y una socialización sobre la metodología de formulación de un plan estadístico, para un total de 7 socializaciones de acuerdo con lo programado en el Plan de Capacitaciones.</t>
  </si>
  <si>
    <t>LISTA DE ASISTENCIA SOCIALIZACIÓN POLÍTICA EN EL MARCO DEL MPIG 1 DE FEBRERO
LISTA DE ASISTENCIA SOCIALIZACIÓN POLÍTICA EN EL MARCO DEL MPIG 21 DE FEBRERO
LISTA DE ASISTENCIA SOCIALIZACIÓN POLÍTICA EN EL MARCO DEL MPIG 20 DE MARZO
Listado Socialización SICODE 16 de enero de 2024
Listado Inscritos y asistentes socializaciones marzo 2024 (Que incluye Listado taller de diseño, construcción e interpretación de indicadores - 6 de marzo, socialización sobre la metodología de formulación de una línea base de indicadores - 7 de marzo y socialización sobre la metodología de formulación de un plan estadístico - 14 de marzo)</t>
  </si>
  <si>
    <t xml:space="preserve"> $ 8.270.725,00 </t>
  </si>
  <si>
    <t>DIRPEN_15</t>
  </si>
  <si>
    <t>Cursos virtuales de Campus DANE para el SEN, mantenidos y actualizados</t>
  </si>
  <si>
    <t>Número de cursos actualizados o mantenidos en el periodo</t>
  </si>
  <si>
    <t>Cursos actualizados</t>
  </si>
  <si>
    <t>CURSOS VIRTUALES ENERO 2024
CURSOS VIRTUALES FEBRERO 2024
CURSOS VIRTUALES MARZO 2024</t>
  </si>
  <si>
    <t>Se llevaron a cabo 17 mesas de trabajo para el proceso de Adecuación y asesoría pedagógica para revisión de las actualizaciones transversales, de las cuales se tuvieron como resultado 30 guiones instruccionales (enviados a diseño y maquetación) que incluyen diseño instruccional, pertinencia pedagógica y académica de los cursos CLESEC 1 y 2 y CLESOC 1 y 2, MAC, NTC, FRAA, CRAA, DCII, CECE de ciclos 2 y 3.
Se realizaron ajustes transversales de carácter gráfico, documental, programático, normativo, estructural, de maquetación y de actualización de créditos e imagen corporativa de los 14 cursos que relacionan a continuación: CECE, CRAA, DCII, EDIPE, MAC, MFPE, NTC, POLGES, PE, CLESEC 1 y 2 y CLESOC 1 y 2, módulo de inducción y video de inducción. Ajustes en profundidad del curso FRAA. Actualizaciones de enlaces en el software Genially de los módulos del curso Auditor Norma Técnica de Calidad del Proceso Estadístico NTC PE 1000:2020.
Se atendieron 72 PQR recibidos mediante correo SEN. 
Se generaron 60 reportes de inactividad, actividad y calificaciones correspondientes a los cursos de los ciclos 1 y 2 2024.
Se llevaron a cabo 2 mesas de trabajo para el desarrollo de la Landingpage, de la que surgieron las propuestas de contenido y de diseño gráfico.
Se complementó el alistamiento gráfico y se configuraron, estructuraron y vincularon 20 aulas virtuales alojadas en la plataforma temporal APRENDIZAJECENU.
Se realizó la revisión consolidada de los cursos correspondientes al ciclo 3 en plataforma APRENDIZAJECENU.</t>
  </si>
  <si>
    <t xml:space="preserve"> $ 15.903.761,50 </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</si>
  <si>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</si>
  <si>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</si>
  <si>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</si>
  <si>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</si>
  <si>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</si>
  <si>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se realizaron las capacitaciones de Proceso estadístico, Documentación técnica fases Detección y Análisis de Necesidades, Diseño y Construcción, Documentación técnica fases Recolección/Acopio, Procesamiento, Análisis, Difusión, Evaluación, Norma Técnica de la Calidad del Proceso Estadístico NTC PE 1000:2020, Estándar Statiscal Data and Metadata Exchange SDMX, Estándar DDI y Dublin Core  y Clasificación del Consumo Individual por Finalidades 2018 Adaptada para Colombia (CCIF 2018 A.C.) y Política de Gestión de Información Estadística en el marco del MIPG, de acuerdo al plan de capacitaciones establecido para 2024.</t>
  </si>
  <si>
    <t>Listas de asistencia</t>
  </si>
  <si>
    <t>se realizaron las capacitaciones de Proceso estadístico(abril y junio), Documentación técnica fases Detección y Análisis de Necesidades, Diseño y Construcción, Documentación técnica fases Recolección/Acopio, Procesamiento, Análisis, Difusión, Evaluación en abril y junio, Norma Técnica de la Calidad del Proceso Estadístico NTC PE 1000:2020, Clasificación internacional de delitos con fines estadísticos Adaptada para Colombia (ICCS A.C.), Clasificación Industrial Internacional Uniforme de Todas las Actividades Económicas Revisión 4 Adaptada para Colombia (CIIU Rev. 4 A.C. (2022)), Clasificación Central de Productos Versión 2.1. Adaptada para Colombia (CPC Ver. 2.1 A.C. (2022)) y Política de Gestión de Información Estadística en el marco del MIPG(abril, mayo y junio) de acuerdo al plan de capacitaciones establecido para 2024.</t>
  </si>
  <si>
    <t xml:space="preserve"> $ 26.559.966,00 </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</si>
  <si>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</si>
  <si>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</si>
  <si>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</si>
  <si>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</si>
  <si>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Se publicó la correlativa TC_CIIU4AC(2020)_vs_CIIU4AC(2022)</t>
  </si>
  <si>
    <t>Tabla correlativa</t>
  </si>
  <si>
    <t>Se avanzó en la construcción de las correlativas:
Correlativa_CCIF_2018AC_vs_CPC2.1AC
CPC 2.1 A.C. (2022) vs. CPC 2.1 A.C (2023)
CPC-21AC-BienesTransportablesSec04-2023
Se avanzó en la construcción de los documentos para el acto administrativo de Consulta CUOC 2024
Se actualizó Sistema de consulta de conceptos estandarizados
Se adelanto la actualización de los documentos: Recomendaciones para elaborar modelos entidad - relación y Guía para la elaboración de especificaciones de requerimientos</t>
  </si>
  <si>
    <t xml:space="preserve">Tablas correlativas preliminares: Correlativa_CCIF_2018AC_vs_CPC2.1AC
CPC 2.1 A.C. (2022) vs. CPC 2.1 A.C (2023)
CPC-21AC-BienesTransportablesSec04-2023
Documentos borrador para consulta publica CUOC 2024
Base Sistema e consulta conceptos estandarizados corte Junio 30 de 2024
Borrador documentos: Recomendaciones para elaborar modelos entidad - relación_20240630 y Guía para la elaboración de especificaciones de requerimientos_20240630 </t>
  </si>
  <si>
    <t xml:space="preserve"> $ 269.486.822,00 </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</si>
  <si>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</si>
  <si>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</si>
  <si>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</si>
  <si>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</si>
  <si>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 xml:space="preserve">Se inició  la construcción y definición de Informe inicial, inventario OOEE DANE, inventario entidades SEN, borrador plan de verificación 2024 preliminar, la infografía verificación DANE y borrador formato comunicado SEN 
</t>
  </si>
  <si>
    <t>Borrador formato Invitación socialización SEN_2024
Borrador Plan verificación 2024 e inventario verificación SEN
Inventario OOEE DANE 2024
Informe inicial Verificación Regulación 2024
Infografía verificación regulación</t>
  </si>
  <si>
    <t>Se enviaron los oficios a las entidades SEN para indicar proceso de verificación 2024
Se realizó reunión con las 5 entidades SEN seleccionadas.
Se generó la herramienta para verificación DANE</t>
  </si>
  <si>
    <t>Oficios entidades SEN
Lista asistencia mesa de trabajo entidades SEN_presencial _07052024
Herramienta inicial verificación 2024</t>
  </si>
  <si>
    <t xml:space="preserve"> $ 16.776.162,00 </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</si>
  <si>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</si>
  <si>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</si>
  <si>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</si>
  <si>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</si>
  <si>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</si>
  <si>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</si>
  <si>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Durante el segundo trimestre del año, se llevó a cabo el desarrollo y publicación de los reportes de referentes internacionales correspondientes a los meses de marzo y abril de 2024. Las temáticas abordadas para cada reporte se describen a continuación.
Marzo
Buenas prácticas en manejo de operaciones estadísticas de diligenciamiento voluntario enfocados al proceso de recolección y estrategias de promoción y diseño
¿Cuáles medidas de desigualdad deberían considerarse en torno a la tierra, la propiedad inmueble, la tenencia de activos financieros y la riqueza en el país?
¿Qué tipo de software, hardware e infraestructura tecnológica implementan los INE/ONE para satisfacer las necesidades internas y externas de manera eficiente y segura, teniendo en cuenta presupuesto, tamaño y complejidad de los proyectos?
Reseña: Conferencia Internacional de Estadísticas del Trabajo (CIET)
Abril
Buenas prácticas en la medición de la economía popular (domésticas, económicas y colectivas) según INE/ONE
Organización interna de los INE para la investigación, el desarrollo, la innovación y la gestión del conocimiento
Buenas prácticas en el uso del lenguaje inclusivo (género, discapacidad, ciclo vital, étnico-racial) en documentos metodológicos por los INE/ONE</t>
  </si>
  <si>
    <t>Reporte_Referentes_Internacionales_Marzo_2024
Reporte_Referentes_Internacionales_Abril_2024</t>
  </si>
  <si>
    <t xml:space="preserve"> $ 17.980.055,50 </t>
  </si>
  <si>
    <t>DIRPEN_20</t>
  </si>
  <si>
    <t>Aplicaciones web para la recolección de información que facilite las comunicaciones en doble vía con usuarios de estadísticas oficiales</t>
  </si>
  <si>
    <t>Porcentaje de avance del desarrollo de la aplicación Web</t>
  </si>
  <si>
    <t>100% de la aplicación web desarrollada para la recolección de información</t>
  </si>
  <si>
    <t>En relación a las aplicaciones web para la recolección de información, que facilite las comunicaciones en doble vía con usuarios de estadísticas oficiales, se elaboró un borrador de buenas prácticas en recolección de datos voluntarios, una tabla comparativa con plataformas de desarrollo y se dio inicio al prototipado de la aplicación Web en Drupal. También se presentó el proyecto en la sala especializada para la Modernización Tecnológica de la producción estadística del CASEN, como un componente de la línea de trabajo relacionada con ciencia de datos.</t>
  </si>
  <si>
    <t>Buenas prácticas en recolección de datos voluntarios.docx
Herramientas AppDiversa.xlsx
Pantallazos prototipo AppDiversa Drupal.rar</t>
  </si>
  <si>
    <t>Participación Sala Modernización CASEN.
Desarrollo primera versión prototipo AppDiversa Drupal.
Informe comparativo plataformas de desarrollo aplicaciones web.
Informe buenas prácticas en recolección de datos voluntarios.
Reunión con OSIS y Microsoft para conocer oferta de plataformas de Microsoft.
Se hace entrevista a candidatos a ingeniero Fullstack.
Se envían pruebas a candidatos preseleccionados como ingeniero Fullstack.
Se define establecer pilotos de aplicaciones web en Drupal, desarrollo con código desde cero y Microsoft, si de parte de la OSIS se tramita una licencia.
Se realizaron reuniones con ODS para definir nuevas preguntas a incluir en el aplicativo a desarrollar.
Se revisó la plataforma OBSERVA (Presidencia de la república) para determinar si la información capturada se puede utilizar en los procesos de ODS.
Se presentó una propuesta de estructura de documentación del proyecto AppDiversa en el marco de estandarización de documentación metodológica de los proyectos de analítica.</t>
  </si>
  <si>
    <t>v5 Informe comparativo plataformas desarrollo aplicaciones web VF.docx
Pruebas AppDiversa DRUPAL v1.pdf
EDP_Desarrollador fullstack.pdf .docx
v4 Informe comparativo desarrollo plataforma aplicaciones web VF.xls
Cuadro plataforma Observa.xls</t>
  </si>
  <si>
    <t xml:space="preserve"> $ 15.152.967,50 </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</si>
  <si>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</si>
  <si>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</si>
  <si>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</si>
  <si>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</si>
  <si>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Reporte_Referentes_Internacionales_Diciembre_2023.pdf
Reporte_Referentes_Internacionales_Febrero_2024.pdf</t>
  </si>
  <si>
    <t>Descripción
Durante el segundo trimestre del año, se llevaron a cabo las mesas de trabajo correspondientes a las actividades económicas Minería, Pesca y Educación de no mercado con Cuentas Nacionales, con el objetivo de definir los términos de búsqueda que serán utilizados para el proyecto índice de noticias. Por otra parte, se llevó a cabo la socialización y se puso a disposición del equipo de Cuentas Nacionales, el tablero de visualización que contiene el total de noticias capturadas para las actividades: agricultura, turismo, construcción. Se espera poder incluir en el próximo trimestre las demás actividades que se han venido trabajando en el año.
Por otra parte, frente a la medición del indicador ODS 10.7.3 se realizaron mesas periódicas con el equipo ODS y se definió la temporalidad que será utilizada por medio del proyecto índice de noticia, como una herramienta que utiliza fuentes de información no tradicionales para la medición del indicador. También se desarrolló una mesa de expertos con el equipo de Migración Colombia, articulada por medio de equipo ODS, con el objetivo de poder incluir elementos temáticos dentro de la medición solicitada.
Frente a las sugerencias de CASEN, se empezaron a desarrollar mesas con el apoyo de OSIS, que permitan robustecer el modelo.</t>
  </si>
  <si>
    <t xml:space="preserve"> $ 16.718.471,00 </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</si>
  <si>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</si>
  <si>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</si>
  <si>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</si>
  <si>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</si>
  <si>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Archivo Enlaces Web SEN.pdf - Donde se especifican los espacios Web desarrollados, actualizados o en permanente mantenimiento.
Archivos report-GA_2.pdf y report-GA_3.pdf con los informes gráficos de Google Analytics</t>
  </si>
  <si>
    <t xml:space="preserve">Se realizó la actualización del núcleo y los módulos de la plataforma web, migrando de la versión 10.1.5 a la versión 10.2.7 del CMS Drupal. También se continuó con la publicación de contenidos en la página web del SEN, correspondientes a reportes de referentes internacionales, actas de las salas especializadas del CASEN, boletines sectoriales, cursos virtuales Aula Digital ciclo 3, publicaciones de noticias, documentos anexos, entre otros. Finalmente, se realizó el monitoreo de las métricas generadas por la herramienta Google Analytics en los periodos de febrero a junio.
</t>
  </si>
  <si>
    <t>actualizacion-web-sen-27-06-2024.zip
listado-publicaciones-web-sen.xlsx
metricas-web-sen.xlsx</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</si>
  <si>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</si>
  <si>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</si>
  <si>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</si>
  <si>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</si>
  <si>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 xml:space="preserve">Durante el primer trimestre de la vigencia 2024 se contó con los espacios tradicionales de difusión para la oferta estadística del SEN (Página del Sistema Estadístico Nacional (SEN)  www.sen.gov.co, Página del DANE. www.dane.gov.co, Red social X del DANE. https://twitter.com/DANE_Colombia, Red social Facebook del DANE, https://www.facebook.com/DANEColombia, Canal YouTube del DANE. https://www.youtube.com/user/DaneColombia, Revista de Ética: https://mega.nz/file/3UgVGATB#RfAnuePws3I99kkWwe2TZ6zK91IyeREp8PjWlFufDl0). Estos espacios permitieron difundir eventos, noticias, mensajes, así como lineamientos, guías y políticas en materia estadística. Como espacio nuevo de difusión de información estadística, se contó con el sitio WEB del Departamento Nacional de Planeación (DNP) para la planeación territorial Sispt  (https://sispt.dnp.gov.co/documentos/default-documentos); espacio en el cual se dispuso el documento conceptual "Planeación Territorial basada en información estadística" junto con la "Matriz de ubicación de información estadística base para el territorio",  herramientas estratégicas para la formulación de los planes de desarrollo territoriales. Estos materiales fueron desarrollados en trabajo conjunto DNP, UNFPA y DANE.
1. SISPT. https://sispt.dnp.gov.co/guias/default-guias
</t>
  </si>
  <si>
    <t xml:space="preserve">https://sispt.dnp.gov.co/documentos/default-documentos:
Planeación Territorial basada en información estadística https://colaboracion.dnp.gov.co/CDT/Desarrollo%20Territorial/SisPT/Planeaci%C3%B3n%20Territorial%20-%20Informaci%C3%B3n%20estad%C3%ADstica.pdf
Matriz de ubicación de información estadística base para el territorio
https://sispt.dnp.gov.co/documentos/default-documentos
</t>
  </si>
  <si>
    <t>Durante el segundo trimestre de la vigencia 2024 se contó con los espacios tradicionales de difusión para la oferta estadística del SEN (Página del Sistema Estadístico Nacional (SEN) www.sen.gov.co, Página del DANE. www.dane.gov.co, Red social X del DANE. https://twitter.com/DANE_Colombia, Red social Facebook del DANE, https://www.facebook.com/DANEColombia, Canal YouTube del DANE, https://www.youtube.com/user/DaneColombia y adicionalmente, para este trimestre se inició la divulgación de información por Linkedin en https://www.linkedin.com/company/departamento-administrativo-nacional-de-estadistica-dane/</t>
  </si>
  <si>
    <t>https://www.linkedin.com/company/departamento-administrativo-nacional-de-estadistica-dane/</t>
  </si>
  <si>
    <t>DIRPEN_24</t>
  </si>
  <si>
    <t>Espacios de promoción para el uso de la oferta estadística del SEN acorde con los marcos rectores  en torno a principios, estándares, valores y prácticas comunes.</t>
  </si>
  <si>
    <t>Material de apoyo empleado en los espacios de divulgación</t>
  </si>
  <si>
    <t>Con la finalidad de promover el uso de la oferta estadística del Sistema Estadístico Nacional SEN) se ofertaron en el primer ciclo de 2024, diez cursos virtuales, entre el 30 de enero y el 6 de febrero de 2024, para ser cursados entre el 15 de febrero y el 15 de abril de 2024. Los cursos ofertados fueron los siguientes: 
1. Metodología de formulación de un plan estadístico
2. Norma técnica de la calidad del proceso estadístico NTC PE 1000:2020
3. Diseño y construcción de indicadores
4. Política de Gestión de la Información Estadística
5. Proceso estadístico
6. Fortalecimiento de registros administrativos para su aprovechamiento estadístico
7. Configuración de registros administrativos para su aprovechamiento estadístico
8. Condiciones para la evaluación de la calidad estadística
9. Enfoque diferencial e interseccional en la producción estadística
10. Marco de Aseguramiento de la calidad para Colombia
De otro lado, el 21 de febrero de 2024 de manera conjunta con DNP se realizó el Conversatorio ""Del dato al hecho es corto el trecho", con el objetivo de dar a conocer la oferta estadística para que los entes territoriales formulen sus planes de desarrollo, a partir de la información estadística existente. https://www.youtube.com/watch?v=Pd1ypUfEEOM</t>
  </si>
  <si>
    <t>20240208_BASE INSCRITOS CICLO 1 2024_15 FEBRERO A 15 ABRIL.xlsx
Correo_ DAFP_ciclo 1 del 2024.pdf
Enlaces de los cursos del SEN del ciclo 1 del 2024.pdf
https://www.youtube.com/watch?v=Pd1ypUfEEOM</t>
  </si>
  <si>
    <t xml:space="preserve">Enlace cursos Ciclo 2.PDF
CORREO INSCRIPCIONES - DAFP CICLO 2.PDF
10042024_ INSCIPCIONES CURSOS VIRTUALES CICLO 2.xls
Carpeta Eventos 
</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</si>
  <si>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</si>
  <si>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</si>
  <si>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</si>
  <si>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</si>
  <si>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 xml:space="preserve">En el primer trimestre de la vigencia para fortalecer el diálogo e intercambio de experiencias entre los actores del SEN, se realizaron:  8 mesas estadísticas y 8 encuentros con las salas especializadas del Consejo Asesor Técnico del Sistema Estadístico Nacional (CASEN). En las mesas estadísticas se discutieron y revisaron las demandas insatisfechas de información estadística, así como también, la revisión de los aspectos relacionados con el diseño, la producción, la difusión de estadística.  De otra parte, en las Salas CASEN se dio inicio a las sesiones de trabajos, con la presentación del plan de trabajo propuesto y concertado con los expertos de cada una de las salas, así como también el desarrollo de las líneas de investigación a desarrollar en 2024.
Estas son las mesas y encuentros con las fechas de su realización:
Mesa Estadísticas de Salud  - 26 de febrero
Mesa Estadísticas de Justicia, Seguridad y Convivencia Ciudadana - 7 de marzo
Mesa de Estadísticas Minero-energéticas - 14 de marzo
Mesa de Estadísticas Minero - energéticas - 22 de marzo
Mesa Estadísticas Ambientales - 1ro de marzo
Mesa Estadísticas de Turismo - 4 de marzo
Mesa de tecnologías de la información - 6 de marzo 
Mesa de Estadísticas étnicas - 20 de marzo
Sala Especializada de Modernización Tecnológica de la Producción Estadística - 23 de febrero
Sala Especializada de Modernización Tecnológica de la Producción Estadística - 22 de marzo
Sala de Economía - 19 de febrero
Sala Especializada de Gobierno, Seguridad y Justicia - 23 de febrero
Sala Especializada de Geografía, Medio Ambiente y Ordenamiento Territorial - 19 de febrero
Sala Especializada de Salud, Bienestar Social y Demografía - 22 de febrero
Intersala Salud y Economía (dos sesiones) - 29 de febrero y 19 de marzo </t>
  </si>
  <si>
    <t xml:space="preserve">
Acta1 Sala Modernización 23022024
CASEN_SalaModernización_22032024.pptx
Agenda_CASEN_SalaModernización_22032024.pdf
Acta1 Sala Economía 19022024.pdf
CASEN_SalaGobierno_29032024.pptx
Acta1 Sala Gobierno 23022024.pdf
CASEN_Sala Gobierno_23022024_Agenda.pdf
Sala de Geografía - CASEN - Ajustada_2.pptx
CASEN_Sala salud Agenda
Gastos ECV CASEN Sala Conjunta de Economía y Salud.pdf
Acta1 Intersala Salud y Economía 29022024
Acta 1 Sala Geografía 19022024
Acta1 Sala Salud 22022024
Acta 2. Sala Modernización 22032024
Agenda_2a. Reunión IntersalasCASEN_Economía y Salud_19032023.pdf
Agenda Plandetrabajo_MES_ Justicia
Mesa de Justicia - Ajustada_Rev_VM_CH_6_03_2024
Acta1_Mesa Tic_06032024
ppt mesa TIC 06-03-2024
7a. Mesa de Estadísticas de Turismo - 04.03.2024_consolidada
7ª. Reunión - Asistencia Mesa Sectorial de Estadísticas de Turismo(1-30)
Asistencia 20a.Reunión Mesa Minero energética2024-03-14
PPT MESA ESTADISTICA SECTORIAL CONSOLIDADA_14 03 2024
Listado Asistencia Mesa Ambientales 01032024
Acta Tercera Mesa de Estadísticas Ambientales
PPT mesa ambiental_ 1marzo2024 DANE
Acta N.4 Mesa estadística sectorial salud 26 -02-2024 ultimo
Taller de Necesidades_ Sala Salud
PPT_Balance_mesa_estadística_etnica 20032024</t>
  </si>
  <si>
    <t>En el primer trimestre de la vigencia 4 espacios de diálogo no se pudieron desarrollar, por la dificultad de agenda para realizar las sesiones de trabajo con las otras instancias de coordinación del SEN (CAD, CSEE y CES).  Para el segundo trimestre de la vigencia se tiene proyectado avanzar con las sesiones de trabajo de estas instancias.</t>
  </si>
  <si>
    <t>Carpeta CASEN
Carpeta Mesas de Estadísticas Sectoriales</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</si>
  <si>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</si>
  <si>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</si>
  <si>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</si>
  <si>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</si>
  <si>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Seguimiento PAI I Trimestre
Presentación de la estrategia IDEC a los territorios: https://www.youtube.com/watch?v=oHyVej-YRHk</t>
  </si>
  <si>
    <t xml:space="preserve">Para el segundo trimestre se realizaron tres sesiones a nivel estratégico:
5/04/2024. Comité Nacional de Datos
29/04/2024 Comité de Administración de Datos (primera sesión ordinaria)
30/05/2024 Comité de Administración de Datos (primera sesión extraordinaria Ley de Datos)
A nivel táctico y operativo se realizaron mesas de trabajo con los administradores de datos:
Mesas sobre datos abiertos
Mesas sobre ecosistema de datos
Mesas sobre datos maestros
Mesa de resolución de preguntas hoja de ruta PNID
Mesa de trabajo Catálogo componentes de información
</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</si>
  <si>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</si>
  <si>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</si>
  <si>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</si>
  <si>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</si>
  <si>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</si>
  <si>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 xml:space="preserve">Se actualizó el Plan Operativo de Desarrollo de Capacidades e Innovación para el 2do ciclo de proceso GCI.
Se cuenta con el reporte de transferencia de capacidades para el segundo ciclo del proceso GCI correspondiente al proyecto Construcción de la grilla como marco de soporte a las diferentes fases del proceso estadístico. </t>
  </si>
  <si>
    <t>Plan Operativo de desarrollo de Capacidades e Innovación Proyectos GCI 2do ciclo 01-04-2024.
Grilla_DANE - Reporte descriptivo de la fase de transferencia</t>
  </si>
  <si>
    <t>Plan Operativo Desarrollo Capacidades e Innovación 2do ciclo GCI 06-05-24
Transferencia Proyecto EMMET
Efectos y aprendizajes Proyecto Grilla</t>
  </si>
  <si>
    <t xml:space="preserve"> $                       16.200.000,00</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</si>
  <si>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</si>
  <si>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</si>
  <si>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</si>
  <si>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</si>
  <si>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Se cuenta con el informe de intercambio de conocimiento del periodo julio -sept de 2023 para publicar en DANENET
Se solicitaron los insumos para el informe de intercambio de conocimiento para el periodo oct-dic de 2023</t>
  </si>
  <si>
    <t>Informe-de-Intercambio-de-Conocimiento-julio -sept 2023 Definitivo.
Correo solicitud insumos informe oct-dic 2023.
Formulario de registro eventos internacionales feb 2024 DRA.
Formulario de registro eventos internacionales feb 2024 Subdirección</t>
  </si>
  <si>
    <t>Se cuenta con el informe de intercambio de conocimiento del periodo octubre -diciembre de 2023 para publicar en DANENET
Se tiene un avance de la nota conceptual para el evento SEN sobre buenas prácticas para la producción estadística, proyectos de innovación y la exploración de fuentes secundarias.</t>
  </si>
  <si>
    <t>Informe trimestral (oct - dic 2023) intercambio de conocimiento
Avance NotaConceptual_Evento SEN Gestión del Conocimiento</t>
  </si>
  <si>
    <t xml:space="preserve"> $                      10.800.000,00</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</si>
  <si>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</si>
  <si>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</si>
  <si>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</si>
  <si>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</si>
  <si>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</si>
  <si>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</si>
  <si>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</si>
  <si>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Se generaron los productos de Cuenta Ambiental y Económica de Flujos
del Bosque (CAE-FB)
2021 – 2022 provisional y Cuenta Ambiental y Económica de Flujos de Energía (CAE-FE)
2021 – 2022 provisional; a partir de la implementación del proceso de producción estadística bajo el modelo GSBPM, para su publicación en la página web del DANE</t>
  </si>
  <si>
    <t>1. bol-CAEFB-2022p
2. anex-CAEFB-BOUUnidFisicas-2022p
3. anex-CAEFB-CuadroOferUnidadeFisicas-2022p
4. anex-CAEFB-CuadroOferUnidadeMonetarias-2022p
5. Bol_Energia_emisiones_2022_provisional
6. cuadro_oferta_utilizacion_energia_emisiones_2022_provisional
7. https://www.dane.gov.co/index.php/estadisticas-por-tema/cuentas-nacionales/cuentas-satelite/cuenta-satelite-ambiental-csa</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</si>
  <si>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</si>
  <si>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</si>
  <si>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</si>
  <si>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</si>
  <si>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</si>
  <si>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</si>
  <si>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Se preparó, ejecutó y cerró el acopio de las dos Operaciones Estadísticas; así mismo, se realizó la evaluación de la fases de acopio para las dos Operaciones Estadísticas</t>
  </si>
  <si>
    <t> </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</si>
  <si>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</si>
  <si>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</si>
  <si>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</si>
  <si>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</si>
  <si>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</si>
  <si>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 Se avanzó en las fases de detección y análisis de necesidades, diseño, construcción, acopio y procesamiento de la CST</t>
  </si>
  <si>
    <t>Se generaron los productos de la Cuenta Satélite de Turismo (CST)
2022 provisional y 2023 preliminar; a partir de la implementación del proceso de producción estadística bajo el modelo GSBPM, para su publicación en la página web del DANE</t>
  </si>
  <si>
    <t>1. bol-CST-2023
2. anex-CST-Ocupados-2023
3. anex-CST-2023
4. https://www.dane.gov.co/index.php/estadisticas-por-tema/cuentas-nacionales/cuentas-satelite/cuentas-economicas-cuenta-satelite-de-turismo-cst</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</si>
  <si>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</si>
  <si>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</si>
  <si>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</si>
  <si>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</si>
  <si>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</si>
  <si>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 Se avanzó en las fases de detección y análisis de necesidades, diseño, construcción y acopio de la CSECC.</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</si>
  <si>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</si>
  <si>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</si>
  <si>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</si>
  <si>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</si>
  <si>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</si>
  <si>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  Se avanzó en las fases de detección y análisis de necesidades, diseño, construcción y acopio de la CSECCB.</t>
  </si>
  <si>
    <t>Se avanzó en los trabajos de acopio de las fuentes de información de las encuestas estructurales anuales, las encuestas de coyuntura y registros administrativos.</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</si>
  <si>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</si>
  <si>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</si>
  <si>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</si>
  <si>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</si>
  <si>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</si>
  <si>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  Se avanzó en las fases de detección y análisis de necesidades, diseño y construcción  de la CSACA y CSAGP.</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</si>
  <si>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</si>
  <si>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</si>
  <si>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</si>
  <si>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</si>
  <si>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Se generaron los productos de publicación del  PIB trimestral desde los enfoques de la producción y el gasto, para los periodos del: cuarto trimestre de 2023; a partir de la implementación del proceso de producción estadística bajo el modelo GSBPM, para su publicación en la página web del DANE</t>
  </si>
  <si>
    <t>1. bol-PIB-IVtrim2023
2. cp-PIB-IVtrim2023
3. doc-PIB-EspecifiAjusEstacional-IVtrim2023
4. pres-PIB-IVtrim2023
5. https://www.dane.gov.co/index.php/estadisticas-por-tema/cuentas-nacionales/cuentas-nacionales-trimestrales/pib-informacion-tecnica</t>
  </si>
  <si>
    <t>Se generaron los productos del Producto Interno Bruto (PIB)
I trimestre 2024 preliminar; a partir de la implementación del proceso de producción estadística bajo el modelo GSBPM, para su publicación en la página web del DANE</t>
  </si>
  <si>
    <t>1. bol-PIB-Itrim2024-v2
2. cp-PIB-Itrim2024
3. pres-PIB-Itrim2024
4. anex-GastoConstantes-Itrim2024
5. anex-GastoCorriente-Itrim2024-v2
6. anex-ProduccionConstantes-Itrim2024 (1)
7. anex-ProduccionCorriente-Itrim2024
8. https://www.dane.gov.co/index.php/estadisticas-por-tema/cuentas-nacionales/cuentas-nacionales-trimestrales/pib-informacion-tecnica</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</si>
  <si>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</si>
  <si>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</si>
  <si>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</si>
  <si>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</si>
  <si>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</si>
  <si>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Se generaron los productos de publicación del PIB trimestral por el enfoque del ingreso y de las cuentas por sector institucional para los periodos: cuarto trimestre de 2023; a partir de la implementación del proceso de producción estadística bajo el modelo GSBPM, para su publicación en la página web del DANE</t>
  </si>
  <si>
    <t>1. bol-CNTSI-IVtrim2023
2. anex-CNTSI-ConciCuentaNoFinayFina-IVtrim2023
3. anex-CNTSI-Serie-IVtrim2023
4. https://www.dane.gov.co/index.php/estadisticas-por-tema/cuentas-nacionales/cuentas-nacionales-trimestrales-por-sector-institucional-cntsi</t>
  </si>
  <si>
    <t>Se generaron los productos de las Cuentas Nacionales Trimestrales Por Sector Institucional (CNTSI)
I trimestre 2024pr; a partir de la implementación del proceso de producción estadística bajo el modelo GSBPM, para su publicación en la página web del DANE</t>
  </si>
  <si>
    <t>1. bol-CNTSI-Itrim2024
2. anex-CNTSI-Serie-Itrim2024
3. anex-CNTSI-ConciCuentaNoFinayFina-Itrim2024
4. https://www.dane.gov.co/index.php/estadisticas-por-tema/cuentas-nacionales/cuentas-nacionales-trimestrales-por-sector-institucional-cntsi</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</si>
  <si>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</si>
  <si>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</si>
  <si>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</si>
  <si>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</si>
  <si>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Se generaron los productos de publicación del Producto Interno Bruto por departamentos:
- años 2021 provisional, 2022 provisional y Valor agregado por municipios años 2021 provisional y 2022 provisional; a partir de la implementación del proceso de producción estadística bajo el modelo GSBPM, para su publicación en la página web del DANE</t>
  </si>
  <si>
    <t>1. bol-PIBDep-2022p
2. anex-PIBDep-Activecono-2022p
3. anex-PIBDep-departamento-2022p
4. anex-PIBDep-Regiones-2022p
5. anex-PIBDep-Retropo-por-Depart-2022p
6. anex-PIBDep-TotalDep-2022p
7. anex-PIBDep-ValorAgreMuni-2011-2022p
8. https://www.dane.gov.co/index.php/estadisticas-por-tema/cuentas-nacionales/cuentas-nacionales-departamentales</t>
  </si>
  <si>
    <t>El próximo boletín se publica en  el segundo trimestre según calendario WEB, por lo cual se enviará el formato de ajuste para la fecha establecida que corresponde al mes de mayo.</t>
  </si>
  <si>
    <t>Se generaron los productos de las Cuentas Departamentales
Producto Interno Bruto por Departamento
2023 preliminar; a partir de la implementación del proceso de producción estadística bajo el modelo GSBPM, para su publicación en la página web del DANE</t>
  </si>
  <si>
    <t>1. bol-PIBDep-2023pr
2. anex-PIBDep-Activecono-2023pr
3. anex-PIBDep-departamento-2023pr
4. anex-PIBDep-departamento-2023pr
5. anex-PIBDep-Retropo-por-Depart-2023pr
6. anex-PIBDep-TotalDep-2023pr
7. anex-PIBDep-ValorAgreMuni-2011-2022p
8. https://www.dane.gov.co/index.php/estadisticas-por-tema/cuentas-nacionales/cuentas-nacionales-departamentales</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</si>
  <si>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</si>
  <si>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</si>
  <si>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</si>
  <si>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</si>
  <si>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</si>
  <si>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Se generaron los productos de publicación del Indicador de Seguimiento a la Economía ISE para los periodos: noviembre y diciembre de 2023, y enero 2024; a partir de la implementación del proceso de producción estadística bajo el modelo GSBPM, para su publicación en la página web del DANE</t>
  </si>
  <si>
    <t>1. bol-ISE-nov2023
2. anex-ISE-09actividades-nov2023
3. anex-ISE-12actividades-nov2023
4. bol-ISE-dic2023
5. anex-ISE-09actividades-dic2023
6. anex-ISE-12actividades-dic2023
7. bol-ISE-ene2024
8. inf-ISE-EspecModelosNal-ene2024
9. anex-ISE-09actividades-ene2024
10. anex-ISE-12actividades-dic2023
11. https://www.dane.gov.co/index.php/estadisticas-por-tema/cuentas-nacionales/indicador-de-seguimiento-a-la-economia-ise</t>
  </si>
  <si>
    <t>Se generaron los productos del Indicador de Seguimiento a la Economía
(ISE)
Abril de 2024pr; a partir de la implementación del proceso de producción estadística bajo el modelo GSBPM, para su publicación en la página web del DANE</t>
  </si>
  <si>
    <t>1. bol-ISE-abr2024
2. inf-ISE-EspecModelosNal-abr2024
3. anex-ISE-09actividades-abr2024
4. anex-ISE-12actividades-mar2024
5. https://www.dane.gov.co/index.php/estadisticas-por-tema/cuentas-nacionales/indicador-de-seguimiento-a-la-economia-ise</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</si>
  <si>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</si>
  <si>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</si>
  <si>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</si>
  <si>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</si>
  <si>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</si>
  <si>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Se generaron los productos de 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 a partir de la implementación del proceso de producción estadística bajo el modelo GSBPM, para su publicación en la página web del DANE</t>
  </si>
  <si>
    <t>1. bol-PTF-2023
2. anex-PTF-acervosCapital-2022
3. anex-PTF-2023
4. https://www.dane.gov.co/index.php/estadisticas-por-tema/cuentas-nacionales/productividad</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</si>
  <si>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</si>
  <si>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</si>
  <si>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</si>
  <si>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</si>
  <si>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</si>
  <si>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</si>
  <si>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r>
      <rPr>
        <sz val="12"/>
        <color rgb="FF000000"/>
        <rFont val="Segoe UI Light"/>
        <family val="2"/>
      </rPr>
      <t> - Para la MUPNI se realizaron las etapas de consulta y confirmación de necesidades al igual que reuniones internas del equipo de trabajo para la definición del cronograma y el plan de trabajo.
-</t>
    </r>
    <r>
      <rPr>
        <sz val="12"/>
        <color rgb="FFFF0000"/>
        <rFont val="Segoe UI Light"/>
        <family val="2"/>
      </rPr>
      <t xml:space="preserve"> </t>
    </r>
    <r>
      <rPr>
        <sz val="12"/>
        <color rgb="FF000000"/>
        <rFont val="Segoe UI Light"/>
        <family val="2"/>
      </rPr>
      <t xml:space="preserve">Para la Matriz de Trabajo se elaboró el cronograma de actividades y el presupuesto de 2024; se realizó la capacitación de la fase de acopio, la sensibilización a las fuentes de información y la ejecución del acopio. </t>
    </r>
  </si>
  <si>
    <t>Se generaron los productos de la Matriz de trabajo (MT) 2022p - 2023p; a partir de la implementación del proceso de producción estadística bajo el modelo GSBPM, para su publicación en la página web del DANE</t>
  </si>
  <si>
    <t>1. bol-MT-2022p-2023p
2. anex-MT-Retroproyecciones-2015-2021
3. anex-MT-Marco2018-2023p
4. https://www.dane.gov.co/index.php/estadisticas-por-tema/cuentas-nacionales/cuentas-nacionales-anuales/matrices-complementarias#matriz-de-trabajo</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</si>
  <si>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</si>
  <si>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</si>
  <si>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</si>
  <si>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</si>
  <si>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Se generaron los productos Publicación de las cuentas anuales de bienes y servicios para los años 2021 provisional y 2022 provisional; a partir de la implementación del proceso de producción estadística bajo el modelo GSBPM, para su publicación en la página web del DANE</t>
  </si>
  <si>
    <t>1. bol-CuentasNalANuales-2022p
2. anex-CuentasNalANuales-AgreMacroeconomicos-2022p
3. anex-CuentasNalANuales-OfertaUtilizacionPreciosConstantes-2022p
4. anex-CuentasNalANuales-OfertaUtilizacionPreciosCorrientes-2022p
5. https://www.dane.gov.co/index.php/estadisticas-por-tema/cuentas-nacionales/cuentas-nacionales-anuales</t>
  </si>
  <si>
    <t> Se realizaron los procesos de verificación y consolidación de las Cuentas Anuales de Bienes y Servicios según lo publicado en febrero de 2024 con el fin de tener la información disponible para la elaboración de las bases requeridas.</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</si>
  <si>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</si>
  <si>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</si>
  <si>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</si>
  <si>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</si>
  <si>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</si>
  <si>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Se generaron los productos Publicación del indicador trimestral de actividad económica por departamentos trimestre III 2023; a partir de la implementación del proceso de producción estadística bajo el modelo GSBPM, para su publicación en la página web del DANE</t>
  </si>
  <si>
    <t>1. bol-ITAED-IIItrim2023
2. anex-ITAED-IIItrim2023
3. https://www.dane.gov.co/index.php/estadisticas-por-tema/cuentas-nacionales/indicador-trimestral-de-actividad-economica-departamental-itaed</t>
  </si>
  <si>
    <t>Se generaron los productos del Indicador Trimestral de Actividad Económica Departamental (ITAED)
Cuarto trimestre de 2023 preliminar; a partir de la implementación del proceso de producción estadística bajo el modelo GSBPM, para su publicación en la página web del DANE</t>
  </si>
  <si>
    <t>1. bol-ITAED-IVtrim2023
2. anex-ITAED-IVtrim2023
3. https://www.dane.gov.co/index.php/estadisticas-por-tema/cuentas-nacionales/indicador-trimestral-de-actividad-economica-departamental-itaed</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</si>
  <si>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</si>
  <si>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</si>
  <si>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</si>
  <si>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</si>
  <si>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Se generaron los productos Publicación de las cuentas anuales por sector institucional para los años 2021 provisional y 2022 provisional; a partir de la implementación del proceso de producción estadística bajo el modelo GSBPM, para su publicación en la página web del DANE</t>
  </si>
  <si>
    <t>1. bol-CuentasNalANuales-2022p
2. anex-CuentasNalANuales-CuentaEconomicasIntegradas-2022p
3. anex-CuentasNalANuales-SecuenciaCuentaSectorSubsector-2022p
4. anex-CuentasNalANuales-CuentaEconomicasRetroIntegradas-2022p
5. anex-CuentasNalAbuales-ConciliacionNofinanciera-2022p
6. nomenclatura-act-productos
7. https://www.dane.gov.co/index.php/estadisticas-por-tema/cuentas-nacionales/cuentas-nacionales-anuales</t>
  </si>
  <si>
    <t>En cuanto al calculo del año 2023 Pr y 2022 Df actualmente se terminaron las etapas de acopio y procesamiento y se adelantaron las revisiones con 2023 anual con el Banco de la República del sector Gobierno.</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</si>
  <si>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</si>
  <si>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</si>
  <si>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</si>
  <si>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</si>
  <si>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</si>
  <si>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Se completaron las etapas de Acopio y Procesamiento del Gastor por finalidad y SOCX</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</si>
  <si>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</si>
  <si>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</si>
  <si>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</si>
  <si>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</si>
  <si>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 Se elaboró el cronograma y el presupuesto de 2024, se realizó la capacitación de la fase de acopio, la sensibilización con las fuentes de información y la ejecución del acopio.</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</si>
  <si>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</si>
  <si>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</si>
  <si>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</si>
  <si>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</si>
  <si>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22/03/2024</t>
  </si>
  <si>
    <t>Se generaron los productos Publicación de la Cuenta Satélite de las Tecnologías de la Información y las Comunicaciones (CSTIC), finalizada; a partir de la implementación del proceso de producción estadística bajo el modelo GSBPM, para su publicación en la página web del DANE</t>
  </si>
  <si>
    <t>1. bol-CSTIC-2023pr
2. anex-CSTI-BalancesOfertaUtilizacion-2014-2022p
3. anex-CSTI-Ingreso-2014-2023pr
4. anex-CSTI-MatrizProduccion-2014-2022p
5. anex-CSTI-Trabajo-2021p-2023p
6. https://www.dane.gov.co/index.php/estadisticas-por-tema/cuentas-nacionales/cuentas-satelite/cuenta-satelite-de-las-tecnologias-de-la-informacion-y-las-comunicaciones-tic</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</si>
  <si>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</si>
  <si>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</si>
  <si>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</si>
  <si>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</si>
  <si>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</si>
  <si>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Se realizó la ejecución del acopio de las fuentes de información y se avanzó en el procesamiento de las bases de datos de Superfinanciera, ADRES, Supersalud y Contaduría General de la Nación</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</si>
  <si>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</si>
  <si>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</si>
  <si>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</si>
  <si>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</si>
  <si>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</si>
  <si>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</si>
  <si>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 Se avanzó en las fases de detección y análisis de necesidades, diseño, construcción, acopio y procesamiento de la CSDB.</t>
  </si>
  <si>
    <t>Se generaron los productos de la Cuenta Satélite del Deporte de Bogotá (CSDB)
2018 – 2023pr; a partir de la implementación del proceso de producción estadística bajo el modelo GSBPM, para su publicación en la página web del DANE</t>
  </si>
  <si>
    <t>1. bol-CSDB-2023pr
2. cp-CSDB-2023pr
3. press-CSDB-2023pr
4. anex-CSDB-2023pr
5. https://www.dane.gov.co/index.php/estadisticas-por-tema/cuentas-nacionales/cuentas-satelite/cuenta-satelite-del-deporte-de-bogota-csdb</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</si>
  <si>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</si>
  <si>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</si>
  <si>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</si>
  <si>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</si>
  <si>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  Se avanzó en las fases de acopio y procesamiento de la CSISFL.</t>
  </si>
  <si>
    <t>Se realizaron avances en la fase de procesamiento a partir de la actualización de los directorios de los años 2019, 2020, 2021 y 2022.</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</si>
  <si>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</si>
  <si>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</si>
  <si>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</si>
  <si>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</si>
  <si>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 Se participó en las discusiones del sistema de información de Economía Popular liderado por la subdirección del DANE.</t>
  </si>
  <si>
    <t>* Desde la DSCN se participó en las reuniones de la Comisión accidental Sistema de Información de Economía Popular.
* Se realizaron reuniones al interior de la DSCN para coordinar la elaboración del documento de economía no observada y de economía popular
* Se elaboró la estructura del documento de la meta PAI</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</si>
  <si>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</si>
  <si>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</si>
  <si>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</si>
  <si>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</si>
  <si>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Se finalizó el cronograma y el presupuesto de 2024 los cuales fueron incluidos en el Plan General; se avanzó en las fases diseño y construcción; y se desarrolló la capacitación de la fase de acopio de la Cuenta Ambiental y Económica de Extensión de los Ecosistemas (CAE-EE)</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</si>
  <si>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</si>
  <si>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</si>
  <si>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</si>
  <si>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</si>
  <si>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</si>
  <si>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</si>
  <si>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Se avanzó en las gestiones administrativas para la firma del convenio, aún está pendiente de firma.</t>
  </si>
  <si>
    <t>Se adelantaron las gestiones administrativas relacionadas con la firma de la propuesta técnico-económica final del convenio que se ha de suscribir con el Ministerio del Deporte.</t>
  </si>
  <si>
    <t>DSCN_25</t>
  </si>
  <si>
    <t>Documentos con requerimientos  y funcionalidades del  subsistema de Estadísticas Económicas,  con las actividades de interventoría,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</si>
  <si>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</si>
  <si>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interventoría, un (1) documento con las actualizaciones del SCN 2008 para el  Gobierno General y  la armonización con las estadísticas fiscales.</t>
  </si>
  <si>
    <t>Cuadros de resultados / Documentos metodológicos</t>
  </si>
  <si>
    <t> 1.	Se realizo la solicitud en GLPI  del desarrollo del subsistema SEESP.
2.	Se realizaron reuniones con el Banco Mundial  y el comité técnico para revisar los términos de referencia de armonización integral CCP_CGC_EFP_SCN con el BM y el comité técnico de la subcomisión de Estadísticas Fiscales para generar y  precisar los requerimientos de información de las entidades productoras.
3.	El equipo de cuentas Nacionales asistió y comento la presentación de los entregables del Banco Mundial con respecto a los términos de referencia de la  integración Sistema Integrado de Información Financiera-Propuesta de diseño conceptual y funcional.</t>
  </si>
  <si>
    <t>Un (1) documento con requerimientos  y funcionalidades del  subsistema de Estadísticas Económicas</t>
  </si>
  <si>
    <t>1.ENTREGA AVANCE LEVANTAMIENTO DE REQUERIMIENTO Y FUNCIONALIDADES
2. https://danegovco.sharepoint.com/sites/PlanesInstitucionales-MetasHisttricasporrea2018-2022/Documentos%20compartidos/Forms/AllItems.aspx?id=%2Fsites%2FPlanesInstitucionales%2DMetasHisttricasporrea2018%2D2022%2FDocumentos%20compartidos%2FDSCN%2FEvidencias%20Planes%20Institucionales%202024%2FPAI%2FDSCN%5F25%2FII%20TRIMESTRE%2FJUNIO&amp;viewid=4898ae3e%2D639a%2D41ac%2Db718%2D8f47bbb2b81e</t>
  </si>
  <si>
    <t>DSCN_26</t>
  </si>
  <si>
    <t>L1_Difusión_y_acceso_a_la_información</t>
  </si>
  <si>
    <t>Documento plan general de la Nueva Base del sistema de Cuentas Nacionales bajo el modelo GSBPM correspondiente a la primera fase detección y análisis de necesidades (DAN) y los siete subprocesos correspondientes a esta fase  provisional, finalizado.</t>
  </si>
  <si>
    <t>Un (1) documento con la propuesta técnica, metodológica y económica fase detección y análisis de necesidades (DAN) del plan general de la Nueva Base de Cuentas Nacionales</t>
  </si>
  <si>
    <t xml:space="preserve"> $84.779.437,68 </t>
  </si>
  <si>
    <t>Documento Plan General Provisional</t>
  </si>
  <si>
    <t>Esta meta aún no inicia</t>
  </si>
  <si>
    <t>DCD_Dirección de Censos y Demografía</t>
  </si>
  <si>
    <t>DCD_1</t>
  </si>
  <si>
    <t>Número de bases generadas durante el periodo</t>
  </si>
  <si>
    <t>Una base de datos con la información de personas a nivel municipal, para el periodo 2018.</t>
  </si>
  <si>
    <t>30/06/2024</t>
  </si>
  <si>
    <t>Producción de información estructural. Nacional</t>
  </si>
  <si>
    <t>Bases de microdatos anonimizados</t>
  </si>
  <si>
    <t xml:space="preserve">En este trimestre para el cumplimiento de la meta se finalizó la propuesta de arquitectura de base de datos del REBP 2018 se tiene la  base de datos con la información de personas a nivel municipal para el 2018 que reposa en el wbsystem8 del DANE </t>
  </si>
  <si>
    <t>*Propuesta de Arquitectura de Datos RBP 2018
*Ruta Systema8 REBP 2018
*Variables REBP 2018</t>
  </si>
  <si>
    <t>DCD_2</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</si>
  <si>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</si>
  <si>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</si>
  <si>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</si>
  <si>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</si>
  <si>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</si>
  <si>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</si>
  <si>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Número de Informe de cuadros de salida entregados en el periodo</t>
  </si>
  <si>
    <t>En este trimestre para el cumplimiento de esta meta se tiene el Informe con la metodología para la determinación de residencia administrativa por municipio REBP 2018 y 2021 - CNPV2018 que incluye los  cuadros de salida.</t>
  </si>
  <si>
    <t>*Informe técnico Residencia Administrativa
*Predicción res administrativa por edad y sexo rebp 2018
*Predicción res administrativa por edad y sexo rebp 2021</t>
  </si>
  <si>
    <t>DCD_5</t>
  </si>
  <si>
    <t>Estadísticas derivadas de los censos con enfoque territorial, fortalecidas</t>
  </si>
  <si>
    <t>Número de Algoritmos y bases de datos con validaciones de consistencia e imputaciones de los datos</t>
  </si>
  <si>
    <t>i) Algoritmos con los procesos de validaciones de consistencia e imputaciones
ii) Bases de datos con las validaciones e imputaciones</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</si>
  <si>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</si>
  <si>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</si>
  <si>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</si>
  <si>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</si>
  <si>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</si>
  <si>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</si>
  <si>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</si>
  <si>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</si>
  <si>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</si>
  <si>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Frente a esta meta se tienen avances con la realización de 2 reuniones entre funcionarios DANE y la Unidad de Parques Nacionales Naturales PNN, de carácter preparatorio, contexto sobre las actividades realizadas en 2023, así como de las actividades planteadas para la presente vigencia.</t>
  </si>
  <si>
    <t>*Asist, Convoc, Ayudas Memoria Reunión 05032024
*Asist,Convoc,Ayudas Memoria Reunión 19032024
*Evidencias Convocatoria_Correo_01042024</t>
  </si>
  <si>
    <t>En este trimestre para el avance de la meta tiene en el marco de los insumos para la  construcción del documento final la realización de 6 reuniones entre DANE y UPNNC,  para la planificación de las actividades enmarcadas en el análisis y detección de necesidades con miras a la medición de las condiciones socioeconómicas de los habitantes  de las Áreas del Sistema de Parques Nacionales Naturales. Para lo cual se han proyectado 3 eventos virtuales, con la participación de entidades, ONG's, academia, población de grupos étnicos y campesinado a realizarse en el mes de julio de 2024. (Actas de reunión, listados de asistencia, Formatos de diligenciamiento de detección de necesidades).</t>
  </si>
  <si>
    <t xml:space="preserve"> *SOPORTES ACTIVIDADES SPNN ABRIL 2024
 *SOPORTES ACTIVIDADES SPNN MAYO 2024
*SOPORTES ACTIVIDADES SPNN JUNIO 2024"</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</si>
  <si>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</si>
  <si>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</si>
  <si>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</si>
  <si>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</si>
  <si>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</si>
  <si>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</si>
  <si>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6_Bases PND - Actores diferenciales para el cambio</t>
  </si>
  <si>
    <t>Frente al avance de esta meta, se tiene el acompañamiento técnico dado a el grupo de trabajo GIT Censo Económico con el fin de articular acciones comunicativas y de socialización de la 
operación estadística con población étnica</t>
  </si>
  <si>
    <t>*04032024 AYUDA DE MEMORIA REUNIÓN ARTICULACIÓN CENU DCD ÉTNICOS</t>
  </si>
  <si>
    <t>DCD_8</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</si>
  <si>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</si>
  <si>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</si>
  <si>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</si>
  <si>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</si>
  <si>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</si>
  <si>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</si>
  <si>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</si>
  <si>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</si>
  <si>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</si>
  <si>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</si>
  <si>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técnicos elaborados para responder los requerimientos en cumplimiento de las sentencias T302 y auto 696</t>
  </si>
  <si>
    <t>Conceptos técnicos realizados/conceptos técnicos solicitados*100% 
(Indicador por demanda)</t>
  </si>
  <si>
    <t>Respuestas a solicitudes de información y ayudas de memoria</t>
  </si>
  <si>
    <t>En relación con la Sentencia T302 se tiene la respuesta con radicado DANE No. 20241400042661 dirigido a la contraloría delegada para el sector gestión pública e instituciones financieras</t>
  </si>
  <si>
    <t>*20241400042661_Respuesta Contraloría Wayuu2024</t>
  </si>
  <si>
    <t xml:space="preserve">*20242300091301
*20242300102251
*20242300103751
*20242300104281
*20242300106541
*20242300107851
*20242300111471
*20242300111531
*20242300115711
*20242300122731
</t>
  </si>
  <si>
    <t>DCD_11</t>
  </si>
  <si>
    <t xml:space="preserve">Conceptos técnicos elaborados para responder los requerimientos en cumplimiento de las sentencia T 276 - pueblo Afrocolombiano </t>
  </si>
  <si>
    <t>Conceptos técnicos realizados/conceptos técnicos solicitados*100%
(Indicador por demanda)</t>
  </si>
  <si>
    <t>En relación con la sentencia T276 se tiene la respuesta con radicado DANE No. 20241200035991 dirigido al  juzgado veintiuno (21) administrativo del circuito de Bogotá.</t>
  </si>
  <si>
    <t>*29_02_2024_ INFORME _ CUMPLIMIENTO AUTO 28112023 SENTENCIA T276
*20240320_PRONUNCIAMIENTO RECURSO DE REPOSICION</t>
  </si>
  <si>
    <t>En este trimestre para el avance de la meta se tiene los conceptos elaborados y/o respuestas a requerimientos en el marco del desarrollo de la sentencia T276:
(1) Requerimiento de Informe Seguimiento y modulación del incidente de desacato frente a la Sentencia T-276 Corte Constitucional.
(1) Respuesta Solicitud de Seguimiento y Modulación del Incidente de Desacato Frente a la sentencia T-276 de 2022 dentro del expediente T-8.374.654.
(1) Remisión de oficio remitido por la presidenta de la Comisión VII del ENCP
(1) Respuesta Delegados  de Espacio Nacional de Consulta Previa.
(1) Respuesta Concepto Dirección de la Autoridad Nacional de Consulta Previa.
(1) Respuesta Centro de Estudios para la Justicia Racial
(1) Respuesta Consejo Comunitario Quebrada Alta</t>
  </si>
  <si>
    <t>*20241200063081_Inf_Corte Const.
*20242300008083_Seg y mod Exp
*20242300056761_Presid_Comisión_VII
*20242300058741_Deleg_Grup_Etnicos
*20242300082731_Dir_ANCP
*20242300100961_Est_Just_Racial
*20242360076191_Consulta_Previa</t>
  </si>
  <si>
    <t>DCD_12</t>
  </si>
  <si>
    <t>Conceptos técnicos elaborados para responder los requerimientos en cumplimiento de las sentencias relacionadas con grupos diferenciales</t>
  </si>
  <si>
    <t>No reporta avance en el periodo</t>
  </si>
  <si>
    <t>*22032024 AYUDA DE MEMORIA REUNIÓN INSTITUCIONES CAMPESINADO_Rev_DANE
*Listado de Asistencia
*Pruebas_campesinas_CAUCA FUSA QUIBDO</t>
  </si>
  <si>
    <t xml:space="preserve">En este trimestre para el avance de la meta se tiene la realización de conceptos técnicos para dar respuesta a los siguientes requerimientos: 
(1) Petición de información sobre la omisión de la sentencia STIP-2028-2018 en lo relativo al reconocimiento del campesinado en la elaboración de la Encuesta Nacional de Calidad de Vida.
</t>
  </si>
  <si>
    <t>*20242300115861_STIP-2028-2018</t>
  </si>
  <si>
    <t>DCD_13</t>
  </si>
  <si>
    <t>Estrategia étnica implementada mediante el desarrollo de talleres con las comunidades para notificación de hechos de nacimientos y muertes, en los departamentos de Amazonas, Guainía y Vaupés.</t>
  </si>
  <si>
    <t>Número de talleres realizados /número de talleres programados*100%
(Indicador por demanda)</t>
  </si>
  <si>
    <t>(i) acuerdos (ii) oficios de entrega de formatos(iii)listados de asistencia (vi) material fotográfico (v) informes de comisión por cada taller realizado.</t>
  </si>
  <si>
    <t>DCD_14</t>
  </si>
  <si>
    <t>Estrategia étnica implementada mediante el desarrollo de talleres con las comunidades para notificación de hechos de nacimientos y muertes, en el departamento de  La Guajira</t>
  </si>
  <si>
    <t>DCD_15</t>
  </si>
  <si>
    <t>Taller de notificación de hechos vitales (nacimientos y muertes) realizado en  Nariño ,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</si>
  <si>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</si>
  <si>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</si>
  <si>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</si>
  <si>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Porcentaje de avance de la elaboración de Cuadros de resultado entregados</t>
  </si>
  <si>
    <t>DCD_17</t>
  </si>
  <si>
    <t>Batería de indicadores sociodemográficos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</si>
  <si>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</si>
  <si>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</si>
  <si>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</si>
  <si>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</si>
  <si>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</si>
  <si>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</si>
  <si>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Se han adelantado reuniones con OPIAC para acordar la adecuación de EEVV, y programa de formación en capacidades estadísticas. Estas acciones se pretenden llevar a cabo en territorio mediante talleres planteados para realizarse en las comunidades de Puerto Guayabo (Amazonas) e Isana Cuiarí (Guainía) que son lugares donde se ha evidenciado menor cobertura en el CNPV 2018, y menor cantidad de notificaciones en cuento a registros de EEVV. En cuanto al programa de formación, se han concertado presupuestos, lugares y forma de focalización de jóvenes y líderes indígenas.</t>
  </si>
  <si>
    <t>*ACTA_OPIAC-DANE22FEB24
*PND_OPIAC-DANE_2024-02-15
*PND_OPIAC-DANE_2024-02-22</t>
  </si>
  <si>
    <t xml:space="preserve">En este trimestre para el avance de la meta se han venido realizado reuniones con la OPIAC las cuales buscan fortalecer los acercamientos por medio de talleres y convenios que involucren la ENA  </t>
  </si>
  <si>
    <t xml:space="preserve">*AcuerdosMPC2024-06-20 16.38.57
*Acta_ReuDirectoresOPIAC_DANE_2024-04-10 10.11.23
* Avances_acuerdoPND_02ABR2024
</t>
  </si>
  <si>
    <t>DCD_19</t>
  </si>
  <si>
    <t>Acompañamiento técnico realizado a las organizaciones indígenas para el fortalecimiento de los listados censales y otras operaciones estadísticas, en el marco de la adecuación del sistema estadístico nacional - SEN</t>
  </si>
  <si>
    <t>Informes técnicos del acompañamiento, ayudas de memoria o listas de asistencia</t>
  </si>
  <si>
    <t>Se realizaron dos (2) acompañamientos a partir de las solicitudes realizadas, estos acompañamientos fueron realizados con los representantes de las comunidades NASA, PIJAO Y MISAK y el pueblo indígena ETTE Enaka los días 08/03/2024 y 04/02/2024 respectivamente.</t>
  </si>
  <si>
    <t>* Acta de reunión Nasa-Pijao_Misak
*Lista de asistencia Articulación Nasa-Pijao-Misak
*Acta de reunión Ette Enaka
*Lista asistencia Apoyo Pueblo indígena Ette Enaka</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</si>
  <si>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</si>
  <si>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</si>
  <si>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</si>
  <si>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</si>
  <si>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 xml:space="preserve">Frente a esta meta se tiene dentro de los avances la versión preliminar del documento Componente Étnico del Plan de Pruebas del Conteo Intercensal 2025
</t>
  </si>
  <si>
    <t>*Componente Étnico del Plan de Pruebas del Conteo Intercensal 2025</t>
  </si>
  <si>
    <t>En este trimestre para el avance de la meta se tiene la realización del Plan de Trabajo para la implementación del plan de pruebas del conteo intercensal para población indígena adicionalmente se tiene los avances en el proceso Contractual con el Operador Logístico de la entidad que fue realizado mediante licitación pública, actualmente se encuentra en proceso de formalización para la puesta en ejecución,  por lo cual los talleres que darán inicio a la implementación del plan de pruebas del conteo intercensal para la población indígena se llevarán a cabo a finales del mes de julio o comienzo del mes de agosto.</t>
  </si>
  <si>
    <t>*Plan de Trabajo Plan de Pruebas Indígena NARP y Socio Rrom
*MINUTA CONTRATO No. 6403102
*CONTRATO OPERADOR LOGÍSTICA</t>
  </si>
  <si>
    <t>DCD_21</t>
  </si>
  <si>
    <t>Fortalecimiento de las capacidades de análisis de la información poblacional, dirigida a los lideres indígenas de la Amazonia</t>
  </si>
  <si>
    <t>Los talleres de fortalecimiento están programados para llevarse a cabo en el segundo semestre del año, de acuerdo a la contratación del operador, por lo que no se tiene talleres programados aún, para este primer trimestre  se ha avanzado con la participación de mesas técnicas con DIRPEN, con el fin de producir y adecuar los contenidos de estos talleres con población indígena.</t>
  </si>
  <si>
    <t>* Insumos_cursoy revisión Guion_Correo15ABR2024
* Correo_ Anexo técnico talleres formación_Guainía_Vaupés_03ABRIL2024
* ACTA DE REUNION _OPIAC-DANE_28MAYO24_</t>
  </si>
  <si>
    <t>DCD_22</t>
  </si>
  <si>
    <t>Acompañamiento técnico brindado para la elaboración de los listados censales para la población NARP</t>
  </si>
  <si>
    <t xml:space="preserve">*Ayuda de memoria </t>
  </si>
  <si>
    <t>En este trimestre para el avance de la meta se tiene el acompañamiento técnico realizado con Ministerio del Interior (Dirección de asuntos de comunidades negras) respecto a las gestiones para la suscripción de Convenio con fines de aunar esfuerzos para el fortalecimiento de los autocensos de comunidades negras (Acta Reunión, Listado asistencia, Propuesta Convenio V1).</t>
  </si>
  <si>
    <t>*Acta Reunión DANE.MinInterior.08042024
*Listado Asistencia 08042024
*Propuesta CONVENIO DANE-MININTERIOR 110424 rev
*Sol._Autocensos_Comunidades_negras_Mininterior_Rad</t>
  </si>
  <si>
    <t>DCD_23</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</si>
  <si>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</si>
  <si>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</si>
  <si>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</si>
  <si>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Se tiene versión del documento preliminar del Protocolo de relacionamiento que evidencia  el proceso o el fin al cual se planea llegar.</t>
  </si>
  <si>
    <t>*Documento_Protocolo_Relacionamiento_Version</t>
  </si>
  <si>
    <t xml:space="preserve">*DOCUMENTO_PROTOCOL_RELACIONAMIENTO
*AYUDA DE MEMORIA TERR CENTRO NORTE
*AYUDA DE MEMORIA TERR CENTRO OCCIDENTE
*AYUDA_MEMORIA_TERRITORIAL_CENTRO_ORIENTE
*AYUDA_MEMORIA_TERRITORIAL_CENTRO_ORIENTE
*AYUDA DE MEMORIA TERR CENTRO NORTE
*PPT_PROTOCOLO_DE_RELACIONAMIENTO
*REUNIÓN_TERRITORIAL_NORTE
*REUNIÓN SUR OCCIDENTE - PROTOCOLO DE RELACIONAMIENTO
* REUNIÓN TERRORIAL EJECAFETERO - PRTOCOLO DE RELACIONAMIENTO
*AYUDA_MEMORIA_TERRITORIAL_CENTRO_ORIENTE
*PRESUPUESTO_ESPACIO NCIONAL DE CONSULTA PREVIA - PND
</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</si>
  <si>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</si>
  <si>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</si>
  <si>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</si>
  <si>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</si>
  <si>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Para el primer trimestre se tiene la fase de análisis de los resultados de la prueba cognitiva realizada en el municipio de Tumaco, en el marco de la preparación del Conteo Intercensal de Población y Vivienda 2025. Esta jornada estuvo a cargo del equipo técnico del DANE.</t>
  </si>
  <si>
    <t>*Informe_Actividades_Comisión_Tumaco
*Prueba_autorreconocimiento_afro_Tumaco</t>
  </si>
  <si>
    <t>En este trimestre para el avance de la meta se tiene la realización del Plan de Trabajo para la implementación del plan de pruebas del conteo intercensal para población NARP, adicionalmente se tiene los avances se tiene el desarrollo del proceso Contractual con el Operador Logístico de la entidad que fue realizado mediante licitación pública, actualmente se encuentra en proceso de formalización para la puesta en ejecución,  por lo cual los talleres que darán inicio a la implementación del plan de pruebas del conteo intercensal para la población Negras, Afrocolombianas Raizales y Palenqueras se llevarán a cabo a finales del mes de julio o comienzo del mes de agosto.</t>
  </si>
  <si>
    <t xml:space="preserve">*Plan de Trabajo Plan de Pruebas Indígena NARP y Socio Rrom
*MINUTA CONTRATO No. 6403102
*CONTRATO OPERADOR LOGÍSTICA
</t>
  </si>
  <si>
    <t>DCD_25</t>
  </si>
  <si>
    <t xml:space="preserve">Acompañamiento técnico brindado para el diseño metodológico de la caracterización sociodemográfica de las viviendas y la población Rrom, a las 9 kumpanias y las dos organizaciones del pueblo Rrom </t>
  </si>
  <si>
    <t xml:space="preserve">Informes técnicos que evidencien el acompañamiento técnico brindando a las organizaciones </t>
  </si>
  <si>
    <t>Frente a esta meta la solicitud de acompañamiento mas reciente corresponde a la realizada  con el pueblo ROM en donde se resolvieron dudas sobre los ajustes por omisión censal y se acordó establecer un canal de comunicación, para las solicitudes puntuales de información que requirieron en este espacio.</t>
  </si>
  <si>
    <t>*Reu_Gitanos_13DIC23
*Informe Unión Romani DANE
*Informe financiero CNPV 2018</t>
  </si>
  <si>
    <t>*20240523-com_nal_dial_pueblo_RROM
*Plan de Trabajo Plan de Pruebas Indígena NARP y Socio Rrom
*MINUTA CONTRATO No. 6403102
*CONTRATO OPERADOR LOGÍSTICA</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</si>
  <si>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</si>
  <si>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</si>
  <si>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</si>
  <si>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Durante el primer trimestre de 2024, se ha realizado el posterior análisis de los ejercicios de pruebas cognitivas -Quibdó, Chocó- y grupos focales - Popayán, Cauca – Fusagasugá, Cundinamarca- realizados con población campesina durante el último trimestre de 2023, cuyo resultados se muestran en el visor de Datos Campesinado</t>
  </si>
  <si>
    <t>*Visor de Datos Campesinado</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</si>
  <si>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</si>
  <si>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</si>
  <si>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avance del documento</t>
  </si>
  <si>
    <t>Un (1) documento con las de pruebas de codificación en CIE11 realizadas.</t>
  </si>
  <si>
    <t>DCD_28</t>
  </si>
  <si>
    <t>Propuesta técnica para el fortalecimiento de la gestión, integración y articulación de la información poblacional y los análisis sociodemográficos con enfoque territorial, realizada</t>
  </si>
  <si>
    <t>Número de propuestas técnicas entregadas en el periodo.</t>
  </si>
  <si>
    <t>Propuesta técnica para el fortalecimiento de la gestión, integración y articulación de la información poblacional y los análisis sociodemográficos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</si>
  <si>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</si>
  <si>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</si>
  <si>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</si>
  <si>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</si>
  <si>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</si>
  <si>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</si>
  <si>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</si>
  <si>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</si>
  <si>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</si>
  <si>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Frente a esta meta se tiene como avance para la implementación del plan de pruebas el desarrollo de la versión de Aplicativo del Cuestionario de hogares del Conteo Intercensal con miras a la realización de pruebas (Código, archivo ejecutable y diccionario de datos).</t>
  </si>
  <si>
    <t>*Diccionario
*Prg_Hogar</t>
  </si>
  <si>
    <t>* PDF "20240615_Plan de Pruebas Campesinado_rev_equipo_Conteo_Intercensal"
* RV_ Kickoff Apropiación Infraestructura Geoespacial DANE [En persona]
* Taller Descubrimiento Capacidades Geoespaciales - DCD [En persona].eml</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</si>
  <si>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</si>
  <si>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</si>
  <si>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</si>
  <si>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</si>
  <si>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</si>
  <si>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En relación a esta meta se presentan los avances correspondientes al desarrollo de  los documentos de las especificaciones técnicas de; Componente de Personal CENU, Logística de Materiales, Transporte CENU Wayuu. Estudios Previos de; arrendamiento de bodega CENU, Botiquines Primeros Auxilios CENU,  Kit de Identificación y adquisición de cartuchos de Tóner</t>
  </si>
  <si>
    <t>*20240125_ Esp_Tecnicas_Logistica_Mat_CENU_RMW_AGR
*20240315_V3_ESPECIFICACIONES_TECNICAS_TRANSPORTE_CENU_WAYUU_REV_GCOTE_GCAD
*23012024 ESTUDIOS PREVIOS BODEGA VD rv2.30012024 final
*DANE_ Estudios Previos Botiquines 21022024
*DANE_ESTUDIOS PREVIOS KIT V. 27022024 sin control cambios
*DANE_Estudios Previos Tóner
*Especificaciones Técnicas Componente de Personal CENU 2024-2</t>
  </si>
  <si>
    <t>*EST_PREV_CENU
*EST_PREV_RMW
*INSTR_SEGUIMIENTO
*SEG_EJEC_REC</t>
  </si>
  <si>
    <t>DCD_32</t>
  </si>
  <si>
    <t xml:space="preserve">Actividades preparatorias realizadas para la operación estadística de pescadores artesanales </t>
  </si>
  <si>
    <t>Actividades realizadas/actividades planteadas*100%
(Indicador por demanda)</t>
  </si>
  <si>
    <t>Frente a esta meta, se realizaron los avances programados para el I Trimestre, correspondiente a la operación de pescadores artesanales:  Informes de variables, Versión preliminar Cuestionario, Plan de Comunicación, Informe Plan de Pruebas, Informe diagnóstico Marco geográfico, Informes de diseño, pruebas y requerimientos componente tecnológico.</t>
  </si>
  <si>
    <t>*1. Inf. Variables, Cuestionario, Plan Comunicación
*2. Inf. Plan de Pruebas
*3. Inf. Diagnóstico Marco geográfico
*4. Inf. Diseño, Pruebas y Requerimientos Tecnológico</t>
  </si>
  <si>
    <t xml:space="preserve">En este trimestre para el Cumplimiento de la meta se tiene el avance de los documentos e instrumentos en fases iniciales para la operación de Censo de Pescadores Artesanales y de Subsistencia:
1, Versión Definitiva Plan de Pruebas
2, Detección de Necesidad Preliminares: Versión Preliminar Plan General CPAS, Documento conceptos básicos CPAS (20240627)
3. Versión 2 Preliminar Cuestionario de recolección CPAS (V20240502)
</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</si>
  <si>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</si>
  <si>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</si>
  <si>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</si>
  <si>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</si>
  <si>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</si>
  <si>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DCD_34</t>
  </si>
  <si>
    <t>Boletines y documentos técnicos generados en materia sociodemográfica que generen valor agregado al quehacer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</si>
  <si>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</si>
  <si>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</si>
  <si>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</si>
  <si>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</si>
  <si>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</si>
  <si>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</si>
  <si>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</si>
  <si>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 xml:space="preserve">Se realizó publicación el 22 de marzo de 2024, de cifras trimestrales de nacimientos, defunciones fetales y no fetales con la información: IV trimestre 2023pr, acumulado 2023pr y año corrido 2024pr.
*PDF , con pantallazo de la página WEB donde están las publicaciones y enlaces para consulta de:
*Boletín técnico: nacimientos
*Boletín técnico: defunciones fetales y no fetales
*Cuadros de salida  de nacimientos y de defunciones fetales y no fetales
Link web:https://www.dane.gov.co/index.php/estadisticas-por-tema/demografia-y-poblacion/nacimientos-y-defunciones
</t>
  </si>
  <si>
    <t>*Pantallazo_publicación_marzo22_2024
*Link publicación marzo 22 de 2024</t>
  </si>
  <si>
    <t>Se realizó publicación el 21 de junio de 2024, de cifras trimestrales de nacimientos, defunciones fetales y no fetales con la información: I trimestre 2024pr, acumulado 2023pr y año corrido 2024pr
*Boletín técnico: nacimientos
*Boletín técnico: defunciones fetales y no fetales
*Cuadros de salida  de nacimientos y de defunciones fetales y no fetales</t>
  </si>
  <si>
    <t>*Pantallazo_publicación_junio21_2024.
*Enlace publicación junio 21 de 2024</t>
  </si>
  <si>
    <t>DCD_36</t>
  </si>
  <si>
    <t>Atlas sociodemográfico y los anexos técnicos estructurados con base en fuentes de información poblacional del periodo intercensal 2018-2024, elaborado</t>
  </si>
  <si>
    <t>Porcentaje de avance de la elaboración Atlas sociodemográfico entregado</t>
  </si>
  <si>
    <t xml:space="preserve">Atlas sociodemográfico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</si>
  <si>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</si>
  <si>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</si>
  <si>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</si>
  <si>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</si>
  <si>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</si>
  <si>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Para la revisión del avance de esta meta se asocia la elaboración de documentos precontractuales que sirvan como antecedentes y referencia, que al momento contractual suplan las necesidades del nivel central y de las territoriales.
El componente jurídico CENU, revisa el documento técnico y se pasa al Componente de Planeación, Administrativo y Financiero PAF.</t>
  </si>
  <si>
    <t>Para evidenciar el avance del indicador se hace necesario revisar los elementos constitutivos de los documentos contractuales: anexo técnico, análisis del sector, cotizaciones y riesgos. Estos documentos dan cuenta de la compilación documental por el área de gestión de calidad quien administra el repositorio respectivo.</t>
  </si>
  <si>
    <t>Gestor Componente Personal
Gestor Componente Transporte
Gestor Componente A&amp;S
Gestor Componente Logística de Materiales
Botiquines
Toners
Papelería
Aseo</t>
  </si>
  <si>
    <t>$ 46.383.583,47</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</si>
  <si>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</si>
  <si>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</si>
  <si>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</si>
  <si>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</si>
  <si>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Se realizaron tres sesiones de pruebas del aplicativo de recuento por parte del grupo CENU, DIG y DRA, en las cuales se encontraron funcionalidades que no cumplían con los requerimientos solicitados, en los archivos adjunto se muestran las principales incidencias que se reportaron a la oficina de sistemas, que a su vez ellos enviaran a la empresa responsable del desarrollo para que realizaran los ajustes correspondientes, el aplicativo en este momento está funcional, con la claridad que hay varios procesos que no se han entregado, lo anterior debido a la imposibilidad de implementarlos en la plataforma de EMTEL, no se tiene la funcionalidad de mostrar las manzanas para que el censista seleccione las que va a trabajar, no se cuenta con el orden de recorrido de los puntos que se han recolectado, no se ha desarrollado el formato de informe de las manzanas realizadas con las variables requeridas.</t>
  </si>
  <si>
    <t>20240327_RESULTADO DE PRUEBAS - RECUENTO DE UNIDADES ECONOMICAS_DIG_27Mar24
GTE020PDT002f001_V8_MatrizDeEjecucionDePruebas_Recuento_DiseñoPruebas_Unidad de Cobertura
RESULTADO DE PRUEBAS - RECUENTO DE UNIDADES ECONOMICAS
Resumen errores encontrados en pruebas del aplicativo de recuento - GIT CE</t>
  </si>
  <si>
    <t>Aplicativo de Recuento
https://g68.tcsion.co.uk//per/g68/pub/32709/SelfServices/templates/DANE_Login08092023063331/DANE_Login/
Aplicativo de Transporte y Sector Gobierno
https://genia.dane.gov.co:443//FeedbackSolution/survey.do?yes=1
Los links en mención se encuentran en el archivo: 20240705_PAI_II_Trim_Meta_2</t>
  </si>
  <si>
    <t>$ 23.191.791,73</t>
  </si>
  <si>
    <t>CE_3</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</si>
  <si>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</si>
  <si>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</si>
  <si>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</si>
  <si>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</si>
  <si>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</si>
  <si>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</si>
  <si>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</si>
  <si>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</si>
  <si>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temáticos generados de acuerdo a los requerimientos del Censo Económico Nacional Urbano</t>
  </si>
  <si>
    <t>(Mapas temáticos generados)/ (Mapas temáticos requeridos)*100%</t>
  </si>
  <si>
    <t>Mapas temáticos</t>
  </si>
  <si>
    <t>Bases de datos del Marco Geoestadístico Nacional</t>
  </si>
  <si>
    <t>Actualización de los MBTiles de recuento para 24 municipios conforme  ajustes de MGN 2023 para Clase 1.
Actualización de productos de 285 municipios conforme  ajustes de MGN 2023 para Clase 1.
Alistamiento y Empaque de los productos cartográficos para Recuento.
Generación de archivos  asignación de cargas: 1121 municipios</t>
  </si>
  <si>
    <t>20240227_REPORTE__ASIGNACION_DE_CARGAS
20240227_REPORTE__MBTILES_CENSO_RECUENTO
20240227_REPORTE_IMPRESION_AO_RTO
20240227_REPORTE_IMPRESION_CM_RTO
20240227_REPORTE_IMPRESION_CO_RTO
20240227_REPORTE_IMPRESION_CPOB_CENSO</t>
  </si>
  <si>
    <t>Actualización de los productos cartográficos para 284 municipios a partir de las actualizaciones del marco censal 2023.
Generación productos esquemáticos para 28 municipios.
Alistamiento y empaque de los productos cartográficos análogos para el operativo de censo económico de 1121 municipios distribuidos en 132 Centros operativos municipales (COM).
Generación archivos geom para operativo de censo para 1121 municipios.
Alistamiento de los productos cartográficos digitales para 1121 municipios distribuidos en 266 rutas.</t>
  </si>
  <si>
    <t>20240626_LISTAS_CHEQUEO_V5.xls
20240626_REPORTE_GENERACION_ETIQUETAS.xlsx
20240626_REPORTE_ACTUALIZACIÓN_TILES.xlsx
20240626_REPORTE_IMPRESION_ALISTAMIENTO.xlsx</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</si>
  <si>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</si>
  <si>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</si>
  <si>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</si>
  <si>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</si>
  <si>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Se generó documento con las temáticas de aprendizaje virtual para cada módulo  de aprendizaje virtual a desarrollar en AprenDANEt (Recuento, Barrido y Auto diligenciamiento).
Se generó documento de agenda de formación presencial para la fase de Recuento.
Se generó documento de informe de resultados de aprendizaje en AprenDANEt de los equipos base, y de Recuento.</t>
  </si>
  <si>
    <t>1. Plan de formación AprenDANEt CENU
2. Plan formación presencial Recuento
3. Análisis aprendizaje AprenDANEt y valoración Equipo Base
4. Análisis aprendizaje AprenDANEt y valoración Equipo de Recuento</t>
  </si>
  <si>
    <t>1. Plan de formación Barrido
2. CENU2024_Calificaciones_FEST
3. CENU2024_Calificaciones_CESC
4. CENU2024_Calificaciones_SAFP</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</si>
  <si>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</si>
  <si>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</si>
  <si>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</si>
  <si>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</si>
  <si>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</si>
  <si>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</si>
  <si>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</si>
  <si>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</si>
  <si>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Como parte de la implementación del sistema información de gestión de estratificación y cobertura SIGESCO, se incorporó al SIGESCO la información histórica rural de  municipios priorizados, esta información corresponde a la última versión disponible en el GIT de estratificación.</t>
  </si>
  <si>
    <t>IMPLEMENTACIÓN_SIGESCO</t>
  </si>
  <si>
    <t>Durante esta vigencia se continua con la implementación del sistema de información de gestión de estratificación y cobertura SIGESCO, donde se adelantaron las actividades de incorporación de la información histórica rural de  municipios priorizados por mes, esta información corresponde a la última versión disponible en el GIT de estratificación.</t>
  </si>
  <si>
    <t>DIG_2</t>
  </si>
  <si>
    <t>L6 - Un catastro multipropósito que aporte a la creación de valor público</t>
  </si>
  <si>
    <t>PES_Plan Estratégico Sectorial</t>
  </si>
  <si>
    <t>Estrategia Implementada de interoperabilidad entre la información  geoestadística y espacial del sector de la información estadística, alineada al SEN  y al Comité́ Nacional de Datos.</t>
  </si>
  <si>
    <t>Documento generado</t>
  </si>
  <si>
    <t>Frente a la definición de la estrategia, se avanza en la alineación del (SIGE) en el componente de gestión de geo información a la política de gobierno digital de MINTIC: donde se definió la hoja de ruta para el desarrollo del plan de gestión de geo información al interior de la DIG y mapeo de los procesos.</t>
  </si>
  <si>
    <t>AVANCES IMPLEMENTACIÓN PLAN_GESTIÓN_INFORMACIÓN</t>
  </si>
  <si>
    <t>Se avanza en las actividades de definición de los lineamientos para la georreferenciación, la alineación de los diagramas de procesos para los operativos en curso, la elaboración de un documento de validación y un diagrama del proceso y continuar con la implementación de los lineamientos, la georreferenciación de datos, su validación y posterior análisis, conforme con la hoja de ruta definida.</t>
  </si>
  <si>
    <t>DIG_3</t>
  </si>
  <si>
    <t>Bases de Datos actualizadas del Marco Geoestadístico Nacional mediante el aprovechamiento de la información geoespacial</t>
  </si>
  <si>
    <t>Porcentaje de avance de actualización de las bases</t>
  </si>
  <si>
    <t>Bases de datos</t>
  </si>
  <si>
    <t>Se trabajo en la zona urbana en la validación y revisión de manzanas, en la actualización de centros poblados en el marco geoestadístico nacional perteneciente a las zonas rurales.
Y se avanza en la actualización temática del marco geoestadístico nacional a partir de la información de registros administrativos (catastro multipropósito, maestro facturación, SISBEN, entre otros). Y se avanzó en la actualización de la variable vivienda.</t>
  </si>
  <si>
    <t>BASES DE DATOS_ACTUALIZACIÓN DEL MGN</t>
  </si>
  <si>
    <t>En el mantenimiento de las bases de datos del MGN, se avanzo en la revisión y validación de manzanas en las zonas urbanas, en la actualización de centros poblados en el marco geoestadístico nacional perteneciente a las zonas rurales  Y se avanzó en la actualización de la variable vivienda.
Y en la actualización temática del marco se incluyo la información de registros administrativos (catastro multipropósito, maestro facturación, SISBEN, entre otros).</t>
  </si>
  <si>
    <t>DIG_4</t>
  </si>
  <si>
    <t>Sistema Geoestadístico fortalecido con el uso de nuevas herramientas de difusión de geo información estadística y geoespacial.</t>
  </si>
  <si>
    <t>Porcentaje de avance de la implementación del sistema</t>
  </si>
  <si>
    <t>Servicio de geo información Estadística</t>
  </si>
  <si>
    <t>Del Geovisor de seguimiento, se generó el documento de requerimientos y diseño en su primera versión.</t>
  </si>
  <si>
    <t>IMPLEMENTACIÓN_SISTEMA GEOESTADÍSTICO</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</si>
  <si>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</si>
  <si>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</si>
  <si>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</si>
  <si>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</si>
  <si>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</si>
  <si>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AVANCES DOCUMENTOS</t>
  </si>
  <si>
    <t>Se avanza en el documento propuesta de niveles geoestadísticos para el fortalecimiento del Marco Estadístico y Geoespacial de las Américas (MEGA), en torno a referentes: NUTS, grillas.​
 E igual se avanza en el documento de desarrollo con la propuesta de niveles geoestadísticos para el MEGA, con antecedentes y experiencias regionales.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</si>
  <si>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</si>
  <si>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</si>
  <si>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</si>
  <si>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Se trabajo en las ficha metodológica, scripts y resultados del análisis realizado sobre imágenes satelitales para la cuantificación de áreas y porcentajes de coberturas específicas del uso del suelo presentes en los conglomerados muestreados en la ENA 2023.​
Y análisis de referentes metodológicos para la identificación de asentamientos informales – monitoreo ODS 11.1.1.​
​</t>
  </si>
  <si>
    <t>AVANCE DOCUMENTOS</t>
  </si>
  <si>
    <t>Se trabajo en el análisis exploratorio por variable y análisis de componentes principales de los covariados espaciales provenientes de GEE y OSM
Máscaras de asentimientos informales de las diferentes ciudades de estudio como insumo para la automatización del modelo de identificación.</t>
  </si>
  <si>
    <t>DIG_7</t>
  </si>
  <si>
    <t>Mapas temáticos generados de acuerdo a los requerimientos de las operaciones estadísticas</t>
  </si>
  <si>
    <t>Número de mapas generados/número de mapas requeridos en el trimestre*100%</t>
  </si>
  <si>
    <t>Se atendieron los requerimientos para la elaboración de los mapas temáticos y se generó la propuesta de mapas de visualización circular generados en QGIS  con variables asociadas a urbanismo para la ciudad de Medellín, como parte de los productos para el WDF.​
​</t>
  </si>
  <si>
    <t>PRODUCTOS GENERADOS</t>
  </si>
  <si>
    <t>Se atendieron los requerimientos para la elaboración de los mapas temáticos y se generó la propuesta de mapas de visualización.
​</t>
  </si>
  <si>
    <t>DRA_Dirección de Recolección y Acopio</t>
  </si>
  <si>
    <t>DRA_1</t>
  </si>
  <si>
    <t xml:space="preserve">Bases de datos de recolección, entregadas de acuerdo a la programación en los tiempos establecidos. </t>
  </si>
  <si>
    <t>No. de bases entregadas en el trimestre/ No. de bases programadas * 100%</t>
  </si>
  <si>
    <t>Programación de la recolección de las OOEE
Bases de datos</t>
  </si>
  <si>
    <t>Optimización de la capacidad del DANE en sus procesos de recolección y acopio</t>
  </si>
  <si>
    <t xml:space="preserve">Acorde a la consolidación de las bases de datos generadas por las operaciones, se realiza la entrega en las carpetas de cada una de las coordinaciones y en estas las bases producidas en el primer trimestre del presente año. </t>
  </si>
  <si>
    <t>6 carpetas por cada coordinación que presentan bases recolectadas y entregadas.</t>
  </si>
  <si>
    <t>Acorde a la consolidación de las bases de datos generadas por las operaciones, se realiza la entrega en las carpetas de cada una de las coordinaciones que reportan avance y en estas las bases producidas en el segundo trimestre del presente año.</t>
  </si>
  <si>
    <t>6 carpetas por cada coordinación que reportan entrega de bases de datos en el periodo correspondiente</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</si>
  <si>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</si>
  <si>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</si>
  <si>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</si>
  <si>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t>Servicio de apoyo a la gestión de conocimiento y consolidación de la cultura estadística</t>
  </si>
  <si>
    <t>Los procesos de capacitación, entrenamiento y reentrenamiento de cada una de las operaciones estadísticas que se realizaron en los primeros tres meses del año, están enlazados a las invitaciones publicas realizadas y a los procesos de contratación aplicados para las operaciones estadísticas.</t>
  </si>
  <si>
    <t>5 carpetas por coordinación de la DRA con los archivos de consolidación de los entrenamientos y capacitaciones realizadas</t>
  </si>
  <si>
    <t>Los procesos de capacitación, entrenamiento y reentrenamiento de cada una de las operaciones estadísticas que se realizaron en trimestre del año, están enlazados a las invitaciones publicas realizadas y a los procesos de contratación aplicados para las operaciones estadísticas, adicionalmente se referencian los procesos de capacitación al personal de planta que se agregaron a las coordinaciones de la DRA.</t>
  </si>
  <si>
    <t>6 carpetas por coordinación con la consolidación de las presentaciones, formatos y soportes de entrenamientos y capacitaciones.</t>
  </si>
  <si>
    <t>DRA_3</t>
  </si>
  <si>
    <t>Actividades de sensibilización desarrolladas a las fuentes para el diligenciamiento oportuno y con calidad requerida de las operaciones estadísticas del GIT infraestructura.</t>
  </si>
  <si>
    <t>Número de actividades de sensibilización programadas en el periodo</t>
  </si>
  <si>
    <t>Comunicaciones de sensibilización usadas con las fuentes</t>
  </si>
  <si>
    <t>Se realiza la consolidación de los diferentes medios utilizados para la optimización de la sensibilización tanto de conocimiento de la operación estadística, como para su mejoramiento en el diligenciamiento de la información recolectada de cada una de las fuentes consultadas, esto para las operaciones de ELIC y CEED.</t>
  </si>
  <si>
    <t xml:space="preserve"> 5 archivos pdf con los correos de comunicación y socialización del material de sensibilización. </t>
  </si>
  <si>
    <t>DRA_4</t>
  </si>
  <si>
    <t>Documentos técnicos generados y/o actualizados  para la recolección de las operaciones estadísticas programadas</t>
  </si>
  <si>
    <t>Numero de documentos actualizados y/o gestionados durante el periodo.</t>
  </si>
  <si>
    <t>Documentos generados y/o actualizados</t>
  </si>
  <si>
    <t>Se referencian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t>
  </si>
  <si>
    <t>4 carpetas por coordinación de la DRA con el consolidado de documentos aprobados y/o en gestión.</t>
  </si>
  <si>
    <t>5 carpetas por coordinación con la consolidación de reportes documentales.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</si>
  <si>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</si>
  <si>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</si>
  <si>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</si>
  <si>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</si>
  <si>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proveedores de datos</t>
  </si>
  <si>
    <t xml:space="preserve"> 3 carpetas con los avances alcanzados en los estudios previos </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</si>
  <si>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</si>
  <si>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</si>
  <si>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</si>
  <si>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</si>
  <si>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Para la vigencia se desarrolló el documento del cronograma de trabajo y se realizaron las actualizaciones correspondientes. Asimismo, se han realizado avances en el cumplimiento del cronograma de trabajo para poder cumplir con lo proyectado.</t>
  </si>
  <si>
    <t>Cronograma de trabajo para actualización de metodología</t>
  </si>
  <si>
    <t>MET_DIAG_RRAA_2024.pdf
Cronograma de trabajo para actualización de metodología.xlsx</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</si>
  <si>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</si>
  <si>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</si>
  <si>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</si>
  <si>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(Número de actividades ejecutadas / número total de actividades a ejecutar) x 100%; donde el denominador es 4 y las actividades son:1) Definición/actualización de conceptos; 2) Diagnostico y revisión de buenas prácticas; 3) Documento metodológico; 4) Documento metodológico validado.</t>
  </si>
  <si>
    <t>Documento con Metodología definida para el diagnóstico del registro social de hogares, teniendo en cuenta los siguientes hitos:
1) Definición/actualización de conceptos; 2) Diagnostico y revisión de buenas prácticas; 3) Documento metodológico; 4) Documento metodológico validado.</t>
  </si>
  <si>
    <t>Se realizo reunión con e GIT de regulación para iniciar las mesas de revisión de conceptos. A su vez, se contactó a DPN para que el equipo de planificación de DIRPEN se aplique el formulario F3 de caracterización de RRAA al Registro social de hogares. Definición y actualización de conceptos en curso.</t>
  </si>
  <si>
    <t>Correos de comunicaciones.pdf
Listado de asistencia.docx
Fortalecimiento de RRAA territorios.docx</t>
  </si>
  <si>
    <t>No se cumplió con el avance a la meta, ya que, el profesional encargado de realizar la actividad tuvo retrasos en su contratación y fue contratado el día 22 de febrero de 2024.</t>
  </si>
  <si>
    <t>Conceptos para Registro Estadistico.xlsx</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</si>
  <si>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</si>
  <si>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</si>
  <si>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</si>
  <si>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</si>
  <si>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</si>
  <si>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 xml:space="preserve"> Se realiza la entrega consolidada de la base de datos con corte al mes de mayo mes vencido, con esto se realiza la entrega correspondiente en el periodo establecido. </t>
  </si>
  <si>
    <t xml:space="preserve"> 20240516_REBE_2023C1.zip </t>
  </si>
  <si>
    <t>DRA_9</t>
  </si>
  <si>
    <t>Documento metodológico realizado que dé cuenta del Sistema de Información de Economía Popular en lo concerniente a parámetros de diseño, integración de fuentes, consolidación y difusión.</t>
  </si>
  <si>
    <t>(Número de actividades ejecutadas / número total de actividades a ejecutar) x 100%; donde el denominador es 5, de acuerdo con número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</si>
  <si>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</si>
  <si>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Se realiza la proyección del documento con el establecimiento de la conceptualización documental del desarrollo metodológico del Sistema de Información de Economía Popular</t>
  </si>
  <si>
    <t>SIEP_PG_VF.docx</t>
  </si>
  <si>
    <t>DRA_10</t>
  </si>
  <si>
    <t>Elaborar documentación técnica relacionada al RELAB, con base en el GSBPM</t>
  </si>
  <si>
    <t>Número de documentos técnicos</t>
  </si>
  <si>
    <t xml:space="preserve">Documentos técnicos (guías, manuales, planes, informes, entre otros) a partir del GSBPM </t>
  </si>
  <si>
    <t>Se entregan los documentos definidos para el RELAB en ejecución de la metodología y estructura funcional.</t>
  </si>
  <si>
    <t>Diccionario de Datos RELAB.xlsx
Modelo Entidad- Relación.pdf
SEDES_SISE_INSUMO_REA_JUN_2024.xlsx</t>
  </si>
  <si>
    <t>DRA_11</t>
  </si>
  <si>
    <t>Sistema de información de Economía Popular planeado y diseñado, de conformidad con los parámetros de construcción determinados desde el DANE y las demás entidades partícipes de su futuro aprovechamiento.</t>
  </si>
  <si>
    <t>(Número de actividades ejecutadas / número total de actividades a ejecutar) x 100%; donde el denominador es 3, de acuerdo con número de actividades que competen al Sistema de Información en el proyecto de inversión.</t>
  </si>
  <si>
    <t>Tablero de visualización de Indicadores y datos agregados asociados al Sistema de Información de Economía Popular.</t>
  </si>
  <si>
    <t>Se realiza el avance en la construcción del cuadro de control con la tabla de visualización de indicadores proyectados en power BI, con los soportes de mapeo y exploración de evaluación de las fuentes.</t>
  </si>
  <si>
    <t>A. Tablero_Directorio_Estadistico_Empresas_vBETA (1).pbix
B. Diseño de matriz de exploración y evaluación de fuentes - Copia.xlsx
C. Documento 4. Figuras Mapeo de RRAA.pptx</t>
  </si>
  <si>
    <t>Se referencia el avance alcanzado frente al desarrollo del tablero de control de los indicadores de avance del Sistema de Información de Economía Popular.</t>
  </si>
  <si>
    <t>Sistema de Información de Economía Popular_ Visualizador.pdf</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</si>
  <si>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</si>
  <si>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</si>
  <si>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</si>
  <si>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</si>
  <si>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 xml:space="preserve"> Se genera la primera relación de la base de información de las sedes educativas para el fortalecimiento del Registro Estadístico Base de Relaciones Laborales (RELAB). </t>
  </si>
  <si>
    <t xml:space="preserve"> SEDES_SISE_INSUMO_REA_JUN_2024.xlsx </t>
  </si>
  <si>
    <t>DRA_13</t>
  </si>
  <si>
    <t>Sistema de Información de Economía Popular construido que evidencie sincronización e integración de Registros Administrativos y Estadísticos.</t>
  </si>
  <si>
    <t>Porcentaje de avance de la implementación del Sistema de Información estadístico para la economía popular</t>
  </si>
  <si>
    <t>Documento de lineamientos técnicos, recursos y actividades implementadas en torno al Sistema de Información de Economía Popular.</t>
  </si>
  <si>
    <t>Se establece la primera proyección del documento base de los lineamientos técnicos del Sistema de Información de la Economía popular, generando los numerales de conceptualización.</t>
  </si>
  <si>
    <t>Lineamientos_técnicos_bitácora_del_Sistema_de_Información_de_Economía_Popular.pdf</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</si>
  <si>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</si>
  <si>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</si>
  <si>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</si>
  <si>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</si>
  <si>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Se realiza la entrega completa de las bases consolidadas y anidadas con la actualización del periodo correspondiente, de igual manera se presentan el avance de las bases siguientes con un avance del 50% al segundo trimestre.</t>
  </si>
  <si>
    <t>A.zip
B.zip</t>
  </si>
  <si>
    <t>Directorio_Estadistico_Sector_Publico_PAI.xlsx
Directorio_Sector_Agropecuario.zip</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</si>
  <si>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</si>
  <si>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</si>
  <si>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</si>
  <si>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</si>
  <si>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 xml:space="preserve"> Con la consolidación de los registros obtenidos se realiza el primer avance con la selección de fuentes a aprovechar y el levantamiento del documento de publicación. </t>
  </si>
  <si>
    <t xml:space="preserve"> reporte_ooee_con_Enfoque_diferencial (SICODE).xlsx
RRAA con Enfoque diferencial.docx </t>
  </si>
  <si>
    <t>DRA_16</t>
  </si>
  <si>
    <t>Difundir los productos derivados del Registro Estadístico Base de Relaciones Laborales (RELAB)</t>
  </si>
  <si>
    <t>Total de publicaciones trimestrales/total de publicaciones del año * 100%</t>
  </si>
  <si>
    <t>Presentación y anexos sobre las publicaciones realizadas.</t>
  </si>
  <si>
    <t>Se realiza el adjunto de la entrega y presentación de la publicación realizada al RELAB.</t>
  </si>
  <si>
    <t>anex-RELAB-creativa-ene2024.xlsx
anex-RELAB-empleo-ene2024.xlsx
panel_relab_cierre_V3_23_24.7z
pre-RELAB-ene2024.pptx</t>
  </si>
  <si>
    <t>Se realiza la presentación de los anexos de las publicaciones realizadas en el trascurso del segundo trimestre para su socialización</t>
  </si>
  <si>
    <t>060624 RELAB.pptx
Anexo_RELAB_empleo_Marzo_24.xlsx</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</si>
  <si>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</si>
  <si>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</si>
  <si>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</si>
  <si>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</si>
  <si>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Acorde al documento se realiza el esquema de contenido y se diligencian las primeras determinaciones a la fuente, generando los primeros contenidos con las revisiones pertinentes para su perfeccionamiento.</t>
  </si>
  <si>
    <t>Documento_Lineamientos Integración RRAA_v4.docx</t>
  </si>
  <si>
    <t>El documento consolidado con las fuentes de proyección directa de fuentes directas por registros administrativos se realiza justificando y realizando el análisis previo para establecer los lineamientos previos al aprovechamiento de la información sin alterar el objetividad de los mismos.</t>
  </si>
  <si>
    <t>Documento_Lineamientos Integración RRAA_v5.docx</t>
  </si>
  <si>
    <t>DRA_18</t>
  </si>
  <si>
    <t>Realización de pruebas para el funcionamiento del Sistema de registros administrativos propuesto por la misión Kostat.</t>
  </si>
  <si>
    <t>(Pruebas realizadas en el periodo / Total de pruebas a realizar)*100%</t>
  </si>
  <si>
    <t>Informe de plan de pruebas</t>
  </si>
  <si>
    <t>Se realiza el consolidado de pruebas realizadas al KOSTAD, en las cuales se solicitan los ajustes a los módulos correspondientes que no se ajustan al método de la operación, dejando como evidencia los ajustes solicitados y su justificación.</t>
  </si>
  <si>
    <t>SIGRAC_KOSTAD_PRUEBAS.zip</t>
  </si>
  <si>
    <t>DRA_19</t>
  </si>
  <si>
    <t>Plan General terminado del Sistema de Información Estadístico para la Economía Popular</t>
  </si>
  <si>
    <t>Porcentaje de avance en la construcción del plan general</t>
  </si>
  <si>
    <t>Plan general de Sistema de Información Estadístico de Economía Popular</t>
  </si>
  <si>
    <t>Durante el I trimestre de 2024 se viene avanzando en las actividades relacionadas con la fase de identificación de necesidades que se definen en los lineamientos del proceso estadístico GSBPM.</t>
  </si>
  <si>
    <t>1. Directorio de usuarios
2. Matriz de identificación de necesidades
3. Procedimiento para la identificación, confirmación y priorización de necesidades
3. Ayuda de memorias de mesas de trabajo
4. Matriz de Revisión Bibliográfica</t>
  </si>
  <si>
    <t>Durante el II trimestre de 2024 avanzó en las actividades relacionadas a la construcción del Plan General para el Sistema de Información Estadístico de Economía Popular según los lineamientos del proceso estadístico.</t>
  </si>
  <si>
    <t>1. Versión preliminar Plan General SIEP</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</si>
  <si>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</si>
  <si>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</si>
  <si>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</si>
  <si>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</si>
  <si>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</si>
  <si>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 xml:space="preserve">El GIT de servicios e industria adelantó durante el I Trimestre del año para 7 OOEE (ENTIC, EAM, EMMET, EMA,EMAV, EMS  y ETUP), actividades de automatización </t>
  </si>
  <si>
    <t xml:space="preserve">
. [GLPI #0085734] Nuevo caso Solicitud de ajuste de aplicativo ENTIC Hogares
3.GTE020PDT002f003_solicituddeDesarrollossistemasdeinformacion- cuadros de salida EAM 2022
4. ANEXO FICHA ANÁLISIS-EXCEDENTE BRUTO
5.GTE020PDT002f003_solicituddeDesarrollossistemasdeinformación_EAM_080320241
6.ENTIC Hogares
7. Imputaciones - Automatización eme
8. CARPETA - EVIDENCIAS GIT SERVICIOS</t>
  </si>
  <si>
    <t>• EMMET Plan de Pruebas 
• Procesamiento macOS
• Procesamiento Windowa
•EMC_Presentación Ejercicio de Imputación_12mar24
•EMC_Presentación Modelos de Imputación_10may24
•EMC_Revisión Modelo Imputación_12mar24
• EMC_Seguimiento Automatización_5may24</t>
  </si>
  <si>
    <t>DIMPE_2</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</si>
  <si>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</si>
  <si>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</si>
  <si>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 xml:space="preserve">El GIT Mercado Laboral y Calidad de vida realizó la publicación de boletines relacionados a la GEIH y ECV con las desagregaciones que refieran a enfoque diferencial e interseccional  </t>
  </si>
  <si>
    <t>1. CARPETA BOLETINES GEIH (15 BOLETINES).
2. bol-ECV-Etnicos-feb2024</t>
  </si>
  <si>
    <t>La dirección técnica de Dimpe se encuentra trabajando con las OOEE de GEIH y ECV:
•El GIT Mercado Laboral realizó la publicación de boletines de la GEIH con las desagregaciones que refieran a enfoque diferencial e interseccional.
• El GIT Curso y Calidad de Vida realizó la publicación de boletines de la ECV uno con resultados generales y por sexo y el de inseguridad alimentaria, que tiene "desagregaciones que refieran a enfoque diferencial e interseccional.</t>
  </si>
  <si>
    <t>• Boletín técnico inseguridad alimentaria ECV2023 24052024
• Boletín técnico ECV2023 22042024
• bol-GEIHMLLGBT-mar2023-feb2024
• bol-GEIHMLPC-feb-abr2024
• bol-GEIHMLS-dic2023-feb2024
• bol-GEIHMLLGBT-abr2023-mar2024
• bol-GEIHMLLGBT-may2023-abr2024
• bol-GEIHMLPD-dic2023-feb2024
• bol-GEIHMLS-ene-mar2024
• bol-GEIHMLPC-dic2023-feb2024
• bol-GEIHMLPD-ene-mar2024
• bol-GEIHMLS-feb-abr2024
• bol-GEIHMLPC-ene-mar2024
• bol-GEIHMLPD-feb-abr2024
• bol-GEIHMLJ-ene-mar2024
• bol-GEIHMLJ-feb-abr2024
• bol-GEIHMLJ-dic2023-feb2024</t>
  </si>
  <si>
    <t>DIMPE_3</t>
  </si>
  <si>
    <t>Metodologías de operaciones estadísticas priorizadas revisadas para la implementación de mejoras mediante procesos de innovación</t>
  </si>
  <si>
    <t>Documento técnico con las propuestas de mejora a las operaciones estadísticas priorizadas</t>
  </si>
  <si>
    <t>Por parte del GIT de Ambiental para el I Trimestre se realizó el cronograma detallado de la propuesta de mejora de la operación estadística e igualmente se realizó la presentación de la propuesta a la Dirección General. De otro lado, se elaboró un cuestionario en forma para identificar las necesidades de información de los usuarios y se realizó una reunión con Cuentas Nacionales para establecer los pasos a seguir en la identificación de las necesidades de información.
Para GIT de Precios y costos se adelantó el plan de mejoras a estudiar y por incorporar en las operaciones
a cargo del GIT de Precios y costos del DANE y relacionadas con la implementación de
mecanismos innovadores para el desarrollo metodológico de tres de los productos estadísticos
más relevantes de la Oficina: el IPC, el IPP y el PPA.</t>
  </si>
  <si>
    <t>1. PLAN DE MEJORAS IPC E IPP 1.0 
2. Cronograma detallado propuesta
3. Formulario identificación necesidades
4. Presentación realizada a la Dirección General</t>
  </si>
  <si>
    <t>DT_Direcciones Territoriales</t>
  </si>
  <si>
    <t>DT_1</t>
  </si>
  <si>
    <t>Difusión de la información estadística y su utilidad para la formulación de política pública
Dirección Territorial Suroccidente - participación en la 2a. Dataton del Pacifico
Dirección Territorial Suroccidente- Firma del Codes con el departamento de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</si>
  <si>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</si>
  <si>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</si>
  <si>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</si>
  <si>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</si>
  <si>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</si>
  <si>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</si>
  <si>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</si>
  <si>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</si>
  <si>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</si>
  <si>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</si>
  <si>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</si>
  <si>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</si>
  <si>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Se identifica la necesidad de realizar un aplicativo que permita simplicidad algunos procesos administrativos, para optimizar tiempos de respuesta y disminuir los reprocesos al tener que diligenciar formatos de forma manual.</t>
  </si>
  <si>
    <t>Documento de identificación de necesidades</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</si>
  <si>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</si>
  <si>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</si>
  <si>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</si>
  <si>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</si>
  <si>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Para el cumplimiento de la meta: “Operaciones Estadísticas con revisión de procesos, realizadas por la Dirección Territorial Centro Occidente”, la TCO con el siguiente objetivo dará cumplimiento a la meta:
- Evaluar la aplicación y ejecución de lineamientos y actividades internos de los procesos: Gestión de información y transformación digital, Gestión Documental, Gestión de Bienes y Servicios y Gestión Estadística (CEED, SIPSA, MICRONEGOCIOS).</t>
  </si>
  <si>
    <t>-Plan de seguimientos y Lista de chequeo seguimientos: Gestión de información y transformación digital, Gestión Documental, Gestión de Bienes y Servicios y Gestión Estadística (CEED.SIPSA, MICRONEGOCIOS)
-Acta de Apertura seguimientos: Gestión de información y transformación digital, Gestión Documental, Gestión de Bienes y Servicios y Gestión Estadística (CEED.SIPSA, MICRONEGOCIOS)
-Asistencia Reunión de apertura de los seguimientos internos de la DTCO 2024
-Plan de seguimiento EMICRON sede Armenia
-Plan de seguimiento EMICRON sede Ibagué
-Plan de seguimiento EMICRON sede Manizales
-Plan de seguimiento EMICRON sede Pereira</t>
  </si>
  <si>
    <t>Para el cumplimiento de la meta: “Operaciones Estadísticas con revisión de procesos, realizadas por la Dirección Territorial Centro Occidente”, la TCO con los siguientes objetivos se dará cumplimiento a la meta:
-Evaluar la aplicación y ejecución de lineamientos y actividades internos de la gestión de 
producción estadística de MICRONEGOCIOS en procura de verificar el proceso de recolección y 
acopio, identificando oportunidades y debilidades que permitan preparar al territorial centro 
occidente para las auditorias que se llevaran a cabo en cumplimiento del plan de auditorías de la 
OCI
- Evaluar la eficacia en la aplicación de lineamientos y ejecución de los procesos: Producción 
Estadística (PES); Gestión de Bienes y Servicios GBS y Gestión de Información y Documental GID, 
transversal a los procesos PES de la sede Pereira.</t>
  </si>
  <si>
    <t>-Informe final primer ciclo de seguimientos internos 2024 PES 
MICRONEGOCIOS
-Acta de seguimiento interno MICRONEGOCIO sede Armenia 
-Acta de seguimiento interno MICRONEGOCIO sede Ibagué
-Acta de seguimiento interno MICRONEGOCIO sede Manizales
-Acta de seguimiento interno MICRONEGOCIO sede Pereira
- Acta de cierre primer ciclo de seguimientos TCO 2024
- Informe seguimientos internos 2024 GID y GBS sede Pereira
con anexos
-Plan de seguimiento GID y GBS sede Pereira 
-Lista de chequeo seguimientos GID y GBS sede Pereira
-Resumen de evidencia</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</si>
  <si>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</si>
  <si>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</si>
  <si>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</si>
  <si>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</si>
  <si>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</si>
  <si>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1 Implementación Plan de Bienestar DT Noroccidente 
2 Implementación Plan de Bienestar DT Noroccidente
1 Sensibilización Medellín aplicación herramienta
2 Sensibilización Medellín aplicación herramienta
3 Sensibilización Medellín aplicación herramienta
1 Lista Asistencia Asesoría Comfama herramienta PBDTN
2 Lista Asistencia Reunión Comfama herramienta PBDTN
3 Lista Asistencia Socialización Comfama herramienta PBDTN
4 Lista Asistencia Socialización  Comfama herramienta PBDTN
5 Asistencia Asesoría Comfama herramienta PBDTN Montería
AVANCE APLICACIÓN HERRAMIENTA DIAGNOSTICO CAPITAL HUMANO</t>
  </si>
  <si>
    <t>2 Boletines GENTE DANE 
1 Agendamiento reunión Ruta Bienestar TNO
1 Inscripción al programa de Ley de Emprendimiento.</t>
  </si>
  <si>
    <t>DT_6</t>
  </si>
  <si>
    <t>Capacitaciones sobre la responsabilidad y obligaciones específicas de un supervisor público, realizadas para fortalecer su conocimiento realizadas por la Dirección Territorial Norte</t>
  </si>
  <si>
    <t>Número de capacitaciones  realizadas en el periodo</t>
  </si>
  <si>
    <t>Agenda con los temas de capacitación a los supervisores y listas de asistencia</t>
  </si>
  <si>
    <t>Listas de asistencia
Presentaciones en PPT como evidencia de las capacitaciones
Circulares emanadas por la DT</t>
  </si>
  <si>
    <t xml:space="preserve">Listas de asistencia
Presentaciones en PPT como evidencia de las capacitaciones y videos
</t>
  </si>
  <si>
    <t>FONDANE</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</si>
  <si>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</si>
  <si>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</si>
  <si>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</si>
  <si>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</si>
  <si>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</si>
  <si>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</si>
  <si>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Durante el primer trimestre de 2024 se dio inicio a la ejecución de dos convenios con recursos, los cuales son:
1. Convenio De Cooperación Celebrado Entre La Fiduciaria Colombiana De Comercio Exterior S.A. (Fiducoldex) Como Vocera Y Administradora Del Fideicomiso Procolombia Y El Departamento Administrativo Nacional De Estadística (Dane) – Fondo Rotatorio Del Departamento Administrativo Nacional De Estadística – (Fondane) - Encuesta Mensual de Comercio Exterior de Servicios (EMCES)
2. Convenio De Cooperación Fntc Suscrito Entre La Fiduciaria Colombiana De Comercio Exterior S.A.-Fiducoldex Vocera Del Patrimonio Autónomo Fondo Nacional De Turismo-Fontur, El Departamento Administrativo Nacional De Estadística (Dane) Y El Fondo Rotatorio Del Departamento Administrativo Nacional De Estadística (Fondane) - Generar información estadística relacionada con las unidades económicas del sector turismo
Se debe tener en cuenta que estos convenios fueron suscritos en diciembre de 2023 pero con el objeto de iniciar ejecución técnica y presupuestal desde enero de 2024.</t>
  </si>
  <si>
    <t>1. Convenio BID-126-2023_IECOL-268-CD-CF_DANE-FONDANE - EMCES
2. CONVENIO FNTC- 2023-DANE-FONDANE - firmado</t>
  </si>
  <si>
    <t>Se reporta un avance total de 8 contemplando los 2 convenios iniciados en el I trimestre. A corte 30 de junio de 2024, la entidad se encuentra ejecutando 8 convenios-contratos, los cuales son:
*Convenio de Cooperación FNTC 596 - FIDUCOLDEX: Aunar esfuerzos administrativos, logísticos y de asistencia Técnica para generar información estadística relacionada con las unidades Económicas del sector turismo ubicadas en las cabeceras municipales y Centros poblados en el territorio nacional a través de la realización del Censo Económico Nacional Urbano (CENU)
*Convenio De Cooperación 125 Fiduciaria Colombiana De Comercio Exterior S.A. (Fiducoldex): Aunar esfuerzos técnicos, humanos, administrativos y financieros para el levantamiento de información de la Encuesta Anual de Inversión  Directa – EAID.
*Contrato Interadministrativo 1134 Distrito Especial de Ciencia, innovación y tecnología de Medellín – Departamento Administrativo de Planeación: Generar información estadística que caracterice la población y el mercado laboral del total de Medellín y otras desagregaciones geográficas
*Convenio Interadministrativo No 827 2024 Fondo Único De Tecnologías de la Información y Las Comunicaciones (FONTIC): Aunar esfuerzos técnicos, administrativos y financieros para producir información especializada  sobre TIC a hogares e individuos con periodo de referencia 2024.
*Convenio De Cooperación FNTC 133 – FIDUCOLDEX: Aunar esfuerzos técnicos, administrativos, financieros y jurídicos para producir información que permita describir los niveles de gasto interno en el que incurren las personas de 10 años y más, residentes  en el país que se movilizan a lugares que se encuentran fuera de su entorno  habitual con fines recreativos, personales, de negocios y otros motivos no  relacionados con una actividad remunerada en el lugar visitado en  Colombia.
*Convenio Interadministrativo 516 – Secretaria Distrital de Desarrollo Económico: 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</si>
  <si>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1. CONVENIO FNTC- 2023-DANE-FONDANE - firmado_CENU
2.Convenio_BID-125-2023-IECOL-278-CD-CF_DANE-FONDANE_EAID
3.CONTRATO DANE-FONDANE FIRMADO_GEIH MEDELLÍN
4.OtrosÃ_ No. 1 - Convenio Interadministrativo Dane-Fondane-ajustes OK.Firmado_ENTIC
5. CONVENIO FNTC-133-2024 DANE-FONDANE_EGIT
6. Minuta convenio SDDE-DANE FONDANE 2024 04042024 Firmado (VB)</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</si>
  <si>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</si>
  <si>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</si>
  <si>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</si>
  <si>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</si>
  <si>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</si>
  <si>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</si>
  <si>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</si>
  <si>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</si>
  <si>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</si>
  <si>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De acuerdo con la apropiación vigente asignada a corte 31 de marzo de 2024, los convenios en FONDANE han logrado comprometer el 75% de la asignación, cumpliendo la meta establecida.</t>
  </si>
  <si>
    <t>Reporte EJEC FONDANE POR DEP GASTO_CORTE 31 DE MARZO DE 2024</t>
  </si>
  <si>
    <t>Reporte EJECUCIÓN POR DEPENDENCIA DE GASTO_corte 30 de junio de 2024</t>
  </si>
  <si>
    <t>FONDANE_4</t>
  </si>
  <si>
    <t>Ejecutar la apropiación de cada uno de los contratos de evaluación de calidad que cuentan con apropiación durante la vigencia.</t>
  </si>
  <si>
    <t>(Ejecución en compromisos de contratos de calidad) / (apropiación vigente de contratos de calidad) *100%</t>
  </si>
  <si>
    <t>En gestión</t>
  </si>
  <si>
    <r>
      <rPr>
        <b/>
        <sz val="12"/>
        <rFont val="Segoe UI"/>
        <family val="2"/>
      </rPr>
      <t>VERSIÓN:</t>
    </r>
    <r>
      <rPr>
        <sz val="12"/>
        <rFont val="Segoe UI"/>
        <family val="2"/>
      </rPr>
      <t xml:space="preserve"> 04</t>
    </r>
  </si>
  <si>
    <t xml:space="preserve">FECHA DE DILIGENCIAMIENTO: </t>
  </si>
  <si>
    <t>DEPARTAMENTO ADMINISTRATIVO NACIONAL DE ESTADÍSTICA (DANE)
 PLAN DE ACCIÓN INSTITUCIONAL
Versión 3 - Junio 25 de 2024</t>
  </si>
  <si>
    <t xml:space="preserve">1. Agrupación de covariables para reducción de costos computacionales. 2. Se explora un modelo logístico bayesiano para la estimación de la probabilidad de la pobreza. 3. Mesas de trabajo con CEPAL para el asesoramiento de en la construcción del modelo. </t>
  </si>
  <si>
    <t>1. comprobantes de citación a reunión 2. presentaciones de trabajo 3. scrips de R</t>
  </si>
  <si>
    <t xml:space="preserve">1. Literatura:  artículos empleados en la sección de revisión de literatura. 
2. outline precios de licores: borrador del documento de investigación con las secciones a incluir. 
3.  PPT "Metodo_XGboost" se presenta el método a emplear para la estimación. </t>
  </si>
  <si>
    <t>doc: Documento metodológico del proceso para precios de vinos (Documentación Licores.docx) y presentación de principales resultados obtenidos (Presentacion_Licores.ppt).
out: Se encuentran dos carpetas “vinos” y “whisky” que contienen los resultados para cada estos tipos de licores, a su vez, cada carpeta contiene los códigos finales para ejecutar todo el proceso desde la depuración de las bases de datos, análisis descriptivo y análisis de resultados de los modelos.
Las subcarpetas que comienzan con el prefijo “vt_” son las que contienen todos los resultados de los modelos, gráficas y métricas de desempeño, en las que se pueden encontrar carpetas individuales que contienen resultados para cada uno de los modelos ensayados. En el caso de la carpeta “vt_full” se tienen resultados usando todas las variables significativas, es decir, incluyendo datos de webscrapping, mientras que en “vt_prod” y “vt_campo” se tienen resultados solamente usando variables que vienen de la base de datos original de licores.
scripts: En esta carpeta se encuentran los distintos experimentos realizados para obtener los mejores resultados en cuanto a la predicción del precio de los licores.
02_vino_tienda: Similar a la carpeta anterior, se tiene todo el procesamiento realizado para el enfoque de la predicción de los precios de los vinos, pero en este caso teniendo en cuenta todas las mediciones de un mismo producto como unidad de medida.
03_whisky: Tiene el procesamiento realizado, pero para los whiskies.
00_funciones: Es un código que tiene funciones que se usan en distintas partes del proyecto y que de alguna forma son transversales al mismo.</t>
  </si>
  <si>
    <t xml:space="preserve">1.  "Múltiple system": descripción de los métodos de omisión censal explorados.
2. "Exploración método": scripts en R.
3. "Literatura": referencias y artículos utilizados. </t>
  </si>
  <si>
    <t>“Rev literatura_Omisión Censal”: Registro de la literatura consultada para la investigación de: vinculación de registros, imputación múltiple y omisión censal.
“Imputación múltiple y vinculación”: Documento metodológico parcial sobre los procesos de imputación múltiple y vinculación de registros.
“Estimación de la omisión censal con LCMCR”: Manual de la estimación de la omisión censal en R con LCMCR.
“Metodologías omisión”: Documento metodológico parcial sobre los métodos de omisión censal: dual system, múltiple system y LCMCR.
“Base_Colombia”: Script en R con el proceso de estimación de la omisión censal por medio de LCMCR paso a paso sobre una base de datos nacionales.
“Simulación” (Carpeta): contiene tres archivos:
“Documentación”: Descripción de un conjunto de datos simulado para la aplicación de métodos de vinculación de registros y omisión censal.
“Caso_simulación”. Script en Python con la vinculación de registros sobre el conjunto de datos simulado.
“Estimación omisión simulada”: Script en R con la estimación de la omisión censal sobre la base simulada.</t>
  </si>
  <si>
    <t>Durante el segundo trimestre de 2024, con el fin de dar cumplimiento a la ejecución del plan anual de auditoria aprobado para la vigencia, la OCI generó los siguientes informes de seguimiento:
- Evaluación del Sistema de Control Interno (SCI) DANE - FONDANE - FURAG.
- Verificación del cumplimiento de la normatividad relacionada con el Derechos de Autor y licenciamiento de software y hardware DANE - FONDANE.
- Seguimiento a las medidas de austeridad en el gasto público en el Ministerio de Hacienda y Crédito Público y Plan de Austeridad DANE - FONDANE.
*Octubre-Diciembre 2023.
*Enero-Marzo 2024.
- Seguimiento al Plan Anticorrupción y de Atención al Ciudadano PAAC  y Riesgos de Corrupción DANE -  FONDANE, 1 cuatrimestre 2024.
- Seguimiento Reporte de Empleos de Carrera Administrativa que se encuentra en Vacancia Definitiva.
- Ejecución Presupuestal, Reservas presupuestales constituidas en vigencia anterior y Cumplimiento de PAC por Nivel Central  y  Direcciones Territoriales DANE - FONDANE.
*Octubre-Diciembre 2023.
*Enero-Marzo 2024.
-  Informe Final Seguimiento al Plan de Acción (PAI) DANE- FONDANE Segundo semestre 2023.
-  Seguimiento a Planes de Mejoramiento (PM) Externos CGR en SIRECI e Internos DANE - FONDANE.
*Octubre-Diciembre 2023.
*Enero-Marzo 2024.
- Políticas de Seguridad Financiera SIIF DANE - FONDANE.
- Seguimiento a la Atención a PQRSD (Oportunidad y Calidad) DANE - FONDANE.
Adicionalmente, se ejecutaron las auditorías internas de gestión, a los procesos: Direccionamiento Estratégico, Regulación Estadística y Calidad Estadística.</t>
  </si>
  <si>
    <t>_Se trabaja  junto con OPLAN y las demás áreas del DANE en la solución del cuestionario de FURAG 2023.
_ Se realiza el autodiagnóstico de acuerdo con el tablero de control de gobierno digital de MINTIC y elabora el plan de trabajo para cierre de brechas</t>
  </si>
  <si>
    <t>Instrumentos de control de adquisición de bienes y servicios de Tics y de Contratación de personal PSP y AGP</t>
  </si>
  <si>
    <t>1. cumplimiento de  las diferentes etapas de la  automatización
2. Documentación del proyecto en la herramienta - GITLAB</t>
  </si>
  <si>
    <t>Lago de datos local implementado para el fortalecimiento de la producción estadística a partir de la innovación y la gestión tecnología del DANE.</t>
  </si>
  <si>
    <t>Se inicia la implementación del Lago de datos local para el fortalecimiento de la producción estadística a partir de la innovación y la gestión tecnología del DANE.</t>
  </si>
  <si>
    <t xml:space="preserve">Se avanza en la construcción del la documentación del Dominio de arquitectura de información y se finaliza el producto Catálogo de información y el catalogo del flujo de información. </t>
  </si>
  <si>
    <r>
      <rPr>
        <b/>
        <sz val="12"/>
        <color rgb="FF000000"/>
        <rFont val="Segoe UI Light"/>
        <family val="2"/>
      </rPr>
      <t xml:space="preserve">1. Office365: (18.025/18.025)
</t>
    </r>
    <r>
      <rPr>
        <sz val="12"/>
        <color rgb="FF000000"/>
        <rFont val="Segoe UI Light"/>
        <family val="2"/>
      </rPr>
      <t xml:space="preserve">Phish-List_2024-01-01_2024-01-16_UTC / Phish-List_2024-01-16_2024-02-01_UTC / Phish-List_2024-02-01_2024-02-16_UTC / Phish-List_2024-02-16_2024-03-01_UTC / Phish-List_2024-03-01_2024-03-16_UTC / Phish-List_2024-03-16_2024-04-01_UTC
</t>
    </r>
    <r>
      <rPr>
        <b/>
        <sz val="12"/>
        <color rgb="FF000000"/>
        <rFont val="Segoe UI Light"/>
        <family val="2"/>
      </rPr>
      <t xml:space="preserve">2.  Antivirus:
</t>
    </r>
    <r>
      <rPr>
        <sz val="12"/>
        <color rgb="FF000000"/>
        <rFont val="Segoe UI Light"/>
        <family val="2"/>
      </rPr>
      <t xml:space="preserve">-PAI-2024-ENERO
PAI-2024-FEBRERO
Antivirus-Marzo-PAI-2024
</t>
    </r>
    <r>
      <rPr>
        <b/>
        <sz val="12"/>
        <color rgb="FF000000"/>
        <rFont val="Segoe UI Light"/>
        <family val="2"/>
      </rPr>
      <t xml:space="preserve">3.EDR:
</t>
    </r>
    <r>
      <rPr>
        <sz val="12"/>
        <color rgb="FF000000"/>
        <rFont val="Segoe UI Light"/>
        <family val="2"/>
      </rPr>
      <t xml:space="preserve">Informe GESTION EDR-Enero
PAI-2024-EDR-Febrero
Informe EDR_Marzo.2024
</t>
    </r>
    <r>
      <rPr>
        <b/>
        <sz val="12"/>
        <color rgb="FF000000"/>
        <rFont val="Segoe UI Light"/>
        <family val="2"/>
      </rPr>
      <t xml:space="preserve">4. Seguridad Perimetral:
</t>
    </r>
    <r>
      <rPr>
        <sz val="12"/>
        <color rgb="FF000000"/>
        <rFont val="Segoe UI Light"/>
        <family val="2"/>
      </rPr>
      <t>-2024 - 3 - Evidencia - SOC
-2024 - 2 - Evidencia - SOC
-2024 - 1 - Evidencia - SOC</t>
    </r>
  </si>
  <si>
    <r>
      <rPr>
        <b/>
        <sz val="12"/>
        <color rgb="FF000000"/>
        <rFont val="Segoe UI Light"/>
        <family val="2"/>
      </rPr>
      <t xml:space="preserve">1. Antivirus: 52/52
</t>
    </r>
    <r>
      <rPr>
        <sz val="12"/>
        <color rgb="FF000000"/>
        <rFont val="Segoe UI Light"/>
        <family val="2"/>
      </rPr>
      <t xml:space="preserve">Durante el 2do trimestre se evidencian eventos maliciosos los cuales fueron eliminados por el antivirus Trellix y tomadas acciones frente a los equipos de cómputo con dichos hallazgos.
</t>
    </r>
    <r>
      <rPr>
        <b/>
        <sz val="12"/>
        <color rgb="FF000000"/>
        <rFont val="Segoe UI Light"/>
        <family val="2"/>
      </rPr>
      <t xml:space="preserve">2. EDR: 16/16 
</t>
    </r>
    <r>
      <rPr>
        <sz val="12"/>
        <color rgb="FF000000"/>
        <rFont val="Segoe UI Light"/>
        <family val="2"/>
      </rPr>
      <t xml:space="preserve">Durante el 2do trimestre se evidencian en la herramienta de monitoreo EDR 16 eventos sospechosos, a los cuales se les realiza investigación con herramientas externas y se mitigan los archivos maliciosos.
</t>
    </r>
    <r>
      <rPr>
        <b/>
        <sz val="12"/>
        <color rgb="FF000000"/>
        <rFont val="Segoe UI Light"/>
        <family val="2"/>
      </rPr>
      <t xml:space="preserve">3. Office365: (13.476/13.476)
</t>
    </r>
    <r>
      <rPr>
        <sz val="12"/>
        <color rgb="FF000000"/>
        <rFont val="Segoe UI Light"/>
        <family val="2"/>
      </rPr>
      <t xml:space="preserve">Para el  segundo trimestre se continuó con la gestión sobre la plataforma de herramientas colaborativas realizando las siguientes acciones:
-Revisión de correos maliciosos y archivos en cuarentena
-Seguimiento y revisión a la plataforma de seguridad.
</t>
    </r>
    <r>
      <rPr>
        <b/>
        <sz val="12"/>
        <color rgb="FF000000"/>
        <rFont val="Segoe UI Light"/>
        <family val="2"/>
      </rPr>
      <t xml:space="preserve">
4. Seguridad Perimetral: 102/102
</t>
    </r>
    <r>
      <rPr>
        <sz val="12"/>
        <color rgb="FF000000"/>
        <rFont val="Segoe UI Light"/>
        <family val="2"/>
      </rPr>
      <t>Durante el 2° trimestre se lograron resolver las alertas reportadas por el SOC (Security Operations Center ) y las alertas identificadas por los dispositivos de seguridad perimetral que monitorean la infraestructura tecnológica del DANE.</t>
    </r>
  </si>
  <si>
    <t>El 1 % no cumplido se debe a que el agente del sistema de respaldo falla en 2 instancias. Estos servidores que no se han logrado respaldar pertenecen a:
-Dos servidores ubicados en DANE Central</t>
  </si>
  <si>
    <t xml:space="preserve">Se realiza la instalación del Rack, donde se instalan 7 Nodos de Virtualización, Se lleva a cabo las diferentes conexiones eléctricas y de red, así como la instalación interna de componentes y actualizaciones iniciales en el microcódigo y firmware de cada uno de los componentes internos que componen la infraestructura Hiperconvergente. </t>
  </si>
  <si>
    <t>Los componentes de conectividad durante el segundo trimestre se mantuvieron actualizados y monitoreados desde la red de comunicaciones de la Entidad a nivel nacional. Los servicios de internet del ISP Claro presentaron fallas de servicio asociadas a factores externos; pero no afectó la operación ni generó indisponibilidad de los servicios porque los enlaces afectados tienen alta disponibilidad y cuenta con en enlace de respaldo en tecnología SD-WAN. Es de aclarar, que las fallas que fueron reportadas como casos de servicio fueron solucionadas con éxito dentro del trimestre.</t>
  </si>
  <si>
    <r>
      <rPr>
        <b/>
        <sz val="12"/>
        <color rgb="FF000000"/>
        <rFont val="Segoe UI Light"/>
        <family val="2"/>
      </rPr>
      <t xml:space="preserve">Incidentes y Requerimientos: (9.554/9.554)
</t>
    </r>
    <r>
      <rPr>
        <sz val="12"/>
        <color rgb="FF000000"/>
        <rFont val="Segoe UI Light"/>
        <family val="2"/>
      </rPr>
      <t xml:space="preserve">- Para el segundo trimestre se registraron 9.554 solicitudes de incidentes o requerimientos, de los cuales se gestionaron 9.554 en la plataforma mesa de servicio.
</t>
    </r>
    <r>
      <rPr>
        <b/>
        <sz val="12"/>
        <color rgb="FF000000"/>
        <rFont val="Segoe UI Light"/>
        <family val="2"/>
      </rPr>
      <t xml:space="preserve">
Servidores Monitoreados: (235/235)
</t>
    </r>
    <r>
      <rPr>
        <sz val="12"/>
        <color rgb="FF000000"/>
        <rFont val="Segoe UI Light"/>
        <family val="2"/>
      </rPr>
      <t>- Para el segundo trimestre se registraron 235 servidores en operación, el cual se monitorearon 235 en la plataforma monitoreo.</t>
    </r>
  </si>
  <si>
    <t>La Oficina Asesora Jurídica en cumplimiento del Plan de Acción de la Dependencia, elaboró un primer borrador del proyecto de Manual denominado: Manual de Procedimiento Administrativo Sancionatorio.
Este borrador de Manual fue compartido a las diferentes dependencias el 2 de mayo de 2024, recibiendo retroalimentación de la Secretaría general y de la Dirección de Recolección y Acopio, que se encuentra en revisión para la realización de los ajustes o modificaciones que jurídicamente correspondan.</t>
  </si>
  <si>
    <t>La Oficina Asesora Jurídica ha brindado acompañamiento en lo referente a la  reglamentación de los diferentes artículos de la Ley 2335 de 2023</t>
  </si>
  <si>
    <t>Durante el mes de mayo se diligenció la matriz furag y se realizó el envío a través del aplicativo FURAG, a la espera de la publicación de los resultados a finales de julio por el DAFP.</t>
  </si>
  <si>
    <t>Autodiagnósticos de las políticas del Modelo Integrado de Planeación y Gestión - MIPG, realizados y publicados en el micrositio en SharePoint de Planes Institucionales.</t>
  </si>
  <si>
    <t>Autodiagnósticos de las políticas del Modelo Integrado de Planeación y Gestión - MIPG, publicados en el micrositio en SharePoint de Planes Institucionales.</t>
  </si>
  <si>
    <t>Se comprometió el 46% de los recursos de funcionamiento y el  36% de los recursos de inversión para un avance total del 38%</t>
  </si>
  <si>
    <t>En el presente trimestre, se ha logrado un notable avance en el desarrollo y afinamiento de la funcionalidad de ejecución presupuestal mediante la construcción de la herramienta SPGI. Utilizando Django como framework, se implementó un módulo en un sistema web para la gestión presupuestal en la parte de ejecución, con el objetivo de facilitar a los usuarios la  gestión y solicitud de cdp para recursos.</t>
  </si>
  <si>
    <t>Se finalizo el desarrollo de la funcionalidad de ejecución presupuestal mediante la construcción de la herramienta SPGI. Utilizando Django como framework, se implementó un módulo en un sistema web para la gestión presupuestal en la parte de ejecución, con el objetivo de facilitar a los usuarios la  gestión y solicitud de cdp para recursos.</t>
  </si>
  <si>
    <t xml:space="preserve">Se adelanta la verificación de perfiles y su validación frente al presupuesto de inversión por parte de las dependencias pertinentes </t>
  </si>
  <si>
    <t>Correos de Justificación - Cronograma de restructuración</t>
  </si>
  <si>
    <t>Cumplimiento de la Fase 1 - Documentación de operaciones estadística revisada y actualizada en el Sistema Integrado de Gestión de acuerdo con la metodología establecida - Línea base 93%</t>
  </si>
  <si>
    <t>Las operaciones estadísticas actualizan su documentación continuamente lo cual conlleva a realizar una nueva revisión de los documentos de fase I, esto aunado a la cantidad de información que contienen y la rotación de personal producto de la provisión de empleos, demoran la ejecución de la tarea.</t>
  </si>
  <si>
    <t>Se avanza en la revisión de 17 documentos complementarios de operaciones estadísticas acorde con lo reportado en el seguimiento con corte a 30 de Junio</t>
  </si>
  <si>
    <t xml:space="preserve">Fecha: 05/03/2024
Tema: Capacitación sobre GEIH y Estadísticas de Pobreza
Grupo de interés: Universidad la Gran Colombia sede Armenia
Cantidad de asistentes: 11
Modalidad: Video conferencia
Fecha: 14/03/2024
Tema: Capacitación Geoportal
Grupo de interés: Alcaldía Itagüí
Cantidad de asistentes: 7
Modalidad: videoconferencia
 Fecha: 19/03/2024
Tema: Capacitación página web DANE - énfasis en Censo y Pobreza Multidimensional
Grupo de interés: Universidad Externado de Colombia
Cantidad de asistentes: 18
Modalidad: conferencia
Fecha: 20/03/2024
Tema: Capacitación Mercado Laboral
Grupo de interés: Universidad Nacional
Cantidad de asistentes: 41
Modalidad: conferencia
Fecha: 21/03/2024
Tema: Capacitación en estadísticas de comercio internacional
Grupo de interés:  Universidad Agustiniana
Cantidad de asistentes: 28
Modalidad: conferencia
Fecha: 22/03/2024 
Tema: Capacitación en Censos y Demografía
Grupo de interés: Universidad Nacional
Cantidad de asistentes: 16
Modalidad: conferencia
Fecha: 03/04/2024
Tema: Solicitud capacitación información estadística
Grupo de interés: Auditoría General de la República
Cantidad de asistentes: 96
Modalidad: videoconferencia
Fecha: 09/04/2024
Tema: Consulta técnica sobre bases ANDA de mercado laboral
Grupo de interés: Ministerio de Comercio Industria y Turismo
Cantidad de asistentes: 10
Modalidad: videoconferencia
Fecha: 09/04/2024
Tema: Consulta para tesis de grado
Grupo de interés: Juan Esteban Buitrago Garzón, Consulta cuentas ambientales - Cuentas de Flujos del Agua
Cantidad de asistentes: 6
Modalidad: videoconferencia
Fecha: 12/04/2024
Tema: Socialización página web del DANE
Grupo de interés: consejo de Bogotá
Cantidad de asistentes: 6
Modalidad: conferencia
Fecha: 22/04/2024
Tema: Solicitud apoyo capacitaciones Secretaría Distrital de Ambiente
Grupo de interés: LEIDY JOHANNA CABRERA ROJAS
Cantidad de asistentes: 6
Modalidad: videoconferencia
Fecha: 26/04/2024
Tema: Socialización página web del DANE
Grupo de interés: Universidad de la Guajira
Cantidad de asistentes: 25
Modalidad: videoconferencia
Fecha: 03/05/2024
Tema: Capacitación portal web
Grupo de interés: Universidad de la Sabana
Cantidad de asistentes: 14
Modalidad: presencial
Fecha: 09/05/2024
Tema: Capacitación portal web
Grupo de interés: Universidad Santo Tomás de Bucaramanga
Cantidad de asistentes: 20
Modalidad: conferencia
Fecha: 14/05/2024
Tema: Capacitación portal web - REDATAM, ANDA
Grupo de interés: U San Buenaventura sede Cali
Cantidad de asistentes: 10
Modalidad: conferencia
Fecha: 17/0572024
Tema: Capacitación portal web,REDATAM y ANDA
Grupo de interés: Capacitación para funcionarios de la territorial suroccidente
Cantidad de asistentes: 38
Modalidad: videoconferencia
Fecha: 20/05/2024
Tema: Socialización estadísticas de Mercado Laboral
Grupo de interés: Observatorio de empleo de la Universidad del Tolima
Cantidad de asistentes: 20
Modalidad: videoconferencia
Fecha: 23/05/2024
Tema: Solicitud práctica pedagógica del que hacer del DANE
Grupo de interés: Colegio Liceo Nacional José Joaquín Casas 
Cantidad de asistentes: 40
Modalidad: conferencia actividad dinámica
</t>
  </si>
  <si>
    <t>La comunicación efectiva es un pilar fundamental en la prevención y gestión de crisis en cualquier organización. En el contexto actual, donde la información se difunde rápidamente a través de diversos canales, contar con una estrategia sólida de comunicación es crucial para mantener la reputación y la credibilidad de la institución ante situaciones adversas.
Por lo anterior para el presente periodo se realizó una capacitación con una vocería para directivos DANE, en el que se trataron entre otros los siguientes temas: 
Sobre los medios en Colombia
Análisis de entrevistas
Análisis de entrevistas (La técnica del sándwich)
Análisis de entrevistas (La técnica del helicóptero)
Análisis de entrevistas (La técnica del ABC)
Claves para utilizar los medios sociales</t>
  </si>
  <si>
    <t xml:space="preserve">Protocolo de manejo de crisis con 
medios de comunicación versión preliminar </t>
  </si>
  <si>
    <t xml:space="preserve">Publicaciones en medios digitales de las piezas de difusión que dan cuenta del alcance obtenido para dar a conocer la misión del DANE, sus operaciones estadísticas y los eventos convocados a la ciudadanía:
Instagram: 78
Facebook: 107
X: 272
YouTube: 15
TikTok: 9
Linked IN: 10
Difusión de resultados de operaciones estadísticas mediante esta modalidad ruedas de prensa o comunicados de prensa.
Comunicados de prensa: 11
</t>
  </si>
  <si>
    <t xml:space="preserve">Publicaciones en medios digitales de las piezas de difusión que dan cuenta del alcance obtenido para dar a conocer la misión del DANE, sus operaciones estadísticas y los eventos convocados a la ciudadanía:
Instagram: 107
Facebook: 242
X: 603
YouTube: 38
TikTok: 38
Linked IN: 95
Difusión de resultados de operaciones estadísticas mediante esta modalidad ruedas de prensa o comunicados de prensa.
Comunicados de prensa: 16
</t>
  </si>
  <si>
    <t xml:space="preserve">APP dispositivos Android para el Censo Económico Nacional Urbano.
Entrega de la APP CENU : es un aplicación desarrollada en apache cordova y compilada para la plataforma Android 14 y superior, que permite instalar la aplicación en dispositivos móviles Android y cuenta con la funcionalidad de responder preguntas de la base de conocimiento sin tener acceso a internet, por lo tanto, se almacena la información de la base de conocimiento en su almacenamiento interno dentro de una base de datos SQLite 6.1 para permitir la resolución de preguntas con o sin internet. 
La app se envió a la oficina de sistemas para ser instalar en las DCM en el proceso de alistamiento para el Censo Económico CENU2024
</t>
  </si>
  <si>
    <t>Informe de avance de ejecución del PMAS junio
PMAS 2024 aprobado_seguimiento JUNIO
Ejecución actividades PMAS 30_06_2024</t>
  </si>
  <si>
    <t>El GIT Desarrollo de Personal ha llevado a cabo actividades permanentes durante 2024. Entre otras, incluyen: 
- En el marco de la inducción institucional, los servidores están desarrollando los cursos de MIPG y de Integridad, Transparencia y Lucha contra la Corrupción de la Función Pública. Asimismo, la Comisión Nacional del Servicio Civil ha realizado capacitaciones sobre la evaluación en periodo de prueba y la evaluación de desempeño laboral periódica.
- En lo referente al Plan de Bienestar e Incentivos, se han realizado actividades desarrolladas en grupos focales, como el entrenamiento funcional mediante gimnasio, baile y gimnasia laboral, que abordan los riesgos cardiovasculares y biomecánicos, en DANE CAN y en la Dirección Territorial Centro (Bogotá). Se ha mantenido del acceso permanente a la sala materna, el reconocimiento mensual a los bici usuarios y a los brigadistas que cumplen con los lineamientos institucionales. De igual forma, se han gestionado las solicitudes de horarios flexibles y se ha garantizado el día libre por cumpleaños y día de la familia. Además, se han realizado asesorías individuales con la caja de compensación familiar Compensar en DANE CAN y la territorial Centro, sede Bogotá.
- Plan Institucional de Capacitación: capacitaciones sobre manejo emocional en situaciones de conflicto y liderazgo consciente, ciberseguridad y taller presencial de incompatibilidades, desarrolladas en articulación con el Plan de Seguridad y Salud en el Trabajo, la DICE y la OCDI. Asimismo, se realizaron las jornadas de inducción institucional presencial y virtual para los servidores que se posesionaron en el marco del concurso de méritos en ascenso y abierto, y por nombramientos ordinarios, provisionales y reubicaciones, entre abril y junio de 2024.
- Actividades de Bienestar. Se realizó una jornada de arteterapia, charlas sobre la Estrategia 4x4 (física, alimentación saludable, alcohol y drogas) y una vida con sentido, en colaboración con la EPS SURA durante la Semana de la Salud, en el marco del Plan de Seguridad y Salud en el Trabajo. De igual forma, se celebraron el Día de la Secretaria, con un desayuno en Compensar; el Día de la Madre, con el sorteo de boletas y bonos de combos de cine, en el que participaron 187 madres; el Día del Niño, con la estrategia “Valores, Cámara, Acción”; y el Día del Servidor Público, con la estrategia "Raíces de la Integridad", que propició la reflexión sobre los valores del Código de Integridad del DANE.</t>
  </si>
  <si>
    <t>El GIT Área de Gestión de Compras Públicas, servicios profesionales y de apoyo a la gestión durante el primer trimestre de 2024 definió  los objetivos, herramientas, recursos necesarios y variables de análisis para llevar a cabo el diagnóstico del proceso GCO, de igual forma, se proyectó el borrador de un cuestionario en Microsoft FORMS como una herramienta de recolección de la información a nivel territorial.</t>
  </si>
  <si>
    <t>Documento Informe de asesorías (avance I trimestre)
Carpeta de evidencia por cada asesoría (correos grabaciones listados de asistencia, etc.)</t>
  </si>
  <si>
    <t>Durante el segundo trimestre de 2024, se consolidó el instrumento de autoevaluación con el fin de dar inicio a las pruebas piloto de la metodología de revisión de pares. Para ello, se sometió a consulta de los países miembros del grupo de trabajo, la propuesta de instrumento aplicable a la ONE y a los usuarios, realizando sesión de trabajo virtual en donde se explicó la estructura del instrumento. Se analizaron las observaciones recibidas por parte de los países generando los ajustes pertinentes.</t>
  </si>
  <si>
    <t>20240530_Comparacion CRBP vs NQAF PPIOS_Consolidado Consulta
20240530_Cuestionario_evaluación_Usuarios Consulta
Correo consulta instrumento de autoevaluación
Correo invitación mesa de trabajo revisión pares
Instrumento de autoevaluación depurado
Presentación Grupo Revisión de Pares</t>
  </si>
  <si>
    <t>Se presenta como evidencia el reporte de avance actualización del inventario de Operaciones estadísticas y Registros Administrativos en SICODE con corte al 01 de abril de 2024</t>
  </si>
  <si>
    <t>Se realiza actualización permanente del inventario de Operaciones estadísticas y Registros Administrativos en SICODE, se presenta como evidencia el reporte de avance actualización con corte al 28 de junio de 2024.</t>
  </si>
  <si>
    <t>Matriz Excel con las recomendaciones y enlaces de acceso a la documentación metodológica actualizada por las acciones de gestión de la política</t>
  </si>
  <si>
    <t>Se concluyó y se publicó en la página del SEN el reporte de seguimiento PEN 2023-2027, para 2023 con un cumplimiento del 94% en el plan de acción, con sus tres objetivos, 9 estrategias y 30 metas que se tenían previstas para la vigencia 2023. Para 2024 se da inicio al seguimiento semestral.</t>
  </si>
  <si>
    <t>Se realizó la activación de las 5 salas especializadas del CASEN y dos intersalas con el desarrollo de reuniones de inicio, planes de trabajo y reuniones de desarrollo temático</t>
  </si>
  <si>
    <t>Actas de las reuniones realizadas para las salas especializadas de economía, geografía y medio ambiente, gobierno, seguridad y justicia, modernización tecnológica y salud, bienestar social y demografía.
Actas de las reuniones de las intersalas de Geografía y economía y salud y economía</t>
  </si>
  <si>
    <t>En cumplimiento de la fase de difusión se realizaron las actividades de elaboración de los productos de difusión así como la preparación del webinar y presentación de resultados según calendario y desarrollo de comités interno y externo.</t>
  </si>
  <si>
    <t xml:space="preserve">Productos de difusión correspondientes a:
Boletín técnico
Anexos en Excel
Presentación corta de webinar
Presentación larga
Herramienta Power BI actualizada
Geovisor DANE con información ICET actualizada
Para la preparación del webinar:
Cartas de invitación
Nota conceptual dirección
Libreto webinar
Presentaciones y lista de comité interno y externo ICET
</t>
  </si>
  <si>
    <t xml:space="preserve">Para fortalecer las capacidades estadísticas se realizaron las siguientes socializaciones para  II trimestre acorde a lo programado:
 2 socializaciones Proceso estadístico.  09/04/2024 y 11/06/2024
 1 Socialización sobre la metodología de formulación de un plan estadístico.  16/05/2024
 1 Socialización sobre la metodología de formulación de una línea base de indicadores 09/05/2024
 3 Socialización sobre la Política de Gestión de Información Estadística en el Marco del Modelo Integrado de Planeación y Gestión (MIPG) 24/04/2024, 22/05/2024 y 26/06/2024
 1 Taller de diseño, construcción e interpretación de indicadores.  08/05/2024
</t>
  </si>
  <si>
    <t>Listado de asistencia de las socializaciones en archivo Excel.</t>
  </si>
  <si>
    <t>Se realizaron las mesas de trabajo para cursos PE, MFPE, POLGES para revisar los ajustes en profundidad. Mesas para cursos CLESEC 1 y 2, CLESOC 1 y 2 y SETE para revisión pedagógica transversal. 
Ajustes en los cursos DCII, CECE, PE, POLGES, MFPE, NTC, SETE derivados de hallazgos reportados a través de los PQR  y modificaciones normativas emitidas por la entidad según disposiciones de la Ley Estadística. Mejoras en la plantilla, actualización de logos y créditos</t>
  </si>
  <si>
    <t xml:space="preserve">8 Videos de inducción en formato MP4
2 formatos XLS con los diagnósticos PQR de los ciclos 1 y 2 de 2024
30 guiones instruccionales con ajustes para 9 cursos virtuales
1 texto escrito con el contenido de pautas de formación para Landingpage
</t>
  </si>
  <si>
    <t>Durante los primeros meses del año, el proyecto "Índice de Noticias" ha avanzado en la revisión del plan de trabajo para la vigencia actual, se logró la contratación de personal clave, incluyendo a la experta en analítica de datos María Paula Díaz. Se llevaron a cabo mesas de trabajo clave con diferentes equipos, como el equipo ODS, Cuentas Nacionales y CASEN, con el fin de articular el desarrollo del proyecto y plantear los retos y oportunidades tecnológicas. Estas reuniones fueron fundamentales para alinear esfuerzos y establecer las bases necesarias para el proyecto. También, se presentaron los resultados del cuarto trimestre de 2023 para el sector agrícola, siguiendo el cronograma establecido, y compartieron archivos CSV con la descarga de noticias del mismo período para los sectores de turismo y construcción. Estos resultados fueron socializados en la reunión bimensual con la dirección técnica, donde se discutieron los avances del proyecto y se diseñó una presentación del índice de noticias para ser utilizada en mesas de trabajo intersectoriales.
Además, se estableció un umbral del 60% con correlación superior a 0.7 para el cálculo del indicador, lo que permitirá una mayor precisión en la inclusión de noticias en el análisis.
Por último, en cuanto al documento de estudio se avanzó en la propuesta del procedimiento que estandariza el desarrollo de proyectos de Prospectiva y Analítica de Datos y permitirá su documentación de manera práctica y articulada, con el mapa de procesos de la entidad.</t>
  </si>
  <si>
    <t>Contrato Experta en Analítica María Paula Diaz Bejarano.pdf
Contrato Ingeniero de Datos Andrés Sebastián Salazar.pdf
Cronograma-IndiceNoticias_PlanDeTrabajo_2024.xlsx
ToR_NLP_DANE2024_comentariosIN.docx
Consolidado_Descarga_Sector_Construccion.csv
Consolidado_Descarga_Sector_Turismo.csv
Reu-Bimensual_20240305_IndiceNoticias.pptx
Transcripción Sala CASEN_2024-02-23.docx
2024-03-05 Reu-Bimensual_.pptx
2024-03-15 10.7.3 DIRPEN_ODS .pptx
2024-03-15 correo presentación proyecto equipo ODS.pdf
2024-03-19 correo presentación articulación proyecto DSCN.pdf
2024-03-19 Presentacion_indice noticias.pptx
2024-03-19 Resultados Temática de actividad económica.docx
Propuesta estructura documentos PAD
Propuesta_Documento-ProyectosAnalitica.exe
PROCEDIMIENTO EN ANALÍTICA.docx</t>
  </si>
  <si>
    <t xml:space="preserve">Respecto a los reportes prospectivos de revisión de referentes internacionales se culminó la  revisión y publicación del reporte de referentes internacionales de diciembre de 2023 que incluye las siguientes temáticas: Buenas prácticas metodológicas en el uso de imágenes satelitales para la generación de estadísticas sobre áreas y calidad de ecosistemas.
Definición de Small Área Estimación (SAE) y ¿cómo oficializan los INE marcos conceptuales académicos en relación con SAE?
Definición de sistema de información y de registro estadístico - buenas prácticas en la medición de la calidad de sistema de información y de registros estadísticos; y el reporte de  febrero de 2024, con los siguientes temas: Avances, investigaciones, guías y marcos regulatorios sobre Datos Generados por la Ciudadanía (DGC).
Metodología para calcular el indicador ODS 10.7.3: número de personas que murieron o desaparecieron en el proceso de migración hacia un destino internacional.
Desafíos en la producción de estadísticas oficiales con nuevos métodos de recolección de datos.
Diez propuestas sobre el aprendizaje automático en la estadística oficial. Además, se adelanta la ejecución y desarrollo del reporte de referentes internacionales marzo 2024. </t>
  </si>
  <si>
    <t xml:space="preserve"> AN_ProIndNot_2024-06-21 Acta_reunion_ODS_MigraciónColombia 
AN_ProIndNot_2024-05-08 Acta_reunion_ODS
AN_ProIndNot_2024-04-05 Acta Mesa DSCN
AN_ProIndNot_Ayuda de Memoria - CASEN 10 de Mayo
AN_ProIndNot_Ayuda de Memoria - Índice Noticias WDF 18 de Junio
AN_ProIndNot_Ayuda de Memoria - Índice Noticias 23 de mayo
AN_ProIndNot_Ayuda de Memoria - Índice Noticias 22 de abril</t>
  </si>
  <si>
    <t>En el desarrollo del proyecto de la plataforma web SEN se ha realizado la integración de la herramienta Google Analytics permitiendo obtener una primera medición del tráfico y visitas a las secciones más consultadas del sitio web. Por otro lado, se ha logrado obtener avances en cuanto a la inserción de una nueva funcionalidad para la visualización de tableros creados bajo la herramienta Power Bi directamente en una sección interna de la plaforma. Finalmente, se continúa con la actualización y publicación de diferentes contenidos habituales cómo: los Boletines Sectoriales, Referentes Internacionales, Actas de salas especializadas CASEN, cursos ciclo 1 y ciclo 2, noticias entre otros.</t>
  </si>
  <si>
    <r>
      <rPr>
        <b/>
        <sz val="12"/>
        <color rgb="FF000000"/>
        <rFont val="Segoe UI Light"/>
        <family val="2"/>
      </rPr>
      <t xml:space="preserve">Con la finalidad de promover el uso de la oferta estadística del Sistema Estadístico Nacional SEN) se ofertaron en el segundo ciclo de 2024, diez cursos virtuales que fueron cursados entre el 19 de abril y el 19 de junio de 2024. 
</t>
    </r>
    <r>
      <rPr>
        <sz val="12"/>
        <color rgb="FF000000"/>
        <rFont val="Segoe UI Light"/>
        <family val="2"/>
      </rPr>
      <t xml:space="preserve">
Los cursos ofertados fueron los siguientes:
1.	Metodología de formulación de un plan estadístico   
https://aprendizaje.dane.gov.co/course/view.php?id=391
2.	Norma técnica de la calidad del proceso estadístico NTC PE 1000:2020        
https://aprendizaje.dane.gov.co/course/view.php?id=392  
3.	Diseño y construcción de indicadores                      
https://aprendizaje.dane.gov.co/course/view.php?id=393      
4.	Condiciones para la evaluación de la calidad estadística      
https://aprendizaje.dane.gov.co/course/view.php?id=394
5.	Enfoque diferencial e interseccional en la producción estadística
https://aprendizaje.dane.gov.co/course/view.php?id=395
6.	Sistema de Ética Estadística del DANE – SETE
https://aprendizaje.dane.gov.co/course/view.php?id=396
7.	Clasificaciones Estadísticas Económicas 1. Clasificación Industrial Internacional Uniforme de todas las Actividades Económicas Revisión 4 Adaptada para Colombia – CIIU Rev. 4 A.C.
https://aprendizaje.dane.gov.co/course/view.php?id=397
8.	Clasificaciones Estadísticas Sociales 1. Clasificación Internacional Normalizada de la Educación Adaptada para Colombia - CINE A.C. y Clasificación Única de Ocupaciones para Colombia – CUOC
https://aprendizaje.dane.gov.co/course/view.php?id=399
9.	Clasificaciones estadísticas sociales 2. Clasificación Internacional de Actividades para Estadísticas de Uso del Tiempo Adaptada para Colombia (ICATUS 2016 A.C.) y Clasificación Internacional de Delitos con Fines Estadísticos Adaptada para Colombia (ICCS A.C.)
https://aprendizaje.dane.gov.co/course/view.php?id=400
10.	Clasificaciones Estadísticas Económicas 2. Clasificación Central de Productos Versión 2.1 Adaptada para Colombia – CPC Ver. 2.1 A.C.  
https://aprendizaje.dane.gov.co/course/view.php?id=398
</t>
    </r>
    <r>
      <rPr>
        <b/>
        <sz val="12"/>
        <color rgb="FF000000"/>
        <rFont val="Segoe UI Light"/>
        <family val="2"/>
      </rPr>
      <t xml:space="preserve">Por otro lado, en este trimestre se realizaron 5 eventos para promover el uso de la oferta estadística del SEN entre sus actores:
</t>
    </r>
    <r>
      <rPr>
        <sz val="12"/>
        <color rgb="FF000000"/>
        <rFont val="Segoe UI Light"/>
        <family val="2"/>
      </rPr>
      <t xml:space="preserve">
</t>
    </r>
    <r>
      <rPr>
        <b/>
        <sz val="12"/>
        <color rgb="FF000000"/>
        <rFont val="Segoe UI Light"/>
        <family val="2"/>
      </rPr>
      <t xml:space="preserve">Evento de entrega de certificados de Calidad Estadística </t>
    </r>
    <r>
      <rPr>
        <sz val="12"/>
        <color rgb="FF000000"/>
        <rFont val="Segoe UI Light"/>
        <family val="2"/>
      </rPr>
      <t xml:space="preserve">– Espacio presencial realizado el 2 de mayo de 2024, que incluyó la presentación de resultados y dos paneles de expertos en el tema.
</t>
    </r>
    <r>
      <rPr>
        <b/>
        <sz val="12"/>
        <color rgb="FF000000"/>
        <rFont val="Segoe UI Light"/>
        <family val="2"/>
      </rPr>
      <t>Presentación de resultados del Índice de Capacidad Estadística Territorial ICET 2022</t>
    </r>
    <r>
      <rPr>
        <sz val="12"/>
        <color rgb="FF000000"/>
        <rFont val="Segoe UI Light"/>
        <family val="2"/>
      </rPr>
      <t xml:space="preserve"> – Espacio virtual realizado el 28 de mayo de 2024 
</t>
    </r>
    <r>
      <rPr>
        <b/>
        <sz val="12"/>
        <color rgb="FF000000"/>
        <rFont val="Segoe UI Light"/>
        <family val="2"/>
      </rPr>
      <t>Datos en acción: conectando a través de los datos con la ciudadanía (encuentro - taller  creado para promover y conocer los datos generados por la ciudadanía)</t>
    </r>
    <r>
      <rPr>
        <sz val="12"/>
        <color rgb="FF000000"/>
        <rFont val="Segoe UI Light"/>
        <family val="2"/>
      </rPr>
      <t xml:space="preserve"> – Espacio realizado el 6 de junio de 2024 de manera presencial con trasmisión virtual de las presentaciones de la mañana. 
</t>
    </r>
    <r>
      <rPr>
        <b/>
        <sz val="12"/>
        <color rgb="FF000000"/>
        <rFont val="Segoe UI Light"/>
        <family val="2"/>
      </rPr>
      <t>Seminario Arquitectura de datos: fundamentos y buenas prácticas</t>
    </r>
    <r>
      <rPr>
        <sz val="12"/>
        <color rgb="FF000000"/>
        <rFont val="Segoe UI Light"/>
        <family val="2"/>
      </rPr>
      <t xml:space="preserve"> - Espacio presencial realizado el 20 de junio de 2024 con transmisión virtual. Esta espacio fue concebido bajo por los expertos de la Sala Especializada de Modernización Tecnológica del CASEN.
</t>
    </r>
    <r>
      <rPr>
        <b/>
        <sz val="12"/>
        <color rgb="FF000000"/>
        <rFont val="Segoe UI Light"/>
        <family val="2"/>
      </rPr>
      <t>Conversatorio La identificación y análisis de las necesidades de información y su relación con la relevancia de las estadísticas</t>
    </r>
    <r>
      <rPr>
        <sz val="12"/>
        <color rgb="FF000000"/>
        <rFont val="Segoe UI Light"/>
        <family val="2"/>
      </rPr>
      <t xml:space="preserve"> - Espacio presencial realizado el 25 de junio de 2024 con transmisión virtual. Conversatorio realizado bajo las actividades de sensibilización al proceso de  certificación en calidad estadística para las OO. EE. de las entidades del SEN. 
</t>
    </r>
  </si>
  <si>
    <t>Se realizaron mesas de trabajo con los administradores de datos sectoriales en las que se presentó la hoja de ruta del Plan Nacional de Infraestructura de Datos, así como las acciones a implementar por parte de los sectores.
11/01/2024. Presentación Plataforma X-Road, avances en servicios de interoperabilidad, plan de trabajo 2024. 
19/01/2024. Mesa de trabajo de articulación del PETI a necesidades sectoriales. Mesa sectorial de estadísticas.
02/02/2024. Mesa de trabajo con el grupo táctico de la IDEC y el DANE con el fin de establecer las propuestas a presentar en el Foro Mundial de Datos que se desarrollará en el mes de noviembre en la ciudad de Medellín.
13/03/2024. Mesa de trabajo con el grupo táctico de la IDEC y MINCIT para la resolución de inquietudes del PNID.
19/03/2024. Presentación de la estrategia IDEC a los territorios. En este  virtual se presentó la estrategia país de la "infraestructura de Datos del Estado Colombiano IDEC" a los entes territoriales. Esta estrategia impulsa la gobernanza, acceso, uso funcional y aprovechamiento de datos para la vida y la transformación social. Al final de la sesión se resolvieron preguntas de los asistentes y se dieron algunas recomendaciones con el fin de incorporar algunas de las acciones de la hoja de ruta de la IDEC en la formulación de los planes territoriales. El evento fue transmitido por el canal YouTube del DANE.
21/03/2024. El poder de los Datos Desbloquear el dividendo d ellos datos para los ODS.  En este evento, Presidencia como líder del Comité Nacional de Datos (CND) presentó la estrategia y resolvió inquietudes del público.
21/03/2024. Comité Nacional de Datos. Mesa de trabajo del grupo táctico de la IDEC. Tuvo como finalidad, preparar la primera sesión de trabajo del CND.
Comité Nacional de Datos. Esta mesa de trabajo del grupo táctico de la IDEC tuvo como finalidad, preparar la primera sesión de trabajo del CND.</t>
  </si>
  <si>
    <t>Comité Nacional de Datos 4 sesion_Asistencia
Cuarta sesión — Comité Nacional de Datos 20240403 (1)
Acta CAD: https://www.sen.gov.co/sites/default/files/pagina-migraciones-files/2024-07/sesion-n1-comite-administrativo-de-datos-CAD-2024.pdf
Listados de asistencia Teams con administradores de datos</t>
  </si>
  <si>
    <t xml:space="preserve">Se actualizó a 6 de mayo de 2024 el Plan Operativo de Desarrollo de Capacidades e Innovación para el 2do ciclo de proceso GCI.
Se cuenta con el reporte de transferencia de capacidades para el segundo ciclo del proceso GCI correspondiente Proyecto piloto de automatización de procesos de la Encuesta Mensual Manufacturera con Enfoque Territorial (EMMET,) adicional al proyecto Construcción de la grilla, reportado en el 1er trimestre.
Se cuenta con el documento  Efectos y aprendizajes
para 2do ciclo de GCI correspondiente al proyecto  Construcción de la grilla como marco de soporte a las diferentes fases del proceso estadístico. </t>
  </si>
  <si>
    <t> Se avanzó en el acopio procesamiento y análisis de la información para la Cuenta</t>
  </si>
  <si>
    <t>Se realizó la evaluación de las fases de acopio y procesamiento; se procesaron e integraron las bases de datos de las encuestas estructurales anuales, las encuestas de coyuntura, EMICRON, y registros administrativos para generar los cuadros de resultados; se adelantaron trabajos sobre boletín técnico y el anexos estadísticos.</t>
  </si>
  <si>
    <t>Se realizaron las fases de acopio y procesamiento; se procesaron e integraron las bases de datos de las encuestas estructurales anuales (EAM), las encuestas de coyuntura (EMMET) y registros administrativos; se obtuvieron resultados preliminares.</t>
  </si>
  <si>
    <t>Actualización de los documentos metodológicos segunda fase de Gato por finalidad y SOCX.</t>
  </si>
  <si>
    <t>Se realizó la evaluación de las fases de acopio y procesamiento; se procesaron e integraron las bases de datos de la Encuesta Nacional de Uso del Tiempo y la Gran Encuesta Integrada de Hogares para generar los cuadros de salida; se elaboró el boletín técnico y el anexo estadístico</t>
  </si>
  <si>
    <t>Finalización de la propuesta de arquitectura del Registro Estadístico Base de Población (REBP) 2018 construida, a partir de la propuesta presentada en el 2023</t>
  </si>
  <si>
    <t>Nueva arquitectura del Registro Estadístico Base de Población (REBP) 2022 - 2023 construida, a partir de la propuesta presentada en el 2023.</t>
  </si>
  <si>
    <t>Metodología para la determinación de la residencia administrativa del Registro Estadístico Base de Población (REBP) 2018 y 2021, implementada</t>
  </si>
  <si>
    <t>Informe que contenga los cuadros de salida con la información de la residencia administrativa por municipio, desagregado por edad y sexo para los REBP 2018 y 2021</t>
  </si>
  <si>
    <t>En este trimestre para el avance de la meta se tiene las reuniones de acompañamiento a la temática étnica realizadas para dar apoyo a la operación del Censo Económico Nacional Urbano (CENU) los días 15, 17 25 y 30 de abril.</t>
  </si>
  <si>
    <t>*Informe Apoyo Técnico de la DCD al Componente Étnico del CENU
*20240415_Étnicos CENU
*20240417_Equipo Estrategia CENU
*20240417_Revisión Rutas CENU
*20240425 Resp_CP_CENU
*20240425_Apoyo_Estrategia_CENU
*20240430_RevDoc_Etnico CENU</t>
  </si>
  <si>
    <t>En este trimestre para el avance de la meta se tiene las respuestas de fondo  a los requerimientos realizados a la dirección técnica, basados en conceptos técnicos que dan cumplimiento a las sentencias T302 y auto 696</t>
  </si>
  <si>
    <t>En esta meta y entendiendo que es un indicador por demanda al cierre de este primer trimestre no se ha presentado  ningún tipo requerimiento o solicitud que requiera la respuesta o concepto en relación a los otros grupos con enfoque diferencial (Pueblo ROM y Campesinado). Los acercamientos con estos grupos se han desarrollado a partir de mesas interinstitucionales entre el DANE, Ministerio del Interior e ICANH, a través de un relacionamiento con los accionantes y pruebas.</t>
  </si>
  <si>
    <t>Proyecciones de población en edad de trabajar de localidades y comunas de Bogotá y Medellín, actualizadas.</t>
  </si>
  <si>
    <t>Cuadros de resultado de las proyecciones de población en edad de trabajar de localidades y comunas de Bogotá y Medellín, entregadas.</t>
  </si>
  <si>
    <t>En este trimestre no se recibieron solicitudes de acompañamientos para el fortalecimiento de listados censales por parte de grupos indígenas y que se encuentren en el marco de la adecuación del sistema estadístico nacional - SEN.</t>
  </si>
  <si>
    <t>*Rem_Doc Regionalización_anál sociodem_P_indígenas
*Rem_Info_Proc_Relacionamiento_P_indígenas
*Reunión_Fortalecimiento Cap Estadísticas P Indígenas</t>
  </si>
  <si>
    <t>En este trimestre para el avance de la meta se realiza talleres de capacidades estadísticas para lideres de la amazonia (Inírida, Mitú)</t>
  </si>
  <si>
    <t>la coordinación de asuntos étnicos realiza el acompañamiento en el relacionamiento con las instituciones adecuadas y encargadas de los listados censales para la población afrocolombiana, en relación a  esta meta se tiene como avance el apoyo dado en el relacionamiento con el Ministerio del Interior Dirección de Comunidades Negras por parte de la coordinación de asuntos étnicos raciales y campesinado sobre la cual se presenta la ayuda de memoria</t>
  </si>
  <si>
    <t xml:space="preserve">En este trimestre para el avance de la meta se tiene las reuniones de trabajo para el diálogo con grupos étnicos en aras de aunar esfuerzos para el desarrollo del protocolo de relacionamiento con comunidades Negras, Afrocolombianas, Raizales y Palenqueras, se entregan las Actas con el desarrollo de las conclusiones derivadas de los distintos encuentros como insumo para la construcción del protocolo de relacionamiento con comunidades NARP en su componente de diagnóstico y documento protocolo en su última versión. </t>
  </si>
  <si>
    <t>En este trimestre para el avance de la meta se tiene la realización del Plan de Trabajo para la caracterización sociodemográfica del población Rrom, adicionalmente se tiene los avances el acompañamiento realizado con la comisión nacional del pueblo RROM y MININTERIOR para acordar acciones a seguir en el marco de los compromisos del PND. Finalmente,  se tiene  el desarrollo del proceso contractual con el Operador Logístico de la entidad que fue realizado mediante licitación pública, actualmente se encuentra en proceso de formalización para la puesta en ejecución,  por lo cual los talleres de acompañamiento para la caracterización de viviendas y población Rrom se llevarán a cabo a finales del mes de julio o comienzo del mes de agosto.</t>
  </si>
  <si>
    <t>En este trimestre para el avance de la meta se tiene el acompañamiento realizado con población campesina en el marco de la ejecución del plan de pruebas de campesinado, acompañamientos realizados en las ciudades de Caucasia (Cauca) , Arauca (Arauca), Cúcuta (Norte de Santander), San Vicente del Caguán (Caquetá) y Sincelejo (Sucre).</t>
  </si>
  <si>
    <t>*20240426 Mesa Interinaste Campesinado
*20240524 Mesa Interista Campesinado
*20240611 Informe Caucasia Campesinado
*20240613 Informe Cúcuta Campesinado
*20240617 Informe Arauca Campesinado
*20240618_San Vicente del Caguán Campesinado
*20240627 Informe Sincelejo Campesinado
*20240628 Plan de Pruebas Campesinado</t>
  </si>
  <si>
    <t xml:space="preserve">En este trimestre para el avance de la meta y en  el marco del Registro Multidimensional Wayuú se tiene la realización de los estudios previos de adquisición de bienes y servicios para la celebración de los convenios interadministrativos para la contratación  de Personal y Transporte necesarios en el desarrollo del operativo de Campo del Registro Multidimensional Wayuú.
De igual forma en el marco del Censo Económico Nacional Urbano, se tiene la realización de estudios previos para la adquisición de  bienes y servicios de adquisición de botiquines de primeros auxilios, Transporte
papelería, útiles de escritorio y oficina, mobiliario, elementos de aseo (versiones preliminares) y Modificación contractual Logística.
Finalmente se suben las evidencias de la implementación de instrumentos de seguimiento tablero de control de seguimiento administrativo y los reportes de seguimiento a la ejecución de recursos realizados periódicamente a la Dirección Técnica.
</t>
  </si>
  <si>
    <t>1.Informe de las pruebas 2. versiones preliminares de detección de necesidades 3.version preliminar del instrumento de recolección</t>
  </si>
  <si>
    <t>*1. Informe que de cuenta de la implementación del plan de pruebas Definitivo
*Plan General CPAS-V Prel
* Conceptos Básicos CPAS 20240627
* Cuestionario CPAS 20240502 V2</t>
  </si>
  <si>
    <t>En este trimestre para el avance de la meta se tiene el desarrollo correspondiente para el segundo trimestre con el documento Informe sociodemográfico violencia 1985-2020_2 el cual se encuentra en presentación y postulación frente a comité editorial y el avance del artículo para Estimación de la Fecundidad Método Hijos Propios.</t>
  </si>
  <si>
    <t>*Informe sociodemográfico violencia 1985-2020_2
*2024-Mayo_Formato presentación documentos_VD
*Artículo_Estimación_Fecundidad_Método_Hijos_Propios</t>
  </si>
  <si>
    <t>1 Especificaciones Técnicas Componente de Personal CENU 2024-2
20240315_V3_ESPECIFICACIONES_TECNICAS_TRANSPORTE_CENU_WAYUU_REV_GCOTE_GCAD  20032024</t>
  </si>
  <si>
    <t>Se entregaron en producción los aplicativos WEB de transporte y Sector Gobierno, y se notificó a las empresas del directorio de estos dos sectores para que iniciaran el diligenciamiento de la información correspondiente.
Se entregó el aplicativo de Recuento en Dispositivos Móviles.
Para los aplicativos de auto diligenciamiento se envía un único link por empresa en el cual está incluido la autenticación para el acceso al sistema.</t>
  </si>
  <si>
    <t>Se genero documento de planeación aprendizaje presencial Barrido (agenda).
Se generó Informe AprenDANEt - Auto diligenciamiento Transporte (FEST)
Se generó Informe AprenDANEt - Auto diligenciamiento Construcción (CESC)
Se generó Informe AprenDANEt - Auto diligenciamiento SAFP</t>
  </si>
  <si>
    <t>Del mapa de la arquitectura para el fortalecimiento del sistema, se cuenta con • Los diagramas de flujos de información con los canales de intercambio. Estos diagramas describen los diferentes flujos de información que se producen dentro de la arquitectura de información del proyecto.
• Se ha completado la matriz de activos. Esta matriz identifica y describe los diferentes activos de información que se utilizarán en el proyecto.
• Se ha completado la matriz de resultados. Esta matriz define los resultados esperados del proyecto.
 Y se tiene del Geovisor integrado el desarrollo de los componentes de la interfaz de usuario-geovisor estadísticas sociodemográficas</t>
  </si>
  <si>
    <t>Se inició la elaboración del documento propuesta de niveles geoestadísticos para el fortalecimiento del Marco Estadístico y Geoespacial de las Américas (MEGA), en torno a referentes: NUTS, grillas.​
Así como, del documento fortalecimiento de las operaciones estadísticas y los registros administrativos.</t>
  </si>
  <si>
    <r>
      <t xml:space="preserve">
Programación de invitaciones públicas para el proceso de capacitación.
Soportes de capacitación, entrenamientos, reentrenam</t>
    </r>
    <r>
      <rPr>
        <sz val="12"/>
        <rFont val="Segoe UI"/>
        <family val="2"/>
      </rPr>
      <t>ientos (Presentaciones, Listas de Asistencia, etc.)</t>
    </r>
  </si>
  <si>
    <t>Se referencian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 además se relacionan aquellos documentos que surtieron actualizaciones y que cambiaron su versionamiento respectivo.</t>
  </si>
  <si>
    <t>Se completó el diagnóstico del Registro Único de Víctimas (RUV). Se avanzó en el diagnóstico del Registro Único de Retorno (RUR), el análisis de calidad de la Base de datos de este registro presenta demoras por limitaciones tecnológicas (computo y procesamiento).</t>
  </si>
  <si>
    <t>Se avanzó en el diagnóstico del Registro Único de Retorno (RUR), el análisis de calidad de la Base de datos de este registro presenta demoras por limitaciones tecnológicas (computo y procesamiento), no obstante, se encuentra en un avance del 80%. La revisión de pares del SNIES esta parada por falta de respuesta por parte de los partes revisores.</t>
  </si>
  <si>
    <t>Se realiza la entrega del diagnóstico requerido y proyectado para los estados de registros administrativos y continua el avance en los insumos totales del documento metodológico.</t>
  </si>
  <si>
    <t>Se realiza la entrega de la segunda base de información con la actualización del directorio estadístico con la actualización del sector agropecuario y la formalización del sector público.</t>
  </si>
  <si>
    <t xml:space="preserve">La dirección técnica de Dimpe se encuentra trabajando con las OOEE de EMMET, EMC, EMS e EMA:
• El GIT Industria - EMMET adelantó durante el II Trimestre del año la automatización de cuadros de salida para validación de información a nivel territorial y esta en curso la automatización de cuadros de salida para validación de información Total Nacional. 
• El GIT de Servicios Se avanza en el cumplimiento de la meta de priorización de automatización en la implementación del lenguajes de programación especializados para las OOEE EMS y EMA. Desarrollos de Procesamiento MacOS y Windows
•El GIT de Comercio para el II trimestre realizó junto con el equipo de Automatización de Subdirección liderado por Natalia Ximena Arteaga está adelantando actualmente la automatización de los procesos de imputación, procesamiento y elaboración de los productos de publicación de la Encuesta Mensual de Comercio (EMC).  </t>
  </si>
  <si>
    <t>La dirección técnica de Dimpe se encuentra trabajando con las OOEE de IPC y Gran Encuesta Ambiental:
"En el caso del GIT de Precios y Costos, en el segundo trimestre, específicamente, el grupo avanzó en la revisión de la tipología de insumos requeridos por el IPC de parte de la Nueva Encuesta de Presupuestos de los Hogares, enfocándose específicamente en los requerimientos asociados al seguimiento de la renta de vivienda. (El documento aun no ha sido finalizado)"
En cuanto al GIT de Ambiental, se realizaron reuniones de trabajo con diferentes actores del sector ambiental y otros sectores con el fin de recopilar las necesidades de información. Posteriormente se elaboró una primera versión del cuestionario que se encuentra en revisión y confirmación. Igualmente, se formuló una propuesta de objetivos y nombre de la investigación que se encuentra en revisión.</t>
  </si>
  <si>
    <t>• Revisión metodológica seguimiento arriendos_ necesidades
• PES-DAN-PDT-005-f-001V4_EAI_mayo2024_GIT Ambiental Guía (1)
•FormularioNuevaInvestigacion_V_25062024</t>
  </si>
  <si>
    <t>En el marco de la "Difusión de la información estadística y su utilidad para la formulación de política pública" la Dirección TSO, participó en la 2a. Dataton del Pacifico, donde se realizó un trabajo articulado y multidisciplinario para abordar problemáticas regionales con base en el análisis de los datos
En cuanto a la firma del Codes con el Departamento de Nariño, se están haciendo gestiones con la entidad territorial para cumplir con esta actividad</t>
  </si>
  <si>
    <t>Dataton:
Brochure VF
Dataton 2024_Plan de trabajo
Dataton del Pacífico 2024
Presentación Dataton 2023 y datos Pacífico
Primera sesión de trabajo Dataton del Pacífico segunda edición
Propuesta cronograma 2024
Sesión 1_Plan de trabajo
Codes:
Envio cartas a ser participes del Code a alcaldes de Pasto, Ipiales, Tumaco, Tuquerres, Udenar
Envio Decreto Code para revisión oficina jurídica Gobernación de Nariño
Evidencia de entrega documentación en físico para creación de Code Nariño
Respuesta a solicitud reunión creación del Code
Solicitud reunión para creación Code Nariño</t>
  </si>
  <si>
    <t>Para dar cumplimiento en esta meta, se elabora documento donde se evidencia el desarrollo de las diferentes fases de pruebas de la implementación del programa de automatización y simplificación de procesos administrativos; esta fase esa acompañada por la socialización con las partes interesadas, mediante reunión de socialización ( se anexa acta y lista de asistencia a la socialización).</t>
  </si>
  <si>
    <t>Dentro de las actividades realizadas para la implementación del Plan de Bienestar en la Dirección Territorial Noroccidente, se efectuó un diagnóstico inicial de las necesidades y requerimientos de bienestar de los funcionarios de la Territorial, por medio de la aplicación de herramienta, la cual fue concertada en conjunto con la Caja de Compensación COMFAMA. Dicha herramienta tuvo aplicación en las sedes Medellín, Montería y Quibdó. 
Se efectuó la conformación del Comité de Gestión Humana de la DT Noroccidente, en aras de impactar de forma positiva en las diferentes dimensiones de la vida de los funcionarios, al igual que el propender por la ejecución de las actividades desligadas de los resultados del plan de bienestar de la DT.</t>
  </si>
  <si>
    <t>Dentro de las actividades realizadas para la implementación del Plan de Bienestar en la Dirección Territorial Noroccidente, se revisó el diagnóstico de la herramienta concertada en conjunto con la Caja de Compensación COMFAMA. Se estableció con la caja las actividades a desarrollar en línea al diagnostico de la herramienta.
Se inicio el boletín "Gente DANE" que busca conocer un poco mas a los funcionarios y contratistas que apoyan las sedes, además de comunicar novedades de ingresos, retiros, vacaciones y otros temas de interés.  
Considerando la Ley de Emprendimiento que tiene COMFAMA, se inscribió a todo el personal de planta de la sede Medellín al taller de Liderazgo que realiza COMFAMA</t>
  </si>
  <si>
    <t>se realizaron las cuatro capacitaciones pactadas en el PAI, con el fin de disminuir el riesgo antijurídico.</t>
  </si>
  <si>
    <t>Se realizaron 5 capacitaciones, con el fin de disminuir el riesgo antijurídico. Quedó una capacitación pendiente que será desarrollada en el tercer trimestre</t>
  </si>
  <si>
    <t>De acuerdo con la apropiación vigente asignada a corte 30 de junio de 2024, los convenios y contratos interadministrativos en FONDANE han logrado comprometer el 58% de la asignación, cumpliendo la meta establecida. Se debe tener en cuenta que la apropiación total de FONDANE sufrió una modificación, por lo cual la misma aumentó para lograr ejecutar los convenios firmados.</t>
  </si>
  <si>
    <r>
      <rPr>
        <b/>
        <sz val="12"/>
        <color rgb="FF000000"/>
        <rFont val="Segoe UI Light"/>
        <family val="2"/>
      </rPr>
      <t>Antivirus</t>
    </r>
    <r>
      <rPr>
        <sz val="12"/>
        <color rgb="FF000000"/>
        <rFont val="Segoe UI Light"/>
        <family val="2"/>
      </rPr>
      <t xml:space="preserve">  
1. Abril-ANTIVIRUS_Eventos Mitigados Mediante las Soluciones de Seguridad Informática.
2.Mayo-ANTIVIRUS_Eventos Mitigados Mediante las Soluciones de Seguridad Informática.
3.Junio-ANTIVIRUS_Eventos Mitigados Mediante las Soluciones de Seguridad Informática
</t>
    </r>
    <r>
      <rPr>
        <b/>
        <sz val="12"/>
        <color rgb="FF000000"/>
        <rFont val="Segoe UI Light"/>
        <family val="2"/>
      </rPr>
      <t xml:space="preserve">EDR:
</t>
    </r>
    <r>
      <rPr>
        <sz val="12"/>
        <color rgb="FF000000"/>
        <rFont val="Segoe UI Light"/>
        <family val="2"/>
      </rPr>
      <t xml:space="preserve">1.Abril-EDR_Eventos Mitigados Mediante las Soluciones de Seguridad Informática.
2.Mayo-EDR_Eventos Mitigados Mediante las Soluciones de Seguridad Informática
3.Junio-EDR_Eventos Mitigados Mediante las Soluciones de Seguridad Informática
</t>
    </r>
    <r>
      <rPr>
        <b/>
        <sz val="12"/>
        <color rgb="FF000000"/>
        <rFont val="Segoe UI Light"/>
        <family val="2"/>
      </rPr>
      <t xml:space="preserve">1. Office365: (13.476/13.476)
</t>
    </r>
    <r>
      <rPr>
        <sz val="12"/>
        <color rgb="FF000000"/>
        <rFont val="Segoe UI Light"/>
        <family val="2"/>
      </rPr>
      <t xml:space="preserve">04 SEGURIDAD OFFICE - INFORME ABRIL 01-30
05 SEGURIDAD OFFICE - INFORME MAYO 01-31
06 SEGURIDAD OFFICE - INFORME JUNIO 01-30
</t>
    </r>
    <r>
      <rPr>
        <b/>
        <sz val="12"/>
        <color rgb="FF000000"/>
        <rFont val="Segoe UI Light"/>
        <family val="2"/>
      </rPr>
      <t xml:space="preserve">4. Seguridad Perimetral: 102/102
</t>
    </r>
    <r>
      <rPr>
        <sz val="12"/>
        <color rgb="FF000000"/>
        <rFont val="Segoe UI Light"/>
        <family val="2"/>
      </rPr>
      <t>-Informe Seguridad Perimetral Abril 2024
-Informe Seguridad Perimetral Mayo 2024
-Informe Seguridad Perimetral Junio 2024</t>
    </r>
  </si>
  <si>
    <r>
      <t xml:space="preserve">En el segundo trimestre de la vigencia para fortalecer el diálogo e intercambio de experiencias entre los actores del SEN, se realizaron: </t>
    </r>
    <r>
      <rPr>
        <b/>
        <sz val="12"/>
        <color rgb="FF000000"/>
        <rFont val="Segoe UI Light"/>
        <family val="2"/>
      </rPr>
      <t>13 espacios pertenecientes a las mesas estadísticas y 11 reuniones del Consejo Asesor Técnico del Sistema Estadístico Nacional (CASEN)</t>
    </r>
    <r>
      <rPr>
        <sz val="12"/>
        <color rgb="FF000000"/>
        <rFont val="Segoe UI Light"/>
        <family val="2"/>
      </rPr>
      <t xml:space="preserve"> que incluyen la sala general y sus salas especializadas. En las mesas estadísticas se discutieron y revisaron las demandas insatisfechas de información estadística, así como también, la revisión de los aspectos relacionados con el diseño, la producción, la difusión de estadística. Por otro lado, en las Salas CASEN se continuó con las sesiones de trabajos, con la presentación y avance en los planes de trabajo propuesto y concertado con los expertos de cada una de las salas, así como también el desarrollo de las líneas de investigación a desarrollar en 2024.
Estos son los espacios realizados en las mesas:
Mesa de Estadísticas de Tecnologías de la Información y Comunicaciones - 27 de junio de 2024
Mesa Estadísticas de Salud – 16 de mayo de 2024
Mesa Estadísticas de Justicia, Seguridad y Convivencia Ciudadana – 18 de junio de 2024
Mesa de Estadísticas de Transporte – 21 de junio de 2024
Mesa de Estadísticas Agropecuarias (contó con 9 espacios virtuales y presenciales en las siguientes fechas: 4, 5, 6, 17, 18 y 19 de junio)
</t>
    </r>
    <r>
      <rPr>
        <b/>
        <sz val="12"/>
        <color rgb="FF000000"/>
        <rFont val="Segoe UI Light"/>
        <family val="2"/>
      </rPr>
      <t xml:space="preserve">Para un total de 13 espacios.
</t>
    </r>
    <r>
      <rPr>
        <sz val="12"/>
        <color rgb="FF000000"/>
        <rFont val="Segoe UI Light"/>
        <family val="2"/>
      </rPr>
      <t xml:space="preserve">
Estas son las reuniones realizadas en las diferentes salas del CASEN:
Sala general – 29 de mayo de 2024
Sala Especializada de Modernización Tecnológica de la Producción Estadística – 26 de abril, 10 de mayo y 31 de mayo de 2024
Sala de Economía – 3 de mayo de 2024
Sala Especializada de Gobierno, Seguridad y Justicia – 29 de abril y 17 de junio de 2024
Sala Especializada de Salud, Bienestar Social y Demografía – 24 de abril y 22 de mayo de 2024
Intersala Salud y Economía (dos sesiones) – 15 de abril y 27 de mayo de 2024
</t>
    </r>
    <r>
      <rPr>
        <b/>
        <sz val="12"/>
        <color rgb="FF000000"/>
        <rFont val="Segoe UI Light"/>
        <family val="2"/>
      </rPr>
      <t xml:space="preserve">Para un total de 11 espacios.
</t>
    </r>
  </si>
  <si>
    <r>
      <t xml:space="preserve"> En este trimestre para el avance de la meta se tiene la Revisión Plan de Pruebas pruebas con población Campesina por parte del equipo de Conteo Intercensal (</t>
    </r>
    <r>
      <rPr>
        <i/>
        <sz val="12"/>
        <color rgb="FF000000"/>
        <rFont val="Segoe UI Light"/>
        <family val="2"/>
      </rPr>
      <t>documento Word</t>
    </r>
    <r>
      <rPr>
        <sz val="12"/>
        <color rgb="FF000000"/>
        <rFont val="Segoe UI Light"/>
        <family val="2"/>
      </rPr>
      <t>), la Participación en talleres sobre Apropiación Infraestructura Geoespacial y Descubrimiento Capacidades Geoespaciales DANE, con miras a eventual articulación entre DCD y DIG para realización de pruebas de instrumento de recolección del Conteo Intercensal (</t>
    </r>
    <r>
      <rPr>
        <i/>
        <sz val="12"/>
        <color rgb="FF000000"/>
        <rFont val="Segoe UI Light"/>
        <family val="2"/>
      </rPr>
      <t>convocatorias reuniones</t>
    </r>
    <r>
      <rPr>
        <sz val="12"/>
        <color rgb="FF000000"/>
        <rFont val="Segoe UI Light"/>
        <family val="2"/>
      </rPr>
      <t>).</t>
    </r>
  </si>
  <si>
    <t>Área o dependencia responsable de la meta</t>
  </si>
  <si>
    <t>Líneas estratégicas establecidas el marco de la entidad durante el cuatrienio</t>
  </si>
  <si>
    <t>Seleccione la meta estratégica asociada al área</t>
  </si>
  <si>
    <t>Número entero o porcentaje</t>
  </si>
  <si>
    <r>
      <t>Descripción de la meta:</t>
    </r>
    <r>
      <rPr>
        <sz val="10"/>
        <color rgb="FF000000"/>
        <rFont val="Segoe UI"/>
        <family val="2"/>
      </rPr>
      <t xml:space="preserve"> Sujeto + condición deseada del sujeto (verbo conjugado) + elementos adicionales de contexto descriptivo.</t>
    </r>
  </si>
  <si>
    <r>
      <t xml:space="preserve">Tipo de indicador </t>
    </r>
    <r>
      <rPr>
        <sz val="10"/>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</si>
  <si>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</si>
  <si>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rgb="FF000000"/>
        <rFont val="Segoe UI"/>
        <family val="2"/>
      </rPr>
      <t>del cálculo del indicador</t>
    </r>
    <r>
      <rPr>
        <sz val="10"/>
        <color rgb="FF000000"/>
        <rFont val="Segoe UI"/>
        <family val="2"/>
      </rPr>
      <t xml:space="preserve"> que medirá la meta.</t>
    </r>
  </si>
  <si>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</si>
  <si>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</si>
  <si>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</si>
  <si>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</si>
  <si>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</si>
  <si>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</si>
  <si>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</si>
  <si>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</si>
  <si>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</si>
  <si>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</si>
  <si>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</si>
  <si>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</si>
  <si>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t>
  </si>
  <si>
    <t>Política de Gestión y Desempeño del Modelo Integrado de Planeación y Gestión, relacionada con la meta.</t>
  </si>
  <si>
    <t>Transformaciones del PND al que la meta contribuye</t>
  </si>
  <si>
    <t>Se debe aplicar la fórmula del indicador de la meta</t>
  </si>
  <si>
    <t>Indica el porcentaje de avance logrado en el trimestre de acuerdo con lo programado</t>
  </si>
  <si>
    <t>Nivel alcanzado</t>
  </si>
  <si>
    <t>Se debe realizar una descripción cualitativa del avance o logro de la meta.</t>
  </si>
  <si>
    <t>Se debe escribir el nombre de los documentos o soportes que son evidencia de la meta, es importante que coincidan con el nombre de los archivos cargados en el repositorio.</t>
  </si>
  <si>
    <t>En caso de que el  avance real sea menor  al esperado, por favor justifique las razones del incumplimiento</t>
  </si>
  <si>
    <t>Indica el estado de gestión de la meta de acuerdo con el reporte realizado en el trimestre</t>
  </si>
  <si>
    <t>Hace referencia al valor de funcionamiento actualizado​</t>
  </si>
  <si>
    <t>Indique el valor ejecutado con corte al mes del reporte, teniendo en cuenta el porcentaje de avance de la meta. (Este valor es acumulado)</t>
  </si>
  <si>
    <t xml:space="preserve">Esta información será reportada por la Oficina Asesora de Planeación. </t>
  </si>
  <si>
    <r>
      <rPr>
        <b/>
        <sz val="12"/>
        <color rgb="FF000000"/>
        <rFont val="Segoe UI"/>
        <family val="2"/>
      </rPr>
      <t>CÓDIGO:</t>
    </r>
    <r>
      <rPr>
        <sz val="12"/>
        <color rgb="FF000000"/>
        <rFont val="Segoe UI"/>
        <family val="2"/>
      </rPr>
      <t xml:space="preserve"> DES-020-PDT-001-f-002</t>
    </r>
  </si>
  <si>
    <r>
      <t xml:space="preserve">Sigla del área_# meta
</t>
    </r>
    <r>
      <rPr>
        <sz val="10"/>
        <color rgb="FF000000"/>
        <rFont val="Segoe UI"/>
        <family val="2"/>
      </rPr>
      <t>Ejemplo: DICE_1</t>
    </r>
  </si>
  <si>
    <t>El GIT de Alianzas y Asuntos Internacionales  desarrollo 10 ayudas de memoria que cuenta con un contexto del documentos, unas acciones a llevar, unos puntos a tener en cuenta y mensajes claves que son relevantes para  tener en cuenta y garantizar el posicionamiento de la entidad en los frentes priorizados por el DANE</t>
  </si>
  <si>
    <t xml:space="preserve">En el Marco de realizar la estrategia de Cooperación, el GIT de Alianzas y Asuntos Internacionales se encuentra avanzando en el diseño de la herramienta de consolidación de oferta y demanda que permitirá contar con el insumo necesario para la estrategia. esta versión cuenta unos ajustes  alineaciones con el PAI y un mapeo de estrategias de cooperación </t>
  </si>
  <si>
    <t>Matriz Formato Cooperación Técnica
Estrategias de otras instituciones</t>
  </si>
  <si>
    <t xml:space="preserve"> -   </t>
  </si>
  <si>
    <t>2024_05_15 Barómetro 10.b.1
2024_05_15_Bitácora + Barómetro 11.5.2-1.5.2
2024_05_17_ Bitácora + Barómetro 16.7.1
2024_05_17_Barómetro viejo indicador 17.18.3
2024_05_15_Barómetro viejo indicador 17.18.2</t>
  </si>
  <si>
    <t xml:space="preserve">Durante el primer trimestre del año, se reportó el 20% de avance dado que la formulación de la estrategia de difusión fue finalizada. En el segundo trimestre del año se realizaron diferentes actividades relacionadas con la fase 1 de la estrategia de difusión. Las actividades desarrolladas van desde la realización de eventos, publicaciones en redes sociales, tanto de información general, datos y campañas de expectativa, podcast y plataformas digitales para reportes de información. Las actividades realizadas son: 
-	Carrusel de imágenes titulado como "3 datos sobre” presenta la información de avance en materia de indicadores ODS
-	Podcast con el CODS
-	Evento lanzamiento de la iniciativa Datos de Alto impacto “Power of Data”
-	Webinar ODS sobre planificación territorial. 
</t>
  </si>
  <si>
    <t>Por dificultades en la coordinación de agendas interinstitucionales, las mesas de trabajo con el DNP (Dueño del Registro Social de Hogares) se lograron concertar a partir de la segunda semana de junio, retrasando la programación proyectada. 
En este sentido, se espera que se cuenten con avances significativos para el tercer trimestre del año, a partir del trabajo conjunto ya iniciado con el DNP.</t>
  </si>
  <si>
    <t xml:space="preserve">Se reporta el avance en la estructura del documento, que está directamente realizado por GEDI en conjunto con el GIT de GEIH y ECV. Para el siguiente trimestre se tendrá una versión más avanzada, teniendo en cuenta que las solicitudes a las instituciones del SEN para participar y enviar insumos, toman en promedio un mes o más. 
Así mismo, se avanza en la preparación de la nota de la conmemoración de mujer rural que se realizará en el mes de octubre, como parte de la socialización de los avances. </t>
  </si>
  <si>
    <t>El siguiente trimestre se efectuará una capacitación faltante. No fue posible realizar la capacitación en el segundo trimestre, debido al cruce de fechas con los cronogramas operativos del Censo Económico Nacional Urbano y el Registro Multidimensional Wayuú, además de la rotación del personal por temas del concurso de méritos.</t>
  </si>
  <si>
    <r>
      <t xml:space="preserve">De  dónde proviene la meta:
</t>
    </r>
    <r>
      <rPr>
        <sz val="10"/>
        <color rgb="FF000000"/>
        <rFont val="Segoe UI"/>
        <family val="2"/>
      </rPr>
      <t>1. PND 2023 - 2026
 2. Plan Estratégico Sectorial (PES)
3.  Plan Estratégico Institucional (PEI)
4. Producto del proyecto de Inversión
5. Necesidad de funcionamiento
6. Compromiso externo (Sisones, ITA, FURAG, PNGRD, MIPG, etc.) 
7. Plan Anticorrupción y de Atención al Ciudadano (PAAC)
8. PAI_Plan de Acción Institucional 2023</t>
    </r>
  </si>
  <si>
    <t>Durante el I trimestre de 2024 se adelantaron reuniones de articulación interinstitucional con el DNP, el IGAC y la UPRA,  apuntando a la exploración de fuentes y metodologías de medición de desigualdad ya existentes. También se adelantaron reuniones con la agencia de cooperación francesa para el desarrollo AFD, para consolidar una medición exploratoria iniciada en 2023 de ingreso disponible para el país, y la construcción de un gini que use esta estimación juntando nuevos socios institucionales.</t>
  </si>
  <si>
    <t xml:space="preserve">1. Soportes reunión interna DANE_Exploración metodologías medición desigualdad (30Ene2024)
2. Soportes reunión DANE-UPRA_Indicador Informalidad Tenencia de Tierra (26Feb24)
3. Soportes reunión DANE-AFD-MinHacienda_Ingreso Disponible(4Mar24)
3. Cuadro exploración metodologías de medición de desigualdad DANE </t>
  </si>
  <si>
    <t>"Reporte de referentes internacionales.
diagnostico-multidimensional-desigualdades-colombia_señalado(1)
Medición de desigualdad en la propiedad de la tierra – propiedad inmueble."</t>
  </si>
  <si>
    <t>"Exploración metodológica y de referentes internacionales sobre indicadores similares a las mediciones solicitadas. 
Revisión de posibles fuentes de datos (registros administrativos) insumo para el cálculo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</si>
</sst>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0.00_-;\-&quot;$&quot;* #,##0.00_-;_-&quot;$&quot;* &quot;-&quot;??_-;_-@_-"/>
    <numFmt numFmtId="166" formatCode="_-&quot;$&quot;* #,##0_-;\-&quot;$&quot;* #,##0_-;_-&quot;$&quot;* &quot;-&quot;??_-;_-@_-"/>
    <numFmt numFmtId="167" formatCode="_-[$$-409]* #,##0.00_ ;_-[$$-409]* \-#,##0.00\ ;_-[$$-409]* &quot;-&quot;??_ ;_-@_ "/>
    <numFmt numFmtId="168" formatCode="_-&quot;$&quot;* #,##0_-;\-&quot;$&quot;* #,##0_-;_-&quot;$&quot;* &quot;-&quot;_-;_-@_-"/>
    <numFmt numFmtId="169" formatCode="_-&quot;$&quot;\ * #,##0_-;\-&quot;$&quot;\ * #,##0_-;_-&quot;$&quot;\ * &quot;-&quot;??_-;_-@_-"/>
    <numFmt numFmtId="170" formatCode="_-[$$-240A]\ * #,##0_-;\-[$$-240A]\ * #,##0_-;_-[$$-240A]\ * &quot;-&quot;??_-;_-@_-"/>
    <numFmt numFmtId="171" formatCode="_-[$$-240A]\ * #,##0.00_-;\-[$$-240A]\ * #,##0.00_-;_-[$$-240A]\ * &quot;-&quot;??_-;_-@_-"/>
    <numFmt numFmtId="172" formatCode="_-[$$-409]* #,##0_ ;_-[$$-409]* \-#,##0\ ;_-[$$-409]* &quot;-&quot;??_ ;_-@_ "/>
    <numFmt numFmtId="173" formatCode="0.0%"/>
    <numFmt numFmtId="174" formatCode="mm/dd/yy;@"/>
    <numFmt numFmtId="175" formatCode="_([$$-409]* #,##0.00_);_([$$-409]* \(#,##0.00\);_([$$-409]* &quot;-&quot;??_);_(@_)"/>
    <numFmt numFmtId="176" formatCode="#,##0_ ;\-#,##0\ "/>
  </numFmts>
  <fonts count="42">
    <font>
      <sz val="12"/>
      <color theme="1"/>
      <name val="Calibri"/>
      <family val="2"/>
      <scheme val="minor"/>
    </font>
    <font>
      <sz val="11"/>
      <color theme="1"/>
      <name val="Calibri"/>
      <family val="2"/>
      <scheme val="minor"/>
    </font>
    <font>
      <sz val="12"/>
      <color theme="1"/>
      <name val="Calibri"/>
      <family val="2"/>
      <scheme val="minor"/>
    </font>
    <font>
      <b/>
      <sz val="14"/>
      <color theme="0"/>
      <name val="Segoe UI"/>
      <family val="2"/>
    </font>
    <font>
      <b/>
      <sz val="14"/>
      <color theme="1"/>
      <name val="Avenir Next Condensed Regular"/>
    </font>
    <font>
      <b/>
      <sz val="14"/>
      <color rgb="FFFFFFFF"/>
      <name val="Segoe UI"/>
      <family val="2"/>
    </font>
    <font>
      <b/>
      <sz val="12"/>
      <color theme="1"/>
      <name val="Segoe UI"/>
      <family val="2"/>
    </font>
    <font>
      <b/>
      <sz val="11"/>
      <color rgb="FF008080"/>
      <name val="Segoe UI"/>
      <family val="2"/>
    </font>
    <font>
      <b/>
      <sz val="11"/>
      <color rgb="FF1F4E78"/>
      <name val="Segoe UI"/>
      <family val="2"/>
    </font>
    <font>
      <b/>
      <sz val="11"/>
      <name val="Segoe UI"/>
      <family val="2"/>
    </font>
    <font>
      <sz val="10"/>
      <color rgb="FF000000"/>
      <name val="Segoe UI"/>
      <family val="2"/>
    </font>
    <font>
      <b/>
      <sz val="12"/>
      <color rgb="FFBA004C"/>
      <name val="Segoe UI"/>
      <family val="2"/>
    </font>
    <font>
      <sz val="12"/>
      <color theme="1"/>
      <name val="Segoe UI"/>
      <family val="2"/>
    </font>
    <font>
      <b/>
      <sz val="12"/>
      <color rgb="FF000000"/>
      <name val="Segoe UI"/>
      <family val="2"/>
    </font>
    <font>
      <sz val="12"/>
      <color rgb="FF000000"/>
      <name val="Segoe UI"/>
      <family val="2"/>
    </font>
    <font>
      <sz val="12"/>
      <color theme="1"/>
      <name val="Segoe UI Light"/>
      <family val="2"/>
    </font>
    <font>
      <b/>
      <sz val="10"/>
      <color theme="1"/>
      <name val="Aptos Narrow"/>
      <family val="2"/>
    </font>
    <font>
      <sz val="10"/>
      <color theme="1"/>
      <name val="Aptos Narrow"/>
      <family val="2"/>
    </font>
    <font>
      <sz val="12"/>
      <color rgb="FF000000"/>
      <name val="Segoe UI Light"/>
      <family val="2"/>
    </font>
    <font>
      <sz val="12"/>
      <color rgb="FF008080"/>
      <name val="Segoe UI"/>
      <family val="2"/>
    </font>
    <font>
      <sz val="12"/>
      <name val="Segoe UI"/>
      <family val="2"/>
    </font>
    <font>
      <b/>
      <sz val="12"/>
      <color rgb="FF000000"/>
      <name val="Segoe UI Light"/>
      <family val="2"/>
    </font>
    <font>
      <i/>
      <sz val="12"/>
      <color rgb="FF000000"/>
      <name val="Segoe UI Light"/>
      <family val="2"/>
    </font>
    <font>
      <sz val="10"/>
      <color theme="1"/>
      <name val="Segoe UI Light"/>
      <family val="2"/>
    </font>
    <font>
      <sz val="11"/>
      <color theme="1"/>
      <name val="Segoe UI Light"/>
      <family val="2"/>
    </font>
    <font>
      <b/>
      <sz val="12"/>
      <color theme="1"/>
      <name val="Segoe UI Light"/>
      <family val="2"/>
    </font>
    <font>
      <b/>
      <sz val="12"/>
      <name val="Segoe UI"/>
      <family val="2"/>
    </font>
    <font>
      <sz val="10"/>
      <color rgb="FF000000"/>
      <name val="Segoe UI Light"/>
      <family val="2"/>
    </font>
    <font>
      <sz val="10"/>
      <color rgb="FF000000"/>
      <name val="Aptos Narrow"/>
      <family val="2"/>
    </font>
    <font>
      <sz val="12"/>
      <color rgb="FFFF0000"/>
      <name val="Segoe UI Light"/>
      <family val="2"/>
    </font>
    <font>
      <sz val="12"/>
      <color theme="1"/>
      <name val="Franklin Gothic Book"/>
      <family val="2"/>
    </font>
    <font>
      <sz val="12"/>
      <color rgb="FF000000"/>
      <name val="Franklin Gothic Book"/>
      <family val="2"/>
    </font>
    <font>
      <sz val="9"/>
      <color rgb="FF000000"/>
      <name val="Segoe UI Light"/>
      <family val="2"/>
    </font>
    <font>
      <sz val="12"/>
      <color rgb="FFFF0000"/>
      <name val="Segoe UI"/>
      <family val="2"/>
    </font>
    <font>
      <sz val="12"/>
      <color theme="1"/>
      <name val="Aptos Narrow"/>
      <family val="2"/>
    </font>
    <font>
      <b/>
      <i/>
      <sz val="10"/>
      <color rgb="FF000000"/>
      <name val="Aptos Narrow"/>
      <family val="2"/>
    </font>
    <font>
      <sz val="11"/>
      <color rgb="FF444444"/>
      <name val="Segoe UI Light"/>
      <family val="2"/>
    </font>
    <font>
      <b/>
      <sz val="10"/>
      <color rgb="FF000000"/>
      <name val="Segoe UI"/>
      <family val="2"/>
    </font>
    <font>
      <b/>
      <sz val="10"/>
      <color rgb="FFBA004C"/>
      <name val="Segoe UI"/>
      <family val="2"/>
    </font>
    <font>
      <sz val="8"/>
      <color rgb="FF008080"/>
      <name val="Segoe UI"/>
      <family val="2"/>
    </font>
    <font>
      <sz val="8"/>
      <color rgb="FF44546A"/>
      <name val="Segoe UI"/>
      <family val="2"/>
    </font>
    <font>
      <sz val="8"/>
      <name val="Segoe UI"/>
      <family val="2"/>
    </font>
  </fonts>
  <fills count="31">
    <fill>
      <patternFill patternType="none"/>
    </fill>
    <fill>
      <patternFill patternType="gray125"/>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3" tint="-0.499984740745262"/>
        <bgColor indexed="64"/>
      </patternFill>
    </fill>
    <fill>
      <patternFill patternType="solid">
        <fgColor rgb="FF006488"/>
        <bgColor indexed="64"/>
      </patternFill>
    </fill>
    <fill>
      <patternFill patternType="solid">
        <fgColor rgb="FFF7EEF7"/>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rgb="FFDAEEF3"/>
        <bgColor indexed="64"/>
      </patternFill>
    </fill>
    <fill>
      <patternFill patternType="solid">
        <fgColor rgb="FFB4C6E7"/>
        <bgColor rgb="FF000000"/>
      </patternFill>
    </fill>
    <fill>
      <patternFill patternType="solid">
        <fgColor theme="2" tint="-0.249977111117893"/>
        <bgColor rgb="FF000000"/>
      </patternFill>
    </fill>
    <fill>
      <patternFill patternType="solid">
        <fgColor rgb="FFF7EEF7"/>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0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FF"/>
        <bgColor indexed="64"/>
      </patternFill>
    </fill>
    <fill>
      <patternFill patternType="solid">
        <fgColor theme="2"/>
        <bgColor indexed="64"/>
      </patternFill>
    </fill>
    <fill>
      <patternFill patternType="solid">
        <fgColor rgb="FFFFC000"/>
        <bgColor rgb="FF000000"/>
      </patternFill>
    </fill>
    <fill>
      <patternFill patternType="solid">
        <fgColor rgb="FFF2F2F2"/>
        <bgColor rgb="FF000000"/>
      </patternFill>
    </fill>
    <fill>
      <patternFill patternType="solid">
        <fgColor rgb="FFDAEEF3"/>
        <bgColor rgb="FF000000"/>
      </patternFill>
    </fill>
    <fill>
      <patternFill patternType="solid">
        <fgColor rgb="FFD9E1F2"/>
        <bgColor rgb="FF000000"/>
      </patternFill>
    </fill>
  </fills>
  <borders count="106">
    <border>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dashed">
        <color rgb="FFFFFFFF"/>
      </left>
      <right/>
      <top style="dashed">
        <color rgb="FFFFFFFF"/>
      </top>
      <bottom style="dashed">
        <color rgb="FFFFFFFF"/>
      </bottom>
      <diagonal/>
    </border>
    <border>
      <left/>
      <right/>
      <top style="dashed">
        <color rgb="FFFFFFFF"/>
      </top>
      <bottom style="dashed">
        <color rgb="FFFFFFFF"/>
      </bottom>
      <diagonal/>
    </border>
    <border>
      <left/>
      <right/>
      <top style="dashed">
        <color rgb="FFFFFFFF"/>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rgb="FFFFFFFF"/>
      </left>
      <right style="medium">
        <color rgb="FFFFFFFF"/>
      </right>
      <top/>
      <bottom style="medium">
        <color rgb="FFFFFFFF"/>
      </bottom>
      <diagonal/>
    </border>
    <border>
      <left style="medium">
        <color rgb="FFFFFFFF"/>
      </left>
      <right/>
      <top style="dashed">
        <color rgb="FFFFFFFF"/>
      </top>
      <bottom style="medium">
        <color rgb="FFFFFFFF"/>
      </bottom>
      <diagonal/>
    </border>
    <border>
      <left/>
      <right/>
      <top style="dashed">
        <color rgb="FFFFFFFF"/>
      </top>
      <bottom style="medium">
        <color rgb="FFFFFFFF"/>
      </bottom>
      <diagonal/>
    </border>
    <border>
      <left/>
      <right style="medium">
        <color rgb="FFFFFFFF"/>
      </right>
      <top style="dashed">
        <color rgb="FFFFFFFF"/>
      </top>
      <bottom style="thin">
        <color theme="0"/>
      </bottom>
      <diagonal/>
    </border>
    <border>
      <left style="medium">
        <color rgb="FFFFFFFF"/>
      </left>
      <right style="medium">
        <color rgb="FFFFFFFF"/>
      </right>
      <top style="dashed">
        <color rgb="FFFFFFFF"/>
      </top>
      <bottom style="thin">
        <color theme="0"/>
      </bottom>
      <diagonal/>
    </border>
    <border>
      <left style="medium">
        <color rgb="FFFFFFFF"/>
      </left>
      <right style="medium">
        <color rgb="FFFFFFFF"/>
      </right>
      <top/>
      <bottom/>
      <diagonal/>
    </border>
    <border>
      <left style="thin">
        <color theme="0"/>
      </left>
      <right style="thin">
        <color theme="0"/>
      </right>
      <top style="thin">
        <color theme="0"/>
      </top>
      <bottom style="thin">
        <color theme="0"/>
      </bottom>
      <diagonal/>
    </border>
    <border>
      <left/>
      <right/>
      <top/>
      <bottom style="medium">
        <color rgb="FFFFFFFF"/>
      </bottom>
      <diagonal/>
    </border>
    <border>
      <left style="medium">
        <color rgb="FFFFFFFF"/>
      </left>
      <right/>
      <top/>
      <bottom style="medium">
        <color rgb="FFFFFFFF"/>
      </bottom>
      <diagonal/>
    </border>
    <border>
      <left/>
      <right style="medium">
        <color rgb="FFFFFFFF"/>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hair">
        <color indexed="64"/>
      </left>
      <right style="hair">
        <color indexed="64"/>
      </right>
      <top/>
      <bottom style="hair">
        <color indexed="64"/>
      </bottom>
      <diagonal/>
    </border>
    <border>
      <left style="dotted">
        <color rgb="FF000000"/>
      </left>
      <right style="dotted">
        <color rgb="FF000000"/>
      </right>
      <top style="thin">
        <color theme="0"/>
      </top>
      <bottom style="dotted">
        <color rgb="FF000000"/>
      </bottom>
      <diagonal/>
    </border>
    <border>
      <left style="hair">
        <color indexed="64"/>
      </left>
      <right style="hair">
        <color indexed="64"/>
      </right>
      <top/>
      <bottom/>
      <diagonal/>
    </border>
    <border>
      <left style="dotted">
        <color rgb="FF000000"/>
      </left>
      <right style="dotted">
        <color rgb="FF000000"/>
      </right>
      <top/>
      <bottom/>
      <diagonal/>
    </border>
    <border>
      <left style="dotted">
        <color rgb="FF000000"/>
      </left>
      <right style="dotted">
        <color rgb="FF000000"/>
      </right>
      <top/>
      <bottom style="dotted">
        <color rgb="FF000000"/>
      </bottom>
      <diagonal/>
    </border>
    <border>
      <left/>
      <right style="dotted">
        <color rgb="FF000000"/>
      </right>
      <top style="dotted">
        <color rgb="FF000000"/>
      </top>
      <bottom style="dotted">
        <color rgb="FF000000"/>
      </bottom>
      <diagonal/>
    </border>
    <border>
      <left/>
      <right style="hair">
        <color indexed="64"/>
      </right>
      <top style="hair">
        <color indexed="64"/>
      </top>
      <bottom style="hair">
        <color indexed="64"/>
      </bottom>
      <diagonal/>
    </border>
    <border>
      <left style="hair">
        <color indexed="64"/>
      </left>
      <right style="dotted">
        <color rgb="FF000000"/>
      </right>
      <top style="hair">
        <color indexed="64"/>
      </top>
      <bottom/>
      <diagonal/>
    </border>
    <border>
      <left style="hair">
        <color indexed="64"/>
      </left>
      <right style="hair">
        <color indexed="64"/>
      </right>
      <top style="dotted">
        <color rgb="FF000000"/>
      </top>
      <bottom/>
      <diagonal/>
    </border>
    <border>
      <left style="hair">
        <color indexed="64"/>
      </left>
      <right style="dotted">
        <color rgb="FF000000"/>
      </right>
      <top style="dotted">
        <color rgb="FF000000"/>
      </top>
      <bottom/>
      <diagonal/>
    </border>
    <border>
      <left style="hair">
        <color indexed="64"/>
      </left>
      <right style="dotted">
        <color rgb="FF000000"/>
      </right>
      <top/>
      <bottom/>
      <diagonal/>
    </border>
    <border>
      <left style="hair">
        <color indexed="64"/>
      </left>
      <right style="dotted">
        <color rgb="FF000000"/>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diagonal/>
    </border>
    <border>
      <left/>
      <right style="dotted">
        <color rgb="FF000000"/>
      </right>
      <top style="dotted">
        <color rgb="FF000000"/>
      </top>
      <bottom/>
      <diagonal/>
    </border>
    <border>
      <left/>
      <right style="dotted">
        <color rgb="FF000000"/>
      </right>
      <top/>
      <bottom style="dotted">
        <color rgb="FF000000"/>
      </bottom>
      <diagonal/>
    </border>
    <border>
      <left style="thin">
        <color indexed="64"/>
      </left>
      <right style="dotted">
        <color rgb="FF000000"/>
      </right>
      <top style="dotted">
        <color rgb="FF000000"/>
      </top>
      <bottom/>
      <diagonal/>
    </border>
    <border>
      <left style="thin">
        <color indexed="64"/>
      </left>
      <right style="dotted">
        <color rgb="FF000000"/>
      </right>
      <top/>
      <bottom style="dotted">
        <color rgb="FF000000"/>
      </bottom>
      <diagonal/>
    </border>
    <border>
      <left style="hair">
        <color indexed="64"/>
      </left>
      <right style="hair">
        <color indexed="64"/>
      </right>
      <top style="dotted">
        <color rgb="FF000000"/>
      </top>
      <bottom style="hair">
        <color indexed="64"/>
      </bottom>
      <diagonal/>
    </border>
    <border>
      <left style="dotted">
        <color rgb="FF000000"/>
      </left>
      <right/>
      <top style="dotted">
        <color rgb="FF000000"/>
      </top>
      <bottom style="dotted">
        <color rgb="FF000000"/>
      </bottom>
      <diagonal/>
    </border>
    <border>
      <left style="hair">
        <color indexed="64"/>
      </left>
      <right style="dotted">
        <color rgb="FF000000"/>
      </right>
      <top/>
      <bottom style="dotted">
        <color rgb="FF000000"/>
      </bottom>
      <diagonal/>
    </border>
    <border>
      <left style="hair">
        <color indexed="64"/>
      </left>
      <right style="hair">
        <color indexed="64"/>
      </right>
      <top/>
      <bottom style="dotted">
        <color rgb="FF000000"/>
      </bottom>
      <diagonal/>
    </border>
    <border>
      <left style="dotted">
        <color rgb="FF000000"/>
      </left>
      <right/>
      <top/>
      <bottom style="dotted">
        <color rgb="FF000000"/>
      </bottom>
      <diagonal/>
    </border>
    <border>
      <left style="hair">
        <color indexed="64"/>
      </left>
      <right style="hair">
        <color indexed="64"/>
      </right>
      <top style="hair">
        <color indexed="64"/>
      </top>
      <bottom style="dotted">
        <color rgb="FF000000"/>
      </bottom>
      <diagonal/>
    </border>
    <border>
      <left style="hair">
        <color indexed="64"/>
      </left>
      <right/>
      <top/>
      <bottom style="hair">
        <color indexed="64"/>
      </bottom>
      <diagonal/>
    </border>
    <border>
      <left style="dotted">
        <color rgb="FF000000"/>
      </left>
      <right/>
      <top/>
      <bottom/>
      <diagonal/>
    </border>
    <border>
      <left style="hair">
        <color indexed="64"/>
      </left>
      <right style="dotted">
        <color rgb="FF000000"/>
      </right>
      <top style="dotted">
        <color rgb="FF000000"/>
      </top>
      <bottom style="dotted">
        <color rgb="FF000000"/>
      </bottom>
      <diagonal/>
    </border>
    <border>
      <left style="dotted">
        <color rgb="FF000000"/>
      </left>
      <right style="dotted">
        <color rgb="FF000000"/>
      </right>
      <top/>
      <bottom style="thin">
        <color rgb="FF104861"/>
      </bottom>
      <diagonal/>
    </border>
    <border>
      <left style="dotted">
        <color rgb="FF000000"/>
      </left>
      <right style="dotted">
        <color rgb="FF000000"/>
      </right>
      <top style="thin">
        <color rgb="FF104861"/>
      </top>
      <bottom/>
      <diagonal/>
    </border>
    <border>
      <left style="dotted">
        <color rgb="FF000000"/>
      </left>
      <right style="hair">
        <color indexed="64"/>
      </right>
      <top style="hair">
        <color indexed="64"/>
      </top>
      <bottom/>
      <diagonal/>
    </border>
    <border>
      <left style="dotted">
        <color rgb="FF000000"/>
      </left>
      <right style="hair">
        <color indexed="64"/>
      </right>
      <top/>
      <bottom/>
      <diagonal/>
    </border>
    <border>
      <left style="dotted">
        <color rgb="FF000000"/>
      </left>
      <right style="hair">
        <color indexed="64"/>
      </right>
      <top/>
      <bottom style="dotted">
        <color rgb="FF000000"/>
      </bottom>
      <diagonal/>
    </border>
    <border>
      <left/>
      <right style="hair">
        <color indexed="64"/>
      </right>
      <top style="hair">
        <color indexed="64"/>
      </top>
      <bottom/>
      <diagonal/>
    </border>
    <border>
      <left/>
      <right/>
      <top/>
      <bottom style="hair">
        <color indexed="64"/>
      </bottom>
      <diagonal/>
    </border>
    <border>
      <left style="hair">
        <color indexed="64"/>
      </left>
      <right style="dotted">
        <color rgb="FF000000"/>
      </right>
      <top style="dotted">
        <color rgb="FF000000"/>
      </top>
      <bottom style="hair">
        <color indexed="64"/>
      </bottom>
      <diagonal/>
    </border>
    <border>
      <left style="hair">
        <color indexed="64"/>
      </left>
      <right style="dotted">
        <color rgb="FF000000"/>
      </right>
      <top style="hair">
        <color indexed="64"/>
      </top>
      <bottom style="hair">
        <color indexed="64"/>
      </bottom>
      <diagonal/>
    </border>
    <border>
      <left style="hair">
        <color indexed="64"/>
      </left>
      <right style="dotted">
        <color rgb="FF000000"/>
      </right>
      <top style="hair">
        <color indexed="64"/>
      </top>
      <bottom style="dotted">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bottom style="dotted">
        <color rgb="FF000000"/>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otted">
        <color rgb="FF000000"/>
      </left>
      <right style="dotted">
        <color rgb="FF000000"/>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rgb="FFFFFFFF"/>
      </left>
      <right style="medium">
        <color rgb="FFFFFFFF"/>
      </right>
      <top/>
      <bottom/>
      <diagonal/>
    </border>
    <border>
      <left style="medium">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medium">
        <color rgb="FFFFFFFF"/>
      </right>
      <top style="thin">
        <color rgb="FFFFFFFF"/>
      </top>
      <bottom/>
      <diagonal/>
    </border>
    <border>
      <left style="medium">
        <color rgb="FFFFFFFF"/>
      </left>
      <right style="thin">
        <color rgb="FFFFFFFF"/>
      </right>
      <top style="medium">
        <color rgb="FFFFFFFF"/>
      </top>
      <bottom/>
      <diagonal/>
    </border>
    <border>
      <left/>
      <right style="thin">
        <color rgb="FFFFFFFF"/>
      </right>
      <top/>
      <bottom/>
      <diagonal/>
    </border>
    <border>
      <left style="thin">
        <color rgb="FFFFFFFF"/>
      </left>
      <right/>
      <top/>
      <bottom/>
      <diagonal/>
    </border>
    <border>
      <left style="medium">
        <color rgb="FFFFFFFF"/>
      </left>
      <right style="thin">
        <color rgb="FFFFFFFF"/>
      </right>
      <top style="medium">
        <color theme="0"/>
      </top>
      <bottom/>
      <diagonal/>
    </border>
    <border>
      <left style="thin">
        <color rgb="FFFFFFFF"/>
      </left>
      <right style="thin">
        <color rgb="FFFFFFFF"/>
      </right>
      <top style="medium">
        <color theme="0"/>
      </top>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thin">
        <color rgb="FFFFFFFF"/>
      </left>
      <right style="thin">
        <color rgb="FFFFFFFF"/>
      </right>
      <top style="thin">
        <color theme="0"/>
      </top>
      <bottom/>
      <diagonal/>
    </border>
    <border>
      <left style="thin">
        <color rgb="FFFFFFFF"/>
      </left>
      <right/>
      <top style="medium">
        <color rgb="FFFFFFFF"/>
      </top>
      <bottom/>
      <diagonal/>
    </border>
    <border>
      <left style="medium">
        <color rgb="FFFFFFFF"/>
      </left>
      <right/>
      <top style="medium">
        <color rgb="FFFFFFFF"/>
      </top>
      <bottom/>
      <diagonal/>
    </border>
    <border>
      <left style="thin">
        <color rgb="FFFFFFFF"/>
      </left>
      <right style="medium">
        <color rgb="FFFFFFFF"/>
      </right>
      <top style="thin">
        <color theme="0"/>
      </top>
      <bottom/>
      <diagonal/>
    </border>
    <border>
      <left style="thin">
        <color rgb="FFFFFFFF"/>
      </left>
      <right style="thin">
        <color rgb="FFFFFFFF"/>
      </right>
      <top style="medium">
        <color rgb="FFFFFFFF"/>
      </top>
      <bottom/>
      <diagonal/>
    </border>
    <border>
      <left style="thin">
        <color rgb="FFFFFFFF"/>
      </left>
      <right/>
      <top style="thin">
        <color theme="0"/>
      </top>
      <bottom/>
      <diagonal/>
    </border>
    <border>
      <left style="dotted">
        <color rgb="FF000000"/>
      </left>
      <right style="dotted">
        <color rgb="FF000000"/>
      </right>
      <top style="thin">
        <color theme="0"/>
      </top>
      <bottom style="hair">
        <color indexed="64"/>
      </bottom>
      <diagonal/>
    </border>
  </borders>
  <cellStyleXfs count="8">
    <xf numFmtId="0" fontId="0" fillId="0" borderId="0"/>
    <xf numFmtId="43"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524">
    <xf numFmtId="0" fontId="0" fillId="0" borderId="0" xfId="0"/>
    <xf numFmtId="0" fontId="4" fillId="0" borderId="0" xfId="0" applyFont="1" applyAlignment="1">
      <alignment vertical="center"/>
    </xf>
    <xf numFmtId="0" fontId="4" fillId="0" borderId="0" xfId="0" applyFont="1"/>
    <xf numFmtId="0" fontId="6" fillId="8" borderId="10"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protection locked="0"/>
    </xf>
    <xf numFmtId="49" fontId="6" fillId="10" borderId="11" xfId="0" applyNumberFormat="1" applyFont="1" applyFill="1" applyBorder="1" applyAlignment="1" applyProtection="1">
      <alignment horizontal="center" vertical="center" wrapText="1"/>
      <protection locked="0"/>
    </xf>
    <xf numFmtId="164" fontId="6" fillId="10" borderId="11" xfId="5" applyNumberFormat="1" applyFont="1" applyFill="1" applyBorder="1" applyAlignment="1" applyProtection="1">
      <alignment horizontal="center" vertical="center" wrapText="1"/>
      <protection locked="0"/>
    </xf>
    <xf numFmtId="164" fontId="6" fillId="10" borderId="4" xfId="5" applyNumberFormat="1" applyFont="1" applyFill="1" applyBorder="1" applyAlignment="1" applyProtection="1">
      <alignment horizontal="center" vertical="center" wrapText="1"/>
      <protection locked="0"/>
    </xf>
    <xf numFmtId="0" fontId="6" fillId="11" borderId="11" xfId="0" applyFont="1" applyFill="1" applyBorder="1" applyAlignment="1" applyProtection="1">
      <alignment horizontal="center" vertical="center" wrapText="1"/>
      <protection locked="0"/>
    </xf>
    <xf numFmtId="0" fontId="6" fillId="12" borderId="11" xfId="0" applyFont="1" applyFill="1" applyBorder="1" applyAlignment="1" applyProtection="1">
      <alignment horizontal="center" vertical="center" wrapText="1"/>
      <protection locked="0"/>
    </xf>
    <xf numFmtId="0" fontId="7" fillId="13" borderId="12"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13" borderId="0" xfId="0" applyFont="1" applyFill="1" applyAlignment="1">
      <alignment horizontal="center" vertical="center" wrapText="1"/>
    </xf>
    <xf numFmtId="0" fontId="9" fillId="15" borderId="18" xfId="0" applyFont="1" applyFill="1" applyBorder="1" applyAlignment="1">
      <alignment horizontal="center" vertical="center" wrapText="1"/>
    </xf>
    <xf numFmtId="0" fontId="8" fillId="14" borderId="19"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7" fillId="13" borderId="21" xfId="0" applyFont="1" applyFill="1" applyBorder="1" applyAlignment="1">
      <alignment horizontal="center" vertical="center" wrapText="1"/>
    </xf>
    <xf numFmtId="0" fontId="8" fillId="14" borderId="18" xfId="0" applyFont="1" applyFill="1" applyBorder="1" applyAlignment="1">
      <alignment horizontal="center" vertical="center" wrapText="1"/>
    </xf>
    <xf numFmtId="0" fontId="6" fillId="0" borderId="22" xfId="0" applyFont="1" applyBorder="1" applyAlignment="1">
      <alignment horizontal="center" vertical="center" wrapText="1"/>
    </xf>
    <xf numFmtId="0" fontId="11" fillId="16" borderId="22" xfId="0" applyFont="1" applyFill="1" applyBorder="1" applyAlignment="1">
      <alignment horizontal="center" vertical="center" wrapText="1"/>
    </xf>
    <xf numFmtId="0" fontId="12" fillId="0" borderId="22" xfId="0" applyFont="1" applyBorder="1" applyAlignment="1">
      <alignment horizontal="center" vertical="center" wrapText="1"/>
    </xf>
    <xf numFmtId="9" fontId="13" fillId="17" borderId="22" xfId="0" applyNumberFormat="1" applyFont="1" applyFill="1" applyBorder="1" applyAlignment="1">
      <alignment horizontal="center" vertical="center"/>
    </xf>
    <xf numFmtId="0" fontId="14" fillId="0" borderId="22" xfId="0" applyFont="1" applyBorder="1" applyAlignment="1">
      <alignment horizontal="center" vertical="center" wrapText="1"/>
    </xf>
    <xf numFmtId="0" fontId="12" fillId="0" borderId="22" xfId="0" applyFont="1" applyBorder="1" applyAlignment="1">
      <alignment horizontal="center" vertical="center"/>
    </xf>
    <xf numFmtId="0" fontId="14" fillId="0" borderId="23" xfId="0" applyFont="1" applyBorder="1" applyAlignment="1">
      <alignment horizontal="center" vertical="center"/>
    </xf>
    <xf numFmtId="164" fontId="12" fillId="0" borderId="22" xfId="5" applyNumberFormat="1" applyFont="1" applyBorder="1" applyAlignment="1" applyProtection="1">
      <alignment horizontal="center" vertical="center" wrapText="1"/>
      <protection locked="0"/>
    </xf>
    <xf numFmtId="9" fontId="13" fillId="17" borderId="22" xfId="4" applyFont="1" applyFill="1" applyBorder="1" applyAlignment="1">
      <alignment horizontal="center" vertical="center"/>
    </xf>
    <xf numFmtId="165" fontId="14" fillId="0" borderId="22" xfId="2" applyFont="1" applyBorder="1" applyAlignment="1">
      <alignment horizontal="center" vertical="center"/>
    </xf>
    <xf numFmtId="9" fontId="15" fillId="0" borderId="25" xfId="0" applyNumberFormat="1" applyFont="1" applyBorder="1" applyAlignment="1">
      <alignment horizontal="center" vertical="center"/>
    </xf>
    <xf numFmtId="9" fontId="16" fillId="18" borderId="25" xfId="4" applyFont="1" applyFill="1" applyBorder="1" applyAlignment="1">
      <alignment horizontal="center" vertical="center" wrapText="1"/>
    </xf>
    <xf numFmtId="0" fontId="17" fillId="19" borderId="25" xfId="0" applyFont="1" applyFill="1" applyBorder="1" applyAlignment="1">
      <alignment horizontal="center" vertical="center" wrapText="1"/>
    </xf>
    <xf numFmtId="9" fontId="15" fillId="0" borderId="25" xfId="4" applyFont="1" applyBorder="1" applyAlignment="1">
      <alignment horizontal="center" vertical="center" wrapText="1"/>
    </xf>
    <xf numFmtId="9" fontId="18" fillId="0" borderId="25" xfId="4" applyFont="1" applyBorder="1" applyAlignment="1">
      <alignment horizontal="center" vertical="center" wrapText="1"/>
    </xf>
    <xf numFmtId="0" fontId="15" fillId="0" borderId="25" xfId="0" applyFont="1" applyBorder="1" applyAlignment="1">
      <alignment horizontal="center" vertical="center"/>
    </xf>
    <xf numFmtId="0" fontId="17" fillId="20" borderId="25" xfId="0" applyFont="1" applyFill="1" applyBorder="1" applyAlignment="1">
      <alignment horizontal="center" vertical="center"/>
    </xf>
    <xf numFmtId="0" fontId="15" fillId="0" borderId="0" xfId="0" applyFont="1" applyAlignment="1">
      <alignment horizontal="center" vertical="center"/>
    </xf>
    <xf numFmtId="9" fontId="16" fillId="18" borderId="27" xfId="4" applyFont="1" applyFill="1" applyBorder="1" applyAlignment="1">
      <alignment horizontal="center" vertical="center" wrapText="1"/>
    </xf>
    <xf numFmtId="0" fontId="17"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7" fillId="20" borderId="22" xfId="0" applyFont="1" applyFill="1" applyBorder="1" applyAlignment="1">
      <alignment horizontal="center" vertical="center"/>
    </xf>
    <xf numFmtId="44" fontId="15" fillId="0" borderId="25" xfId="0" applyNumberFormat="1" applyFont="1" applyBorder="1" applyAlignment="1">
      <alignment horizontal="center" vertical="center"/>
    </xf>
    <xf numFmtId="9" fontId="19" fillId="0" borderId="25" xfId="0" applyNumberFormat="1" applyFont="1" applyBorder="1" applyAlignment="1">
      <alignment horizontal="center" vertical="center" wrapText="1"/>
    </xf>
    <xf numFmtId="0" fontId="17"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6" fillId="21" borderId="22" xfId="0" applyFont="1" applyFill="1" applyBorder="1" applyAlignment="1">
      <alignment horizontal="center" vertical="center" wrapText="1"/>
    </xf>
    <xf numFmtId="0" fontId="12" fillId="21" borderId="22" xfId="0" applyFont="1" applyFill="1" applyBorder="1" applyAlignment="1">
      <alignment horizontal="center" vertical="center" wrapText="1"/>
    </xf>
    <xf numFmtId="0" fontId="6" fillId="17" borderId="22" xfId="0" applyFont="1" applyFill="1" applyBorder="1" applyAlignment="1">
      <alignment horizontal="center" vertical="center" wrapText="1"/>
    </xf>
    <xf numFmtId="0" fontId="14" fillId="21" borderId="22" xfId="0" applyFont="1" applyFill="1" applyBorder="1" applyAlignment="1">
      <alignment horizontal="center" vertical="center" wrapText="1"/>
    </xf>
    <xf numFmtId="0" fontId="12" fillId="21" borderId="22" xfId="0" applyFont="1" applyFill="1" applyBorder="1" applyAlignment="1">
      <alignment horizontal="center" vertical="center"/>
    </xf>
    <xf numFmtId="14" fontId="12" fillId="21" borderId="22" xfId="0" applyNumberFormat="1" applyFont="1" applyFill="1" applyBorder="1" applyAlignment="1">
      <alignment horizontal="center" vertical="center" wrapText="1"/>
    </xf>
    <xf numFmtId="0" fontId="12" fillId="22" borderId="22" xfId="0" applyFont="1" applyFill="1" applyBorder="1" applyAlignment="1">
      <alignment horizontal="center" vertical="center"/>
    </xf>
    <xf numFmtId="168" fontId="12" fillId="22" borderId="22" xfId="3" applyFont="1" applyFill="1" applyBorder="1" applyAlignment="1">
      <alignment vertical="center" wrapText="1"/>
    </xf>
    <xf numFmtId="0" fontId="15" fillId="22" borderId="25" xfId="0" applyFont="1" applyFill="1" applyBorder="1" applyAlignment="1">
      <alignment horizontal="center" vertical="center"/>
    </xf>
    <xf numFmtId="169" fontId="15" fillId="0" borderId="25" xfId="0" applyNumberFormat="1" applyFont="1" applyBorder="1" applyAlignment="1">
      <alignment horizontal="center" vertical="center"/>
    </xf>
    <xf numFmtId="1" fontId="15" fillId="0" borderId="25" xfId="0" applyNumberFormat="1" applyFont="1" applyBorder="1" applyAlignment="1">
      <alignment horizontal="center" vertical="center"/>
    </xf>
    <xf numFmtId="0" fontId="18" fillId="22" borderId="25" xfId="0" applyFont="1" applyFill="1" applyBorder="1" applyAlignment="1">
      <alignment horizontal="center" vertical="center" wrapText="1"/>
    </xf>
    <xf numFmtId="9" fontId="6" fillId="17" borderId="22" xfId="0" applyNumberFormat="1" applyFont="1" applyFill="1" applyBorder="1" applyAlignment="1">
      <alignment horizontal="center" vertical="center" wrapText="1"/>
    </xf>
    <xf numFmtId="9" fontId="6" fillId="17" borderId="22" xfId="4" applyFont="1" applyFill="1" applyBorder="1" applyAlignment="1">
      <alignment horizontal="center" vertical="center" wrapText="1"/>
    </xf>
    <xf numFmtId="166" fontId="12" fillId="21" borderId="0" xfId="2" applyNumberFormat="1" applyFont="1" applyFill="1" applyAlignment="1">
      <alignment vertical="center"/>
    </xf>
    <xf numFmtId="167" fontId="15" fillId="0" borderId="25" xfId="0" applyNumberFormat="1" applyFont="1" applyBorder="1" applyAlignment="1">
      <alignment horizontal="center" vertical="center"/>
    </xf>
    <xf numFmtId="14" fontId="12" fillId="0" borderId="22" xfId="0" applyNumberFormat="1" applyFont="1" applyBorder="1" applyAlignment="1">
      <alignment horizontal="center" vertical="center" wrapText="1"/>
    </xf>
    <xf numFmtId="168" fontId="14" fillId="22" borderId="22" xfId="3" applyFont="1" applyFill="1" applyBorder="1" applyAlignment="1">
      <alignment vertical="center" wrapText="1"/>
    </xf>
    <xf numFmtId="0" fontId="14" fillId="0" borderId="22" xfId="0" applyFont="1" applyBorder="1" applyAlignment="1">
      <alignment horizontal="center" vertical="center"/>
    </xf>
    <xf numFmtId="0" fontId="15" fillId="22" borderId="25" xfId="0" applyFont="1" applyFill="1" applyBorder="1" applyAlignment="1">
      <alignment horizontal="center" vertical="center" wrapText="1"/>
    </xf>
    <xf numFmtId="9" fontId="13" fillId="17" borderId="22" xfId="0" applyNumberFormat="1" applyFont="1" applyFill="1" applyBorder="1" applyAlignment="1">
      <alignment horizontal="center" vertical="center" wrapText="1"/>
    </xf>
    <xf numFmtId="14" fontId="14" fillId="21" borderId="22" xfId="0" applyNumberFormat="1" applyFont="1" applyFill="1" applyBorder="1" applyAlignment="1">
      <alignment horizontal="center" vertical="center" wrapText="1"/>
    </xf>
    <xf numFmtId="169" fontId="14" fillId="22" borderId="22" xfId="2" applyNumberFormat="1" applyFont="1" applyFill="1" applyBorder="1" applyAlignment="1">
      <alignment vertical="center" wrapText="1"/>
    </xf>
    <xf numFmtId="168" fontId="12" fillId="21" borderId="22" xfId="3" applyFont="1" applyFill="1" applyBorder="1" applyAlignment="1">
      <alignment horizontal="center" vertical="center"/>
    </xf>
    <xf numFmtId="0" fontId="15" fillId="0" borderId="25" xfId="0" applyFont="1" applyBorder="1" applyAlignment="1">
      <alignment horizontal="left" vertical="center" wrapText="1"/>
    </xf>
    <xf numFmtId="0" fontId="18" fillId="0" borderId="32" xfId="0" applyFont="1" applyBorder="1" applyAlignment="1">
      <alignment horizontal="center" vertical="center" wrapText="1"/>
    </xf>
    <xf numFmtId="0" fontId="12" fillId="0" borderId="22" xfId="6" applyFont="1" applyBorder="1" applyAlignment="1">
      <alignment horizontal="center" vertical="center" wrapText="1"/>
    </xf>
    <xf numFmtId="9" fontId="13" fillId="17" borderId="22" xfId="6" applyNumberFormat="1" applyFont="1" applyFill="1" applyBorder="1" applyAlignment="1">
      <alignment horizontal="center" vertical="center"/>
    </xf>
    <xf numFmtId="0" fontId="12" fillId="22" borderId="22" xfId="6" applyFont="1" applyFill="1" applyBorder="1" applyAlignment="1">
      <alignment horizontal="center" vertical="center"/>
    </xf>
    <xf numFmtId="0" fontId="12" fillId="0" borderId="22" xfId="6" applyFont="1" applyBorder="1" applyAlignment="1">
      <alignment horizontal="center" vertical="center"/>
    </xf>
    <xf numFmtId="0" fontId="14" fillId="0" borderId="22" xfId="6" applyFont="1" applyBorder="1" applyAlignment="1">
      <alignment horizontal="center" vertical="center" wrapText="1"/>
    </xf>
    <xf numFmtId="0" fontId="14" fillId="0" borderId="23" xfId="6" applyFont="1" applyBorder="1" applyAlignment="1">
      <alignment horizontal="center" vertical="center" wrapText="1"/>
    </xf>
    <xf numFmtId="9" fontId="13" fillId="17" borderId="22" xfId="7" applyFont="1" applyFill="1" applyBorder="1" applyAlignment="1">
      <alignment horizontal="center" vertical="center"/>
    </xf>
    <xf numFmtId="0" fontId="15" fillId="0" borderId="25" xfId="0" applyFont="1" applyBorder="1" applyAlignment="1">
      <alignment horizontal="left" vertical="top" wrapText="1"/>
    </xf>
    <xf numFmtId="0" fontId="6" fillId="23" borderId="22" xfId="0" applyFont="1" applyFill="1" applyBorder="1" applyAlignment="1">
      <alignment horizontal="center" vertical="center" wrapText="1"/>
    </xf>
    <xf numFmtId="0" fontId="12" fillId="23" borderId="22" xfId="6" applyFont="1" applyFill="1" applyBorder="1" applyAlignment="1">
      <alignment horizontal="center" vertical="center" wrapText="1"/>
    </xf>
    <xf numFmtId="0" fontId="12" fillId="23" borderId="22" xfId="6" applyFont="1" applyFill="1" applyBorder="1" applyAlignment="1">
      <alignment horizontal="center" vertical="center"/>
    </xf>
    <xf numFmtId="0" fontId="14" fillId="23" borderId="22" xfId="6" applyFont="1" applyFill="1" applyBorder="1" applyAlignment="1">
      <alignment horizontal="center" vertical="center" wrapText="1"/>
    </xf>
    <xf numFmtId="14" fontId="12" fillId="23" borderId="22" xfId="6" applyNumberFormat="1" applyFont="1" applyFill="1" applyBorder="1" applyAlignment="1">
      <alignment horizontal="center" vertical="center" wrapText="1"/>
    </xf>
    <xf numFmtId="165" fontId="14" fillId="22" borderId="22" xfId="2" applyFont="1" applyFill="1" applyBorder="1" applyAlignment="1">
      <alignment horizontal="center" vertical="center"/>
    </xf>
    <xf numFmtId="0" fontId="12" fillId="22" borderId="22" xfId="6" applyFont="1" applyFill="1" applyBorder="1" applyAlignment="1">
      <alignment horizontal="center" vertical="center" wrapText="1"/>
    </xf>
    <xf numFmtId="0" fontId="14" fillId="22" borderId="22" xfId="6" applyFont="1" applyFill="1" applyBorder="1" applyAlignment="1">
      <alignment horizontal="center" vertical="center" wrapText="1"/>
    </xf>
    <xf numFmtId="0" fontId="15" fillId="0" borderId="25" xfId="0" applyFont="1" applyBorder="1" applyAlignment="1">
      <alignment vertical="top" wrapText="1"/>
    </xf>
    <xf numFmtId="9" fontId="6" fillId="17" borderId="22" xfId="0" applyNumberFormat="1" applyFont="1" applyFill="1" applyBorder="1" applyAlignment="1">
      <alignment horizontal="center" vertical="center"/>
    </xf>
    <xf numFmtId="170" fontId="12" fillId="0" borderId="22" xfId="0" applyNumberFormat="1" applyFont="1" applyBorder="1" applyAlignment="1">
      <alignment vertical="center" wrapText="1"/>
    </xf>
    <xf numFmtId="9" fontId="18" fillId="0" borderId="25" xfId="0" applyNumberFormat="1" applyFont="1" applyBorder="1" applyAlignment="1">
      <alignment horizontal="center" vertical="center"/>
    </xf>
    <xf numFmtId="0" fontId="18" fillId="0" borderId="32" xfId="0" applyFont="1" applyBorder="1" applyAlignment="1">
      <alignment horizontal="center" vertical="center"/>
    </xf>
    <xf numFmtId="0" fontId="12" fillId="23" borderId="22" xfId="0" applyFont="1" applyFill="1" applyBorder="1" applyAlignment="1">
      <alignment horizontal="center" vertical="center" wrapText="1"/>
    </xf>
    <xf numFmtId="0" fontId="12" fillId="23" borderId="22" xfId="0" applyFont="1" applyFill="1" applyBorder="1" applyAlignment="1">
      <alignment horizontal="center" vertical="center"/>
    </xf>
    <xf numFmtId="0" fontId="15" fillId="0" borderId="0" xfId="0" applyFont="1"/>
    <xf numFmtId="9" fontId="15" fillId="0" borderId="25" xfId="0" applyNumberFormat="1" applyFont="1" applyBorder="1"/>
    <xf numFmtId="44" fontId="15" fillId="0" borderId="25" xfId="0" applyNumberFormat="1" applyFont="1" applyBorder="1"/>
    <xf numFmtId="0" fontId="12" fillId="23" borderId="33" xfId="0" applyFont="1" applyFill="1" applyBorder="1" applyAlignment="1">
      <alignment horizontal="center" vertical="center" wrapText="1"/>
    </xf>
    <xf numFmtId="0" fontId="15" fillId="0" borderId="25" xfId="0" applyFont="1" applyBorder="1" applyAlignment="1">
      <alignment vertical="center" wrapText="1"/>
    </xf>
    <xf numFmtId="9" fontId="15" fillId="0" borderId="25" xfId="0" applyNumberFormat="1" applyFont="1" applyBorder="1" applyAlignment="1">
      <alignment horizontal="center" vertical="center" wrapText="1"/>
    </xf>
    <xf numFmtId="0" fontId="6" fillId="22" borderId="22" xfId="0" applyFont="1" applyFill="1" applyBorder="1" applyAlignment="1">
      <alignment horizontal="center" vertical="center" wrapText="1"/>
    </xf>
    <xf numFmtId="0" fontId="12" fillId="22" borderId="22" xfId="0" applyFont="1" applyFill="1" applyBorder="1" applyAlignment="1">
      <alignment horizontal="center" vertical="center" wrapText="1"/>
    </xf>
    <xf numFmtId="2" fontId="12" fillId="22" borderId="22" xfId="0" applyNumberFormat="1" applyFont="1" applyFill="1" applyBorder="1" applyAlignment="1">
      <alignment horizontal="center" vertical="center" wrapText="1"/>
    </xf>
    <xf numFmtId="14" fontId="12" fillId="22" borderId="22" xfId="0" applyNumberFormat="1" applyFont="1" applyFill="1" applyBorder="1" applyAlignment="1">
      <alignment horizontal="center" vertical="center" wrapText="1"/>
    </xf>
    <xf numFmtId="0" fontId="12" fillId="0" borderId="27" xfId="0" applyFont="1" applyBorder="1" applyAlignment="1">
      <alignment horizontal="center" vertical="center"/>
    </xf>
    <xf numFmtId="9" fontId="15" fillId="22" borderId="25" xfId="0" applyNumberFormat="1" applyFont="1" applyFill="1" applyBorder="1" applyAlignment="1">
      <alignment horizontal="center" vertical="center"/>
    </xf>
    <xf numFmtId="0" fontId="18" fillId="0" borderId="25" xfId="0" applyFont="1" applyBorder="1" applyAlignment="1">
      <alignment wrapText="1"/>
    </xf>
    <xf numFmtId="0" fontId="15" fillId="0" borderId="25" xfId="0" applyFont="1" applyBorder="1" applyAlignment="1">
      <alignment wrapText="1"/>
    </xf>
    <xf numFmtId="0" fontId="23" fillId="0" borderId="25" xfId="0" applyFont="1" applyBorder="1" applyAlignment="1">
      <alignment horizontal="center" vertical="center"/>
    </xf>
    <xf numFmtId="0" fontId="17" fillId="19" borderId="22" xfId="0" applyFont="1" applyFill="1" applyBorder="1" applyAlignment="1">
      <alignment horizontal="center" vertical="center"/>
    </xf>
    <xf numFmtId="9" fontId="15" fillId="0" borderId="26" xfId="0" applyNumberFormat="1" applyFont="1" applyBorder="1" applyAlignment="1">
      <alignment horizontal="center" vertical="center"/>
    </xf>
    <xf numFmtId="9" fontId="16" fillId="18" borderId="29" xfId="4" applyFont="1" applyFill="1" applyBorder="1" applyAlignment="1">
      <alignment horizontal="center" vertical="center" wrapText="1"/>
    </xf>
    <xf numFmtId="0" fontId="24" fillId="0" borderId="25" xfId="0" applyFont="1" applyBorder="1" applyAlignment="1">
      <alignment horizontal="center" vertical="center"/>
    </xf>
    <xf numFmtId="0" fontId="23" fillId="0" borderId="25" xfId="0" applyFont="1" applyBorder="1" applyAlignment="1">
      <alignment horizontal="center" vertical="center" wrapText="1"/>
    </xf>
    <xf numFmtId="0" fontId="17" fillId="0" borderId="40" xfId="0" applyFont="1" applyBorder="1" applyAlignment="1">
      <alignment horizontal="center" vertical="center" wrapText="1"/>
    </xf>
    <xf numFmtId="0" fontId="20" fillId="21" borderId="22" xfId="0" applyFont="1" applyFill="1" applyBorder="1" applyAlignment="1">
      <alignment horizontal="center" vertical="center" wrapText="1"/>
    </xf>
    <xf numFmtId="0" fontId="17" fillId="19" borderId="27" xfId="0" applyFont="1" applyFill="1" applyBorder="1" applyAlignment="1">
      <alignment horizontal="center" vertical="center" wrapText="1"/>
    </xf>
    <xf numFmtId="9" fontId="23" fillId="0" borderId="25" xfId="0" applyNumberFormat="1" applyFont="1" applyBorder="1" applyAlignment="1">
      <alignment horizontal="center" vertical="center" wrapText="1"/>
    </xf>
    <xf numFmtId="0" fontId="23" fillId="0" borderId="25" xfId="0" applyFont="1" applyBorder="1" applyAlignment="1">
      <alignment vertical="center" wrapText="1"/>
    </xf>
    <xf numFmtId="9" fontId="16" fillId="18" borderId="32" xfId="4" applyFont="1" applyFill="1" applyBorder="1" applyAlignment="1">
      <alignment horizontal="center" vertical="center" wrapText="1"/>
    </xf>
    <xf numFmtId="169" fontId="12" fillId="22" borderId="22" xfId="2" applyNumberFormat="1" applyFont="1" applyFill="1" applyBorder="1" applyAlignment="1">
      <alignment vertical="center" wrapText="1"/>
    </xf>
    <xf numFmtId="9" fontId="16" fillId="18" borderId="40" xfId="4" applyFont="1" applyFill="1" applyBorder="1" applyAlignment="1">
      <alignment horizontal="center" vertical="center" wrapText="1"/>
    </xf>
    <xf numFmtId="9" fontId="15" fillId="22" borderId="25" xfId="0" applyNumberFormat="1" applyFont="1" applyFill="1" applyBorder="1" applyAlignment="1">
      <alignment horizontal="center" vertical="center" wrapText="1"/>
    </xf>
    <xf numFmtId="0" fontId="18" fillId="22" borderId="32" xfId="0" applyFont="1" applyFill="1" applyBorder="1" applyAlignment="1">
      <alignment horizontal="center" vertical="center" wrapText="1"/>
    </xf>
    <xf numFmtId="9" fontId="15" fillId="0" borderId="31" xfId="0" applyNumberFormat="1" applyFont="1" applyBorder="1" applyAlignment="1">
      <alignment horizontal="center" vertical="center"/>
    </xf>
    <xf numFmtId="0" fontId="23" fillId="0" borderId="25" xfId="0" applyFont="1" applyBorder="1" applyAlignment="1">
      <alignment vertical="center"/>
    </xf>
    <xf numFmtId="0" fontId="6" fillId="17" borderId="22" xfId="4" applyNumberFormat="1" applyFont="1" applyFill="1" applyBorder="1" applyAlignment="1">
      <alignment horizontal="center" vertical="center" wrapText="1"/>
    </xf>
    <xf numFmtId="42" fontId="12" fillId="22" borderId="22" xfId="3" applyNumberFormat="1" applyFont="1" applyFill="1" applyBorder="1" applyAlignment="1">
      <alignment vertical="center" wrapText="1"/>
    </xf>
    <xf numFmtId="44" fontId="15" fillId="0" borderId="25" xfId="0" applyNumberFormat="1" applyFont="1" applyBorder="1" applyAlignment="1">
      <alignment vertical="center"/>
    </xf>
    <xf numFmtId="172" fontId="15" fillId="0" borderId="25" xfId="0" applyNumberFormat="1" applyFont="1" applyBorder="1" applyAlignment="1">
      <alignment horizontal="center" vertical="center"/>
    </xf>
    <xf numFmtId="166" fontId="12" fillId="21" borderId="22" xfId="2" applyNumberFormat="1" applyFont="1" applyFill="1" applyBorder="1" applyAlignment="1">
      <alignment horizontal="center" vertical="center"/>
    </xf>
    <xf numFmtId="2" fontId="15" fillId="0" borderId="25" xfId="0" applyNumberFormat="1" applyFont="1" applyBorder="1" applyAlignment="1">
      <alignment horizontal="center" vertical="center"/>
    </xf>
    <xf numFmtId="173" fontId="13" fillId="17" borderId="22" xfId="4" applyNumberFormat="1" applyFont="1" applyFill="1" applyBorder="1" applyAlignment="1">
      <alignment horizontal="center" vertical="center" wrapText="1"/>
    </xf>
    <xf numFmtId="9" fontId="13" fillId="17" borderId="22" xfId="4" applyFont="1" applyFill="1" applyBorder="1" applyAlignment="1">
      <alignment horizontal="center" vertical="center" wrapText="1"/>
    </xf>
    <xf numFmtId="173" fontId="15" fillId="0" borderId="25" xfId="0" applyNumberFormat="1" applyFont="1" applyBorder="1" applyAlignment="1">
      <alignment horizontal="center" vertical="center"/>
    </xf>
    <xf numFmtId="42" fontId="12" fillId="22" borderId="22" xfId="3" applyNumberFormat="1" applyFont="1" applyFill="1" applyBorder="1" applyAlignment="1">
      <alignment horizontal="center" vertical="center"/>
    </xf>
    <xf numFmtId="14" fontId="14" fillId="0" borderId="22" xfId="0" applyNumberFormat="1" applyFont="1" applyBorder="1" applyAlignment="1">
      <alignment horizontal="center" vertical="center" wrapText="1"/>
    </xf>
    <xf numFmtId="166" fontId="12" fillId="0" borderId="0" xfId="2" applyNumberFormat="1" applyFont="1" applyAlignment="1">
      <alignment vertical="center"/>
    </xf>
    <xf numFmtId="174" fontId="14" fillId="0" borderId="22" xfId="0" applyNumberFormat="1" applyFont="1" applyBorder="1" applyAlignment="1">
      <alignment horizontal="center" vertical="center" wrapText="1"/>
    </xf>
    <xf numFmtId="166" fontId="18" fillId="22" borderId="25" xfId="2" applyNumberFormat="1" applyFont="1" applyFill="1" applyBorder="1" applyAlignment="1">
      <alignment horizontal="center" vertical="center"/>
    </xf>
    <xf numFmtId="9" fontId="12" fillId="17" borderId="22" xfId="0" applyNumberFormat="1" applyFont="1" applyFill="1" applyBorder="1" applyAlignment="1">
      <alignment horizontal="center" vertical="center" wrapText="1"/>
    </xf>
    <xf numFmtId="9" fontId="12" fillId="17" borderId="22" xfId="4" applyFont="1" applyFill="1" applyBorder="1" applyAlignment="1">
      <alignment horizontal="center" vertical="center" wrapText="1"/>
    </xf>
    <xf numFmtId="44" fontId="15" fillId="0" borderId="25" xfId="0" applyNumberFormat="1" applyFont="1" applyBorder="1" applyAlignment="1">
      <alignment horizontal="left" vertical="center"/>
    </xf>
    <xf numFmtId="42" fontId="12" fillId="22" borderId="22" xfId="2" applyNumberFormat="1" applyFont="1" applyFill="1" applyBorder="1" applyAlignment="1">
      <alignment vertical="center" wrapText="1"/>
    </xf>
    <xf numFmtId="14" fontId="14" fillId="22" borderId="22" xfId="0" applyNumberFormat="1" applyFont="1" applyFill="1" applyBorder="1" applyAlignment="1">
      <alignment horizontal="center" vertical="center" wrapText="1"/>
    </xf>
    <xf numFmtId="9" fontId="25" fillId="0" borderId="25" xfId="0" applyNumberFormat="1" applyFont="1" applyBorder="1" applyAlignment="1">
      <alignment horizontal="center" vertical="center"/>
    </xf>
    <xf numFmtId="1" fontId="6" fillId="17" borderId="22" xfId="4" applyNumberFormat="1" applyFont="1" applyFill="1" applyBorder="1" applyAlignment="1">
      <alignment horizontal="center" vertical="center" wrapText="1"/>
    </xf>
    <xf numFmtId="0" fontId="14" fillId="23" borderId="22" xfId="0" applyFont="1" applyFill="1" applyBorder="1" applyAlignment="1">
      <alignment horizontal="center" vertical="center" wrapText="1"/>
    </xf>
    <xf numFmtId="0" fontId="20" fillId="23" borderId="22" xfId="0" applyFont="1" applyFill="1" applyBorder="1" applyAlignment="1">
      <alignment horizontal="center" vertical="center" wrapText="1"/>
    </xf>
    <xf numFmtId="14" fontId="20" fillId="23" borderId="22" xfId="0" applyNumberFormat="1" applyFont="1" applyFill="1" applyBorder="1" applyAlignment="1">
      <alignment horizontal="center" vertical="center" wrapText="1"/>
    </xf>
    <xf numFmtId="0" fontId="26" fillId="17" borderId="22" xfId="0" applyFont="1" applyFill="1" applyBorder="1" applyAlignment="1">
      <alignment horizontal="center" vertical="center" wrapText="1"/>
    </xf>
    <xf numFmtId="9" fontId="16" fillId="18" borderId="46" xfId="4" applyFont="1" applyFill="1" applyBorder="1" applyAlignment="1">
      <alignment horizontal="center" vertical="center" wrapText="1"/>
    </xf>
    <xf numFmtId="0" fontId="17" fillId="0" borderId="4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47" xfId="0" applyFont="1" applyBorder="1" applyAlignment="1">
      <alignment horizontal="center" vertical="center" wrapText="1"/>
    </xf>
    <xf numFmtId="0" fontId="28" fillId="20" borderId="25" xfId="0" applyFont="1" applyFill="1" applyBorder="1" applyAlignment="1">
      <alignment horizontal="center" vertical="center"/>
    </xf>
    <xf numFmtId="0" fontId="17" fillId="20" borderId="23" xfId="0" applyFont="1" applyFill="1" applyBorder="1" applyAlignment="1">
      <alignment horizontal="center" vertical="center"/>
    </xf>
    <xf numFmtId="9" fontId="26" fillId="17" borderId="22" xfId="0" applyNumberFormat="1" applyFont="1" applyFill="1" applyBorder="1" applyAlignment="1">
      <alignment horizontal="center" vertical="center" wrapText="1"/>
    </xf>
    <xf numFmtId="9" fontId="16" fillId="18" borderId="49" xfId="4" applyFont="1" applyFill="1" applyBorder="1" applyAlignment="1">
      <alignment horizontal="center" vertical="center" wrapText="1"/>
    </xf>
    <xf numFmtId="0" fontId="17" fillId="0" borderId="4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50" xfId="0" applyFont="1" applyBorder="1" applyAlignment="1">
      <alignment horizontal="center" vertical="center" wrapText="1"/>
    </xf>
    <xf numFmtId="0" fontId="28" fillId="20" borderId="27" xfId="0" applyFont="1" applyFill="1" applyBorder="1" applyAlignment="1">
      <alignment horizontal="center" vertical="center"/>
    </xf>
    <xf numFmtId="10" fontId="15" fillId="0" borderId="25" xfId="0" applyNumberFormat="1" applyFont="1" applyBorder="1" applyAlignment="1">
      <alignment horizontal="center" vertical="center"/>
    </xf>
    <xf numFmtId="0" fontId="28" fillId="20" borderId="22" xfId="0" applyFont="1" applyFill="1" applyBorder="1" applyAlignment="1">
      <alignment horizontal="center" vertical="center"/>
    </xf>
    <xf numFmtId="0" fontId="27" fillId="0" borderId="47" xfId="0" quotePrefix="1" applyFont="1" applyBorder="1" applyAlignment="1">
      <alignment horizontal="center" vertical="center" wrapText="1"/>
    </xf>
    <xf numFmtId="0" fontId="28" fillId="20" borderId="51" xfId="0" applyFont="1" applyFill="1" applyBorder="1" applyAlignment="1">
      <alignment horizontal="center" vertical="center"/>
    </xf>
    <xf numFmtId="0" fontId="28" fillId="20" borderId="52" xfId="0" applyFont="1" applyFill="1" applyBorder="1" applyAlignment="1">
      <alignment horizontal="center" vertical="center"/>
    </xf>
    <xf numFmtId="44" fontId="18" fillId="0" borderId="25" xfId="0" applyNumberFormat="1" applyFont="1" applyBorder="1" applyAlignment="1">
      <alignment horizontal="center" vertical="center"/>
    </xf>
    <xf numFmtId="0" fontId="28" fillId="20" borderId="23" xfId="0" applyFont="1" applyFill="1" applyBorder="1" applyAlignment="1">
      <alignment horizontal="center" vertical="center"/>
    </xf>
    <xf numFmtId="1" fontId="6" fillId="17" borderId="22" xfId="0" applyNumberFormat="1" applyFont="1" applyFill="1" applyBorder="1" applyAlignment="1">
      <alignment horizontal="center" vertical="center" wrapText="1"/>
    </xf>
    <xf numFmtId="1" fontId="15" fillId="22" borderId="25" xfId="4" applyNumberFormat="1" applyFont="1" applyFill="1" applyBorder="1" applyAlignment="1">
      <alignment horizontal="center" vertical="center"/>
    </xf>
    <xf numFmtId="0" fontId="27" fillId="22" borderId="25" xfId="0" applyFont="1" applyFill="1" applyBorder="1" applyAlignment="1">
      <alignment horizontal="center" vertical="center" wrapText="1"/>
    </xf>
    <xf numFmtId="0" fontId="27" fillId="22" borderId="25" xfId="0" applyFont="1" applyFill="1" applyBorder="1" applyAlignment="1">
      <alignment horizontal="center" vertical="top" wrapText="1"/>
    </xf>
    <xf numFmtId="0" fontId="27" fillId="0" borderId="25" xfId="0" applyFont="1" applyBorder="1" applyAlignment="1">
      <alignment horizontal="left" vertical="top" wrapText="1"/>
    </xf>
    <xf numFmtId="9" fontId="16" fillId="18" borderId="27" xfId="4" applyFont="1" applyFill="1" applyBorder="1" applyAlignment="1">
      <alignment horizontal="center" vertical="top" wrapText="1"/>
    </xf>
    <xf numFmtId="0" fontId="17" fillId="0" borderId="27" xfId="0" applyFont="1" applyBorder="1" applyAlignment="1">
      <alignment horizontal="center" vertical="top" wrapText="1"/>
    </xf>
    <xf numFmtId="0" fontId="18" fillId="0" borderId="25" xfId="0" applyFont="1" applyBorder="1" applyAlignment="1">
      <alignment horizontal="center" vertical="center" wrapText="1"/>
    </xf>
    <xf numFmtId="0" fontId="17" fillId="20" borderId="22" xfId="0" applyFont="1" applyFill="1" applyBorder="1" applyAlignment="1">
      <alignment horizontal="center" vertical="top"/>
    </xf>
    <xf numFmtId="0" fontId="27" fillId="22" borderId="25" xfId="0" applyFont="1" applyFill="1" applyBorder="1" applyAlignment="1">
      <alignment horizontal="left" vertical="center" wrapText="1"/>
    </xf>
    <xf numFmtId="166" fontId="12" fillId="23" borderId="22" xfId="2" applyNumberFormat="1" applyFont="1" applyFill="1" applyBorder="1" applyAlignment="1">
      <alignment horizontal="center" vertical="center"/>
    </xf>
    <xf numFmtId="168" fontId="14" fillId="22" borderId="22" xfId="3" applyFont="1" applyFill="1" applyBorder="1" applyAlignment="1">
      <alignment horizontal="center" vertical="center" wrapText="1"/>
    </xf>
    <xf numFmtId="168" fontId="14" fillId="0" borderId="22" xfId="3" applyFont="1" applyBorder="1" applyAlignment="1">
      <alignment vertical="center" wrapText="1"/>
    </xf>
    <xf numFmtId="0" fontId="18" fillId="0" borderId="31" xfId="0" applyFont="1" applyBorder="1" applyAlignment="1">
      <alignment horizontal="center" vertical="center" wrapText="1"/>
    </xf>
    <xf numFmtId="0" fontId="20" fillId="0" borderId="22" xfId="0" applyFont="1" applyBorder="1" applyAlignment="1">
      <alignment horizontal="center" vertical="center" wrapText="1"/>
    </xf>
    <xf numFmtId="0" fontId="13" fillId="17" borderId="22" xfId="0" applyFont="1" applyFill="1" applyBorder="1" applyAlignment="1">
      <alignment horizontal="center" vertical="center" wrapText="1"/>
    </xf>
    <xf numFmtId="168" fontId="14" fillId="0" borderId="27" xfId="3" applyFont="1" applyBorder="1" applyAlignment="1">
      <alignment vertical="center" wrapText="1"/>
    </xf>
    <xf numFmtId="0" fontId="18" fillId="0" borderId="30" xfId="0" applyFont="1" applyBorder="1" applyAlignment="1">
      <alignment horizontal="center" vertical="center" wrapText="1"/>
    </xf>
    <xf numFmtId="0" fontId="14" fillId="25" borderId="22" xfId="0" applyFont="1" applyFill="1" applyBorder="1" applyAlignment="1">
      <alignment horizontal="center" vertical="center" wrapText="1"/>
    </xf>
    <xf numFmtId="0" fontId="12" fillId="25" borderId="22" xfId="0" applyFont="1" applyFill="1" applyBorder="1" applyAlignment="1">
      <alignment horizontal="center" vertical="center" wrapText="1"/>
    </xf>
    <xf numFmtId="175" fontId="12" fillId="22" borderId="22" xfId="0" applyNumberFormat="1" applyFont="1" applyFill="1" applyBorder="1" applyAlignment="1">
      <alignment horizontal="center" vertical="center"/>
    </xf>
    <xf numFmtId="0" fontId="12" fillId="26" borderId="22" xfId="0" applyFont="1" applyFill="1" applyBorder="1" applyAlignment="1">
      <alignment horizontal="center" vertical="center" wrapText="1"/>
    </xf>
    <xf numFmtId="0" fontId="12" fillId="26" borderId="22" xfId="0" applyFont="1" applyFill="1" applyBorder="1" applyAlignment="1">
      <alignment horizontal="center" vertical="center"/>
    </xf>
    <xf numFmtId="168" fontId="12" fillId="26" borderId="22" xfId="3" applyFont="1" applyFill="1" applyBorder="1" applyAlignment="1">
      <alignment vertical="center" wrapText="1"/>
    </xf>
    <xf numFmtId="0" fontId="13" fillId="21" borderId="22" xfId="0" applyFont="1" applyFill="1" applyBorder="1" applyAlignment="1">
      <alignment horizontal="center" vertical="center" wrapText="1"/>
    </xf>
    <xf numFmtId="0" fontId="14" fillId="21" borderId="22" xfId="0" applyFont="1" applyFill="1" applyBorder="1" applyAlignment="1">
      <alignment horizontal="center" vertical="center"/>
    </xf>
    <xf numFmtId="0" fontId="14" fillId="22" borderId="22" xfId="0" applyFont="1" applyFill="1" applyBorder="1" applyAlignment="1">
      <alignment horizontal="center" vertical="center"/>
    </xf>
    <xf numFmtId="0" fontId="14" fillId="26" borderId="22" xfId="0" applyFont="1" applyFill="1" applyBorder="1" applyAlignment="1">
      <alignment horizontal="center" vertical="center" wrapText="1"/>
    </xf>
    <xf numFmtId="0" fontId="14" fillId="26" borderId="22" xfId="0" applyFont="1" applyFill="1" applyBorder="1" applyAlignment="1">
      <alignment horizontal="center" vertical="center"/>
    </xf>
    <xf numFmtId="168" fontId="14" fillId="26" borderId="22" xfId="3" applyFont="1" applyFill="1" applyBorder="1" applyAlignment="1">
      <alignment vertical="center" wrapText="1"/>
    </xf>
    <xf numFmtId="0" fontId="18" fillId="0" borderId="0" xfId="0" applyFont="1"/>
    <xf numFmtId="9" fontId="18" fillId="0" borderId="31" xfId="0" applyNumberFormat="1" applyFont="1" applyBorder="1" applyAlignment="1">
      <alignment horizontal="center" vertical="center" wrapText="1"/>
    </xf>
    <xf numFmtId="0" fontId="30" fillId="0" borderId="0" xfId="0" applyFont="1"/>
    <xf numFmtId="9" fontId="30" fillId="0" borderId="25" xfId="0" applyNumberFormat="1" applyFont="1" applyBorder="1" applyAlignment="1">
      <alignment horizontal="center" vertical="center"/>
    </xf>
    <xf numFmtId="172" fontId="18" fillId="0" borderId="31" xfId="0" applyNumberFormat="1" applyFont="1" applyBorder="1" applyAlignment="1">
      <alignment horizontal="center" vertical="center" wrapText="1"/>
    </xf>
    <xf numFmtId="0" fontId="18" fillId="22" borderId="31" xfId="0" applyFont="1" applyFill="1" applyBorder="1" applyAlignment="1">
      <alignment horizontal="center" vertical="center" wrapText="1"/>
    </xf>
    <xf numFmtId="0" fontId="30" fillId="0" borderId="25" xfId="0" applyFont="1" applyBorder="1" applyAlignment="1">
      <alignment horizontal="center" vertical="center"/>
    </xf>
    <xf numFmtId="9" fontId="18" fillId="22" borderId="31" xfId="0" applyNumberFormat="1" applyFont="1" applyFill="1" applyBorder="1" applyAlignment="1">
      <alignment horizontal="center" vertical="center" wrapText="1"/>
    </xf>
    <xf numFmtId="1" fontId="30" fillId="0" borderId="25" xfId="0" applyNumberFormat="1" applyFont="1" applyBorder="1" applyAlignment="1">
      <alignment horizontal="center" vertical="center"/>
    </xf>
    <xf numFmtId="44" fontId="30" fillId="22" borderId="25" xfId="0" applyNumberFormat="1" applyFont="1" applyFill="1" applyBorder="1" applyAlignment="1">
      <alignment horizontal="center" vertical="center"/>
    </xf>
    <xf numFmtId="168" fontId="12" fillId="0" borderId="22" xfId="3" applyFont="1" applyBorder="1" applyAlignment="1">
      <alignment vertical="center" wrapText="1"/>
    </xf>
    <xf numFmtId="9" fontId="12" fillId="0" borderId="22" xfId="0" applyNumberFormat="1" applyFont="1" applyBorder="1" applyAlignment="1">
      <alignment horizontal="center" vertical="center" wrapText="1"/>
    </xf>
    <xf numFmtId="9" fontId="31" fillId="0" borderId="25" xfId="0" applyNumberFormat="1" applyFont="1" applyBorder="1" applyAlignment="1">
      <alignment horizontal="center" vertical="center"/>
    </xf>
    <xf numFmtId="168" fontId="12" fillId="22" borderId="22" xfId="3" applyFont="1" applyFill="1" applyBorder="1" applyAlignment="1">
      <alignment horizontal="center" vertical="center"/>
    </xf>
    <xf numFmtId="9" fontId="31" fillId="0" borderId="31" xfId="0" applyNumberFormat="1" applyFont="1" applyBorder="1" applyAlignment="1">
      <alignment horizontal="center" vertical="center"/>
    </xf>
    <xf numFmtId="0" fontId="6" fillId="26" borderId="22" xfId="0" applyFont="1" applyFill="1" applyBorder="1" applyAlignment="1">
      <alignment horizontal="center" vertical="center" wrapText="1"/>
    </xf>
    <xf numFmtId="14" fontId="12" fillId="26" borderId="22" xfId="0" applyNumberFormat="1" applyFont="1" applyFill="1" applyBorder="1" applyAlignment="1">
      <alignment horizontal="center" vertical="center" wrapText="1"/>
    </xf>
    <xf numFmtId="9" fontId="32" fillId="0" borderId="31" xfId="0" applyNumberFormat="1" applyFont="1" applyBorder="1" applyAlignment="1">
      <alignment horizontal="center" vertical="center" wrapText="1"/>
    </xf>
    <xf numFmtId="166" fontId="12" fillId="26" borderId="22" xfId="2" applyNumberFormat="1" applyFont="1" applyFill="1" applyBorder="1" applyAlignment="1">
      <alignment horizontal="center" vertical="center"/>
    </xf>
    <xf numFmtId="166" fontId="0" fillId="26" borderId="0" xfId="2" applyNumberFormat="1" applyFont="1" applyFill="1" applyAlignment="1">
      <alignment vertical="center"/>
    </xf>
    <xf numFmtId="9" fontId="27" fillId="0" borderId="31" xfId="0" applyNumberFormat="1" applyFont="1" applyBorder="1" applyAlignment="1">
      <alignment horizontal="center" vertical="center" wrapText="1"/>
    </xf>
    <xf numFmtId="0" fontId="14" fillId="22" borderId="22" xfId="0" applyFont="1" applyFill="1" applyBorder="1" applyAlignment="1">
      <alignment horizontal="center" vertical="center" wrapText="1"/>
    </xf>
    <xf numFmtId="168" fontId="14" fillId="22" borderId="22" xfId="3" applyFont="1" applyFill="1" applyBorder="1" applyAlignment="1">
      <alignment horizontal="left" vertical="center" wrapText="1"/>
    </xf>
    <xf numFmtId="170" fontId="14" fillId="0" borderId="22" xfId="0" applyNumberFormat="1" applyFont="1" applyBorder="1" applyAlignment="1">
      <alignment horizontal="center" vertical="center" wrapText="1"/>
    </xf>
    <xf numFmtId="1" fontId="13" fillId="17" borderId="22" xfId="0" applyNumberFormat="1" applyFont="1" applyFill="1" applyBorder="1" applyAlignment="1">
      <alignment horizontal="center" vertical="center" wrapText="1"/>
    </xf>
    <xf numFmtId="0" fontId="31" fillId="0" borderId="31" xfId="0" applyFont="1" applyBorder="1" applyAlignment="1">
      <alignment horizontal="center" vertical="center"/>
    </xf>
    <xf numFmtId="176" fontId="13" fillId="17" borderId="22" xfId="1" applyNumberFormat="1" applyFont="1" applyFill="1" applyBorder="1" applyAlignment="1">
      <alignment horizontal="center" vertical="center" wrapText="1"/>
    </xf>
    <xf numFmtId="168" fontId="12" fillId="22" borderId="22" xfId="3" applyFont="1" applyFill="1" applyBorder="1" applyAlignment="1">
      <alignment horizontal="left" vertical="center" wrapText="1"/>
    </xf>
    <xf numFmtId="14" fontId="12" fillId="0" borderId="22" xfId="4" applyNumberFormat="1" applyFont="1" applyBorder="1" applyAlignment="1">
      <alignment horizontal="center" vertical="center" wrapText="1"/>
    </xf>
    <xf numFmtId="14" fontId="12" fillId="0" borderId="22" xfId="0" applyNumberFormat="1" applyFont="1" applyBorder="1" applyAlignment="1">
      <alignment horizontal="center" vertical="center"/>
    </xf>
    <xf numFmtId="168" fontId="12" fillId="22" borderId="22" xfId="3" applyFont="1" applyFill="1" applyBorder="1" applyAlignment="1">
      <alignment horizontal="left" vertical="center"/>
    </xf>
    <xf numFmtId="171" fontId="14" fillId="0" borderId="22" xfId="0" applyNumberFormat="1" applyFont="1" applyBorder="1" applyAlignment="1">
      <alignment horizontal="left" vertical="center"/>
    </xf>
    <xf numFmtId="14" fontId="14" fillId="0" borderId="22" xfId="0" applyNumberFormat="1" applyFont="1" applyBorder="1" applyAlignment="1">
      <alignment horizontal="center" vertical="center"/>
    </xf>
    <xf numFmtId="9" fontId="31" fillId="0" borderId="0" xfId="0" applyNumberFormat="1" applyFont="1" applyAlignment="1">
      <alignment horizontal="center" vertical="center"/>
    </xf>
    <xf numFmtId="14" fontId="14" fillId="26" borderId="22" xfId="0" applyNumberFormat="1" applyFont="1" applyFill="1" applyBorder="1" applyAlignment="1">
      <alignment horizontal="center" vertical="center" wrapText="1"/>
    </xf>
    <xf numFmtId="165" fontId="12" fillId="26" borderId="22" xfId="2" applyFont="1" applyFill="1" applyBorder="1" applyAlignment="1">
      <alignment horizontal="center" vertical="center"/>
    </xf>
    <xf numFmtId="9" fontId="27" fillId="0" borderId="25" xfId="0" applyNumberFormat="1" applyFont="1" applyBorder="1" applyAlignment="1">
      <alignment horizontal="center" vertical="center" wrapText="1"/>
    </xf>
    <xf numFmtId="0" fontId="17" fillId="20" borderId="46" xfId="0" applyFont="1" applyFill="1" applyBorder="1" applyAlignment="1">
      <alignment horizontal="center" vertical="center"/>
    </xf>
    <xf numFmtId="0" fontId="17" fillId="20" borderId="51" xfId="0" applyFont="1" applyFill="1" applyBorder="1" applyAlignment="1">
      <alignment horizontal="center" vertical="center"/>
    </xf>
    <xf numFmtId="49" fontId="20" fillId="0" borderId="22" xfId="0" applyNumberFormat="1" applyFont="1" applyBorder="1" applyAlignment="1" applyProtection="1">
      <alignment horizontal="center" vertical="center" wrapText="1"/>
      <protection locked="0"/>
    </xf>
    <xf numFmtId="168" fontId="14" fillId="24" borderId="22" xfId="3" applyFont="1" applyFill="1" applyBorder="1" applyAlignment="1">
      <alignment vertical="center" wrapText="1"/>
    </xf>
    <xf numFmtId="168" fontId="12" fillId="22" borderId="22" xfId="3" applyFont="1" applyFill="1" applyBorder="1" applyAlignment="1">
      <alignment horizontal="center" vertical="center" wrapText="1"/>
    </xf>
    <xf numFmtId="0" fontId="6" fillId="17" borderId="22" xfId="0" applyFont="1" applyFill="1" applyBorder="1" applyAlignment="1">
      <alignment horizontal="center" vertical="center"/>
    </xf>
    <xf numFmtId="0" fontId="14" fillId="23" borderId="22" xfId="0" applyFont="1" applyFill="1" applyBorder="1" applyAlignment="1">
      <alignment horizontal="center" vertical="center"/>
    </xf>
    <xf numFmtId="14" fontId="14" fillId="23" borderId="22" xfId="0" applyNumberFormat="1" applyFont="1" applyFill="1" applyBorder="1" applyAlignment="1">
      <alignment horizontal="center" vertical="center"/>
    </xf>
    <xf numFmtId="0" fontId="13" fillId="17" borderId="22" xfId="0" applyFont="1" applyFill="1" applyBorder="1" applyAlignment="1">
      <alignment horizontal="center" vertical="center"/>
    </xf>
    <xf numFmtId="168" fontId="14" fillId="23" borderId="22" xfId="3" applyFont="1" applyFill="1" applyBorder="1" applyAlignment="1">
      <alignment horizontal="center" vertical="center"/>
    </xf>
    <xf numFmtId="0" fontId="30" fillId="22" borderId="25" xfId="0" applyFont="1" applyFill="1" applyBorder="1" applyAlignment="1">
      <alignment horizontal="center" vertical="center"/>
    </xf>
    <xf numFmtId="168" fontId="20" fillId="23" borderId="22" xfId="3" applyFont="1" applyFill="1" applyBorder="1" applyAlignment="1">
      <alignment horizontal="center" vertical="center"/>
    </xf>
    <xf numFmtId="9" fontId="30" fillId="0" borderId="25" xfId="0" applyNumberFormat="1" applyFont="1" applyBorder="1" applyAlignment="1">
      <alignment horizontal="center" vertical="center" wrapText="1"/>
    </xf>
    <xf numFmtId="0" fontId="30" fillId="0" borderId="0" xfId="0" applyFont="1" applyAlignment="1">
      <alignment wrapText="1"/>
    </xf>
    <xf numFmtId="0" fontId="30" fillId="0" borderId="0" xfId="0" applyFont="1" applyAlignment="1">
      <alignment horizontal="center" vertical="center"/>
    </xf>
    <xf numFmtId="0" fontId="30" fillId="0" borderId="0" xfId="0" applyFont="1" applyAlignment="1">
      <alignment horizontal="center" wrapText="1"/>
    </xf>
    <xf numFmtId="0" fontId="34" fillId="0" borderId="0" xfId="0" applyFont="1"/>
    <xf numFmtId="0" fontId="8" fillId="14" borderId="13" xfId="0" applyFont="1" applyFill="1" applyBorder="1" applyAlignment="1">
      <alignment vertical="center" wrapText="1"/>
    </xf>
    <xf numFmtId="0" fontId="35" fillId="27" borderId="22" xfId="0" applyFont="1" applyFill="1" applyBorder="1" applyAlignment="1">
      <alignment horizontal="center" vertical="center"/>
    </xf>
    <xf numFmtId="0" fontId="12" fillId="0" borderId="0" xfId="0" applyFont="1" applyAlignment="1">
      <alignment wrapText="1"/>
    </xf>
    <xf numFmtId="0" fontId="12" fillId="0" borderId="0" xfId="0" applyFont="1" applyAlignment="1">
      <alignment horizontal="center" vertical="center"/>
    </xf>
    <xf numFmtId="0" fontId="12" fillId="0" borderId="0" xfId="0" applyFont="1" applyAlignment="1">
      <alignment horizontal="center" wrapText="1"/>
    </xf>
    <xf numFmtId="0" fontId="12" fillId="0" borderId="0" xfId="0" applyFont="1"/>
    <xf numFmtId="0" fontId="14" fillId="0" borderId="69" xfId="0" applyFont="1" applyBorder="1" applyAlignment="1">
      <alignment vertical="center"/>
    </xf>
    <xf numFmtId="0" fontId="20" fillId="0" borderId="73" xfId="0" applyFont="1" applyBorder="1" applyAlignment="1">
      <alignment vertical="center"/>
    </xf>
    <xf numFmtId="0" fontId="26" fillId="0" borderId="78" xfId="0" applyFont="1" applyBorder="1" applyAlignment="1">
      <alignment vertical="center"/>
    </xf>
    <xf numFmtId="0" fontId="6" fillId="0" borderId="0" xfId="0" applyFont="1" applyAlignment="1">
      <alignment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8" fillId="0" borderId="31" xfId="0" applyFont="1" applyBorder="1" applyAlignment="1">
      <alignment vertical="center" wrapText="1"/>
    </xf>
    <xf numFmtId="0" fontId="23" fillId="0" borderId="25" xfId="0" applyFont="1" applyBorder="1" applyAlignment="1">
      <alignment vertical="top" wrapText="1"/>
    </xf>
    <xf numFmtId="165" fontId="18" fillId="0" borderId="22" xfId="2" applyFont="1" applyBorder="1" applyAlignment="1">
      <alignment horizontal="center" vertical="center"/>
    </xf>
    <xf numFmtId="168" fontId="18" fillId="23" borderId="22" xfId="3" applyFont="1" applyFill="1" applyBorder="1" applyAlignment="1">
      <alignment vertical="center" wrapText="1"/>
    </xf>
    <xf numFmtId="168" fontId="18" fillId="0" borderId="48" xfId="3" applyFont="1" applyFill="1" applyBorder="1" applyAlignment="1">
      <alignment horizontal="center" vertical="center" wrapText="1"/>
    </xf>
    <xf numFmtId="168" fontId="18" fillId="0" borderId="54" xfId="3" applyFont="1" applyFill="1" applyBorder="1" applyAlignment="1">
      <alignment horizontal="center" vertical="center" wrapText="1"/>
    </xf>
    <xf numFmtId="168" fontId="18" fillId="0" borderId="48" xfId="3" applyFont="1" applyBorder="1" applyAlignment="1">
      <alignment horizontal="center" vertical="center" wrapText="1"/>
    </xf>
    <xf numFmtId="168" fontId="18" fillId="0" borderId="22" xfId="3" applyFont="1" applyBorder="1" applyAlignment="1">
      <alignment horizontal="center" vertical="center" wrapText="1"/>
    </xf>
    <xf numFmtId="168" fontId="18" fillId="22" borderId="22" xfId="3" applyFont="1" applyFill="1" applyBorder="1" applyAlignment="1">
      <alignment horizontal="center" vertical="center" wrapText="1"/>
    </xf>
    <xf numFmtId="175" fontId="15" fillId="0" borderId="22" xfId="0" applyNumberFormat="1" applyFont="1" applyBorder="1" applyAlignment="1">
      <alignment horizontal="center" vertical="center"/>
    </xf>
    <xf numFmtId="168" fontId="15" fillId="0" borderId="22" xfId="3" applyFont="1" applyBorder="1" applyAlignment="1">
      <alignment horizontal="center" vertical="center"/>
    </xf>
    <xf numFmtId="166" fontId="15" fillId="22" borderId="24" xfId="2" applyNumberFormat="1" applyFont="1" applyFill="1" applyBorder="1" applyAlignment="1">
      <alignment horizontal="center" vertical="center"/>
    </xf>
    <xf numFmtId="44" fontId="15" fillId="0" borderId="47" xfId="0" applyNumberFormat="1" applyFont="1" applyBorder="1" applyAlignment="1">
      <alignment horizontal="center" vertical="center"/>
    </xf>
    <xf numFmtId="166" fontId="15" fillId="22" borderId="25" xfId="2" applyNumberFormat="1" applyFont="1" applyFill="1" applyBorder="1" applyAlignment="1">
      <alignment horizontal="center" vertical="center"/>
    </xf>
    <xf numFmtId="167" fontId="18" fillId="0" borderId="60" xfId="0" applyNumberFormat="1" applyFont="1" applyBorder="1" applyAlignment="1">
      <alignment wrapText="1"/>
    </xf>
    <xf numFmtId="168" fontId="15" fillId="0" borderId="22" xfId="3" applyFont="1" applyFill="1" applyBorder="1" applyAlignment="1">
      <alignment horizontal="left" vertical="center"/>
    </xf>
    <xf numFmtId="168" fontId="18" fillId="0" borderId="79" xfId="3" applyFont="1" applyFill="1" applyBorder="1" applyAlignment="1">
      <alignment horizontal="center" vertical="center" wrapText="1"/>
    </xf>
    <xf numFmtId="0" fontId="18" fillId="0" borderId="25" xfId="0" applyFont="1" applyBorder="1" applyAlignment="1">
      <alignment horizontal="center" vertical="center"/>
    </xf>
    <xf numFmtId="168" fontId="15" fillId="0" borderId="22" xfId="3" applyFont="1" applyFill="1" applyBorder="1" applyAlignment="1">
      <alignment horizontal="center" vertical="center" wrapText="1"/>
    </xf>
    <xf numFmtId="168" fontId="15" fillId="0" borderId="23" xfId="3" applyFont="1" applyFill="1" applyBorder="1" applyAlignment="1">
      <alignment horizontal="center" vertical="center" wrapText="1"/>
    </xf>
    <xf numFmtId="169" fontId="15" fillId="0" borderId="22" xfId="2" applyNumberFormat="1" applyFont="1" applyFill="1" applyBorder="1" applyAlignment="1">
      <alignment horizontal="center" vertical="center" wrapText="1"/>
    </xf>
    <xf numFmtId="44" fontId="15" fillId="22" borderId="25" xfId="0" applyNumberFormat="1" applyFont="1" applyFill="1" applyBorder="1" applyAlignment="1">
      <alignment horizontal="center" vertical="center"/>
    </xf>
    <xf numFmtId="168" fontId="15" fillId="0" borderId="22" xfId="3" applyFont="1" applyFill="1" applyBorder="1" applyAlignment="1">
      <alignment horizontal="center" vertical="center"/>
    </xf>
    <xf numFmtId="170" fontId="36" fillId="0" borderId="0" xfId="0" applyNumberFormat="1" applyFont="1" applyAlignment="1">
      <alignment horizontal="center" vertical="center"/>
    </xf>
    <xf numFmtId="167" fontId="18" fillId="0" borderId="22" xfId="0" applyNumberFormat="1" applyFont="1" applyBorder="1" applyAlignment="1">
      <alignment horizontal="center" vertical="center" wrapText="1"/>
    </xf>
    <xf numFmtId="167" fontId="18" fillId="0" borderId="33" xfId="0" applyNumberFormat="1" applyFont="1" applyBorder="1" applyAlignment="1">
      <alignment horizontal="center" vertical="center" wrapText="1"/>
    </xf>
    <xf numFmtId="167" fontId="18" fillId="0" borderId="27" xfId="0" applyNumberFormat="1" applyFont="1" applyBorder="1" applyAlignment="1">
      <alignment horizontal="center" vertical="center" wrapText="1"/>
    </xf>
    <xf numFmtId="167" fontId="18" fillId="0" borderId="61" xfId="0" applyNumberFormat="1" applyFont="1" applyBorder="1" applyAlignment="1">
      <alignment horizontal="center" vertical="center" wrapText="1"/>
    </xf>
    <xf numFmtId="167" fontId="18" fillId="0" borderId="40" xfId="0" applyNumberFormat="1" applyFont="1" applyBorder="1" applyAlignment="1">
      <alignment horizontal="center" vertical="center" wrapText="1"/>
    </xf>
    <xf numFmtId="167" fontId="18" fillId="0" borderId="24" xfId="0" applyNumberFormat="1" applyFont="1" applyBorder="1" applyAlignment="1">
      <alignment horizontal="center" vertical="center" wrapText="1"/>
    </xf>
    <xf numFmtId="167" fontId="18" fillId="0" borderId="60" xfId="0" applyNumberFormat="1" applyFont="1" applyBorder="1" applyAlignment="1">
      <alignment horizontal="center" vertical="center" wrapText="1"/>
    </xf>
    <xf numFmtId="167" fontId="18" fillId="0" borderId="25" xfId="0" applyNumberFormat="1" applyFont="1" applyBorder="1" applyAlignment="1">
      <alignment horizontal="center" vertical="center"/>
    </xf>
    <xf numFmtId="167" fontId="18" fillId="0" borderId="47" xfId="0" applyNumberFormat="1" applyFont="1" applyBorder="1" applyAlignment="1">
      <alignment horizontal="center" vertical="center"/>
    </xf>
    <xf numFmtId="167" fontId="18" fillId="0" borderId="26" xfId="0" applyNumberFormat="1" applyFont="1" applyBorder="1" applyAlignment="1">
      <alignment horizontal="center" vertical="center"/>
    </xf>
    <xf numFmtId="167" fontId="18" fillId="0" borderId="42" xfId="0" applyNumberFormat="1" applyFont="1" applyBorder="1" applyAlignment="1">
      <alignment horizontal="center" vertical="center"/>
    </xf>
    <xf numFmtId="167" fontId="18" fillId="0" borderId="31" xfId="0" applyNumberFormat="1" applyFont="1" applyBorder="1" applyAlignment="1">
      <alignment horizontal="center" vertical="center"/>
    </xf>
    <xf numFmtId="167" fontId="18" fillId="0" borderId="43" xfId="0" applyNumberFormat="1" applyFont="1" applyBorder="1" applyAlignment="1">
      <alignment horizontal="center" vertical="center"/>
    </xf>
    <xf numFmtId="167" fontId="18" fillId="0" borderId="22" xfId="0" applyNumberFormat="1" applyFont="1" applyBorder="1" applyAlignment="1">
      <alignment horizontal="center" vertical="center"/>
    </xf>
    <xf numFmtId="167" fontId="18" fillId="0" borderId="27" xfId="0" applyNumberFormat="1" applyFont="1" applyBorder="1" applyAlignment="1">
      <alignment horizontal="center" vertical="center"/>
    </xf>
    <xf numFmtId="169" fontId="18" fillId="22" borderId="22" xfId="2" applyNumberFormat="1" applyFont="1" applyFill="1" applyBorder="1" applyAlignment="1">
      <alignment horizontal="center" vertical="center" wrapText="1"/>
    </xf>
    <xf numFmtId="168" fontId="15" fillId="22" borderId="22" xfId="3" applyFont="1" applyFill="1" applyBorder="1" applyAlignment="1">
      <alignment horizontal="center" vertical="center"/>
    </xf>
    <xf numFmtId="166" fontId="15" fillId="0" borderId="0" xfId="2" applyNumberFormat="1" applyFont="1" applyAlignment="1">
      <alignment vertical="center"/>
    </xf>
    <xf numFmtId="165" fontId="18" fillId="22" borderId="22" xfId="2" applyFont="1" applyFill="1" applyBorder="1" applyAlignment="1">
      <alignment horizontal="center" vertical="center"/>
    </xf>
    <xf numFmtId="44" fontId="15" fillId="0" borderId="30" xfId="0" applyNumberFormat="1" applyFont="1" applyBorder="1" applyAlignment="1">
      <alignment vertical="center"/>
    </xf>
    <xf numFmtId="44" fontId="15" fillId="0" borderId="31" xfId="0" applyNumberFormat="1" applyFont="1" applyBorder="1" applyAlignment="1">
      <alignment vertical="center"/>
    </xf>
    <xf numFmtId="168" fontId="15" fillId="22" borderId="46" xfId="3" applyFont="1" applyFill="1" applyBorder="1" applyAlignment="1">
      <alignment horizontal="left" vertical="center"/>
    </xf>
    <xf numFmtId="168" fontId="15" fillId="22" borderId="62" xfId="3" applyFont="1" applyFill="1" applyBorder="1" applyAlignment="1">
      <alignment horizontal="left" vertical="center"/>
    </xf>
    <xf numFmtId="168" fontId="15" fillId="22" borderId="22" xfId="3" applyFont="1" applyFill="1" applyBorder="1" applyAlignment="1">
      <alignment horizontal="left" vertical="center"/>
    </xf>
    <xf numFmtId="168" fontId="15" fillId="22" borderId="63" xfId="3" applyFont="1" applyFill="1" applyBorder="1" applyAlignment="1">
      <alignment horizontal="left" vertical="center"/>
    </xf>
    <xf numFmtId="168" fontId="15" fillId="22" borderId="51" xfId="3" applyFont="1" applyFill="1" applyBorder="1" applyAlignment="1">
      <alignment horizontal="left" vertical="center"/>
    </xf>
    <xf numFmtId="168" fontId="15" fillId="22" borderId="64" xfId="3" applyFont="1" applyFill="1" applyBorder="1" applyAlignment="1">
      <alignment horizontal="left" vertical="center"/>
    </xf>
    <xf numFmtId="165" fontId="18" fillId="0" borderId="24" xfId="2" applyFont="1" applyBorder="1" applyAlignment="1">
      <alignment horizontal="center" vertical="center"/>
    </xf>
    <xf numFmtId="0" fontId="37" fillId="28" borderId="88" xfId="0" applyFont="1" applyFill="1" applyBorder="1" applyAlignment="1">
      <alignment horizontal="center" vertical="center" wrapText="1"/>
    </xf>
    <xf numFmtId="0" fontId="10" fillId="28" borderId="89" xfId="0" applyFont="1" applyFill="1" applyBorder="1" applyAlignment="1">
      <alignment horizontal="center" vertical="center" wrapText="1"/>
    </xf>
    <xf numFmtId="0" fontId="37" fillId="28" borderId="90" xfId="0" applyFont="1" applyFill="1" applyBorder="1" applyAlignment="1">
      <alignment horizontal="center" vertical="center" wrapText="1"/>
    </xf>
    <xf numFmtId="0" fontId="10" fillId="28" borderId="90" xfId="0" applyFont="1" applyFill="1" applyBorder="1" applyAlignment="1">
      <alignment horizontal="center" vertical="center" wrapText="1"/>
    </xf>
    <xf numFmtId="0" fontId="38" fillId="28" borderId="90" xfId="0" applyFont="1" applyFill="1" applyBorder="1" applyAlignment="1">
      <alignment horizontal="center" vertical="center" wrapText="1"/>
    </xf>
    <xf numFmtId="0" fontId="38" fillId="28" borderId="91" xfId="0" applyFont="1" applyFill="1" applyBorder="1" applyAlignment="1">
      <alignment horizontal="center" vertical="center" wrapText="1"/>
    </xf>
    <xf numFmtId="0" fontId="40" fillId="30" borderId="92" xfId="0" applyFont="1" applyFill="1" applyBorder="1" applyAlignment="1">
      <alignment horizontal="center" vertical="center" wrapText="1"/>
    </xf>
    <xf numFmtId="0" fontId="39" fillId="29" borderId="90" xfId="0" applyFont="1" applyFill="1" applyBorder="1" applyAlignment="1">
      <alignment horizontal="center" vertical="center" wrapText="1"/>
    </xf>
    <xf numFmtId="0" fontId="41" fillId="28" borderId="90" xfId="0" applyFont="1" applyFill="1" applyBorder="1" applyAlignment="1">
      <alignment horizontal="center" vertical="center" wrapText="1"/>
    </xf>
    <xf numFmtId="0" fontId="10" fillId="0" borderId="93" xfId="0" applyFont="1" applyBorder="1" applyAlignment="1">
      <alignment horizontal="center" vertical="center" wrapText="1"/>
    </xf>
    <xf numFmtId="0" fontId="40" fillId="30" borderId="101" xfId="0" applyFont="1" applyFill="1" applyBorder="1" applyAlignment="1">
      <alignment horizontal="center" vertical="center" wrapText="1"/>
    </xf>
    <xf numFmtId="0" fontId="40" fillId="30" borderId="97" xfId="0" applyFont="1" applyFill="1" applyBorder="1" applyAlignment="1">
      <alignment horizontal="center" vertical="center" wrapText="1"/>
    </xf>
    <xf numFmtId="0" fontId="40" fillId="30" borderId="104" xfId="0" applyFont="1" applyFill="1" applyBorder="1" applyAlignment="1">
      <alignment horizontal="center" vertical="center" wrapText="1"/>
    </xf>
    <xf numFmtId="0" fontId="41" fillId="28" borderId="99" xfId="0" applyFont="1" applyFill="1" applyBorder="1" applyAlignment="1">
      <alignment horizontal="center" vertical="center" wrapText="1"/>
    </xf>
    <xf numFmtId="0" fontId="39" fillId="29" borderId="103" xfId="0" applyFont="1" applyFill="1" applyBorder="1" applyAlignment="1">
      <alignment horizontal="center" vertical="center" wrapText="1"/>
    </xf>
    <xf numFmtId="0" fontId="40" fillId="30" borderId="98" xfId="0" applyFont="1" applyFill="1" applyBorder="1" applyAlignment="1">
      <alignment horizontal="center" vertical="center" wrapText="1"/>
    </xf>
    <xf numFmtId="0" fontId="39" fillId="29" borderId="102" xfId="0" applyFont="1" applyFill="1" applyBorder="1" applyAlignment="1">
      <alignment horizontal="center" vertical="center" wrapText="1"/>
    </xf>
    <xf numFmtId="0" fontId="40" fillId="30" borderId="100" xfId="0" applyFont="1" applyFill="1" applyBorder="1" applyAlignment="1">
      <alignment horizontal="center" vertical="center" wrapText="1"/>
    </xf>
    <xf numFmtId="0" fontId="39" fillId="29" borderId="99" xfId="0" applyFont="1" applyFill="1" applyBorder="1" applyAlignment="1">
      <alignment horizontal="center" vertical="center" wrapText="1"/>
    </xf>
    <xf numFmtId="0" fontId="39" fillId="29" borderId="97" xfId="0" applyFont="1" applyFill="1" applyBorder="1" applyAlignment="1">
      <alignment horizontal="center" vertical="center" wrapText="1"/>
    </xf>
    <xf numFmtId="0" fontId="10" fillId="28" borderId="91" xfId="0" applyFont="1" applyFill="1" applyBorder="1" applyAlignment="1">
      <alignment horizontal="center" vertical="center" wrapText="1"/>
    </xf>
    <xf numFmtId="0" fontId="10" fillId="28" borderId="96" xfId="0" applyFont="1" applyFill="1" applyBorder="1" applyAlignment="1">
      <alignment horizontal="center" vertical="center" wrapText="1"/>
    </xf>
    <xf numFmtId="0" fontId="10" fillId="28" borderId="95" xfId="0" applyFont="1" applyFill="1" applyBorder="1" applyAlignment="1">
      <alignment horizontal="center" vertical="center" wrapText="1"/>
    </xf>
    <xf numFmtId="0" fontId="10" fillId="0" borderId="21" xfId="0" applyFont="1" applyBorder="1"/>
    <xf numFmtId="0" fontId="12" fillId="22" borderId="0" xfId="0" applyFont="1" applyFill="1"/>
    <xf numFmtId="0" fontId="14" fillId="22" borderId="0" xfId="0" applyFont="1" applyFill="1" applyAlignment="1">
      <alignment vertical="center"/>
    </xf>
    <xf numFmtId="0" fontId="20" fillId="22" borderId="0" xfId="0" applyFont="1" applyFill="1" applyAlignment="1">
      <alignment vertical="center"/>
    </xf>
    <xf numFmtId="0" fontId="26" fillId="22" borderId="0" xfId="0" applyFont="1" applyFill="1" applyAlignment="1">
      <alignment vertical="center"/>
    </xf>
    <xf numFmtId="0" fontId="10" fillId="22" borderId="94" xfId="0" applyFont="1" applyFill="1" applyBorder="1"/>
    <xf numFmtId="0" fontId="12" fillId="22" borderId="0" xfId="0" applyFont="1" applyFill="1" applyAlignment="1">
      <alignment horizontal="center" vertical="center"/>
    </xf>
    <xf numFmtId="0" fontId="12" fillId="22" borderId="0" xfId="6" applyFont="1" applyFill="1" applyAlignment="1">
      <alignment horizontal="center" vertical="center"/>
    </xf>
    <xf numFmtId="0" fontId="12" fillId="22" borderId="0" xfId="0" applyFont="1" applyFill="1" applyAlignment="1">
      <alignment horizontal="center" vertical="center" wrapText="1"/>
    </xf>
    <xf numFmtId="0" fontId="14" fillId="22" borderId="0" xfId="0" applyFont="1" applyFill="1" applyAlignment="1">
      <alignment horizontal="center" vertical="center"/>
    </xf>
    <xf numFmtId="0" fontId="30" fillId="22" borderId="0" xfId="0" applyFont="1" applyFill="1"/>
    <xf numFmtId="0" fontId="17" fillId="0" borderId="5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05" xfId="0" applyFont="1" applyBorder="1" applyAlignment="1">
      <alignment horizontal="center" vertical="center" wrapText="1"/>
    </xf>
    <xf numFmtId="0" fontId="15" fillId="0" borderId="83" xfId="0" applyFont="1" applyBorder="1" applyAlignment="1">
      <alignment horizontal="center" vertical="center" wrapText="1"/>
    </xf>
    <xf numFmtId="9" fontId="15" fillId="0" borderId="0" xfId="0" applyNumberFormat="1" applyFont="1" applyAlignment="1">
      <alignment horizontal="center" vertical="center"/>
    </xf>
    <xf numFmtId="0" fontId="18" fillId="0" borderId="22" xfId="0" applyFont="1" applyBorder="1" applyAlignment="1">
      <alignment horizontal="center" vertical="center" wrapText="1"/>
    </xf>
    <xf numFmtId="0" fontId="15" fillId="0" borderId="22" xfId="0" applyFont="1" applyBorder="1" applyAlignment="1">
      <alignment horizontal="left" vertical="top" wrapText="1"/>
    </xf>
    <xf numFmtId="0" fontId="32" fillId="0" borderId="3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3" xfId="0" applyFont="1" applyBorder="1" applyAlignment="1">
      <alignment horizontal="center" vertical="center" wrapText="1"/>
    </xf>
    <xf numFmtId="0" fontId="15" fillId="0" borderId="32" xfId="0" applyFont="1" applyBorder="1"/>
    <xf numFmtId="0" fontId="18" fillId="0" borderId="25" xfId="0" applyFont="1" applyBorder="1" applyAlignment="1">
      <alignment vertical="top" wrapText="1"/>
    </xf>
    <xf numFmtId="0" fontId="12" fillId="0" borderId="65" xfId="0" applyFont="1" applyBorder="1" applyAlignment="1">
      <alignment horizontal="center" wrapText="1"/>
    </xf>
    <xf numFmtId="0" fontId="12" fillId="0" borderId="70" xfId="0" applyFont="1" applyBorder="1" applyAlignment="1">
      <alignment horizontal="center" wrapText="1"/>
    </xf>
    <xf numFmtId="0" fontId="12" fillId="0" borderId="74" xfId="0" applyFont="1" applyBorder="1" applyAlignment="1">
      <alignment horizont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0" xfId="0" applyFont="1" applyAlignment="1">
      <alignment horizontal="center" vertical="center" wrapText="1"/>
    </xf>
    <xf numFmtId="0" fontId="6" fillId="0" borderId="72"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49" fontId="6" fillId="9" borderId="1" xfId="0" applyNumberFormat="1" applyFont="1" applyFill="1" applyBorder="1" applyAlignment="1" applyProtection="1">
      <alignment horizontal="center" vertical="center" wrapText="1"/>
      <protection locked="0"/>
    </xf>
    <xf numFmtId="49" fontId="6" fillId="9" borderId="2" xfId="0" applyNumberFormat="1" applyFont="1" applyFill="1" applyBorder="1" applyAlignment="1" applyProtection="1">
      <alignment horizontal="center" vertical="center" wrapText="1"/>
      <protection locked="0"/>
    </xf>
    <xf numFmtId="0" fontId="6" fillId="10" borderId="4" xfId="0" applyFont="1" applyFill="1" applyBorder="1" applyAlignment="1" applyProtection="1">
      <alignment horizontal="center" vertical="center" wrapText="1"/>
      <protection locked="0"/>
    </xf>
    <xf numFmtId="0" fontId="6" fillId="10" borderId="5"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0" fontId="8" fillId="14"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167" fontId="15" fillId="0" borderId="26" xfId="0" applyNumberFormat="1" applyFont="1" applyBorder="1" applyAlignment="1">
      <alignment horizontal="center" vertical="center"/>
    </xf>
    <xf numFmtId="167" fontId="15" fillId="0" borderId="30" xfId="0" applyNumberFormat="1" applyFont="1" applyBorder="1" applyAlignment="1">
      <alignment horizontal="center" vertical="center"/>
    </xf>
    <xf numFmtId="167" fontId="15" fillId="0" borderId="31" xfId="0" applyNumberFormat="1" applyFont="1" applyBorder="1" applyAlignment="1">
      <alignment horizontal="center" vertical="center"/>
    </xf>
    <xf numFmtId="166" fontId="14" fillId="21" borderId="24" xfId="2" applyNumberFormat="1" applyFont="1" applyFill="1" applyBorder="1" applyAlignment="1">
      <alignment horizontal="center" vertical="center"/>
    </xf>
    <xf numFmtId="166" fontId="14" fillId="21" borderId="29" xfId="2" applyNumberFormat="1" applyFont="1" applyFill="1" applyBorder="1" applyAlignment="1">
      <alignment horizontal="center" vertical="center"/>
    </xf>
    <xf numFmtId="166" fontId="14" fillId="21" borderId="27" xfId="2" applyNumberFormat="1" applyFont="1" applyFill="1" applyBorder="1" applyAlignment="1">
      <alignment horizontal="center" vertical="center"/>
    </xf>
    <xf numFmtId="44" fontId="15" fillId="0" borderId="26" xfId="0" applyNumberFormat="1" applyFont="1" applyBorder="1" applyAlignment="1">
      <alignment horizontal="center" vertical="center"/>
    </xf>
    <xf numFmtId="44" fontId="15" fillId="0" borderId="30" xfId="0" applyNumberFormat="1" applyFont="1" applyBorder="1" applyAlignment="1">
      <alignment horizontal="center" vertical="center"/>
    </xf>
    <xf numFmtId="44" fontId="15" fillId="0" borderId="31" xfId="0" applyNumberFormat="1" applyFont="1" applyBorder="1" applyAlignment="1">
      <alignment horizontal="center" vertical="center"/>
    </xf>
    <xf numFmtId="166" fontId="14" fillId="0" borderId="24" xfId="2" applyNumberFormat="1" applyFont="1" applyBorder="1" applyAlignment="1">
      <alignment horizontal="center" vertical="center"/>
    </xf>
    <xf numFmtId="166" fontId="14" fillId="0" borderId="29" xfId="2" applyNumberFormat="1" applyFont="1" applyBorder="1" applyAlignment="1">
      <alignment horizontal="center" vertical="center"/>
    </xf>
    <xf numFmtId="166" fontId="14" fillId="0" borderId="27" xfId="2" applyNumberFormat="1" applyFont="1" applyBorder="1" applyAlignment="1">
      <alignment horizontal="center" vertical="center"/>
    </xf>
    <xf numFmtId="168" fontId="20" fillId="21" borderId="24" xfId="3" applyFont="1" applyFill="1" applyBorder="1" applyAlignment="1">
      <alignment horizontal="center" vertical="center" wrapText="1"/>
    </xf>
    <xf numFmtId="168" fontId="20" fillId="21" borderId="27" xfId="3" applyFont="1" applyFill="1" applyBorder="1" applyAlignment="1">
      <alignment horizontal="center" vertical="center" wrapText="1"/>
    </xf>
    <xf numFmtId="168" fontId="14" fillId="0" borderId="24" xfId="3" applyFont="1" applyBorder="1" applyAlignment="1">
      <alignment horizontal="center" vertical="center" wrapText="1"/>
    </xf>
    <xf numFmtId="168" fontId="14" fillId="0" borderId="27" xfId="3" applyFont="1" applyBorder="1" applyAlignment="1">
      <alignment horizontal="center" vertical="center" wrapText="1"/>
    </xf>
    <xf numFmtId="44" fontId="15" fillId="0" borderId="25" xfId="0" applyNumberFormat="1" applyFont="1" applyBorder="1" applyAlignment="1">
      <alignment horizontal="center" vertical="center"/>
    </xf>
    <xf numFmtId="166" fontId="12" fillId="21" borderId="24" xfId="2" applyNumberFormat="1" applyFont="1" applyFill="1" applyBorder="1" applyAlignment="1">
      <alignment horizontal="center" vertical="center"/>
    </xf>
    <xf numFmtId="166" fontId="12" fillId="21" borderId="29" xfId="2" applyNumberFormat="1" applyFont="1" applyFill="1" applyBorder="1" applyAlignment="1">
      <alignment horizontal="center" vertical="center"/>
    </xf>
    <xf numFmtId="166" fontId="12" fillId="21" borderId="27" xfId="2" applyNumberFormat="1" applyFont="1" applyFill="1" applyBorder="1" applyAlignment="1">
      <alignment horizontal="center" vertical="center"/>
    </xf>
    <xf numFmtId="168" fontId="20" fillId="21" borderId="29" xfId="3" applyFont="1" applyFill="1" applyBorder="1" applyAlignment="1">
      <alignment horizontal="center" vertical="center" wrapText="1"/>
    </xf>
    <xf numFmtId="170" fontId="12" fillId="0" borderId="24" xfId="0" applyNumberFormat="1" applyFont="1" applyBorder="1" applyAlignment="1">
      <alignment horizontal="center" vertical="center" wrapText="1"/>
    </xf>
    <xf numFmtId="170" fontId="12" fillId="0" borderId="29" xfId="0" applyNumberFormat="1" applyFont="1" applyBorder="1" applyAlignment="1">
      <alignment horizontal="center" vertical="center" wrapText="1"/>
    </xf>
    <xf numFmtId="170" fontId="12" fillId="0" borderId="27" xfId="0" applyNumberFormat="1" applyFont="1" applyBorder="1" applyAlignment="1">
      <alignment horizontal="center" vertical="center" wrapText="1"/>
    </xf>
    <xf numFmtId="168" fontId="15" fillId="22" borderId="24" xfId="3" applyFont="1" applyFill="1" applyBorder="1" applyAlignment="1">
      <alignment horizontal="center" vertical="center" wrapText="1"/>
    </xf>
    <xf numFmtId="168" fontId="15" fillId="22" borderId="29" xfId="3" applyFont="1" applyFill="1" applyBorder="1" applyAlignment="1">
      <alignment horizontal="center" vertical="center" wrapText="1"/>
    </xf>
    <xf numFmtId="168" fontId="15" fillId="22" borderId="27" xfId="3" applyFont="1" applyFill="1" applyBorder="1" applyAlignment="1">
      <alignment horizontal="center" vertical="center" wrapText="1"/>
    </xf>
    <xf numFmtId="165" fontId="18" fillId="0" borderId="34" xfId="2" applyFont="1" applyBorder="1" applyAlignment="1">
      <alignment horizontal="center" vertical="center"/>
    </xf>
    <xf numFmtId="165" fontId="18" fillId="0" borderId="37" xfId="2" applyFont="1" applyBorder="1" applyAlignment="1">
      <alignment horizontal="center" vertical="center"/>
    </xf>
    <xf numFmtId="165" fontId="18" fillId="0" borderId="38" xfId="2" applyFont="1" applyBorder="1" applyAlignment="1">
      <alignment horizontal="center" vertical="center"/>
    </xf>
    <xf numFmtId="165" fontId="12" fillId="21" borderId="24" xfId="2" applyFont="1" applyFill="1" applyBorder="1" applyAlignment="1">
      <alignment vertical="center"/>
    </xf>
    <xf numFmtId="165" fontId="12" fillId="21" borderId="29" xfId="2" applyFont="1" applyFill="1" applyBorder="1" applyAlignment="1">
      <alignment vertical="center"/>
    </xf>
    <xf numFmtId="165" fontId="12" fillId="21" borderId="27" xfId="2" applyFont="1" applyFill="1" applyBorder="1" applyAlignment="1">
      <alignment vertical="center"/>
    </xf>
    <xf numFmtId="170" fontId="12" fillId="21" borderId="24" xfId="0" applyNumberFormat="1" applyFont="1" applyFill="1" applyBorder="1" applyAlignment="1">
      <alignment horizontal="center" vertical="center" wrapText="1"/>
    </xf>
    <xf numFmtId="170" fontId="12" fillId="21" borderId="29" xfId="0" applyNumberFormat="1" applyFont="1" applyFill="1" applyBorder="1" applyAlignment="1">
      <alignment horizontal="center" vertical="center" wrapText="1"/>
    </xf>
    <xf numFmtId="170" fontId="12" fillId="21" borderId="27" xfId="0" applyNumberFormat="1" applyFont="1" applyFill="1" applyBorder="1" applyAlignment="1">
      <alignment horizontal="center" vertical="center" wrapText="1"/>
    </xf>
    <xf numFmtId="168" fontId="15" fillId="0" borderId="25" xfId="3" applyFont="1" applyBorder="1" applyAlignment="1">
      <alignment horizontal="center" vertical="center" wrapText="1"/>
    </xf>
    <xf numFmtId="168" fontId="15" fillId="0" borderId="26" xfId="3" applyFont="1" applyBorder="1" applyAlignment="1">
      <alignment horizontal="center" vertical="center" wrapText="1"/>
    </xf>
    <xf numFmtId="168" fontId="15" fillId="0" borderId="24" xfId="3" applyFont="1" applyFill="1" applyBorder="1" applyAlignment="1">
      <alignment horizontal="center" vertical="center" wrapText="1"/>
    </xf>
    <xf numFmtId="168" fontId="15" fillId="0" borderId="29" xfId="3" applyFont="1" applyFill="1" applyBorder="1" applyAlignment="1">
      <alignment horizontal="center" vertical="center" wrapText="1"/>
    </xf>
    <xf numFmtId="168" fontId="15" fillId="0" borderId="39" xfId="3" applyFont="1" applyFill="1" applyBorder="1" applyAlignment="1">
      <alignment horizontal="center" vertical="center" wrapText="1"/>
    </xf>
    <xf numFmtId="168" fontId="15" fillId="0" borderId="41" xfId="3" applyFont="1" applyFill="1" applyBorder="1" applyAlignment="1">
      <alignment horizontal="center" vertical="center" wrapText="1"/>
    </xf>
    <xf numFmtId="168" fontId="15" fillId="0" borderId="25" xfId="3" applyFont="1" applyFill="1" applyBorder="1" applyAlignment="1">
      <alignment horizontal="center" vertical="center" wrapText="1"/>
    </xf>
    <xf numFmtId="168" fontId="15" fillId="0" borderId="26" xfId="3" applyFont="1" applyFill="1" applyBorder="1" applyAlignment="1">
      <alignment horizontal="center" vertical="center" wrapText="1"/>
    </xf>
    <xf numFmtId="168" fontId="15" fillId="0" borderId="35" xfId="3" applyFont="1" applyBorder="1" applyAlignment="1">
      <alignment horizontal="center" vertical="center" wrapText="1"/>
    </xf>
    <xf numFmtId="168" fontId="15" fillId="0" borderId="29" xfId="3" applyFont="1" applyBorder="1" applyAlignment="1">
      <alignment horizontal="center" vertical="center" wrapText="1"/>
    </xf>
    <xf numFmtId="168" fontId="15" fillId="0" borderId="27" xfId="3" applyFont="1" applyBorder="1" applyAlignment="1">
      <alignment horizontal="center" vertical="center" wrapText="1"/>
    </xf>
    <xf numFmtId="168" fontId="15" fillId="0" borderId="36" xfId="3" applyFont="1" applyBorder="1" applyAlignment="1">
      <alignment horizontal="center" vertical="center" wrapText="1"/>
    </xf>
    <xf numFmtId="168" fontId="15" fillId="0" borderId="37" xfId="3" applyFont="1" applyBorder="1" applyAlignment="1">
      <alignment horizontal="center" vertical="center" wrapText="1"/>
    </xf>
    <xf numFmtId="168" fontId="15" fillId="0" borderId="38" xfId="3" applyFont="1" applyBorder="1" applyAlignment="1">
      <alignment horizontal="center" vertical="center" wrapText="1"/>
    </xf>
    <xf numFmtId="168" fontId="15" fillId="0" borderId="42" xfId="3" applyFont="1" applyFill="1" applyBorder="1" applyAlignment="1">
      <alignment horizontal="center" vertical="center" wrapText="1"/>
    </xf>
    <xf numFmtId="168" fontId="15" fillId="0" borderId="43" xfId="3" applyFont="1" applyFill="1" applyBorder="1" applyAlignment="1">
      <alignment horizontal="center" vertical="center" wrapText="1"/>
    </xf>
    <xf numFmtId="171" fontId="12" fillId="21" borderId="24" xfId="0" applyNumberFormat="1" applyFont="1" applyFill="1" applyBorder="1" applyAlignment="1">
      <alignment horizontal="center" vertical="center" wrapText="1"/>
    </xf>
    <xf numFmtId="171" fontId="12" fillId="21" borderId="27" xfId="0" applyNumberFormat="1" applyFont="1" applyFill="1" applyBorder="1" applyAlignment="1">
      <alignment horizontal="center" vertical="center" wrapText="1"/>
    </xf>
    <xf numFmtId="168" fontId="12" fillId="0" borderId="24" xfId="3" applyFont="1" applyFill="1" applyBorder="1" applyAlignment="1">
      <alignment horizontal="center" vertical="center" wrapText="1"/>
    </xf>
    <xf numFmtId="168" fontId="12" fillId="0" borderId="27" xfId="3" applyFont="1" applyFill="1" applyBorder="1" applyAlignment="1">
      <alignment horizontal="center" vertical="center" wrapText="1"/>
    </xf>
    <xf numFmtId="172" fontId="15" fillId="0" borderId="26" xfId="0" applyNumberFormat="1" applyFont="1" applyBorder="1" applyAlignment="1">
      <alignment horizontal="center" vertical="center"/>
    </xf>
    <xf numFmtId="172" fontId="15" fillId="0" borderId="31" xfId="0" applyNumberFormat="1" applyFont="1" applyBorder="1" applyAlignment="1">
      <alignment horizontal="center" vertical="center"/>
    </xf>
    <xf numFmtId="166" fontId="12" fillId="0" borderId="24" xfId="2" applyNumberFormat="1" applyFont="1" applyBorder="1" applyAlignment="1">
      <alignment horizontal="center" vertical="center"/>
    </xf>
    <xf numFmtId="166" fontId="12" fillId="0" borderId="27" xfId="2" applyNumberFormat="1" applyFont="1" applyBorder="1" applyAlignment="1">
      <alignment horizontal="center" vertical="center"/>
    </xf>
    <xf numFmtId="44" fontId="15" fillId="0" borderId="44" xfId="0" applyNumberFormat="1" applyFont="1" applyBorder="1" applyAlignment="1">
      <alignment horizontal="center" vertical="center"/>
    </xf>
    <xf numFmtId="44" fontId="15" fillId="0" borderId="45" xfId="0" applyNumberFormat="1" applyFont="1" applyBorder="1" applyAlignment="1">
      <alignment horizontal="center" vertical="center"/>
    </xf>
    <xf numFmtId="166" fontId="15" fillId="0" borderId="24" xfId="2" applyNumberFormat="1" applyFont="1" applyBorder="1" applyAlignment="1">
      <alignment horizontal="center" vertical="center"/>
    </xf>
    <xf numFmtId="166" fontId="15" fillId="0" borderId="27" xfId="2" applyNumberFormat="1" applyFont="1" applyBorder="1" applyAlignment="1">
      <alignment horizontal="center" vertical="center"/>
    </xf>
    <xf numFmtId="167" fontId="12" fillId="21" borderId="24" xfId="2" applyNumberFormat="1" applyFont="1" applyFill="1" applyBorder="1" applyAlignment="1">
      <alignment horizontal="center" vertical="center" wrapText="1"/>
    </xf>
    <xf numFmtId="167" fontId="12" fillId="21" borderId="29" xfId="2" applyNumberFormat="1" applyFont="1" applyFill="1" applyBorder="1" applyAlignment="1">
      <alignment horizontal="center" vertical="center"/>
    </xf>
    <xf numFmtId="167" fontId="12" fillId="21" borderId="27" xfId="2" applyNumberFormat="1" applyFont="1" applyFill="1" applyBorder="1" applyAlignment="1">
      <alignment horizontal="center" vertical="center"/>
    </xf>
    <xf numFmtId="167" fontId="15" fillId="22" borderId="24" xfId="2" applyNumberFormat="1" applyFont="1" applyFill="1" applyBorder="1" applyAlignment="1">
      <alignment horizontal="center" vertical="center" wrapText="1"/>
    </xf>
    <xf numFmtId="167" fontId="15" fillId="22" borderId="29" xfId="2" applyNumberFormat="1" applyFont="1" applyFill="1" applyBorder="1" applyAlignment="1">
      <alignment horizontal="center" vertical="center"/>
    </xf>
    <xf numFmtId="167" fontId="15" fillId="22" borderId="27" xfId="2" applyNumberFormat="1" applyFont="1" applyFill="1" applyBorder="1" applyAlignment="1">
      <alignment horizontal="center" vertical="center"/>
    </xf>
    <xf numFmtId="168" fontId="18" fillId="0" borderId="30" xfId="3" applyFont="1" applyFill="1" applyBorder="1" applyAlignment="1">
      <alignment horizontal="center" vertical="center" wrapText="1"/>
    </xf>
    <xf numFmtId="168" fontId="18" fillId="0" borderId="31" xfId="3" applyFont="1" applyFill="1" applyBorder="1" applyAlignment="1">
      <alignment horizontal="center" vertical="center" wrapText="1"/>
    </xf>
    <xf numFmtId="166" fontId="12" fillId="23" borderId="24" xfId="2" applyNumberFormat="1" applyFont="1" applyFill="1" applyBorder="1" applyAlignment="1">
      <alignment horizontal="center" vertical="center"/>
    </xf>
    <xf numFmtId="166" fontId="12" fillId="23" borderId="29" xfId="2" applyNumberFormat="1" applyFont="1" applyFill="1" applyBorder="1" applyAlignment="1">
      <alignment horizontal="center" vertical="center"/>
    </xf>
    <xf numFmtId="166" fontId="12" fillId="23" borderId="27" xfId="2" applyNumberFormat="1" applyFont="1" applyFill="1" applyBorder="1" applyAlignment="1">
      <alignment horizontal="center" vertical="center"/>
    </xf>
    <xf numFmtId="169" fontId="18" fillId="0" borderId="25" xfId="0" applyNumberFormat="1" applyFont="1" applyBorder="1" applyAlignment="1">
      <alignment horizontal="center" vertical="center"/>
    </xf>
    <xf numFmtId="169" fontId="18" fillId="0" borderId="32" xfId="0" applyNumberFormat="1" applyFont="1" applyBorder="1" applyAlignment="1">
      <alignment horizontal="center" vertical="center"/>
    </xf>
    <xf numFmtId="168" fontId="18" fillId="0" borderId="26" xfId="3" applyFont="1" applyFill="1" applyBorder="1" applyAlignment="1">
      <alignment horizontal="center" vertical="center" wrapText="1"/>
    </xf>
    <xf numFmtId="169" fontId="18" fillId="0" borderId="26" xfId="0" applyNumberFormat="1" applyFont="1" applyBorder="1" applyAlignment="1">
      <alignment horizontal="center" vertical="center"/>
    </xf>
    <xf numFmtId="169" fontId="18" fillId="0" borderId="30" xfId="0" applyNumberFormat="1" applyFont="1" applyBorder="1" applyAlignment="1">
      <alignment horizontal="center" vertical="center"/>
    </xf>
    <xf numFmtId="168" fontId="18" fillId="0" borderId="84" xfId="3" applyFont="1" applyFill="1" applyBorder="1" applyAlignment="1">
      <alignment horizontal="center" vertical="center" wrapText="1"/>
    </xf>
    <xf numFmtId="168" fontId="18" fillId="0" borderId="85" xfId="3" applyFont="1" applyFill="1" applyBorder="1" applyAlignment="1">
      <alignment horizontal="center" vertical="center" wrapText="1"/>
    </xf>
    <xf numFmtId="168" fontId="18" fillId="0" borderId="86" xfId="3" applyFont="1" applyFill="1" applyBorder="1" applyAlignment="1">
      <alignment horizontal="center" vertical="center" wrapText="1"/>
    </xf>
    <xf numFmtId="168" fontId="18" fillId="0" borderId="87" xfId="3" applyFont="1" applyFill="1" applyBorder="1" applyAlignment="1">
      <alignment horizontal="center" vertical="center" wrapText="1"/>
    </xf>
    <xf numFmtId="44" fontId="18" fillId="0" borderId="25" xfId="0" applyNumberFormat="1" applyFont="1" applyBorder="1" applyAlignment="1">
      <alignment horizontal="center" vertical="center"/>
    </xf>
    <xf numFmtId="168" fontId="18" fillId="0" borderId="83" xfId="3" applyFont="1" applyFill="1" applyBorder="1" applyAlignment="1">
      <alignment horizontal="center" vertical="center" wrapText="1"/>
    </xf>
    <xf numFmtId="168" fontId="18" fillId="0" borderId="53" xfId="3" applyFont="1" applyFill="1" applyBorder="1" applyAlignment="1">
      <alignment horizontal="center" vertical="center" wrapText="1"/>
    </xf>
    <xf numFmtId="168" fontId="18" fillId="0" borderId="50" xfId="3" applyFont="1" applyFill="1" applyBorder="1" applyAlignment="1">
      <alignment horizontal="center" vertical="center" wrapText="1"/>
    </xf>
    <xf numFmtId="44" fontId="18" fillId="0" borderId="30" xfId="0" applyNumberFormat="1" applyFont="1" applyBorder="1" applyAlignment="1">
      <alignment horizontal="center" vertical="center"/>
    </xf>
    <xf numFmtId="44" fontId="18" fillId="0" borderId="31" xfId="0" applyNumberFormat="1" applyFont="1" applyBorder="1" applyAlignment="1">
      <alignment horizontal="center" vertical="center"/>
    </xf>
    <xf numFmtId="168" fontId="18" fillId="0" borderId="80" xfId="3" applyFont="1" applyFill="1" applyBorder="1" applyAlignment="1">
      <alignment horizontal="center" vertical="center" wrapText="1"/>
    </xf>
    <xf numFmtId="168" fontId="18" fillId="0" borderId="81" xfId="3" applyFont="1" applyFill="1" applyBorder="1" applyAlignment="1">
      <alignment horizontal="center" vertical="center" wrapText="1"/>
    </xf>
    <xf numFmtId="168" fontId="18" fillId="0" borderId="82" xfId="3" applyFont="1" applyFill="1" applyBorder="1" applyAlignment="1">
      <alignment horizontal="center" vertical="center" wrapText="1"/>
    </xf>
    <xf numFmtId="44" fontId="15" fillId="0" borderId="55" xfId="0" applyNumberFormat="1" applyFont="1" applyBorder="1" applyAlignment="1">
      <alignment horizontal="center" vertical="center"/>
    </xf>
    <xf numFmtId="44" fontId="18" fillId="0" borderId="56" xfId="0" applyNumberFormat="1" applyFont="1" applyBorder="1" applyAlignment="1">
      <alignment horizontal="center" vertical="center"/>
    </xf>
    <xf numFmtId="168" fontId="14" fillId="0" borderId="29" xfId="3" applyFont="1" applyBorder="1" applyAlignment="1">
      <alignment horizontal="center" vertical="center" wrapText="1"/>
    </xf>
    <xf numFmtId="167" fontId="18" fillId="0" borderId="22" xfId="0" applyNumberFormat="1" applyFont="1" applyBorder="1" applyAlignment="1">
      <alignment horizontal="center" vertical="center"/>
    </xf>
    <xf numFmtId="168" fontId="12" fillId="26" borderId="24" xfId="3" applyFont="1" applyFill="1" applyBorder="1" applyAlignment="1">
      <alignment horizontal="center" vertical="center" wrapText="1"/>
    </xf>
    <xf numFmtId="168" fontId="12" fillId="26" borderId="29" xfId="3" applyFont="1" applyFill="1" applyBorder="1" applyAlignment="1">
      <alignment horizontal="center" vertical="center" wrapText="1"/>
    </xf>
    <xf numFmtId="168" fontId="12" fillId="26" borderId="27" xfId="3" applyFont="1" applyFill="1" applyBorder="1" applyAlignment="1">
      <alignment horizontal="center" vertical="center" wrapText="1"/>
    </xf>
    <xf numFmtId="172" fontId="18" fillId="0" borderId="26" xfId="0" applyNumberFormat="1" applyFont="1" applyBorder="1" applyAlignment="1">
      <alignment horizontal="center" vertical="center" wrapText="1"/>
    </xf>
    <xf numFmtId="172" fontId="18" fillId="0" borderId="31" xfId="0" applyNumberFormat="1" applyFont="1" applyBorder="1" applyAlignment="1">
      <alignment horizontal="center" vertical="center" wrapText="1"/>
    </xf>
    <xf numFmtId="172" fontId="18" fillId="0" borderId="30" xfId="0" applyNumberFormat="1" applyFont="1" applyBorder="1" applyAlignment="1">
      <alignment horizontal="center" vertical="center" wrapText="1"/>
    </xf>
    <xf numFmtId="168" fontId="12" fillId="0" borderId="24" xfId="3" applyFont="1" applyBorder="1" applyAlignment="1">
      <alignment horizontal="center" vertical="center" wrapText="1"/>
    </xf>
    <xf numFmtId="168" fontId="12" fillId="0" borderId="27" xfId="3" applyFont="1" applyBorder="1" applyAlignment="1">
      <alignment horizontal="center" vertical="center" wrapText="1"/>
    </xf>
    <xf numFmtId="166" fontId="12" fillId="26" borderId="24" xfId="2" applyNumberFormat="1" applyFont="1" applyFill="1" applyBorder="1" applyAlignment="1">
      <alignment horizontal="center" vertical="center"/>
    </xf>
    <xf numFmtId="166" fontId="12" fillId="26" borderId="27" xfId="2" applyNumberFormat="1" applyFont="1" applyFill="1" applyBorder="1" applyAlignment="1">
      <alignment horizontal="center" vertical="center"/>
    </xf>
    <xf numFmtId="166" fontId="15" fillId="22" borderId="24" xfId="2" applyNumberFormat="1" applyFont="1" applyFill="1" applyBorder="1" applyAlignment="1">
      <alignment horizontal="center" vertical="center"/>
    </xf>
    <xf numFmtId="166" fontId="15" fillId="22" borderId="27" xfId="2" applyNumberFormat="1" applyFont="1" applyFill="1" applyBorder="1" applyAlignment="1">
      <alignment horizontal="center" vertical="center"/>
    </xf>
    <xf numFmtId="168" fontId="15" fillId="0" borderId="57" xfId="3" applyFont="1" applyBorder="1" applyAlignment="1">
      <alignment horizontal="center" vertical="center" wrapText="1"/>
    </xf>
    <xf numFmtId="168" fontId="15" fillId="0" borderId="58" xfId="3" applyFont="1" applyBorder="1" applyAlignment="1">
      <alignment horizontal="center" vertical="center" wrapText="1"/>
    </xf>
    <xf numFmtId="168" fontId="15" fillId="0" borderId="59" xfId="3" applyFont="1" applyBorder="1" applyAlignment="1">
      <alignment horizontal="center" vertical="center" wrapText="1"/>
    </xf>
    <xf numFmtId="167" fontId="18" fillId="0" borderId="25" xfId="0" applyNumberFormat="1" applyFont="1" applyBorder="1" applyAlignment="1">
      <alignment horizontal="center" vertical="center" wrapText="1"/>
    </xf>
    <xf numFmtId="166" fontId="15" fillId="22" borderId="25" xfId="2" applyNumberFormat="1" applyFont="1" applyFill="1" applyBorder="1" applyAlignment="1">
      <alignment horizontal="center" vertical="center"/>
    </xf>
    <xf numFmtId="167" fontId="18" fillId="0" borderId="26" xfId="0" applyNumberFormat="1" applyFont="1" applyBorder="1" applyAlignment="1">
      <alignment horizontal="center" vertical="center" wrapText="1"/>
    </xf>
    <xf numFmtId="167" fontId="18" fillId="0" borderId="31" xfId="0" applyNumberFormat="1" applyFont="1" applyBorder="1" applyAlignment="1">
      <alignment horizontal="center" vertical="center" wrapText="1"/>
    </xf>
    <xf numFmtId="170" fontId="14" fillId="0" borderId="24" xfId="0" applyNumberFormat="1" applyFont="1" applyBorder="1" applyAlignment="1">
      <alignment horizontal="center" vertical="center" wrapText="1"/>
    </xf>
    <xf numFmtId="170" fontId="14" fillId="0" borderId="27" xfId="0" applyNumberFormat="1" applyFont="1" applyBorder="1" applyAlignment="1">
      <alignment horizontal="center" vertical="center" wrapText="1"/>
    </xf>
    <xf numFmtId="170" fontId="14" fillId="0" borderId="29" xfId="0" applyNumberFormat="1" applyFont="1" applyBorder="1" applyAlignment="1">
      <alignment horizontal="center" vertical="center" wrapText="1"/>
    </xf>
    <xf numFmtId="167" fontId="18" fillId="0" borderId="30" xfId="0" applyNumberFormat="1" applyFont="1" applyBorder="1" applyAlignment="1">
      <alignment horizontal="center" vertical="center" wrapText="1"/>
    </xf>
  </cellXfs>
  <cellStyles count="8">
    <cellStyle name="Millares" xfId="1" builtinId="3"/>
    <cellStyle name="Moneda" xfId="2" builtinId="4"/>
    <cellStyle name="Moneda [0]" xfId="3" builtinId="7"/>
    <cellStyle name="Normal" xfId="0" builtinId="0"/>
    <cellStyle name="Normal 2" xfId="6" xr:uid="{FD7A9A9A-CD69-44DF-8CDE-982D5BAE8033}"/>
    <cellStyle name="Normal 3 2 3 2 5 2" xfId="5" xr:uid="{C75DB86D-B2DE-45A2-8455-5F68BDF115AF}"/>
    <cellStyle name="Porcentaje" xfId="4" builtinId="5"/>
    <cellStyle name="Porcentaje 2" xfId="7" xr:uid="{57A56FA6-4BBF-4066-BDA6-D3354FA76E1E}"/>
  </cellStyles>
  <dxfs count="17">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val="0"/>
        <strike val="0"/>
        <color theme="0"/>
      </font>
      <numFmt numFmtId="30" formatCode="@"/>
      <fill>
        <patternFill>
          <bgColor theme="9"/>
        </patternFill>
      </fill>
    </dxf>
    <dxf>
      <font>
        <b/>
        <i val="0"/>
        <color theme="1"/>
      </font>
      <fill>
        <patternFill>
          <bgColor rgb="FFFFC000"/>
        </patternFill>
      </fill>
      <border>
        <vertical/>
        <horizontal/>
      </border>
    </dxf>
    <dxf>
      <font>
        <b/>
        <i val="0"/>
        <color theme="0"/>
      </font>
      <fill>
        <patternFill>
          <bgColor rgb="FFFF0000"/>
        </patternFill>
      </fill>
      <border>
        <vertical/>
        <horizontal/>
      </border>
    </dxf>
    <dxf>
      <font>
        <b/>
        <i val="0"/>
        <color theme="0"/>
      </font>
      <fill>
        <patternFill>
          <bgColor rgb="FF002060"/>
        </patternFill>
      </fill>
    </dxf>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val="0"/>
        <strike val="0"/>
        <color theme="0"/>
      </font>
      <numFmt numFmtId="30" formatCode="@"/>
      <fill>
        <patternFill>
          <bgColor theme="9"/>
        </patternFill>
      </fill>
    </dxf>
    <dxf>
      <font>
        <b/>
        <i val="0"/>
        <color theme="1"/>
      </font>
      <fill>
        <patternFill>
          <bgColor rgb="FFFFC000"/>
        </patternFill>
      </fill>
      <border>
        <vertical/>
        <horizontal/>
      </border>
    </dxf>
    <dxf>
      <font>
        <b/>
        <i val="0"/>
        <color theme="0"/>
      </font>
      <fill>
        <patternFill>
          <bgColor rgb="FFFF0000"/>
        </patternFill>
      </fill>
      <border>
        <vertical/>
        <horizontal/>
      </border>
    </dxf>
    <dxf>
      <font>
        <b/>
        <i val="0"/>
        <color theme="0"/>
      </font>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27214</xdr:colOff>
      <xdr:row>1</xdr:row>
      <xdr:rowOff>130553</xdr:rowOff>
    </xdr:from>
    <xdr:to>
      <xdr:col>1</xdr:col>
      <xdr:colOff>2422071</xdr:colOff>
      <xdr:row>3</xdr:row>
      <xdr:rowOff>204108</xdr:rowOff>
    </xdr:to>
    <xdr:pic>
      <xdr:nvPicPr>
        <xdr:cNvPr id="3" name="Imagen 2">
          <a:extLst>
            <a:ext uri="{FF2B5EF4-FFF2-40B4-BE49-F238E27FC236}">
              <a16:creationId xmlns:a16="http://schemas.microsoft.com/office/drawing/2014/main" id="{65BF5CAB-C2BC-4D9A-981A-6BDE2DEA06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429910"/>
          <a:ext cx="2394857" cy="8083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dpcarov/Downloads/FormatoControldeCambiosparaPlanesInstitucionales_SUBDIRECC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inkedin.com/company/departamento-administrativo-nacional-de-estadistica-dane/" TargetMode="External"/><Relationship Id="rId1" Type="http://schemas.openxmlformats.org/officeDocument/2006/relationships/hyperlink" Target="https://censoeconomiconacionalurbano.dane.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A9C9F-6B1D-4471-9166-9E77E185CC9B}">
  <sheetPr>
    <tabColor rgb="FF008B55"/>
  </sheetPr>
  <dimension ref="A1:BA221"/>
  <sheetViews>
    <sheetView showGridLines="0" tabSelected="1" topLeftCell="AK7" zoomScale="55" zoomScaleNormal="55" workbookViewId="0">
      <selection activeCell="AR7" sqref="AR7"/>
    </sheetView>
  </sheetViews>
  <sheetFormatPr baseColWidth="10" defaultColWidth="10.83203125" defaultRowHeight="60" customHeight="1"/>
  <cols>
    <col min="1" max="1" width="4.58203125" style="203" customWidth="1"/>
    <col min="2" max="2" width="33.33203125" style="251" customWidth="1"/>
    <col min="3" max="3" width="15.5" style="252" customWidth="1"/>
    <col min="4" max="4" width="37.6640625" style="253" customWidth="1"/>
    <col min="5" max="5" width="43" style="253" customWidth="1"/>
    <col min="6" max="6" width="31.58203125" style="251" customWidth="1"/>
    <col min="7" max="7" width="17.83203125" style="203" customWidth="1"/>
    <col min="8" max="8" width="61.83203125" style="203" customWidth="1"/>
    <col min="9" max="10" width="21.83203125" style="203" customWidth="1"/>
    <col min="11" max="11" width="42.08203125" style="203" customWidth="1"/>
    <col min="12" max="12" width="50.6640625" style="203" customWidth="1"/>
    <col min="13" max="14" width="16.08203125" style="203" customWidth="1"/>
    <col min="15" max="18" width="16.5" style="203" customWidth="1"/>
    <col min="19" max="20" width="25.33203125" style="203" customWidth="1"/>
    <col min="21" max="21" width="37.1640625" style="203" customWidth="1"/>
    <col min="22" max="22" width="33.58203125" style="203" customWidth="1"/>
    <col min="23" max="23" width="29.5" style="203" customWidth="1"/>
    <col min="24" max="24" width="33.33203125" style="203" customWidth="1"/>
    <col min="25" max="25" width="26.58203125" style="203" customWidth="1"/>
    <col min="26" max="26" width="34.33203125" style="203" customWidth="1"/>
    <col min="27" max="27" width="35.08203125" style="203" customWidth="1"/>
    <col min="28" max="28" width="7" style="352" customWidth="1"/>
    <col min="29" max="29" width="19.6640625" style="203" customWidth="1"/>
    <col min="30" max="31" width="19.58203125" style="203" customWidth="1"/>
    <col min="32" max="33" width="45.83203125" style="203" customWidth="1"/>
    <col min="34" max="34" width="35.58203125" style="203" customWidth="1"/>
    <col min="35" max="35" width="19.5" style="203" customWidth="1"/>
    <col min="36" max="37" width="29.08203125" style="252" customWidth="1"/>
    <col min="38" max="40" width="29.08203125" style="203" customWidth="1"/>
    <col min="41" max="41" width="5.1640625" style="203" customWidth="1"/>
    <col min="42" max="42" width="19.6640625" style="203" customWidth="1"/>
    <col min="43" max="44" width="19.6640625" style="254" customWidth="1"/>
    <col min="45" max="46" width="45.6640625" style="203" customWidth="1"/>
    <col min="47" max="47" width="35.58203125" style="203" customWidth="1"/>
    <col min="48" max="48" width="19.6640625" style="254" customWidth="1"/>
    <col min="49" max="50" width="29.08203125" style="252" customWidth="1"/>
    <col min="51" max="53" width="29.08203125" style="203" customWidth="1"/>
    <col min="54" max="16384" width="10.83203125" style="203"/>
  </cols>
  <sheetData>
    <row r="1" spans="1:53" ht="23.25" customHeight="1" thickBot="1">
      <c r="B1" s="257"/>
      <c r="C1" s="258"/>
      <c r="D1" s="259"/>
      <c r="E1" s="259"/>
      <c r="F1" s="257"/>
      <c r="G1" s="260"/>
      <c r="H1" s="260"/>
      <c r="I1" s="260"/>
      <c r="J1" s="260"/>
      <c r="K1" s="260"/>
      <c r="L1" s="260"/>
      <c r="M1" s="260"/>
      <c r="N1" s="260"/>
      <c r="O1" s="260"/>
      <c r="P1" s="260"/>
      <c r="Q1" s="260"/>
      <c r="R1" s="260"/>
      <c r="S1" s="260"/>
      <c r="T1" s="260"/>
      <c r="U1" s="260"/>
      <c r="V1" s="260"/>
      <c r="W1" s="260"/>
      <c r="X1" s="260"/>
      <c r="Y1" s="260"/>
      <c r="Z1" s="260"/>
      <c r="AA1" s="260"/>
      <c r="AB1" s="343"/>
      <c r="AC1" s="260"/>
      <c r="AD1" s="260"/>
      <c r="AE1" s="260"/>
      <c r="AF1" s="260"/>
      <c r="AG1" s="260"/>
      <c r="AH1" s="260"/>
      <c r="AI1" s="260"/>
      <c r="AJ1" s="260"/>
      <c r="AK1" s="258"/>
      <c r="AL1" s="258"/>
      <c r="AM1" s="260"/>
      <c r="AN1" s="260"/>
      <c r="AO1" s="260"/>
      <c r="AP1" s="260"/>
      <c r="AQ1" s="203"/>
      <c r="AR1" s="203"/>
      <c r="AV1" s="203"/>
    </row>
    <row r="2" spans="1:53" ht="29.25" customHeight="1">
      <c r="B2" s="367"/>
      <c r="C2" s="370" t="s">
        <v>1614</v>
      </c>
      <c r="D2" s="371"/>
      <c r="E2" s="371"/>
      <c r="F2" s="371"/>
      <c r="G2" s="371"/>
      <c r="H2" s="371"/>
      <c r="I2" s="371"/>
      <c r="J2" s="371"/>
      <c r="K2" s="371"/>
      <c r="L2" s="371"/>
      <c r="M2" s="371"/>
      <c r="N2" s="371"/>
      <c r="O2" s="371"/>
      <c r="P2" s="371"/>
      <c r="Q2" s="371"/>
      <c r="R2" s="371"/>
      <c r="S2" s="371"/>
      <c r="T2" s="371"/>
      <c r="U2" s="371"/>
      <c r="V2" s="371"/>
      <c r="W2" s="371"/>
      <c r="X2" s="371"/>
      <c r="Y2" s="371"/>
      <c r="Z2" s="372"/>
      <c r="AA2" s="261" t="s">
        <v>1766</v>
      </c>
      <c r="AB2" s="344"/>
      <c r="AC2" s="260"/>
      <c r="AD2" s="260"/>
      <c r="AE2" s="260"/>
      <c r="AF2" s="260"/>
      <c r="AG2" s="260"/>
      <c r="AH2" s="260"/>
      <c r="AI2" s="260"/>
      <c r="AJ2" s="260"/>
      <c r="AK2" s="258"/>
      <c r="AL2" s="258"/>
      <c r="AM2" s="260"/>
      <c r="AN2" s="260"/>
      <c r="AO2" s="260"/>
      <c r="AP2" s="260"/>
      <c r="AQ2" s="203"/>
      <c r="AR2" s="203"/>
      <c r="AV2" s="203"/>
    </row>
    <row r="3" spans="1:53" ht="29.25" customHeight="1">
      <c r="B3" s="368"/>
      <c r="C3" s="373"/>
      <c r="D3" s="374"/>
      <c r="E3" s="374"/>
      <c r="F3" s="374"/>
      <c r="G3" s="374"/>
      <c r="H3" s="374"/>
      <c r="I3" s="374"/>
      <c r="J3" s="374"/>
      <c r="K3" s="374"/>
      <c r="L3" s="374"/>
      <c r="M3" s="374"/>
      <c r="N3" s="374"/>
      <c r="O3" s="374"/>
      <c r="P3" s="374"/>
      <c r="Q3" s="374"/>
      <c r="R3" s="374"/>
      <c r="S3" s="374"/>
      <c r="T3" s="374"/>
      <c r="U3" s="374"/>
      <c r="V3" s="374"/>
      <c r="W3" s="374"/>
      <c r="X3" s="374"/>
      <c r="Y3" s="374"/>
      <c r="Z3" s="375"/>
      <c r="AA3" s="262" t="s">
        <v>1612</v>
      </c>
      <c r="AB3" s="345"/>
      <c r="AC3" s="260"/>
      <c r="AD3" s="260"/>
      <c r="AE3" s="260"/>
      <c r="AF3" s="260"/>
      <c r="AG3" s="260"/>
      <c r="AH3" s="260"/>
      <c r="AI3" s="260"/>
      <c r="AJ3" s="260"/>
      <c r="AK3" s="258"/>
      <c r="AL3" s="258"/>
      <c r="AM3" s="260"/>
      <c r="AN3" s="260"/>
      <c r="AO3" s="260"/>
      <c r="AP3" s="260"/>
      <c r="AQ3" s="203"/>
      <c r="AR3" s="203"/>
      <c r="AV3" s="203"/>
    </row>
    <row r="4" spans="1:53" ht="29.25" customHeight="1" thickBot="1">
      <c r="B4" s="369"/>
      <c r="C4" s="376"/>
      <c r="D4" s="377"/>
      <c r="E4" s="377"/>
      <c r="F4" s="377"/>
      <c r="G4" s="377"/>
      <c r="H4" s="377"/>
      <c r="I4" s="377"/>
      <c r="J4" s="377"/>
      <c r="K4" s="377"/>
      <c r="L4" s="377"/>
      <c r="M4" s="377"/>
      <c r="N4" s="377"/>
      <c r="O4" s="377"/>
      <c r="P4" s="377"/>
      <c r="Q4" s="377"/>
      <c r="R4" s="377"/>
      <c r="S4" s="377"/>
      <c r="T4" s="377"/>
      <c r="U4" s="377"/>
      <c r="V4" s="377"/>
      <c r="W4" s="377"/>
      <c r="X4" s="377"/>
      <c r="Y4" s="377"/>
      <c r="Z4" s="378"/>
      <c r="AA4" s="263" t="s">
        <v>1613</v>
      </c>
      <c r="AB4" s="346"/>
      <c r="AC4" s="260"/>
      <c r="AD4" s="260"/>
      <c r="AE4" s="260"/>
      <c r="AF4" s="260"/>
      <c r="AG4" s="260"/>
      <c r="AH4" s="260"/>
      <c r="AI4" s="260"/>
      <c r="AJ4" s="260"/>
      <c r="AK4" s="258"/>
      <c r="AL4" s="258"/>
      <c r="AM4" s="260"/>
      <c r="AN4" s="260"/>
      <c r="AO4" s="260"/>
      <c r="AP4" s="260"/>
      <c r="AQ4" s="203"/>
      <c r="AR4" s="203"/>
      <c r="AV4" s="203"/>
    </row>
    <row r="5" spans="1:53" ht="24" customHeight="1" thickBot="1">
      <c r="B5" s="264"/>
      <c r="C5" s="258"/>
      <c r="D5" s="259"/>
      <c r="E5" s="259"/>
      <c r="F5" s="257"/>
      <c r="G5" s="260"/>
      <c r="H5" s="260"/>
      <c r="I5" s="260"/>
      <c r="J5" s="260"/>
      <c r="K5" s="260"/>
      <c r="L5" s="260"/>
      <c r="M5" s="260"/>
      <c r="N5" s="260"/>
      <c r="O5" s="260"/>
      <c r="P5" s="260"/>
      <c r="Q5" s="260"/>
      <c r="R5" s="260"/>
      <c r="S5" s="260"/>
      <c r="T5" s="260"/>
      <c r="U5" s="260"/>
      <c r="V5" s="260"/>
      <c r="W5" s="260"/>
      <c r="X5" s="260"/>
      <c r="Y5" s="260"/>
      <c r="Z5" s="260"/>
      <c r="AA5" s="260"/>
      <c r="AB5" s="343"/>
      <c r="AC5" s="260"/>
      <c r="AD5" s="260"/>
      <c r="AE5" s="260"/>
      <c r="AF5" s="260"/>
      <c r="AG5" s="260"/>
      <c r="AH5" s="260"/>
      <c r="AI5" s="260"/>
      <c r="AJ5" s="260"/>
      <c r="AK5" s="258"/>
      <c r="AL5" s="258"/>
      <c r="AM5" s="260"/>
      <c r="AN5" s="260"/>
      <c r="AO5" s="260"/>
      <c r="AP5" s="260"/>
      <c r="AQ5" s="203"/>
      <c r="AR5" s="203"/>
      <c r="AV5" s="203"/>
    </row>
    <row r="6" spans="1:53" s="1" customFormat="1" ht="60" customHeight="1" thickBot="1">
      <c r="B6" s="389" t="s">
        <v>0</v>
      </c>
      <c r="C6" s="390"/>
      <c r="D6" s="391" t="s">
        <v>1</v>
      </c>
      <c r="E6" s="392"/>
      <c r="F6" s="393"/>
      <c r="G6" s="394" t="s">
        <v>2</v>
      </c>
      <c r="H6" s="395"/>
      <c r="I6" s="395"/>
      <c r="J6" s="395"/>
      <c r="K6" s="395"/>
      <c r="L6" s="395"/>
      <c r="M6" s="395"/>
      <c r="N6" s="395"/>
      <c r="O6" s="395"/>
      <c r="P6" s="395"/>
      <c r="Q6" s="395"/>
      <c r="R6" s="396"/>
      <c r="S6" s="397" t="s">
        <v>3</v>
      </c>
      <c r="T6" s="398"/>
      <c r="U6" s="398"/>
      <c r="V6" s="398"/>
      <c r="W6" s="398"/>
      <c r="X6" s="399" t="s">
        <v>4</v>
      </c>
      <c r="Y6" s="400"/>
      <c r="Z6" s="400"/>
      <c r="AA6" s="400"/>
      <c r="AB6" s="344"/>
      <c r="AC6" s="401" t="s">
        <v>5</v>
      </c>
      <c r="AD6" s="402"/>
      <c r="AE6" s="402"/>
      <c r="AF6" s="402"/>
      <c r="AG6" s="402"/>
      <c r="AH6" s="402"/>
      <c r="AI6" s="402"/>
      <c r="AJ6" s="403"/>
      <c r="AK6" s="403"/>
      <c r="AL6" s="403"/>
      <c r="AM6" s="402"/>
      <c r="AN6" s="402"/>
      <c r="AO6" s="260"/>
      <c r="AP6" s="379" t="s">
        <v>6</v>
      </c>
      <c r="AQ6" s="380"/>
      <c r="AR6" s="380"/>
      <c r="AS6" s="380"/>
      <c r="AT6" s="380"/>
      <c r="AU6" s="380"/>
      <c r="AV6" s="380"/>
      <c r="AW6" s="381"/>
      <c r="AX6" s="381"/>
      <c r="AY6" s="381"/>
      <c r="AZ6" s="380"/>
      <c r="BA6" s="380"/>
    </row>
    <row r="7" spans="1:53" s="2" customFormat="1" ht="60" customHeight="1" thickBot="1">
      <c r="B7" s="3" t="s">
        <v>7</v>
      </c>
      <c r="C7" s="3" t="s">
        <v>8</v>
      </c>
      <c r="D7" s="382" t="s">
        <v>9</v>
      </c>
      <c r="E7" s="383"/>
      <c r="F7" s="4" t="s">
        <v>10</v>
      </c>
      <c r="G7" s="5" t="s">
        <v>11</v>
      </c>
      <c r="H7" s="5" t="s">
        <v>12</v>
      </c>
      <c r="I7" s="5" t="s">
        <v>13</v>
      </c>
      <c r="J7" s="5" t="s">
        <v>14</v>
      </c>
      <c r="K7" s="5" t="s">
        <v>15</v>
      </c>
      <c r="L7" s="5" t="s">
        <v>16</v>
      </c>
      <c r="M7" s="6" t="s">
        <v>17</v>
      </c>
      <c r="N7" s="7" t="s">
        <v>18</v>
      </c>
      <c r="O7" s="384" t="s">
        <v>19</v>
      </c>
      <c r="P7" s="385"/>
      <c r="Q7" s="385"/>
      <c r="R7" s="386"/>
      <c r="S7" s="8" t="s">
        <v>20</v>
      </c>
      <c r="T7" s="8" t="s">
        <v>21</v>
      </c>
      <c r="U7" s="8" t="s">
        <v>22</v>
      </c>
      <c r="V7" s="8" t="s">
        <v>23</v>
      </c>
      <c r="W7" s="8" t="s">
        <v>24</v>
      </c>
      <c r="X7" s="9" t="s">
        <v>25</v>
      </c>
      <c r="Y7" s="9" t="s">
        <v>26</v>
      </c>
      <c r="Z7" s="9" t="s">
        <v>27</v>
      </c>
      <c r="AA7" s="9" t="s">
        <v>28</v>
      </c>
      <c r="AB7" s="344"/>
      <c r="AC7" s="10" t="s">
        <v>29</v>
      </c>
      <c r="AD7" s="387" t="s">
        <v>30</v>
      </c>
      <c r="AE7" s="388"/>
      <c r="AF7" s="11" t="s">
        <v>31</v>
      </c>
      <c r="AG7" s="12" t="s">
        <v>32</v>
      </c>
      <c r="AH7" s="13" t="s">
        <v>33</v>
      </c>
      <c r="AI7" s="14" t="s">
        <v>34</v>
      </c>
      <c r="AJ7" s="15" t="s">
        <v>35</v>
      </c>
      <c r="AK7" s="15" t="s">
        <v>36</v>
      </c>
      <c r="AL7" s="16" t="s">
        <v>37</v>
      </c>
      <c r="AM7" s="16" t="s">
        <v>38</v>
      </c>
      <c r="AN7" s="17" t="s">
        <v>39</v>
      </c>
      <c r="AO7" s="260"/>
      <c r="AP7" s="12" t="s">
        <v>29</v>
      </c>
      <c r="AQ7" s="255" t="s">
        <v>30</v>
      </c>
      <c r="AR7" s="255" t="s">
        <v>30</v>
      </c>
      <c r="AS7" s="18" t="s">
        <v>31</v>
      </c>
      <c r="AT7" s="18" t="s">
        <v>32</v>
      </c>
      <c r="AU7" s="10" t="s">
        <v>33</v>
      </c>
      <c r="AV7" s="14" t="s">
        <v>34</v>
      </c>
      <c r="AW7" s="15" t="s">
        <v>35</v>
      </c>
      <c r="AX7" s="15" t="s">
        <v>36</v>
      </c>
      <c r="AY7" s="19" t="s">
        <v>37</v>
      </c>
      <c r="AZ7" s="16" t="s">
        <v>38</v>
      </c>
      <c r="BA7" s="17" t="s">
        <v>39</v>
      </c>
    </row>
    <row r="8" spans="1:53" s="2" customFormat="1" ht="91.5" customHeight="1">
      <c r="A8" s="342"/>
      <c r="B8" s="341" t="s">
        <v>1733</v>
      </c>
      <c r="C8" s="319" t="s">
        <v>1767</v>
      </c>
      <c r="D8" s="341" t="s">
        <v>1734</v>
      </c>
      <c r="E8" s="340" t="s">
        <v>1735</v>
      </c>
      <c r="F8" s="319" t="s">
        <v>1777</v>
      </c>
      <c r="G8" s="320" t="s">
        <v>1736</v>
      </c>
      <c r="H8" s="321" t="s">
        <v>1737</v>
      </c>
      <c r="I8" s="321" t="s">
        <v>1738</v>
      </c>
      <c r="J8" s="322" t="s">
        <v>1739</v>
      </c>
      <c r="K8" s="322" t="s">
        <v>1740</v>
      </c>
      <c r="L8" s="322" t="s">
        <v>1741</v>
      </c>
      <c r="M8" s="322" t="s">
        <v>1742</v>
      </c>
      <c r="N8" s="322" t="s">
        <v>1742</v>
      </c>
      <c r="O8" s="323" t="s">
        <v>1743</v>
      </c>
      <c r="P8" s="323" t="s">
        <v>1744</v>
      </c>
      <c r="Q8" s="323" t="s">
        <v>1745</v>
      </c>
      <c r="R8" s="324" t="s">
        <v>1746</v>
      </c>
      <c r="S8" s="320" t="s">
        <v>1747</v>
      </c>
      <c r="T8" s="322" t="s">
        <v>1748</v>
      </c>
      <c r="U8" s="322" t="s">
        <v>1749</v>
      </c>
      <c r="V8" s="322" t="s">
        <v>1750</v>
      </c>
      <c r="W8" s="339" t="s">
        <v>1751</v>
      </c>
      <c r="X8" s="320" t="s">
        <v>1752</v>
      </c>
      <c r="Y8" s="322" t="s">
        <v>1753</v>
      </c>
      <c r="Z8" s="322" t="s">
        <v>1754</v>
      </c>
      <c r="AA8" s="322" t="s">
        <v>1755</v>
      </c>
      <c r="AB8" s="347"/>
      <c r="AC8" s="338" t="s">
        <v>1756</v>
      </c>
      <c r="AD8" s="334" t="s">
        <v>1757</v>
      </c>
      <c r="AE8" s="325" t="s">
        <v>1758</v>
      </c>
      <c r="AF8" s="337" t="s">
        <v>1759</v>
      </c>
      <c r="AG8" s="337" t="s">
        <v>1760</v>
      </c>
      <c r="AH8" s="326" t="s">
        <v>1761</v>
      </c>
      <c r="AI8" s="326" t="s">
        <v>1762</v>
      </c>
      <c r="AJ8" s="327" t="s">
        <v>1763</v>
      </c>
      <c r="AK8" s="332" t="s">
        <v>1764</v>
      </c>
      <c r="AL8" s="336" t="s">
        <v>1765</v>
      </c>
      <c r="AM8" s="330" t="s">
        <v>1765</v>
      </c>
      <c r="AN8" s="329" t="s">
        <v>1765</v>
      </c>
      <c r="AO8" s="328"/>
      <c r="AP8" s="335" t="s">
        <v>1756</v>
      </c>
      <c r="AQ8" s="334" t="s">
        <v>1757</v>
      </c>
      <c r="AR8" s="325" t="s">
        <v>1758</v>
      </c>
      <c r="AS8" s="326" t="s">
        <v>1759</v>
      </c>
      <c r="AT8" s="326" t="s">
        <v>1760</v>
      </c>
      <c r="AU8" s="333" t="s">
        <v>1761</v>
      </c>
      <c r="AV8" s="326" t="s">
        <v>1762</v>
      </c>
      <c r="AW8" s="327" t="s">
        <v>1763</v>
      </c>
      <c r="AX8" s="332" t="s">
        <v>1764</v>
      </c>
      <c r="AY8" s="331" t="s">
        <v>1765</v>
      </c>
      <c r="AZ8" s="330" t="s">
        <v>1765</v>
      </c>
      <c r="BA8" s="329" t="s">
        <v>1765</v>
      </c>
    </row>
    <row r="9" spans="1:53" s="37" customFormat="1" ht="91.5" customHeight="1">
      <c r="B9" s="20" t="s">
        <v>40</v>
      </c>
      <c r="C9" s="21" t="s">
        <v>41</v>
      </c>
      <c r="D9" s="22" t="s">
        <v>42</v>
      </c>
      <c r="E9" s="22" t="s">
        <v>43</v>
      </c>
      <c r="F9" s="22" t="s">
        <v>44</v>
      </c>
      <c r="G9" s="23">
        <v>1</v>
      </c>
      <c r="H9" s="24" t="s">
        <v>45</v>
      </c>
      <c r="I9" s="25" t="s">
        <v>46</v>
      </c>
      <c r="J9" s="25" t="s">
        <v>47</v>
      </c>
      <c r="K9" s="24" t="s">
        <v>48</v>
      </c>
      <c r="L9" s="26" t="s">
        <v>49</v>
      </c>
      <c r="M9" s="27">
        <v>45337</v>
      </c>
      <c r="N9" s="27">
        <v>45656</v>
      </c>
      <c r="O9" s="28">
        <v>0.1</v>
      </c>
      <c r="P9" s="28">
        <v>0.5</v>
      </c>
      <c r="Q9" s="28">
        <v>0.8</v>
      </c>
      <c r="R9" s="28">
        <v>1</v>
      </c>
      <c r="S9" s="25" t="s">
        <v>50</v>
      </c>
      <c r="T9" s="29">
        <v>22583657</v>
      </c>
      <c r="U9" s="22" t="s">
        <v>51</v>
      </c>
      <c r="V9" s="24" t="s">
        <v>52</v>
      </c>
      <c r="W9" s="413">
        <v>225836577.69999999</v>
      </c>
      <c r="X9" s="22" t="s">
        <v>53</v>
      </c>
      <c r="Y9" s="25" t="s">
        <v>54</v>
      </c>
      <c r="Z9" s="22" t="s">
        <v>55</v>
      </c>
      <c r="AA9" s="25" t="s">
        <v>56</v>
      </c>
      <c r="AB9" s="359"/>
      <c r="AC9" s="30">
        <v>0.1</v>
      </c>
      <c r="AD9" s="31">
        <f t="shared" ref="AD9:AD15" si="0">+IF(O9=0,"No Aplica",IF(AC9/O9&gt;=100%,100%,AC9/O9))</f>
        <v>1</v>
      </c>
      <c r="AE9" s="32" t="str">
        <f t="shared" ref="AE9:AE17" si="1">IF(ISTEXT(AD9),"No reporta avance en el periodo",IF(AD9&lt;=69%,"Avance insuficiente",IF(AD9&gt;95%,"Avance satisfactorio",IF(AD9&gt;70%,"Avance suficiente",IF(AD9&lt;94%,"Avance suficiente",0)))))</f>
        <v>Avance satisfactorio</v>
      </c>
      <c r="AF9" s="33" t="s">
        <v>57</v>
      </c>
      <c r="AG9" s="34" t="s">
        <v>58</v>
      </c>
      <c r="AH9" s="35" t="s">
        <v>59</v>
      </c>
      <c r="AI9" s="36" t="str">
        <f>IF(AC9&lt;1%,"Sin iniciar",IF(AC9=100%,"Terminado","En gestión"))</f>
        <v>En gestión</v>
      </c>
      <c r="AJ9" s="29">
        <v>22583657</v>
      </c>
      <c r="AK9" s="29">
        <v>7527885</v>
      </c>
      <c r="AL9" s="404">
        <v>225836577.69999999</v>
      </c>
      <c r="AM9" s="404">
        <v>203220376.56999999</v>
      </c>
      <c r="AN9" s="404">
        <v>12290770.6</v>
      </c>
      <c r="AP9" s="30">
        <v>0.5</v>
      </c>
      <c r="AQ9" s="38">
        <f t="shared" ref="AQ9:AQ18" si="2">+IF($P9=0,"No Aplica",IF($AP9/$P9&gt;=100%,100%,$AP9/$P9))</f>
        <v>1</v>
      </c>
      <c r="AR9" s="39" t="str">
        <f t="shared" ref="AR9:AR18" si="3">IF(ISTEXT(AQ9),"No reporta avance en el periodo",IF(AQ9&lt;=69%,"Avance insuficiente",IF(AQ9&gt;95%,"Avance satisfactorio",IF(AQ9&gt;70%,"Avance suficiente",IF(AQ9&lt;94%,"Avance suficiente",0)))))</f>
        <v>Avance satisfactorio</v>
      </c>
      <c r="AS9" s="40" t="s">
        <v>60</v>
      </c>
      <c r="AT9" s="40" t="s">
        <v>61</v>
      </c>
      <c r="AU9" s="35" t="s">
        <v>59</v>
      </c>
      <c r="AV9" s="41" t="str">
        <f>IF($AP9&lt;1%,"Sin iniciar",IF($AP9=100%,"Terminado","En gestión"))</f>
        <v>En gestión</v>
      </c>
      <c r="AW9" s="42">
        <v>22583657</v>
      </c>
      <c r="AX9" s="42">
        <v>7527885</v>
      </c>
      <c r="AY9" s="410">
        <v>162772408.56999999</v>
      </c>
      <c r="AZ9" s="404">
        <v>162290583.30000001</v>
      </c>
      <c r="BA9" s="404">
        <v>61525704.600000001</v>
      </c>
    </row>
    <row r="10" spans="1:53" s="37" customFormat="1" ht="91.5" customHeight="1">
      <c r="B10" s="20" t="s">
        <v>40</v>
      </c>
      <c r="C10" s="21" t="s">
        <v>62</v>
      </c>
      <c r="D10" s="22" t="s">
        <v>63</v>
      </c>
      <c r="E10" s="22" t="s">
        <v>64</v>
      </c>
      <c r="F10" s="22" t="s">
        <v>44</v>
      </c>
      <c r="G10" s="23">
        <v>1</v>
      </c>
      <c r="H10" s="24" t="s">
        <v>65</v>
      </c>
      <c r="I10" s="25" t="s">
        <v>46</v>
      </c>
      <c r="J10" s="25" t="s">
        <v>47</v>
      </c>
      <c r="K10" s="24" t="s">
        <v>48</v>
      </c>
      <c r="L10" s="26" t="s">
        <v>49</v>
      </c>
      <c r="M10" s="27">
        <v>45337</v>
      </c>
      <c r="N10" s="27">
        <v>45656</v>
      </c>
      <c r="O10" s="28">
        <v>0.1</v>
      </c>
      <c r="P10" s="28">
        <v>0.5</v>
      </c>
      <c r="Q10" s="28">
        <v>0.8</v>
      </c>
      <c r="R10" s="28">
        <v>1</v>
      </c>
      <c r="S10" s="25" t="s">
        <v>50</v>
      </c>
      <c r="T10" s="29">
        <v>22583657</v>
      </c>
      <c r="U10" s="22" t="s">
        <v>51</v>
      </c>
      <c r="V10" s="24" t="s">
        <v>52</v>
      </c>
      <c r="W10" s="414"/>
      <c r="X10" s="22" t="s">
        <v>53</v>
      </c>
      <c r="Y10" s="25" t="s">
        <v>54</v>
      </c>
      <c r="Z10" s="22" t="s">
        <v>55</v>
      </c>
      <c r="AA10" s="25" t="s">
        <v>59</v>
      </c>
      <c r="AC10" s="43">
        <v>0.1</v>
      </c>
      <c r="AD10" s="31">
        <f t="shared" si="0"/>
        <v>1</v>
      </c>
      <c r="AE10" s="44" t="str">
        <f t="shared" si="1"/>
        <v>Avance satisfactorio</v>
      </c>
      <c r="AF10" s="45" t="s">
        <v>66</v>
      </c>
      <c r="AG10" s="45" t="s">
        <v>67</v>
      </c>
      <c r="AH10" s="35" t="s">
        <v>59</v>
      </c>
      <c r="AI10" s="36" t="str">
        <f>IF(AC10&lt;1%,"Sin iniciar",IF(AC10=100%,"Terminado","En gestión"))</f>
        <v>En gestión</v>
      </c>
      <c r="AJ10" s="29">
        <v>22583657</v>
      </c>
      <c r="AK10" s="29">
        <v>7527885</v>
      </c>
      <c r="AL10" s="405"/>
      <c r="AM10" s="405"/>
      <c r="AN10" s="405"/>
      <c r="AP10" s="30">
        <v>0.5</v>
      </c>
      <c r="AQ10" s="38">
        <f t="shared" si="2"/>
        <v>1</v>
      </c>
      <c r="AR10" s="39" t="str">
        <f t="shared" si="3"/>
        <v>Avance satisfactorio</v>
      </c>
      <c r="AS10" s="40" t="s">
        <v>68</v>
      </c>
      <c r="AT10" s="45" t="s">
        <v>69</v>
      </c>
      <c r="AU10" s="35" t="s">
        <v>59</v>
      </c>
      <c r="AV10" s="41" t="str">
        <f>IF($AP10&lt;1%,"Sin iniciar",IF($AP10=100%,"Terminado","En gestión"))</f>
        <v>En gestión</v>
      </c>
      <c r="AW10" s="42">
        <v>22583657</v>
      </c>
      <c r="AX10" s="42">
        <v>7527885</v>
      </c>
      <c r="AY10" s="411"/>
      <c r="AZ10" s="405"/>
      <c r="BA10" s="405"/>
    </row>
    <row r="11" spans="1:53" s="37" customFormat="1" ht="91.5" customHeight="1">
      <c r="B11" s="20" t="s">
        <v>40</v>
      </c>
      <c r="C11" s="21" t="s">
        <v>70</v>
      </c>
      <c r="D11" s="22" t="s">
        <v>42</v>
      </c>
      <c r="E11" s="22" t="s">
        <v>71</v>
      </c>
      <c r="F11" s="22" t="s">
        <v>44</v>
      </c>
      <c r="G11" s="23">
        <v>1</v>
      </c>
      <c r="H11" s="24" t="s">
        <v>72</v>
      </c>
      <c r="I11" s="25" t="s">
        <v>46</v>
      </c>
      <c r="J11" s="25" t="s">
        <v>47</v>
      </c>
      <c r="K11" s="24" t="s">
        <v>48</v>
      </c>
      <c r="L11" s="26" t="s">
        <v>49</v>
      </c>
      <c r="M11" s="27">
        <v>45337</v>
      </c>
      <c r="N11" s="27">
        <v>45656</v>
      </c>
      <c r="O11" s="28">
        <v>0.1</v>
      </c>
      <c r="P11" s="28">
        <v>0.5</v>
      </c>
      <c r="Q11" s="28">
        <v>0.8</v>
      </c>
      <c r="R11" s="28">
        <v>1</v>
      </c>
      <c r="S11" s="25" t="s">
        <v>50</v>
      </c>
      <c r="T11" s="29">
        <v>22583657</v>
      </c>
      <c r="U11" s="22" t="s">
        <v>51</v>
      </c>
      <c r="V11" s="24" t="s">
        <v>52</v>
      </c>
      <c r="W11" s="415"/>
      <c r="X11" s="22" t="s">
        <v>53</v>
      </c>
      <c r="Y11" s="25" t="s">
        <v>54</v>
      </c>
      <c r="Z11" s="22" t="s">
        <v>55</v>
      </c>
      <c r="AA11" s="25" t="s">
        <v>56</v>
      </c>
      <c r="AC11" s="30">
        <v>0.1</v>
      </c>
      <c r="AD11" s="31">
        <f t="shared" si="0"/>
        <v>1</v>
      </c>
      <c r="AE11" s="44" t="str">
        <f t="shared" si="1"/>
        <v>Avance satisfactorio</v>
      </c>
      <c r="AF11" s="45" t="s">
        <v>73</v>
      </c>
      <c r="AG11" s="45" t="s">
        <v>74</v>
      </c>
      <c r="AH11" s="35" t="s">
        <v>59</v>
      </c>
      <c r="AI11" s="36" t="str">
        <f>IF(AC11&lt;1%,"Sin iniciar",IF(AC11=100%,"Terminado","En gestión"))</f>
        <v>En gestión</v>
      </c>
      <c r="AJ11" s="29">
        <v>22583657</v>
      </c>
      <c r="AK11" s="29">
        <v>7527885</v>
      </c>
      <c r="AL11" s="406"/>
      <c r="AM11" s="406"/>
      <c r="AN11" s="406"/>
      <c r="AP11" s="30">
        <v>0.4</v>
      </c>
      <c r="AQ11" s="38">
        <f t="shared" si="2"/>
        <v>0.8</v>
      </c>
      <c r="AR11" s="39" t="str">
        <f t="shared" si="3"/>
        <v>Avance suficiente</v>
      </c>
      <c r="AS11" s="40" t="s">
        <v>75</v>
      </c>
      <c r="AT11" s="45" t="s">
        <v>76</v>
      </c>
      <c r="AU11" s="45" t="s">
        <v>1775</v>
      </c>
      <c r="AV11" s="41" t="str">
        <f>IF($AP11&lt;1%,"Sin iniciar",IF($AP11=100%,"Terminado","En gestión"))</f>
        <v>En gestión</v>
      </c>
      <c r="AW11" s="42">
        <v>22583657</v>
      </c>
      <c r="AX11" s="42">
        <v>7527885</v>
      </c>
      <c r="AY11" s="412"/>
      <c r="AZ11" s="406"/>
      <c r="BA11" s="406"/>
    </row>
    <row r="12" spans="1:53" s="37" customFormat="1" ht="91.5" customHeight="1">
      <c r="B12" s="46" t="s">
        <v>77</v>
      </c>
      <c r="C12" s="21" t="s">
        <v>78</v>
      </c>
      <c r="D12" s="47" t="s">
        <v>79</v>
      </c>
      <c r="E12" s="47" t="s">
        <v>80</v>
      </c>
      <c r="F12" s="47" t="s">
        <v>81</v>
      </c>
      <c r="G12" s="48">
        <v>3</v>
      </c>
      <c r="H12" s="49" t="s">
        <v>82</v>
      </c>
      <c r="I12" s="50" t="s">
        <v>83</v>
      </c>
      <c r="J12" s="50" t="s">
        <v>84</v>
      </c>
      <c r="K12" s="49" t="s">
        <v>85</v>
      </c>
      <c r="L12" s="47" t="s">
        <v>86</v>
      </c>
      <c r="M12" s="51">
        <v>45323</v>
      </c>
      <c r="N12" s="51">
        <v>45471</v>
      </c>
      <c r="O12" s="48">
        <v>1</v>
      </c>
      <c r="P12" s="48">
        <v>2</v>
      </c>
      <c r="Q12" s="48">
        <v>0</v>
      </c>
      <c r="R12" s="48">
        <v>0</v>
      </c>
      <c r="S12" s="52" t="s">
        <v>50</v>
      </c>
      <c r="T12" s="53">
        <v>427000000</v>
      </c>
      <c r="U12" s="47" t="s">
        <v>87</v>
      </c>
      <c r="V12" s="49" t="s">
        <v>88</v>
      </c>
      <c r="W12" s="407">
        <v>427000000</v>
      </c>
      <c r="X12" s="50" t="s">
        <v>89</v>
      </c>
      <c r="Y12" s="50" t="s">
        <v>54</v>
      </c>
      <c r="Z12" s="47" t="s">
        <v>90</v>
      </c>
      <c r="AA12" s="50" t="s">
        <v>59</v>
      </c>
      <c r="AC12" s="35">
        <v>0.9</v>
      </c>
      <c r="AD12" s="31">
        <f t="shared" si="0"/>
        <v>0.9</v>
      </c>
      <c r="AE12" s="44" t="str">
        <f t="shared" si="1"/>
        <v>Avance suficiente</v>
      </c>
      <c r="AF12" s="45" t="s">
        <v>91</v>
      </c>
      <c r="AG12" s="45" t="s">
        <v>92</v>
      </c>
      <c r="AH12" s="35" t="s">
        <v>59</v>
      </c>
      <c r="AI12" s="36" t="str">
        <f>IF(AC12&lt;0.5,"Sin iniciar",IF(AC12=100,"Terminado","En gestión"))</f>
        <v>En gestión</v>
      </c>
      <c r="AJ12" s="29">
        <v>427000000</v>
      </c>
      <c r="AK12" s="29">
        <v>106750000</v>
      </c>
      <c r="AL12" s="410">
        <v>427000000</v>
      </c>
      <c r="AM12" s="404">
        <v>395370367</v>
      </c>
      <c r="AN12" s="404">
        <v>35592814</v>
      </c>
      <c r="AP12" s="54">
        <v>2</v>
      </c>
      <c r="AQ12" s="38">
        <f t="shared" si="2"/>
        <v>1</v>
      </c>
      <c r="AR12" s="39" t="str">
        <f t="shared" si="3"/>
        <v>Avance satisfactorio</v>
      </c>
      <c r="AS12" s="40" t="s">
        <v>93</v>
      </c>
      <c r="AT12" s="45" t="s">
        <v>94</v>
      </c>
      <c r="AU12" s="35" t="s">
        <v>59</v>
      </c>
      <c r="AV12" s="41" t="str">
        <f>IF($AP12&lt;1,"Sin iniciar",IF($AP12=2,"Terminado","En gestión"))</f>
        <v>Terminado</v>
      </c>
      <c r="AW12" s="55">
        <v>427000000</v>
      </c>
      <c r="AX12" s="42">
        <v>106750000</v>
      </c>
      <c r="AY12" s="410">
        <v>427000000</v>
      </c>
      <c r="AZ12" s="404">
        <v>395370367</v>
      </c>
      <c r="BA12" s="404">
        <v>35592814</v>
      </c>
    </row>
    <row r="13" spans="1:53" s="37" customFormat="1" ht="91.5" customHeight="1">
      <c r="B13" s="46" t="s">
        <v>77</v>
      </c>
      <c r="C13" s="21" t="s">
        <v>95</v>
      </c>
      <c r="D13" s="47" t="s">
        <v>79</v>
      </c>
      <c r="E13" s="47" t="s">
        <v>80</v>
      </c>
      <c r="F13" s="47" t="s">
        <v>44</v>
      </c>
      <c r="G13" s="48">
        <v>40</v>
      </c>
      <c r="H13" s="49" t="s">
        <v>96</v>
      </c>
      <c r="I13" s="50" t="s">
        <v>83</v>
      </c>
      <c r="J13" s="50" t="s">
        <v>84</v>
      </c>
      <c r="K13" s="49" t="s">
        <v>97</v>
      </c>
      <c r="L13" s="47" t="s">
        <v>98</v>
      </c>
      <c r="M13" s="51">
        <v>45333</v>
      </c>
      <c r="N13" s="51">
        <v>45657</v>
      </c>
      <c r="O13" s="48">
        <v>10</v>
      </c>
      <c r="P13" s="48">
        <v>10</v>
      </c>
      <c r="Q13" s="48">
        <v>10</v>
      </c>
      <c r="R13" s="48">
        <v>10</v>
      </c>
      <c r="S13" s="52" t="s">
        <v>50</v>
      </c>
      <c r="T13" s="53">
        <v>427000000</v>
      </c>
      <c r="U13" s="47" t="s">
        <v>87</v>
      </c>
      <c r="V13" s="49" t="s">
        <v>88</v>
      </c>
      <c r="W13" s="408"/>
      <c r="X13" s="50" t="s">
        <v>89</v>
      </c>
      <c r="Y13" s="50" t="s">
        <v>54</v>
      </c>
      <c r="Z13" s="47" t="s">
        <v>90</v>
      </c>
      <c r="AA13" s="50" t="s">
        <v>59</v>
      </c>
      <c r="AC13" s="56">
        <v>10</v>
      </c>
      <c r="AD13" s="31">
        <f t="shared" si="0"/>
        <v>1</v>
      </c>
      <c r="AE13" s="44" t="str">
        <f t="shared" si="1"/>
        <v>Avance satisfactorio</v>
      </c>
      <c r="AF13" s="57" t="s">
        <v>99</v>
      </c>
      <c r="AG13" s="54" t="s">
        <v>100</v>
      </c>
      <c r="AH13" s="54" t="s">
        <v>59</v>
      </c>
      <c r="AI13" s="41" t="str">
        <f>IF(AC13&lt;1,"Sin iniciar",IF(AC13=10,"Terminado","En gestión"))</f>
        <v>Terminado</v>
      </c>
      <c r="AJ13" s="29">
        <v>427000000</v>
      </c>
      <c r="AK13" s="29">
        <v>106750000</v>
      </c>
      <c r="AL13" s="411"/>
      <c r="AM13" s="405"/>
      <c r="AN13" s="405"/>
      <c r="AP13" s="35">
        <v>10</v>
      </c>
      <c r="AQ13" s="38">
        <f t="shared" si="2"/>
        <v>1</v>
      </c>
      <c r="AR13" s="39" t="str">
        <f t="shared" si="3"/>
        <v>Avance satisfactorio</v>
      </c>
      <c r="AS13" s="40" t="s">
        <v>1768</v>
      </c>
      <c r="AT13" s="35" t="s">
        <v>101</v>
      </c>
      <c r="AU13" s="35" t="s">
        <v>59</v>
      </c>
      <c r="AV13" s="41" t="str">
        <f>IF($AP13&lt;1%,"Sin iniciar",IF($AP13=100%,"Terminado","En gestión"))</f>
        <v>En gestión</v>
      </c>
      <c r="AW13" s="55">
        <v>427000000</v>
      </c>
      <c r="AX13" s="42">
        <v>106750000</v>
      </c>
      <c r="AY13" s="411"/>
      <c r="AZ13" s="405"/>
      <c r="BA13" s="405"/>
    </row>
    <row r="14" spans="1:53" s="37" customFormat="1" ht="91.5" customHeight="1">
      <c r="B14" s="46" t="s">
        <v>77</v>
      </c>
      <c r="C14" s="21" t="s">
        <v>102</v>
      </c>
      <c r="D14" s="47" t="s">
        <v>79</v>
      </c>
      <c r="E14" s="47" t="s">
        <v>80</v>
      </c>
      <c r="F14" s="47" t="s">
        <v>44</v>
      </c>
      <c r="G14" s="58">
        <v>1</v>
      </c>
      <c r="H14" s="49" t="s">
        <v>103</v>
      </c>
      <c r="I14" s="50" t="s">
        <v>83</v>
      </c>
      <c r="J14" s="50" t="s">
        <v>47</v>
      </c>
      <c r="K14" s="49" t="s">
        <v>104</v>
      </c>
      <c r="L14" s="47" t="s">
        <v>105</v>
      </c>
      <c r="M14" s="51">
        <v>45383</v>
      </c>
      <c r="N14" s="51">
        <v>45657</v>
      </c>
      <c r="O14" s="59">
        <v>0</v>
      </c>
      <c r="P14" s="59">
        <v>0.33</v>
      </c>
      <c r="Q14" s="59">
        <v>0.66</v>
      </c>
      <c r="R14" s="59">
        <v>1</v>
      </c>
      <c r="S14" s="52" t="s">
        <v>50</v>
      </c>
      <c r="T14" s="53">
        <v>427000000</v>
      </c>
      <c r="U14" s="47" t="s">
        <v>87</v>
      </c>
      <c r="V14" s="49" t="s">
        <v>88</v>
      </c>
      <c r="W14" s="409"/>
      <c r="X14" s="50" t="s">
        <v>89</v>
      </c>
      <c r="Y14" s="50" t="s">
        <v>54</v>
      </c>
      <c r="Z14" s="47" t="s">
        <v>90</v>
      </c>
      <c r="AA14" s="50" t="s">
        <v>59</v>
      </c>
      <c r="AC14" s="30">
        <v>0</v>
      </c>
      <c r="AD14" s="31" t="str">
        <f t="shared" si="0"/>
        <v>No Aplica</v>
      </c>
      <c r="AE14" s="44" t="str">
        <f t="shared" si="1"/>
        <v>No reporta avance en el periodo</v>
      </c>
      <c r="AF14" s="45" t="s">
        <v>106</v>
      </c>
      <c r="AG14" s="35" t="s">
        <v>107</v>
      </c>
      <c r="AH14" s="35" t="s">
        <v>59</v>
      </c>
      <c r="AI14" s="36" t="str">
        <f>IF(AC14&lt;1%,"Sin iniciar",IF(AC14=100%,"Terminado","En gestión"))</f>
        <v>Sin iniciar</v>
      </c>
      <c r="AJ14" s="29">
        <v>427000000</v>
      </c>
      <c r="AK14" s="29">
        <v>106750000</v>
      </c>
      <c r="AL14" s="412"/>
      <c r="AM14" s="406"/>
      <c r="AN14" s="406"/>
      <c r="AP14" s="30">
        <v>0.33</v>
      </c>
      <c r="AQ14" s="38">
        <f t="shared" si="2"/>
        <v>1</v>
      </c>
      <c r="AR14" s="39" t="str">
        <f t="shared" si="3"/>
        <v>Avance satisfactorio</v>
      </c>
      <c r="AS14" s="40" t="s">
        <v>1769</v>
      </c>
      <c r="AT14" s="45" t="s">
        <v>1770</v>
      </c>
      <c r="AU14" s="35" t="s">
        <v>59</v>
      </c>
      <c r="AV14" s="41" t="str">
        <f>IF($AP14&lt;1%,"Sin iniciar",IF($AP14=100%,"Terminado","En gestión"))</f>
        <v>En gestión</v>
      </c>
      <c r="AW14" s="55">
        <v>427000000</v>
      </c>
      <c r="AX14" s="42">
        <v>106750000</v>
      </c>
      <c r="AY14" s="412"/>
      <c r="AZ14" s="406"/>
      <c r="BA14" s="406"/>
    </row>
    <row r="15" spans="1:53" s="37" customFormat="1" ht="91.5" customHeight="1">
      <c r="B15" s="46" t="s">
        <v>77</v>
      </c>
      <c r="C15" s="21" t="s">
        <v>108</v>
      </c>
      <c r="D15" s="47" t="s">
        <v>79</v>
      </c>
      <c r="E15" s="47" t="s">
        <v>109</v>
      </c>
      <c r="F15" s="47" t="s">
        <v>44</v>
      </c>
      <c r="G15" s="59">
        <v>1</v>
      </c>
      <c r="H15" s="49" t="s">
        <v>110</v>
      </c>
      <c r="I15" s="50" t="s">
        <v>83</v>
      </c>
      <c r="J15" s="50" t="s">
        <v>47</v>
      </c>
      <c r="K15" s="49" t="s">
        <v>111</v>
      </c>
      <c r="L15" s="47" t="s">
        <v>112</v>
      </c>
      <c r="M15" s="51">
        <v>45607</v>
      </c>
      <c r="N15" s="51">
        <v>45657</v>
      </c>
      <c r="O15" s="59">
        <v>0</v>
      </c>
      <c r="P15" s="59">
        <v>0</v>
      </c>
      <c r="Q15" s="59">
        <v>0</v>
      </c>
      <c r="R15" s="59">
        <v>1</v>
      </c>
      <c r="S15" s="52" t="s">
        <v>50</v>
      </c>
      <c r="T15" s="53">
        <v>2673245143</v>
      </c>
      <c r="U15" s="47" t="s">
        <v>113</v>
      </c>
      <c r="V15" s="49" t="s">
        <v>114</v>
      </c>
      <c r="W15" s="60">
        <v>2673245143</v>
      </c>
      <c r="X15" s="50" t="s">
        <v>89</v>
      </c>
      <c r="Y15" s="50" t="s">
        <v>54</v>
      </c>
      <c r="Z15" s="47" t="s">
        <v>90</v>
      </c>
      <c r="AA15" s="50" t="s">
        <v>59</v>
      </c>
      <c r="AC15" s="30">
        <v>0</v>
      </c>
      <c r="AD15" s="31" t="str">
        <f t="shared" si="0"/>
        <v>No Aplica</v>
      </c>
      <c r="AE15" s="44" t="str">
        <f t="shared" si="1"/>
        <v>No reporta avance en el periodo</v>
      </c>
      <c r="AF15" s="45" t="s">
        <v>115</v>
      </c>
      <c r="AG15" s="45" t="s">
        <v>116</v>
      </c>
      <c r="AH15" s="35" t="s">
        <v>59</v>
      </c>
      <c r="AI15" s="36" t="str">
        <f>IF(AC15&lt;1%,"Sin iniciar",IF(AC15=100%,"Terminado","En gestión"))</f>
        <v>Sin iniciar</v>
      </c>
      <c r="AJ15" s="29">
        <v>2673245143</v>
      </c>
      <c r="AK15" s="29">
        <v>2673245143</v>
      </c>
      <c r="AL15" s="42">
        <v>2673245143</v>
      </c>
      <c r="AM15" s="61">
        <v>20000000</v>
      </c>
      <c r="AN15" s="61">
        <v>0</v>
      </c>
      <c r="AP15" s="30">
        <v>0</v>
      </c>
      <c r="AQ15" s="38" t="str">
        <f t="shared" si="2"/>
        <v>No Aplica</v>
      </c>
      <c r="AR15" s="39" t="str">
        <f t="shared" si="3"/>
        <v>No reporta avance en el periodo</v>
      </c>
      <c r="AS15" s="40" t="s">
        <v>117</v>
      </c>
      <c r="AT15" s="45" t="s">
        <v>118</v>
      </c>
      <c r="AU15" s="35" t="s">
        <v>59</v>
      </c>
      <c r="AV15" s="41" t="str">
        <f>IF($AP15&lt;1%,"Sin iniciar",IF($AP15=100%,"Terminado","En gestión"))</f>
        <v>Sin iniciar</v>
      </c>
      <c r="AW15" s="42">
        <v>2673245143</v>
      </c>
      <c r="AX15" s="42">
        <v>2673245143</v>
      </c>
      <c r="AY15" s="42">
        <v>2673245143</v>
      </c>
      <c r="AZ15" s="61">
        <v>20000000</v>
      </c>
      <c r="BA15" s="61" t="s">
        <v>1771</v>
      </c>
    </row>
    <row r="16" spans="1:53" s="37" customFormat="1" ht="91.5" customHeight="1">
      <c r="B16" s="20" t="s">
        <v>119</v>
      </c>
      <c r="C16" s="21" t="s">
        <v>120</v>
      </c>
      <c r="D16" s="22" t="s">
        <v>121</v>
      </c>
      <c r="E16" s="22" t="s">
        <v>122</v>
      </c>
      <c r="F16" s="22" t="s">
        <v>44</v>
      </c>
      <c r="G16" s="48">
        <v>15</v>
      </c>
      <c r="H16" s="22" t="s">
        <v>123</v>
      </c>
      <c r="I16" s="25" t="s">
        <v>46</v>
      </c>
      <c r="J16" s="25" t="s">
        <v>84</v>
      </c>
      <c r="K16" s="22" t="s">
        <v>124</v>
      </c>
      <c r="L16" s="22" t="s">
        <v>125</v>
      </c>
      <c r="M16" s="62">
        <v>45323</v>
      </c>
      <c r="N16" s="62" t="s">
        <v>126</v>
      </c>
      <c r="O16" s="48">
        <v>1</v>
      </c>
      <c r="P16" s="48">
        <v>5</v>
      </c>
      <c r="Q16" s="48">
        <v>9</v>
      </c>
      <c r="R16" s="48">
        <v>15</v>
      </c>
      <c r="S16" s="52" t="s">
        <v>50</v>
      </c>
      <c r="T16" s="63">
        <v>98168616</v>
      </c>
      <c r="U16" s="22" t="s">
        <v>51</v>
      </c>
      <c r="V16" s="64" t="s">
        <v>127</v>
      </c>
      <c r="W16" s="418">
        <v>315000000</v>
      </c>
      <c r="X16" s="25" t="s">
        <v>128</v>
      </c>
      <c r="Y16" s="25" t="s">
        <v>54</v>
      </c>
      <c r="Z16" s="22" t="s">
        <v>129</v>
      </c>
      <c r="AA16" s="25" t="s">
        <v>59</v>
      </c>
      <c r="AC16" s="56">
        <v>1</v>
      </c>
      <c r="AD16" s="31">
        <v>1</v>
      </c>
      <c r="AE16" s="44" t="str">
        <f t="shared" si="1"/>
        <v>Avance satisfactorio</v>
      </c>
      <c r="AF16" s="65" t="s">
        <v>130</v>
      </c>
      <c r="AG16" s="54" t="s">
        <v>131</v>
      </c>
      <c r="AH16" s="54" t="s">
        <v>59</v>
      </c>
      <c r="AI16" s="36" t="str">
        <f>IF(AC16&lt;1,"Sin iniciar",IF(AC16=100,"Terminado","En gestión"))</f>
        <v>En gestión</v>
      </c>
      <c r="AJ16" s="29">
        <v>98168616</v>
      </c>
      <c r="AK16" s="29">
        <v>2815191.324</v>
      </c>
      <c r="AL16" s="420">
        <v>315000000</v>
      </c>
      <c r="AM16" s="420">
        <v>283094219</v>
      </c>
      <c r="AN16" s="420">
        <v>17334204</v>
      </c>
      <c r="AP16" s="56">
        <f>+AC16+5</f>
        <v>6</v>
      </c>
      <c r="AQ16" s="38">
        <f t="shared" si="2"/>
        <v>1</v>
      </c>
      <c r="AR16" s="39" t="str">
        <f t="shared" si="3"/>
        <v>Avance satisfactorio</v>
      </c>
      <c r="AS16" s="40" t="s">
        <v>132</v>
      </c>
      <c r="AT16" s="45" t="s">
        <v>1772</v>
      </c>
      <c r="AU16" s="35" t="s">
        <v>59</v>
      </c>
      <c r="AV16" s="41" t="str">
        <f>IF($AP16&lt;1%,"Sin iniciar",IF($AP16=100%,"Terminado","En gestión"))</f>
        <v>En gestión</v>
      </c>
      <c r="AW16" s="42">
        <v>98168616</v>
      </c>
      <c r="AX16" s="42">
        <v>49084308</v>
      </c>
      <c r="AY16" s="410">
        <v>427000000</v>
      </c>
      <c r="AZ16" s="410">
        <v>404705897</v>
      </c>
      <c r="BA16" s="410">
        <v>151081788.38</v>
      </c>
    </row>
    <row r="17" spans="2:53" s="37" customFormat="1" ht="91.5" customHeight="1">
      <c r="B17" s="20" t="s">
        <v>119</v>
      </c>
      <c r="C17" s="21" t="s">
        <v>133</v>
      </c>
      <c r="D17" s="22" t="s">
        <v>121</v>
      </c>
      <c r="E17" s="22" t="s">
        <v>122</v>
      </c>
      <c r="F17" s="22" t="s">
        <v>44</v>
      </c>
      <c r="G17" s="58">
        <v>1</v>
      </c>
      <c r="H17" s="22" t="s">
        <v>134</v>
      </c>
      <c r="I17" s="25" t="s">
        <v>46</v>
      </c>
      <c r="J17" s="25" t="s">
        <v>47</v>
      </c>
      <c r="K17" s="22" t="s">
        <v>135</v>
      </c>
      <c r="L17" s="22" t="s">
        <v>136</v>
      </c>
      <c r="M17" s="62">
        <v>45323</v>
      </c>
      <c r="N17" s="62" t="s">
        <v>126</v>
      </c>
      <c r="O17" s="58">
        <v>0.1</v>
      </c>
      <c r="P17" s="58">
        <v>0.3</v>
      </c>
      <c r="Q17" s="58">
        <v>0.7</v>
      </c>
      <c r="R17" s="58">
        <v>1</v>
      </c>
      <c r="S17" s="52" t="s">
        <v>50</v>
      </c>
      <c r="T17" s="63">
        <v>46055988</v>
      </c>
      <c r="U17" s="22" t="s">
        <v>51</v>
      </c>
      <c r="V17" s="22" t="s">
        <v>127</v>
      </c>
      <c r="W17" s="419"/>
      <c r="X17" s="25" t="s">
        <v>137</v>
      </c>
      <c r="Y17" s="25" t="s">
        <v>54</v>
      </c>
      <c r="Z17" s="22" t="s">
        <v>129</v>
      </c>
      <c r="AA17" s="25" t="s">
        <v>59</v>
      </c>
      <c r="AC17" s="30">
        <v>0.2</v>
      </c>
      <c r="AD17" s="31">
        <f>+IF(O17=0,"No Aplica",IF(AC17/O17&gt;=100%,100%,AC17/O17))</f>
        <v>1</v>
      </c>
      <c r="AE17" s="44" t="str">
        <f t="shared" si="1"/>
        <v>Avance satisfactorio</v>
      </c>
      <c r="AF17" s="45" t="s">
        <v>138</v>
      </c>
      <c r="AG17" s="35" t="s">
        <v>139</v>
      </c>
      <c r="AH17" s="35" t="s">
        <v>59</v>
      </c>
      <c r="AI17" s="36" t="str">
        <f>IF(AC17&lt;1%,"Sin iniciar",IF(AC17=100%,"Terminado","En gestión"))</f>
        <v>En gestión</v>
      </c>
      <c r="AJ17" s="29">
        <v>46055988</v>
      </c>
      <c r="AK17" s="29">
        <v>8530882.8000000007</v>
      </c>
      <c r="AL17" s="420"/>
      <c r="AM17" s="420"/>
      <c r="AN17" s="420"/>
      <c r="AP17" s="30">
        <f>+AC17+26.66%</f>
        <v>0.46660000000000001</v>
      </c>
      <c r="AQ17" s="38">
        <f t="shared" si="2"/>
        <v>1</v>
      </c>
      <c r="AR17" s="39" t="str">
        <f t="shared" si="3"/>
        <v>Avance satisfactorio</v>
      </c>
      <c r="AS17" s="40" t="s">
        <v>1773</v>
      </c>
      <c r="AT17" s="45" t="s">
        <v>140</v>
      </c>
      <c r="AU17" s="35" t="s">
        <v>59</v>
      </c>
      <c r="AV17" s="41" t="str">
        <f>IF($AP17&lt;1%,"Sin iniciar",IF($AP17=100%,"Terminado","En gestión"))</f>
        <v>En gestión</v>
      </c>
      <c r="AW17" s="42">
        <v>46055988</v>
      </c>
      <c r="AX17" s="42">
        <v>23027994</v>
      </c>
      <c r="AY17" s="412"/>
      <c r="AZ17" s="412"/>
      <c r="BA17" s="412"/>
    </row>
    <row r="18" spans="2:53" s="37" customFormat="1" ht="91.5" customHeight="1">
      <c r="B18" s="46" t="s">
        <v>141</v>
      </c>
      <c r="C18" s="21" t="s">
        <v>142</v>
      </c>
      <c r="D18" s="47" t="s">
        <v>42</v>
      </c>
      <c r="E18" s="47" t="s">
        <v>71</v>
      </c>
      <c r="F18" s="47" t="s">
        <v>143</v>
      </c>
      <c r="G18" s="66">
        <v>1</v>
      </c>
      <c r="H18" s="49" t="s">
        <v>144</v>
      </c>
      <c r="I18" s="50" t="s">
        <v>46</v>
      </c>
      <c r="J18" s="50" t="s">
        <v>47</v>
      </c>
      <c r="K18" s="49" t="s">
        <v>145</v>
      </c>
      <c r="L18" s="49" t="s">
        <v>146</v>
      </c>
      <c r="M18" s="67">
        <v>45323</v>
      </c>
      <c r="N18" s="67">
        <v>45656</v>
      </c>
      <c r="O18" s="66">
        <v>0.1</v>
      </c>
      <c r="P18" s="66">
        <v>0.2</v>
      </c>
      <c r="Q18" s="66">
        <v>0.4</v>
      </c>
      <c r="R18" s="66">
        <v>1</v>
      </c>
      <c r="S18" s="52" t="s">
        <v>50</v>
      </c>
      <c r="T18" s="68">
        <v>18624000</v>
      </c>
      <c r="U18" s="47" t="s">
        <v>59</v>
      </c>
      <c r="V18" s="50" t="s">
        <v>59</v>
      </c>
      <c r="W18" s="69">
        <v>0</v>
      </c>
      <c r="X18" s="50" t="s">
        <v>128</v>
      </c>
      <c r="Y18" s="50" t="s">
        <v>54</v>
      </c>
      <c r="Z18" s="47" t="s">
        <v>129</v>
      </c>
      <c r="AA18" s="50" t="s">
        <v>56</v>
      </c>
      <c r="AB18" s="348"/>
      <c r="AC18" s="30">
        <v>0.1</v>
      </c>
      <c r="AD18" s="38">
        <f>+IF(O18=0,"No Aplica",IF(AC18/O18&gt;=100%,100%,AC18/O18))</f>
        <v>1</v>
      </c>
      <c r="AE18" s="39" t="str">
        <f t="shared" ref="AE18:AE72" si="4">IF(ISTEXT(AD18),"No reporta avance en el periodo",IF(AD18&lt;=69%,"Avance insuficiente",IF(AD18&gt;95%,"Avance satisfactorio",IF(AD18&gt;70%,"Avance suficiente",IF(AD18&lt;94%,"Avance suficiente",0)))))</f>
        <v>Avance satisfactorio</v>
      </c>
      <c r="AF18" s="45" t="s">
        <v>1778</v>
      </c>
      <c r="AG18" s="70" t="s">
        <v>1779</v>
      </c>
      <c r="AH18" s="35" t="s">
        <v>59</v>
      </c>
      <c r="AI18" s="41" t="str">
        <f t="shared" ref="AI18:AI66" si="5">IF(AC18&lt;1%,"Sin iniciar",IF(AC18=100%,"Terminado","En gestión"))</f>
        <v>En gestión</v>
      </c>
      <c r="AJ18" s="269">
        <v>18624000</v>
      </c>
      <c r="AK18" s="269">
        <v>1862000</v>
      </c>
      <c r="AL18" s="42">
        <v>0</v>
      </c>
      <c r="AM18" s="42">
        <v>0</v>
      </c>
      <c r="AN18" s="42">
        <v>0</v>
      </c>
      <c r="AO18" s="260"/>
      <c r="AP18" s="30">
        <v>0.2</v>
      </c>
      <c r="AQ18" s="38">
        <f t="shared" si="2"/>
        <v>1</v>
      </c>
      <c r="AR18" s="39" t="str">
        <f t="shared" si="3"/>
        <v>Avance satisfactorio</v>
      </c>
      <c r="AS18" s="357" t="s">
        <v>1781</v>
      </c>
      <c r="AT18" s="45" t="s">
        <v>1780</v>
      </c>
      <c r="AU18" s="35" t="s">
        <v>59</v>
      </c>
      <c r="AV18" s="256" t="s">
        <v>1611</v>
      </c>
      <c r="AW18" s="306">
        <v>18624000</v>
      </c>
      <c r="AX18" s="42">
        <v>1862000</v>
      </c>
      <c r="AY18" s="42">
        <v>0</v>
      </c>
      <c r="AZ18" s="42">
        <v>0</v>
      </c>
      <c r="BA18" s="42">
        <v>0</v>
      </c>
    </row>
    <row r="19" spans="2:53" s="37" customFormat="1" ht="91.5" customHeight="1">
      <c r="B19" s="46" t="s">
        <v>141</v>
      </c>
      <c r="C19" s="21" t="s">
        <v>147</v>
      </c>
      <c r="D19" s="47" t="s">
        <v>42</v>
      </c>
      <c r="E19" s="47" t="s">
        <v>148</v>
      </c>
      <c r="F19" s="47" t="s">
        <v>44</v>
      </c>
      <c r="G19" s="66">
        <v>1</v>
      </c>
      <c r="H19" s="49" t="s">
        <v>149</v>
      </c>
      <c r="I19" s="50" t="s">
        <v>46</v>
      </c>
      <c r="J19" s="50" t="s">
        <v>47</v>
      </c>
      <c r="K19" s="49" t="s">
        <v>150</v>
      </c>
      <c r="L19" s="49" t="s">
        <v>151</v>
      </c>
      <c r="M19" s="67">
        <v>45307</v>
      </c>
      <c r="N19" s="67">
        <v>45656</v>
      </c>
      <c r="O19" s="66">
        <v>0.15</v>
      </c>
      <c r="P19" s="66">
        <v>0.35</v>
      </c>
      <c r="Q19" s="66">
        <v>0.5</v>
      </c>
      <c r="R19" s="66">
        <v>1</v>
      </c>
      <c r="S19" s="52" t="s">
        <v>50</v>
      </c>
      <c r="T19" s="68">
        <v>18624000</v>
      </c>
      <c r="U19" s="47" t="s">
        <v>51</v>
      </c>
      <c r="V19" s="50" t="s">
        <v>52</v>
      </c>
      <c r="W19" s="416">
        <v>290000000</v>
      </c>
      <c r="X19" s="50" t="s">
        <v>128</v>
      </c>
      <c r="Y19" s="50" t="s">
        <v>54</v>
      </c>
      <c r="Z19" s="47" t="s">
        <v>129</v>
      </c>
      <c r="AA19" s="50" t="s">
        <v>59</v>
      </c>
      <c r="AB19" s="348"/>
      <c r="AC19" s="30">
        <v>0.15</v>
      </c>
      <c r="AD19" s="38">
        <f>+IF(O19=0,"No Aplica",IF(AC19/O19&gt;=100%,100%,AC19/O19))</f>
        <v>1</v>
      </c>
      <c r="AE19" s="39" t="str">
        <f t="shared" si="4"/>
        <v>Avance satisfactorio</v>
      </c>
      <c r="AF19" s="45" t="s">
        <v>152</v>
      </c>
      <c r="AG19" s="70" t="s">
        <v>153</v>
      </c>
      <c r="AH19" s="35" t="s">
        <v>59</v>
      </c>
      <c r="AI19" s="41" t="str">
        <f t="shared" si="5"/>
        <v>En gestión</v>
      </c>
      <c r="AJ19" s="269">
        <v>18624000</v>
      </c>
      <c r="AK19" s="269">
        <v>2793600</v>
      </c>
      <c r="AL19" s="410">
        <v>290000000</v>
      </c>
      <c r="AM19" s="410">
        <v>285967000</v>
      </c>
      <c r="AN19" s="410">
        <v>27658099</v>
      </c>
      <c r="AO19" s="260"/>
      <c r="AP19" s="30">
        <v>0.35</v>
      </c>
      <c r="AQ19" s="38">
        <f t="shared" ref="AQ19:AQ40" si="6">+IF($P19=0,"No Aplica",IF($AP19/$P19&gt;=100%,100%,$AP19/$P19))</f>
        <v>1</v>
      </c>
      <c r="AR19" s="39" t="str">
        <f t="shared" ref="AR19:AR81" si="7">IF(ISTEXT(AQ19),"No reporta avance en el periodo",IF(AQ19&lt;=69%,"Avance insuficiente",IF(AQ19&gt;95%,"Avance satisfactorio",IF(AQ19&gt;70%,"Avance suficiente",IF(AQ19&lt;94%,"Avance suficiente",0)))))</f>
        <v>Avance satisfactorio</v>
      </c>
      <c r="AS19" s="358" t="s">
        <v>154</v>
      </c>
      <c r="AT19" s="45" t="s">
        <v>155</v>
      </c>
      <c r="AU19" s="35" t="s">
        <v>59</v>
      </c>
      <c r="AV19" s="41" t="str">
        <f t="shared" ref="AV19:AV22" si="8">IF($AP19&lt;1%,"Sin iniciar",IF($AP19=100%,"Terminado","En gestión"))</f>
        <v>En gestión</v>
      </c>
      <c r="AW19" s="306">
        <v>18624000</v>
      </c>
      <c r="AX19" s="42">
        <v>5587200</v>
      </c>
      <c r="AY19" s="410">
        <v>292569734.94</v>
      </c>
      <c r="AZ19" s="410">
        <v>285967000</v>
      </c>
      <c r="BA19" s="410">
        <v>112801099</v>
      </c>
    </row>
    <row r="20" spans="2:53" s="37" customFormat="1" ht="91.5" customHeight="1">
      <c r="B20" s="46" t="s">
        <v>141</v>
      </c>
      <c r="C20" s="21" t="s">
        <v>156</v>
      </c>
      <c r="D20" s="47" t="s">
        <v>121</v>
      </c>
      <c r="E20" s="47" t="s">
        <v>157</v>
      </c>
      <c r="F20" s="47" t="s">
        <v>44</v>
      </c>
      <c r="G20" s="66">
        <v>1</v>
      </c>
      <c r="H20" s="49" t="s">
        <v>158</v>
      </c>
      <c r="I20" s="50" t="s">
        <v>46</v>
      </c>
      <c r="J20" s="50" t="s">
        <v>47</v>
      </c>
      <c r="K20" s="49" t="s">
        <v>159</v>
      </c>
      <c r="L20" s="49" t="s">
        <v>160</v>
      </c>
      <c r="M20" s="67">
        <v>45307</v>
      </c>
      <c r="N20" s="67">
        <v>45656</v>
      </c>
      <c r="O20" s="66">
        <v>0.1</v>
      </c>
      <c r="P20" s="66">
        <v>0.2</v>
      </c>
      <c r="Q20" s="66">
        <v>0.4</v>
      </c>
      <c r="R20" s="66">
        <v>1</v>
      </c>
      <c r="S20" s="52" t="s">
        <v>50</v>
      </c>
      <c r="T20" s="68">
        <v>40248000</v>
      </c>
      <c r="U20" s="47" t="s">
        <v>51</v>
      </c>
      <c r="V20" s="50" t="s">
        <v>52</v>
      </c>
      <c r="W20" s="417"/>
      <c r="X20" s="47" t="s">
        <v>161</v>
      </c>
      <c r="Y20" s="50" t="s">
        <v>54</v>
      </c>
      <c r="Z20" s="47" t="s">
        <v>90</v>
      </c>
      <c r="AA20" s="50" t="s">
        <v>59</v>
      </c>
      <c r="AB20" s="348"/>
      <c r="AC20" s="30">
        <v>0.1</v>
      </c>
      <c r="AD20" s="38">
        <f>+IF(O20=0,"No Aplica",IF(AC20/O20&gt;=100%,100%,AC20/O20))</f>
        <v>1</v>
      </c>
      <c r="AE20" s="39" t="str">
        <f t="shared" si="4"/>
        <v>Avance satisfactorio</v>
      </c>
      <c r="AF20" s="45" t="s">
        <v>162</v>
      </c>
      <c r="AG20" s="70" t="s">
        <v>163</v>
      </c>
      <c r="AH20" s="35" t="s">
        <v>59</v>
      </c>
      <c r="AI20" s="41" t="str">
        <f t="shared" si="5"/>
        <v>En gestión</v>
      </c>
      <c r="AJ20" s="269">
        <v>40248000</v>
      </c>
      <c r="AK20" s="269">
        <v>4024800</v>
      </c>
      <c r="AL20" s="412"/>
      <c r="AM20" s="412"/>
      <c r="AN20" s="412"/>
      <c r="AO20" s="260"/>
      <c r="AP20" s="30">
        <v>0.2</v>
      </c>
      <c r="AQ20" s="38">
        <f t="shared" si="6"/>
        <v>1</v>
      </c>
      <c r="AR20" s="353" t="str">
        <f t="shared" si="7"/>
        <v>Avance satisfactorio</v>
      </c>
      <c r="AS20" s="265" t="s">
        <v>164</v>
      </c>
      <c r="AT20" s="71" t="s">
        <v>165</v>
      </c>
      <c r="AU20" s="35" t="s">
        <v>59</v>
      </c>
      <c r="AV20" s="41" t="str">
        <f t="shared" si="8"/>
        <v>En gestión</v>
      </c>
      <c r="AW20" s="306">
        <v>40248000</v>
      </c>
      <c r="AX20" s="42">
        <v>8049600</v>
      </c>
      <c r="AY20" s="412"/>
      <c r="AZ20" s="412"/>
      <c r="BA20" s="412"/>
    </row>
    <row r="21" spans="2:53" s="37" customFormat="1" ht="91.5" customHeight="1">
      <c r="B21" s="46" t="s">
        <v>141</v>
      </c>
      <c r="C21" s="21" t="s">
        <v>166</v>
      </c>
      <c r="D21" s="47" t="s">
        <v>42</v>
      </c>
      <c r="E21" s="47" t="s">
        <v>167</v>
      </c>
      <c r="F21" s="47" t="s">
        <v>168</v>
      </c>
      <c r="G21" s="66">
        <v>1</v>
      </c>
      <c r="H21" s="49" t="s">
        <v>169</v>
      </c>
      <c r="I21" s="50" t="s">
        <v>46</v>
      </c>
      <c r="J21" s="50" t="s">
        <v>47</v>
      </c>
      <c r="K21" s="49" t="s">
        <v>170</v>
      </c>
      <c r="L21" s="49" t="s">
        <v>171</v>
      </c>
      <c r="M21" s="67">
        <v>45323</v>
      </c>
      <c r="N21" s="67">
        <v>45656</v>
      </c>
      <c r="O21" s="66">
        <v>0.1</v>
      </c>
      <c r="P21" s="66">
        <v>0.4</v>
      </c>
      <c r="Q21" s="66">
        <v>0.7</v>
      </c>
      <c r="R21" s="66">
        <v>1</v>
      </c>
      <c r="S21" s="52" t="s">
        <v>50</v>
      </c>
      <c r="T21" s="68">
        <v>60000000</v>
      </c>
      <c r="U21" s="47" t="s">
        <v>172</v>
      </c>
      <c r="V21" s="50" t="s">
        <v>173</v>
      </c>
      <c r="W21" s="416">
        <v>172000000</v>
      </c>
      <c r="X21" s="47" t="s">
        <v>161</v>
      </c>
      <c r="Y21" s="50" t="s">
        <v>54</v>
      </c>
      <c r="Z21" s="47" t="s">
        <v>90</v>
      </c>
      <c r="AA21" s="50" t="s">
        <v>56</v>
      </c>
      <c r="AB21" s="348"/>
      <c r="AC21" s="30">
        <v>0.1</v>
      </c>
      <c r="AD21" s="38">
        <f>+IF(O21=0,"No Aplica",IF(AC21/O21&gt;=100%,100%,AC21/O21))</f>
        <v>1</v>
      </c>
      <c r="AE21" s="39" t="str">
        <f t="shared" si="4"/>
        <v>Avance satisfactorio</v>
      </c>
      <c r="AF21" s="45" t="s">
        <v>174</v>
      </c>
      <c r="AG21" s="70" t="s">
        <v>175</v>
      </c>
      <c r="AH21" s="35" t="s">
        <v>59</v>
      </c>
      <c r="AI21" s="41" t="str">
        <f t="shared" si="5"/>
        <v>En gestión</v>
      </c>
      <c r="AJ21" s="269">
        <v>60000000</v>
      </c>
      <c r="AK21" s="269">
        <v>6000000</v>
      </c>
      <c r="AL21" s="410">
        <v>172000000</v>
      </c>
      <c r="AM21" s="410">
        <v>171995000</v>
      </c>
      <c r="AN21" s="410">
        <v>5921333</v>
      </c>
      <c r="AO21" s="260"/>
      <c r="AP21" s="30">
        <v>0.4</v>
      </c>
      <c r="AQ21" s="38">
        <f t="shared" si="6"/>
        <v>1</v>
      </c>
      <c r="AR21" s="39" t="str">
        <f t="shared" si="7"/>
        <v>Avance satisfactorio</v>
      </c>
      <c r="AS21" s="356" t="s">
        <v>1615</v>
      </c>
      <c r="AT21" s="71" t="s">
        <v>1616</v>
      </c>
      <c r="AU21" s="35" t="s">
        <v>59</v>
      </c>
      <c r="AV21" s="41" t="str">
        <f t="shared" si="8"/>
        <v>En gestión</v>
      </c>
      <c r="AW21" s="306">
        <v>60000000</v>
      </c>
      <c r="AX21" s="42">
        <v>12000000</v>
      </c>
      <c r="AY21" s="410">
        <v>172500000</v>
      </c>
      <c r="AZ21" s="410">
        <v>171995000</v>
      </c>
      <c r="BA21" s="410">
        <v>75949666</v>
      </c>
    </row>
    <row r="22" spans="2:53" s="37" customFormat="1" ht="91.5" customHeight="1">
      <c r="B22" s="20" t="s">
        <v>141</v>
      </c>
      <c r="C22" s="21" t="s">
        <v>176</v>
      </c>
      <c r="D22" s="72" t="s">
        <v>177</v>
      </c>
      <c r="E22" s="72" t="s">
        <v>178</v>
      </c>
      <c r="F22" s="72" t="s">
        <v>168</v>
      </c>
      <c r="G22" s="73">
        <v>1</v>
      </c>
      <c r="H22" s="72" t="s">
        <v>179</v>
      </c>
      <c r="I22" s="74" t="s">
        <v>83</v>
      </c>
      <c r="J22" s="75" t="s">
        <v>47</v>
      </c>
      <c r="K22" s="76" t="s">
        <v>180</v>
      </c>
      <c r="L22" s="77" t="s">
        <v>181</v>
      </c>
      <c r="M22" s="27">
        <v>45293</v>
      </c>
      <c r="N22" s="27" t="s">
        <v>126</v>
      </c>
      <c r="O22" s="78">
        <v>0.1</v>
      </c>
      <c r="P22" s="78">
        <v>0.4</v>
      </c>
      <c r="Q22" s="78">
        <v>0.7</v>
      </c>
      <c r="R22" s="78">
        <v>1</v>
      </c>
      <c r="S22" s="74" t="s">
        <v>50</v>
      </c>
      <c r="T22" s="63">
        <v>60000000</v>
      </c>
      <c r="U22" s="72" t="s">
        <v>172</v>
      </c>
      <c r="V22" s="76" t="s">
        <v>173</v>
      </c>
      <c r="W22" s="424"/>
      <c r="X22" s="72" t="s">
        <v>128</v>
      </c>
      <c r="Y22" s="75" t="s">
        <v>54</v>
      </c>
      <c r="Z22" s="72" t="s">
        <v>90</v>
      </c>
      <c r="AA22" s="75" t="s">
        <v>59</v>
      </c>
      <c r="AB22" s="349"/>
      <c r="AC22" s="30">
        <v>0.2</v>
      </c>
      <c r="AD22" s="38">
        <v>1</v>
      </c>
      <c r="AE22" s="39" t="str">
        <f>IF(ISTEXT(AD22),"No reporta avance en el periodo",IF(AD22&lt;=69%,"Avance insuficiente",IF(AD22&gt;95%,"Avance satisfactorio",IF(AD22&gt;70%,"Avance suficiente",IF(AD22&lt;94%,"Avance suficiente",0)))))</f>
        <v>Avance satisfactorio</v>
      </c>
      <c r="AF22" s="45" t="s">
        <v>182</v>
      </c>
      <c r="AG22" s="79" t="s">
        <v>1617</v>
      </c>
      <c r="AH22" s="35" t="s">
        <v>59</v>
      </c>
      <c r="AI22" s="41" t="str">
        <f t="shared" si="5"/>
        <v>En gestión</v>
      </c>
      <c r="AJ22" s="269">
        <v>60000000</v>
      </c>
      <c r="AK22" s="269">
        <f>AJ22*0.2</f>
        <v>12000000</v>
      </c>
      <c r="AL22" s="411"/>
      <c r="AM22" s="411"/>
      <c r="AN22" s="411"/>
      <c r="AO22" s="260"/>
      <c r="AP22" s="30">
        <v>0.8</v>
      </c>
      <c r="AQ22" s="38">
        <f t="shared" si="6"/>
        <v>1</v>
      </c>
      <c r="AR22" s="39" t="str">
        <f t="shared" si="7"/>
        <v>Avance satisfactorio</v>
      </c>
      <c r="AS22" s="40" t="s">
        <v>183</v>
      </c>
      <c r="AT22" s="71" t="s">
        <v>1618</v>
      </c>
      <c r="AU22" s="35" t="s">
        <v>59</v>
      </c>
      <c r="AV22" s="41" t="str">
        <f t="shared" si="8"/>
        <v>En gestión</v>
      </c>
      <c r="AW22" s="306">
        <v>60000000</v>
      </c>
      <c r="AX22" s="306">
        <v>24000000</v>
      </c>
      <c r="AY22" s="411"/>
      <c r="AZ22" s="411"/>
      <c r="BA22" s="411"/>
    </row>
    <row r="23" spans="2:53" s="37" customFormat="1" ht="91.5" customHeight="1">
      <c r="B23" s="80" t="s">
        <v>141</v>
      </c>
      <c r="C23" s="21" t="s">
        <v>184</v>
      </c>
      <c r="D23" s="81" t="s">
        <v>177</v>
      </c>
      <c r="E23" s="81" t="s">
        <v>178</v>
      </c>
      <c r="F23" s="81" t="s">
        <v>168</v>
      </c>
      <c r="G23" s="59">
        <v>1</v>
      </c>
      <c r="H23" s="81" t="s">
        <v>185</v>
      </c>
      <c r="I23" s="82" t="s">
        <v>83</v>
      </c>
      <c r="J23" s="82" t="s">
        <v>47</v>
      </c>
      <c r="K23" s="83" t="s">
        <v>180</v>
      </c>
      <c r="L23" s="81" t="s">
        <v>186</v>
      </c>
      <c r="M23" s="84">
        <v>45293</v>
      </c>
      <c r="N23" s="84" t="s">
        <v>126</v>
      </c>
      <c r="O23" s="59">
        <v>0.1</v>
      </c>
      <c r="P23" s="59">
        <v>0.4</v>
      </c>
      <c r="Q23" s="59">
        <v>0.7</v>
      </c>
      <c r="R23" s="59">
        <v>1</v>
      </c>
      <c r="S23" s="74" t="s">
        <v>50</v>
      </c>
      <c r="T23" s="85">
        <v>20000000</v>
      </c>
      <c r="U23" s="86" t="s">
        <v>172</v>
      </c>
      <c r="V23" s="87" t="s">
        <v>173</v>
      </c>
      <c r="W23" s="417"/>
      <c r="X23" s="81" t="s">
        <v>128</v>
      </c>
      <c r="Y23" s="82" t="s">
        <v>54</v>
      </c>
      <c r="Z23" s="72" t="s">
        <v>90</v>
      </c>
      <c r="AA23" s="82" t="s">
        <v>59</v>
      </c>
      <c r="AB23" s="349"/>
      <c r="AC23" s="30">
        <v>0.1</v>
      </c>
      <c r="AD23" s="38">
        <v>1</v>
      </c>
      <c r="AE23" s="39" t="str">
        <f t="shared" si="4"/>
        <v>Avance satisfactorio</v>
      </c>
      <c r="AF23" s="45" t="s">
        <v>187</v>
      </c>
      <c r="AG23" s="88" t="s">
        <v>1619</v>
      </c>
      <c r="AH23" s="35" t="s">
        <v>59</v>
      </c>
      <c r="AI23" s="41" t="str">
        <f t="shared" si="5"/>
        <v>En gestión</v>
      </c>
      <c r="AJ23" s="269">
        <v>20000000</v>
      </c>
      <c r="AK23" s="269">
        <f>AJ23*0.1</f>
        <v>2000000</v>
      </c>
      <c r="AL23" s="412"/>
      <c r="AM23" s="412"/>
      <c r="AN23" s="412"/>
      <c r="AO23" s="260"/>
      <c r="AP23" s="30">
        <v>0.4</v>
      </c>
      <c r="AQ23" s="38">
        <f t="shared" si="6"/>
        <v>1</v>
      </c>
      <c r="AR23" s="39" t="str">
        <f t="shared" si="7"/>
        <v>Avance satisfactorio</v>
      </c>
      <c r="AS23" s="40" t="s">
        <v>188</v>
      </c>
      <c r="AT23" s="71" t="s">
        <v>1620</v>
      </c>
      <c r="AU23" s="35" t="s">
        <v>59</v>
      </c>
      <c r="AV23" s="41" t="str">
        <f>IF($AP22&lt;1%,"Sin iniciar",IF($AP22=100%,"Terminado","En gestión"))</f>
        <v>En gestión</v>
      </c>
      <c r="AW23" s="306">
        <v>20000000</v>
      </c>
      <c r="AX23" s="306">
        <v>8000000</v>
      </c>
      <c r="AY23" s="412"/>
      <c r="AZ23" s="412"/>
      <c r="BA23" s="412"/>
    </row>
    <row r="24" spans="2:53" s="37" customFormat="1" ht="91.5" customHeight="1">
      <c r="B24" s="20" t="s">
        <v>189</v>
      </c>
      <c r="C24" s="21" t="s">
        <v>190</v>
      </c>
      <c r="D24" s="22" t="s">
        <v>191</v>
      </c>
      <c r="E24" s="22" t="s">
        <v>192</v>
      </c>
      <c r="F24" s="22" t="s">
        <v>44</v>
      </c>
      <c r="G24" s="89">
        <v>1</v>
      </c>
      <c r="H24" s="22" t="s">
        <v>193</v>
      </c>
      <c r="I24" s="25" t="s">
        <v>194</v>
      </c>
      <c r="J24" s="25" t="s">
        <v>47</v>
      </c>
      <c r="K24" s="22" t="s">
        <v>195</v>
      </c>
      <c r="L24" s="22" t="s">
        <v>196</v>
      </c>
      <c r="M24" s="62">
        <v>45293</v>
      </c>
      <c r="N24" s="62">
        <v>45657</v>
      </c>
      <c r="O24" s="58">
        <v>0.2</v>
      </c>
      <c r="P24" s="58">
        <v>0.4</v>
      </c>
      <c r="Q24" s="58">
        <v>0.6</v>
      </c>
      <c r="R24" s="58">
        <v>1</v>
      </c>
      <c r="S24" s="52" t="s">
        <v>50</v>
      </c>
      <c r="T24" s="53">
        <v>641872534.22000003</v>
      </c>
      <c r="U24" s="22" t="s">
        <v>87</v>
      </c>
      <c r="V24" s="22" t="s">
        <v>197</v>
      </c>
      <c r="W24" s="90">
        <v>400000000</v>
      </c>
      <c r="X24" s="25" t="s">
        <v>198</v>
      </c>
      <c r="Y24" s="25" t="s">
        <v>54</v>
      </c>
      <c r="Z24" s="22" t="s">
        <v>199</v>
      </c>
      <c r="AA24" s="25" t="s">
        <v>59</v>
      </c>
      <c r="AB24" s="348"/>
      <c r="AC24" s="91">
        <v>0.15</v>
      </c>
      <c r="AD24" s="38">
        <f t="shared" ref="AD24:AD55" si="9">+IF(O24=0,"No Aplica",IF(AC24/O24&gt;=100%,100%,AC24/O24))</f>
        <v>0.74999999999999989</v>
      </c>
      <c r="AE24" s="39" t="str">
        <f t="shared" si="4"/>
        <v>Avance suficiente</v>
      </c>
      <c r="AF24" s="45" t="s">
        <v>200</v>
      </c>
      <c r="AG24" s="45" t="s">
        <v>201</v>
      </c>
      <c r="AH24" s="45" t="s">
        <v>59</v>
      </c>
      <c r="AI24" s="41" t="str">
        <f t="shared" si="5"/>
        <v>En gestión</v>
      </c>
      <c r="AJ24" s="269">
        <v>641872534.22000003</v>
      </c>
      <c r="AK24" s="269">
        <v>160468134</v>
      </c>
      <c r="AL24" s="42">
        <v>400000000</v>
      </c>
      <c r="AM24" s="42">
        <v>320219999</v>
      </c>
      <c r="AN24" s="42">
        <v>29956665.329999998</v>
      </c>
      <c r="AO24" s="260"/>
      <c r="AP24" s="30">
        <f>24.5/54</f>
        <v>0.45370370370370372</v>
      </c>
      <c r="AQ24" s="38">
        <f t="shared" si="6"/>
        <v>1</v>
      </c>
      <c r="AR24" s="39" t="str">
        <f t="shared" si="7"/>
        <v>Avance satisfactorio</v>
      </c>
      <c r="AS24" s="40" t="s">
        <v>1621</v>
      </c>
      <c r="AT24" s="71" t="s">
        <v>202</v>
      </c>
      <c r="AU24" s="92" t="s">
        <v>59</v>
      </c>
      <c r="AV24" s="41" t="str">
        <f t="shared" ref="AV24:AV67" si="10">IF($AP24&lt;1%,"Sin iniciar",IF($AP24=100%,"Terminado","En gestión"))</f>
        <v>En gestión</v>
      </c>
      <c r="AW24" s="284" t="s">
        <v>203</v>
      </c>
      <c r="AX24" s="92" t="s">
        <v>204</v>
      </c>
      <c r="AY24" s="42">
        <v>403675000.34573746</v>
      </c>
      <c r="AZ24" s="42">
        <v>320219999</v>
      </c>
      <c r="BA24" s="42">
        <v>126256665.33</v>
      </c>
    </row>
    <row r="25" spans="2:53" s="37" customFormat="1" ht="91.5" customHeight="1">
      <c r="B25" s="46" t="s">
        <v>205</v>
      </c>
      <c r="C25" s="21" t="s">
        <v>206</v>
      </c>
      <c r="D25" s="47" t="s">
        <v>191</v>
      </c>
      <c r="E25" s="47" t="s">
        <v>207</v>
      </c>
      <c r="F25" s="47" t="s">
        <v>44</v>
      </c>
      <c r="G25" s="89">
        <v>0.89</v>
      </c>
      <c r="H25" s="47" t="s">
        <v>208</v>
      </c>
      <c r="I25" s="50" t="s">
        <v>46</v>
      </c>
      <c r="J25" s="50" t="s">
        <v>47</v>
      </c>
      <c r="K25" s="47" t="s">
        <v>209</v>
      </c>
      <c r="L25" s="47" t="s">
        <v>210</v>
      </c>
      <c r="M25" s="51">
        <v>45337</v>
      </c>
      <c r="N25" s="51">
        <v>45626</v>
      </c>
      <c r="O25" s="58">
        <v>0.2</v>
      </c>
      <c r="P25" s="58">
        <v>0.6</v>
      </c>
      <c r="Q25" s="58">
        <v>0.8</v>
      </c>
      <c r="R25" s="58">
        <v>1</v>
      </c>
      <c r="S25" s="52" t="s">
        <v>50</v>
      </c>
      <c r="T25" s="53">
        <v>116539017</v>
      </c>
      <c r="U25" s="93" t="s">
        <v>211</v>
      </c>
      <c r="V25" s="47" t="s">
        <v>212</v>
      </c>
      <c r="W25" s="421">
        <v>1151889712</v>
      </c>
      <c r="X25" s="93" t="s">
        <v>213</v>
      </c>
      <c r="Y25" s="93" t="s">
        <v>214</v>
      </c>
      <c r="Z25" s="93" t="s">
        <v>215</v>
      </c>
      <c r="AA25" s="94" t="s">
        <v>59</v>
      </c>
      <c r="AB25" s="348"/>
      <c r="AC25" s="30">
        <v>0.2</v>
      </c>
      <c r="AD25" s="38">
        <f t="shared" si="9"/>
        <v>1</v>
      </c>
      <c r="AE25" s="39" t="str">
        <f t="shared" si="4"/>
        <v>Avance satisfactorio</v>
      </c>
      <c r="AF25" s="45" t="s">
        <v>216</v>
      </c>
      <c r="AG25" s="45" t="s">
        <v>217</v>
      </c>
      <c r="AH25" s="45" t="s">
        <v>59</v>
      </c>
      <c r="AI25" s="41" t="str">
        <f t="shared" si="5"/>
        <v>En gestión</v>
      </c>
      <c r="AJ25" s="269">
        <v>116539017</v>
      </c>
      <c r="AK25" s="269">
        <v>29134754</v>
      </c>
      <c r="AL25" s="410">
        <v>1151889712</v>
      </c>
      <c r="AM25" s="410">
        <v>689957299.33000004</v>
      </c>
      <c r="AN25" s="410">
        <v>78602498.670000002</v>
      </c>
      <c r="AO25" s="260"/>
      <c r="AP25" s="30">
        <v>0.6</v>
      </c>
      <c r="AQ25" s="38">
        <f t="shared" si="6"/>
        <v>1</v>
      </c>
      <c r="AR25" s="39" t="str">
        <f t="shared" si="7"/>
        <v>Avance satisfactorio</v>
      </c>
      <c r="AS25" s="40" t="s">
        <v>1622</v>
      </c>
      <c r="AT25" s="71" t="s">
        <v>218</v>
      </c>
      <c r="AU25" s="92" t="s">
        <v>59</v>
      </c>
      <c r="AV25" s="41" t="str">
        <f t="shared" si="10"/>
        <v>En gestión</v>
      </c>
      <c r="AW25" s="269">
        <v>116539017</v>
      </c>
      <c r="AX25" s="269">
        <v>29134754</v>
      </c>
      <c r="AY25" s="410">
        <v>1151889712</v>
      </c>
      <c r="AZ25" s="410">
        <v>746148632.65999997</v>
      </c>
      <c r="BA25" s="410">
        <v>290271833</v>
      </c>
    </row>
    <row r="26" spans="2:53" s="95" customFormat="1" ht="60" customHeight="1">
      <c r="B26" s="46" t="s">
        <v>205</v>
      </c>
      <c r="C26" s="21" t="s">
        <v>219</v>
      </c>
      <c r="D26" s="47" t="s">
        <v>191</v>
      </c>
      <c r="E26" s="47" t="s">
        <v>220</v>
      </c>
      <c r="F26" s="47" t="s">
        <v>44</v>
      </c>
      <c r="G26" s="59">
        <v>1</v>
      </c>
      <c r="H26" s="47" t="s">
        <v>221</v>
      </c>
      <c r="I26" s="50" t="s">
        <v>46</v>
      </c>
      <c r="J26" s="50" t="s">
        <v>47</v>
      </c>
      <c r="K26" s="47" t="s">
        <v>222</v>
      </c>
      <c r="L26" s="47" t="s">
        <v>223</v>
      </c>
      <c r="M26" s="51">
        <v>45337</v>
      </c>
      <c r="N26" s="51">
        <v>45641</v>
      </c>
      <c r="O26" s="58">
        <v>0.25</v>
      </c>
      <c r="P26" s="58">
        <v>0.5</v>
      </c>
      <c r="Q26" s="58">
        <v>0.7</v>
      </c>
      <c r="R26" s="58">
        <v>1</v>
      </c>
      <c r="S26" s="52" t="s">
        <v>50</v>
      </c>
      <c r="T26" s="53">
        <v>51389575</v>
      </c>
      <c r="U26" s="93" t="s">
        <v>211</v>
      </c>
      <c r="V26" s="47" t="s">
        <v>212</v>
      </c>
      <c r="W26" s="422"/>
      <c r="X26" s="93" t="s">
        <v>213</v>
      </c>
      <c r="Y26" s="93" t="s">
        <v>214</v>
      </c>
      <c r="Z26" s="93" t="s">
        <v>215</v>
      </c>
      <c r="AA26" s="94" t="s">
        <v>59</v>
      </c>
      <c r="AB26" s="348"/>
      <c r="AC26" s="30">
        <f>29/105</f>
        <v>0.27619047619047621</v>
      </c>
      <c r="AD26" s="38">
        <f t="shared" si="9"/>
        <v>1</v>
      </c>
      <c r="AE26" s="39" t="str">
        <f t="shared" si="4"/>
        <v>Avance satisfactorio</v>
      </c>
      <c r="AF26" s="45" t="s">
        <v>224</v>
      </c>
      <c r="AG26" s="45" t="s">
        <v>225</v>
      </c>
      <c r="AH26" s="45" t="s">
        <v>59</v>
      </c>
      <c r="AI26" s="41" t="str">
        <f t="shared" si="5"/>
        <v>En gestión</v>
      </c>
      <c r="AJ26" s="269">
        <v>51389575</v>
      </c>
      <c r="AK26" s="269">
        <v>12847394</v>
      </c>
      <c r="AL26" s="411"/>
      <c r="AM26" s="411"/>
      <c r="AN26" s="411"/>
      <c r="AO26" s="260"/>
      <c r="AP26" s="30">
        <v>0.72807017543859653</v>
      </c>
      <c r="AQ26" s="38">
        <f t="shared" si="6"/>
        <v>1</v>
      </c>
      <c r="AR26" s="39" t="str">
        <f t="shared" si="7"/>
        <v>Avance satisfactorio</v>
      </c>
      <c r="AS26" s="40" t="s">
        <v>226</v>
      </c>
      <c r="AT26" s="71" t="s">
        <v>227</v>
      </c>
      <c r="AU26" s="92" t="s">
        <v>59</v>
      </c>
      <c r="AV26" s="41" t="str">
        <f t="shared" si="10"/>
        <v>En gestión</v>
      </c>
      <c r="AW26" s="269">
        <v>51389575</v>
      </c>
      <c r="AX26" s="269">
        <v>12847394</v>
      </c>
      <c r="AY26" s="411"/>
      <c r="AZ26" s="411"/>
      <c r="BA26" s="411"/>
    </row>
    <row r="27" spans="2:53" s="95" customFormat="1" ht="87.75" customHeight="1">
      <c r="B27" s="46" t="s">
        <v>205</v>
      </c>
      <c r="C27" s="21" t="s">
        <v>228</v>
      </c>
      <c r="D27" s="47" t="s">
        <v>121</v>
      </c>
      <c r="E27" s="47" t="s">
        <v>229</v>
      </c>
      <c r="F27" s="47" t="s">
        <v>44</v>
      </c>
      <c r="G27" s="59">
        <v>0.7</v>
      </c>
      <c r="H27" s="47" t="s">
        <v>230</v>
      </c>
      <c r="I27" s="50" t="s">
        <v>46</v>
      </c>
      <c r="J27" s="50" t="s">
        <v>47</v>
      </c>
      <c r="K27" s="47" t="s">
        <v>231</v>
      </c>
      <c r="L27" s="47" t="s">
        <v>232</v>
      </c>
      <c r="M27" s="51">
        <v>45306</v>
      </c>
      <c r="N27" s="51">
        <v>45641</v>
      </c>
      <c r="O27" s="58">
        <v>0.7</v>
      </c>
      <c r="P27" s="58">
        <v>0.7</v>
      </c>
      <c r="Q27" s="58">
        <v>0.7</v>
      </c>
      <c r="R27" s="58">
        <v>0.7</v>
      </c>
      <c r="S27" s="52" t="s">
        <v>50</v>
      </c>
      <c r="T27" s="53">
        <v>43705577</v>
      </c>
      <c r="U27" s="93" t="s">
        <v>211</v>
      </c>
      <c r="V27" s="47" t="s">
        <v>212</v>
      </c>
      <c r="W27" s="422"/>
      <c r="X27" s="93" t="s">
        <v>213</v>
      </c>
      <c r="Y27" s="93" t="s">
        <v>214</v>
      </c>
      <c r="Z27" s="93" t="s">
        <v>215</v>
      </c>
      <c r="AA27" s="94" t="s">
        <v>59</v>
      </c>
      <c r="AB27" s="348"/>
      <c r="AC27" s="30">
        <f>19.79%/23.94%</f>
        <v>0.82664995822890552</v>
      </c>
      <c r="AD27" s="38">
        <f t="shared" si="9"/>
        <v>1</v>
      </c>
      <c r="AE27" s="39" t="str">
        <f t="shared" si="4"/>
        <v>Avance satisfactorio</v>
      </c>
      <c r="AF27" s="45" t="s">
        <v>233</v>
      </c>
      <c r="AG27" s="45" t="s">
        <v>234</v>
      </c>
      <c r="AH27" s="45" t="s">
        <v>59</v>
      </c>
      <c r="AI27" s="41" t="str">
        <f t="shared" si="5"/>
        <v>En gestión</v>
      </c>
      <c r="AJ27" s="269">
        <v>43705577</v>
      </c>
      <c r="AK27" s="269">
        <v>10926394</v>
      </c>
      <c r="AL27" s="411"/>
      <c r="AM27" s="411"/>
      <c r="AN27" s="411"/>
      <c r="AO27" s="260"/>
      <c r="AP27" s="30">
        <v>0.82282581609768257</v>
      </c>
      <c r="AQ27" s="38">
        <f t="shared" si="6"/>
        <v>1</v>
      </c>
      <c r="AR27" s="39" t="str">
        <f t="shared" si="7"/>
        <v>Avance satisfactorio</v>
      </c>
      <c r="AS27" s="40" t="s">
        <v>235</v>
      </c>
      <c r="AT27" s="71" t="s">
        <v>236</v>
      </c>
      <c r="AU27" s="92" t="s">
        <v>59</v>
      </c>
      <c r="AV27" s="41" t="str">
        <f t="shared" si="10"/>
        <v>En gestión</v>
      </c>
      <c r="AW27" s="269">
        <v>43705577</v>
      </c>
      <c r="AX27" s="269">
        <v>10926394</v>
      </c>
      <c r="AY27" s="411"/>
      <c r="AZ27" s="411"/>
      <c r="BA27" s="411"/>
    </row>
    <row r="28" spans="2:53" s="95" customFormat="1" ht="87.75" customHeight="1">
      <c r="B28" s="46" t="s">
        <v>205</v>
      </c>
      <c r="C28" s="21" t="s">
        <v>237</v>
      </c>
      <c r="D28" s="47" t="s">
        <v>121</v>
      </c>
      <c r="E28" s="47" t="s">
        <v>229</v>
      </c>
      <c r="F28" s="47" t="s">
        <v>44</v>
      </c>
      <c r="G28" s="59">
        <v>0.9</v>
      </c>
      <c r="H28" s="47" t="s">
        <v>238</v>
      </c>
      <c r="I28" s="50" t="s">
        <v>46</v>
      </c>
      <c r="J28" s="50" t="s">
        <v>47</v>
      </c>
      <c r="K28" s="47" t="s">
        <v>239</v>
      </c>
      <c r="L28" s="47" t="s">
        <v>1623</v>
      </c>
      <c r="M28" s="51">
        <v>45293</v>
      </c>
      <c r="N28" s="51">
        <v>45641</v>
      </c>
      <c r="O28" s="58">
        <v>0.3</v>
      </c>
      <c r="P28" s="58">
        <v>0.5</v>
      </c>
      <c r="Q28" s="58">
        <v>0.7</v>
      </c>
      <c r="R28" s="58">
        <v>1</v>
      </c>
      <c r="S28" s="52" t="s">
        <v>50</v>
      </c>
      <c r="T28" s="53">
        <v>366637913</v>
      </c>
      <c r="U28" s="93" t="s">
        <v>211</v>
      </c>
      <c r="V28" s="47" t="s">
        <v>212</v>
      </c>
      <c r="W28" s="423"/>
      <c r="X28" s="93" t="s">
        <v>213</v>
      </c>
      <c r="Y28" s="93" t="s">
        <v>214</v>
      </c>
      <c r="Z28" s="93" t="s">
        <v>215</v>
      </c>
      <c r="AA28" s="94" t="s">
        <v>59</v>
      </c>
      <c r="AB28" s="348"/>
      <c r="AC28" s="30">
        <f>(7+100)/(19+108)</f>
        <v>0.84251968503937003</v>
      </c>
      <c r="AD28" s="38">
        <f t="shared" si="9"/>
        <v>1</v>
      </c>
      <c r="AE28" s="39" t="str">
        <f t="shared" si="4"/>
        <v>Avance satisfactorio</v>
      </c>
      <c r="AF28" s="45" t="s">
        <v>240</v>
      </c>
      <c r="AG28" s="45" t="s">
        <v>241</v>
      </c>
      <c r="AH28" s="45" t="s">
        <v>59</v>
      </c>
      <c r="AI28" s="41" t="str">
        <f t="shared" si="5"/>
        <v>En gestión</v>
      </c>
      <c r="AJ28" s="269">
        <v>366637913</v>
      </c>
      <c r="AK28" s="269">
        <v>91659478</v>
      </c>
      <c r="AL28" s="412"/>
      <c r="AM28" s="412"/>
      <c r="AN28" s="412"/>
      <c r="AO28" s="260"/>
      <c r="AP28" s="30">
        <v>0.87628865979381443</v>
      </c>
      <c r="AQ28" s="38">
        <f t="shared" si="6"/>
        <v>1</v>
      </c>
      <c r="AR28" s="39" t="str">
        <f t="shared" si="7"/>
        <v>Avance satisfactorio</v>
      </c>
      <c r="AS28" s="40" t="s">
        <v>242</v>
      </c>
      <c r="AT28" s="71" t="s">
        <v>243</v>
      </c>
      <c r="AU28" s="92" t="s">
        <v>59</v>
      </c>
      <c r="AV28" s="41" t="str">
        <f t="shared" si="10"/>
        <v>En gestión</v>
      </c>
      <c r="AW28" s="269">
        <v>366637913</v>
      </c>
      <c r="AX28" s="269">
        <v>91659478</v>
      </c>
      <c r="AY28" s="412"/>
      <c r="AZ28" s="412"/>
      <c r="BA28" s="412"/>
    </row>
    <row r="29" spans="2:53" s="95" customFormat="1" ht="87.75" customHeight="1">
      <c r="B29" s="46" t="s">
        <v>205</v>
      </c>
      <c r="C29" s="21" t="s">
        <v>244</v>
      </c>
      <c r="D29" s="47" t="s">
        <v>121</v>
      </c>
      <c r="E29" s="47" t="s">
        <v>229</v>
      </c>
      <c r="F29" s="47" t="s">
        <v>44</v>
      </c>
      <c r="G29" s="59">
        <v>1</v>
      </c>
      <c r="H29" s="47" t="s">
        <v>245</v>
      </c>
      <c r="I29" s="50" t="s">
        <v>46</v>
      </c>
      <c r="J29" s="50" t="s">
        <v>47</v>
      </c>
      <c r="K29" s="47" t="s">
        <v>246</v>
      </c>
      <c r="L29" s="47" t="s">
        <v>247</v>
      </c>
      <c r="M29" s="51">
        <v>45337</v>
      </c>
      <c r="N29" s="51">
        <v>45641</v>
      </c>
      <c r="O29" s="58">
        <v>0.25</v>
      </c>
      <c r="P29" s="58">
        <v>0.5</v>
      </c>
      <c r="Q29" s="58">
        <v>0.75</v>
      </c>
      <c r="R29" s="58">
        <v>1</v>
      </c>
      <c r="S29" s="52" t="s">
        <v>50</v>
      </c>
      <c r="T29" s="53">
        <v>13722115</v>
      </c>
      <c r="U29" s="93" t="s">
        <v>211</v>
      </c>
      <c r="V29" s="47" t="s">
        <v>248</v>
      </c>
      <c r="W29" s="421">
        <v>3504500558.3333335</v>
      </c>
      <c r="X29" s="93" t="s">
        <v>53</v>
      </c>
      <c r="Y29" s="98" t="s">
        <v>214</v>
      </c>
      <c r="Z29" s="93" t="s">
        <v>215</v>
      </c>
      <c r="AA29" s="94" t="s">
        <v>59</v>
      </c>
      <c r="AB29" s="348"/>
      <c r="AC29" s="30">
        <v>0.25</v>
      </c>
      <c r="AD29" s="38">
        <f t="shared" si="9"/>
        <v>1</v>
      </c>
      <c r="AE29" s="39" t="str">
        <f t="shared" si="4"/>
        <v>Avance satisfactorio</v>
      </c>
      <c r="AF29" s="45" t="s">
        <v>249</v>
      </c>
      <c r="AG29" s="45" t="s">
        <v>250</v>
      </c>
      <c r="AH29" s="45" t="s">
        <v>59</v>
      </c>
      <c r="AI29" s="41" t="str">
        <f t="shared" si="5"/>
        <v>En gestión</v>
      </c>
      <c r="AJ29" s="269">
        <v>13722115</v>
      </c>
      <c r="AK29" s="269">
        <v>3430529</v>
      </c>
      <c r="AL29" s="410">
        <v>3504500558.3299999</v>
      </c>
      <c r="AM29" s="410">
        <v>3340663250.3299999</v>
      </c>
      <c r="AN29" s="410">
        <v>342644880.99000001</v>
      </c>
      <c r="AO29" s="260"/>
      <c r="AP29" s="30">
        <v>0.5</v>
      </c>
      <c r="AQ29" s="38">
        <f t="shared" si="6"/>
        <v>1</v>
      </c>
      <c r="AR29" s="39" t="str">
        <f t="shared" si="7"/>
        <v>Avance satisfactorio</v>
      </c>
      <c r="AS29" s="45" t="s">
        <v>251</v>
      </c>
      <c r="AT29" s="71" t="s">
        <v>1624</v>
      </c>
      <c r="AU29" s="35" t="s">
        <v>59</v>
      </c>
      <c r="AV29" s="41" t="str">
        <f t="shared" si="10"/>
        <v>En gestión</v>
      </c>
      <c r="AW29" s="269">
        <v>13722115</v>
      </c>
      <c r="AX29" s="269">
        <v>3430529</v>
      </c>
      <c r="AY29" s="410">
        <v>3504500558.3299999</v>
      </c>
      <c r="AZ29" s="410">
        <v>3420544800.3299999</v>
      </c>
      <c r="BA29" s="410">
        <v>1253396849.99</v>
      </c>
    </row>
    <row r="30" spans="2:53" s="95" customFormat="1" ht="87.75" customHeight="1">
      <c r="B30" s="46" t="s">
        <v>205</v>
      </c>
      <c r="C30" s="21" t="s">
        <v>252</v>
      </c>
      <c r="D30" s="47" t="s">
        <v>121</v>
      </c>
      <c r="E30" s="47" t="s">
        <v>229</v>
      </c>
      <c r="F30" s="47" t="s">
        <v>44</v>
      </c>
      <c r="G30" s="59">
        <v>1</v>
      </c>
      <c r="H30" s="47" t="s">
        <v>253</v>
      </c>
      <c r="I30" s="50" t="s">
        <v>46</v>
      </c>
      <c r="J30" s="50" t="s">
        <v>47</v>
      </c>
      <c r="K30" s="47" t="s">
        <v>254</v>
      </c>
      <c r="L30" s="47" t="s">
        <v>255</v>
      </c>
      <c r="M30" s="51">
        <v>45306</v>
      </c>
      <c r="N30" s="51">
        <v>45656</v>
      </c>
      <c r="O30" s="58">
        <v>1</v>
      </c>
      <c r="P30" s="58">
        <v>1</v>
      </c>
      <c r="Q30" s="58">
        <v>1</v>
      </c>
      <c r="R30" s="58">
        <v>1</v>
      </c>
      <c r="S30" s="52" t="s">
        <v>50</v>
      </c>
      <c r="T30" s="53">
        <v>247073110</v>
      </c>
      <c r="U30" s="93" t="s">
        <v>211</v>
      </c>
      <c r="V30" s="47" t="s">
        <v>248</v>
      </c>
      <c r="W30" s="422"/>
      <c r="X30" s="93" t="s">
        <v>53</v>
      </c>
      <c r="Y30" s="98" t="s">
        <v>214</v>
      </c>
      <c r="Z30" s="93" t="s">
        <v>215</v>
      </c>
      <c r="AA30" s="94" t="s">
        <v>59</v>
      </c>
      <c r="AB30" s="348"/>
      <c r="AC30" s="30">
        <v>1</v>
      </c>
      <c r="AD30" s="38">
        <f t="shared" si="9"/>
        <v>1</v>
      </c>
      <c r="AE30" s="39" t="str">
        <f t="shared" si="4"/>
        <v>Avance satisfactorio</v>
      </c>
      <c r="AF30" s="45" t="s">
        <v>256</v>
      </c>
      <c r="AG30" s="45" t="s">
        <v>257</v>
      </c>
      <c r="AH30" s="45" t="s">
        <v>59</v>
      </c>
      <c r="AI30" s="41" t="str">
        <f t="shared" si="5"/>
        <v>Terminado</v>
      </c>
      <c r="AJ30" s="269">
        <v>247073110</v>
      </c>
      <c r="AK30" s="269">
        <v>61768277</v>
      </c>
      <c r="AL30" s="411"/>
      <c r="AM30" s="411"/>
      <c r="AN30" s="411"/>
      <c r="AO30" s="260"/>
      <c r="AP30" s="30">
        <v>1</v>
      </c>
      <c r="AQ30" s="38">
        <f t="shared" si="6"/>
        <v>1</v>
      </c>
      <c r="AR30" s="39" t="str">
        <f t="shared" si="7"/>
        <v>Avance satisfactorio</v>
      </c>
      <c r="AS30" s="45" t="s">
        <v>258</v>
      </c>
      <c r="AT30" s="71" t="s">
        <v>259</v>
      </c>
      <c r="AU30" s="35" t="s">
        <v>59</v>
      </c>
      <c r="AV30" s="41" t="str">
        <f t="shared" si="10"/>
        <v>Terminado</v>
      </c>
      <c r="AW30" s="269">
        <v>247073110</v>
      </c>
      <c r="AX30" s="269">
        <v>61768277</v>
      </c>
      <c r="AY30" s="411"/>
      <c r="AZ30" s="411"/>
      <c r="BA30" s="411"/>
    </row>
    <row r="31" spans="2:53" s="95" customFormat="1" ht="262.5">
      <c r="B31" s="46" t="s">
        <v>205</v>
      </c>
      <c r="C31" s="21" t="s">
        <v>260</v>
      </c>
      <c r="D31" s="47" t="s">
        <v>121</v>
      </c>
      <c r="E31" s="47" t="s">
        <v>229</v>
      </c>
      <c r="F31" s="47" t="s">
        <v>44</v>
      </c>
      <c r="G31" s="59">
        <v>1</v>
      </c>
      <c r="H31" s="47" t="s">
        <v>261</v>
      </c>
      <c r="I31" s="50" t="s">
        <v>46</v>
      </c>
      <c r="J31" s="50" t="s">
        <v>47</v>
      </c>
      <c r="K31" s="47" t="s">
        <v>262</v>
      </c>
      <c r="L31" s="47" t="s">
        <v>263</v>
      </c>
      <c r="M31" s="51">
        <v>45337</v>
      </c>
      <c r="N31" s="51">
        <v>45641</v>
      </c>
      <c r="O31" s="58">
        <v>0.25</v>
      </c>
      <c r="P31" s="58">
        <v>0.5</v>
      </c>
      <c r="Q31" s="58">
        <v>0.75</v>
      </c>
      <c r="R31" s="58">
        <v>1</v>
      </c>
      <c r="S31" s="52" t="s">
        <v>50</v>
      </c>
      <c r="T31" s="53">
        <v>13722115</v>
      </c>
      <c r="U31" s="93" t="s">
        <v>211</v>
      </c>
      <c r="V31" s="47" t="s">
        <v>248</v>
      </c>
      <c r="W31" s="422"/>
      <c r="X31" s="93" t="s">
        <v>53</v>
      </c>
      <c r="Y31" s="98" t="s">
        <v>214</v>
      </c>
      <c r="Z31" s="93" t="s">
        <v>215</v>
      </c>
      <c r="AA31" s="94" t="s">
        <v>59</v>
      </c>
      <c r="AB31" s="348"/>
      <c r="AC31" s="30">
        <v>0.25</v>
      </c>
      <c r="AD31" s="38">
        <f t="shared" si="9"/>
        <v>1</v>
      </c>
      <c r="AE31" s="39" t="str">
        <f t="shared" si="4"/>
        <v>Avance satisfactorio</v>
      </c>
      <c r="AF31" s="45" t="s">
        <v>264</v>
      </c>
      <c r="AG31" s="45" t="s">
        <v>265</v>
      </c>
      <c r="AH31" s="45" t="s">
        <v>59</v>
      </c>
      <c r="AI31" s="41" t="str">
        <f t="shared" si="5"/>
        <v>En gestión</v>
      </c>
      <c r="AJ31" s="269">
        <v>13722115</v>
      </c>
      <c r="AK31" s="269">
        <v>3430529</v>
      </c>
      <c r="AL31" s="411"/>
      <c r="AM31" s="411"/>
      <c r="AN31" s="411"/>
      <c r="AO31" s="260"/>
      <c r="AP31" s="30">
        <v>0.5</v>
      </c>
      <c r="AQ31" s="38">
        <f t="shared" si="6"/>
        <v>1</v>
      </c>
      <c r="AR31" s="39" t="str">
        <f t="shared" si="7"/>
        <v>Avance satisfactorio</v>
      </c>
      <c r="AS31" s="45" t="s">
        <v>266</v>
      </c>
      <c r="AT31" s="71" t="s">
        <v>267</v>
      </c>
      <c r="AU31" s="35" t="s">
        <v>59</v>
      </c>
      <c r="AV31" s="41" t="str">
        <f t="shared" si="10"/>
        <v>En gestión</v>
      </c>
      <c r="AW31" s="269">
        <v>13722115</v>
      </c>
      <c r="AX31" s="269">
        <v>3430529</v>
      </c>
      <c r="AY31" s="411"/>
      <c r="AZ31" s="411"/>
      <c r="BA31" s="411"/>
    </row>
    <row r="32" spans="2:53" s="95" customFormat="1" ht="192.5">
      <c r="B32" s="46" t="s">
        <v>205</v>
      </c>
      <c r="C32" s="21" t="s">
        <v>268</v>
      </c>
      <c r="D32" s="47" t="s">
        <v>121</v>
      </c>
      <c r="E32" s="47" t="s">
        <v>229</v>
      </c>
      <c r="F32" s="47" t="s">
        <v>44</v>
      </c>
      <c r="G32" s="59">
        <v>1</v>
      </c>
      <c r="H32" s="47" t="s">
        <v>269</v>
      </c>
      <c r="I32" s="50" t="s">
        <v>46</v>
      </c>
      <c r="J32" s="50" t="s">
        <v>47</v>
      </c>
      <c r="K32" s="47" t="s">
        <v>262</v>
      </c>
      <c r="L32" s="47" t="s">
        <v>270</v>
      </c>
      <c r="M32" s="51">
        <v>45337</v>
      </c>
      <c r="N32" s="51">
        <v>45641</v>
      </c>
      <c r="O32" s="58">
        <v>0.25</v>
      </c>
      <c r="P32" s="58">
        <v>0.5</v>
      </c>
      <c r="Q32" s="58">
        <v>0.75</v>
      </c>
      <c r="R32" s="58">
        <v>1</v>
      </c>
      <c r="S32" s="52" t="s">
        <v>50</v>
      </c>
      <c r="T32" s="53">
        <v>13722115</v>
      </c>
      <c r="U32" s="93" t="s">
        <v>211</v>
      </c>
      <c r="V32" s="47" t="s">
        <v>248</v>
      </c>
      <c r="W32" s="422"/>
      <c r="X32" s="94" t="s">
        <v>53</v>
      </c>
      <c r="Y32" s="98" t="s">
        <v>214</v>
      </c>
      <c r="Z32" s="93" t="s">
        <v>215</v>
      </c>
      <c r="AA32" s="94" t="s">
        <v>59</v>
      </c>
      <c r="AB32" s="348"/>
      <c r="AC32" s="30">
        <v>0.25</v>
      </c>
      <c r="AD32" s="38">
        <f t="shared" si="9"/>
        <v>1</v>
      </c>
      <c r="AE32" s="39" t="str">
        <f t="shared" si="4"/>
        <v>Avance satisfactorio</v>
      </c>
      <c r="AF32" s="45" t="s">
        <v>271</v>
      </c>
      <c r="AG32" s="45" t="s">
        <v>272</v>
      </c>
      <c r="AH32" s="45" t="s">
        <v>59</v>
      </c>
      <c r="AI32" s="41" t="str">
        <f t="shared" si="5"/>
        <v>En gestión</v>
      </c>
      <c r="AJ32" s="269">
        <v>13722115</v>
      </c>
      <c r="AK32" s="269">
        <v>3430529</v>
      </c>
      <c r="AL32" s="411"/>
      <c r="AM32" s="411"/>
      <c r="AN32" s="411"/>
      <c r="AO32" s="260"/>
      <c r="AP32" s="30">
        <v>0.5</v>
      </c>
      <c r="AQ32" s="38">
        <f t="shared" si="6"/>
        <v>1</v>
      </c>
      <c r="AR32" s="39" t="str">
        <f t="shared" si="7"/>
        <v>Avance satisfactorio</v>
      </c>
      <c r="AS32" s="45" t="s">
        <v>273</v>
      </c>
      <c r="AT32" s="71" t="s">
        <v>274</v>
      </c>
      <c r="AU32" s="35" t="s">
        <v>59</v>
      </c>
      <c r="AV32" s="41" t="str">
        <f t="shared" si="10"/>
        <v>En gestión</v>
      </c>
      <c r="AW32" s="269">
        <v>13722115</v>
      </c>
      <c r="AX32" s="269">
        <v>3430529</v>
      </c>
      <c r="AY32" s="411"/>
      <c r="AZ32" s="411"/>
      <c r="BA32" s="411"/>
    </row>
    <row r="33" spans="2:53" s="95" customFormat="1" ht="87" customHeight="1">
      <c r="B33" s="46" t="s">
        <v>205</v>
      </c>
      <c r="C33" s="21" t="s">
        <v>275</v>
      </c>
      <c r="D33" s="47" t="s">
        <v>121</v>
      </c>
      <c r="E33" s="47" t="s">
        <v>229</v>
      </c>
      <c r="F33" s="47" t="s">
        <v>44</v>
      </c>
      <c r="G33" s="59">
        <v>1</v>
      </c>
      <c r="H33" s="47" t="s">
        <v>1625</v>
      </c>
      <c r="I33" s="50" t="s">
        <v>46</v>
      </c>
      <c r="J33" s="50" t="s">
        <v>47</v>
      </c>
      <c r="K33" s="47" t="s">
        <v>262</v>
      </c>
      <c r="L33" s="47" t="s">
        <v>276</v>
      </c>
      <c r="M33" s="51">
        <v>45413</v>
      </c>
      <c r="N33" s="51">
        <v>45641</v>
      </c>
      <c r="O33" s="58">
        <v>0</v>
      </c>
      <c r="P33" s="58">
        <v>0.33</v>
      </c>
      <c r="Q33" s="58">
        <v>0.66</v>
      </c>
      <c r="R33" s="58">
        <v>1</v>
      </c>
      <c r="S33" s="52" t="s">
        <v>50</v>
      </c>
      <c r="T33" s="53">
        <v>13722115</v>
      </c>
      <c r="U33" s="93" t="s">
        <v>211</v>
      </c>
      <c r="V33" s="47" t="s">
        <v>248</v>
      </c>
      <c r="W33" s="422"/>
      <c r="X33" s="94" t="s">
        <v>53</v>
      </c>
      <c r="Y33" s="98" t="s">
        <v>214</v>
      </c>
      <c r="Z33" s="93" t="s">
        <v>215</v>
      </c>
      <c r="AA33" s="94" t="s">
        <v>59</v>
      </c>
      <c r="AB33" s="348"/>
      <c r="AC33" s="30">
        <v>0</v>
      </c>
      <c r="AD33" s="38" t="str">
        <f t="shared" si="9"/>
        <v>No Aplica</v>
      </c>
      <c r="AE33" s="39" t="str">
        <f t="shared" si="4"/>
        <v>No reporta avance en el periodo</v>
      </c>
      <c r="AF33" s="45" t="s">
        <v>59</v>
      </c>
      <c r="AG33" s="45" t="s">
        <v>59</v>
      </c>
      <c r="AH33" s="45" t="s">
        <v>59</v>
      </c>
      <c r="AI33" s="41" t="str">
        <f t="shared" si="5"/>
        <v>Sin iniciar</v>
      </c>
      <c r="AJ33" s="269">
        <v>13722115</v>
      </c>
      <c r="AK33" s="269">
        <v>3430529</v>
      </c>
      <c r="AL33" s="411"/>
      <c r="AM33" s="411"/>
      <c r="AN33" s="411"/>
      <c r="AO33" s="260"/>
      <c r="AP33" s="30">
        <v>0.33</v>
      </c>
      <c r="AQ33" s="38">
        <f t="shared" si="6"/>
        <v>1</v>
      </c>
      <c r="AR33" s="39" t="str">
        <f t="shared" si="7"/>
        <v>Avance satisfactorio</v>
      </c>
      <c r="AS33" s="45" t="s">
        <v>1626</v>
      </c>
      <c r="AT33" s="71" t="s">
        <v>277</v>
      </c>
      <c r="AU33" s="35" t="s">
        <v>59</v>
      </c>
      <c r="AV33" s="41" t="str">
        <f t="shared" si="10"/>
        <v>En gestión</v>
      </c>
      <c r="AW33" s="269">
        <v>13722115</v>
      </c>
      <c r="AX33" s="269">
        <v>3430529</v>
      </c>
      <c r="AY33" s="411"/>
      <c r="AZ33" s="411"/>
      <c r="BA33" s="411"/>
    </row>
    <row r="34" spans="2:53" s="95" customFormat="1" ht="107.25" customHeight="1">
      <c r="B34" s="46" t="s">
        <v>205</v>
      </c>
      <c r="C34" s="21" t="s">
        <v>278</v>
      </c>
      <c r="D34" s="47" t="s">
        <v>121</v>
      </c>
      <c r="E34" s="47" t="s">
        <v>229</v>
      </c>
      <c r="F34" s="47" t="s">
        <v>44</v>
      </c>
      <c r="G34" s="59">
        <v>1</v>
      </c>
      <c r="H34" s="47" t="s">
        <v>279</v>
      </c>
      <c r="I34" s="50" t="s">
        <v>46</v>
      </c>
      <c r="J34" s="50" t="s">
        <v>47</v>
      </c>
      <c r="K34" s="47" t="s">
        <v>262</v>
      </c>
      <c r="L34" s="47" t="s">
        <v>280</v>
      </c>
      <c r="M34" s="51">
        <v>45337</v>
      </c>
      <c r="N34" s="51">
        <v>45641</v>
      </c>
      <c r="O34" s="58">
        <v>0.25</v>
      </c>
      <c r="P34" s="58">
        <v>0.5</v>
      </c>
      <c r="Q34" s="58">
        <v>0.75</v>
      </c>
      <c r="R34" s="58">
        <v>1</v>
      </c>
      <c r="S34" s="52" t="s">
        <v>50</v>
      </c>
      <c r="T34" s="53">
        <v>13722115</v>
      </c>
      <c r="U34" s="93" t="s">
        <v>211</v>
      </c>
      <c r="V34" s="47" t="s">
        <v>248</v>
      </c>
      <c r="W34" s="423"/>
      <c r="X34" s="93" t="s">
        <v>213</v>
      </c>
      <c r="Y34" s="98" t="s">
        <v>214</v>
      </c>
      <c r="Z34" s="93" t="s">
        <v>281</v>
      </c>
      <c r="AA34" s="94" t="s">
        <v>59</v>
      </c>
      <c r="AB34" s="348"/>
      <c r="AC34" s="30">
        <v>0.25</v>
      </c>
      <c r="AD34" s="38">
        <f t="shared" si="9"/>
        <v>1</v>
      </c>
      <c r="AE34" s="39" t="str">
        <f t="shared" si="4"/>
        <v>Avance satisfactorio</v>
      </c>
      <c r="AF34" s="45" t="s">
        <v>282</v>
      </c>
      <c r="AG34" s="45" t="s">
        <v>283</v>
      </c>
      <c r="AH34" s="45" t="s">
        <v>59</v>
      </c>
      <c r="AI34" s="41" t="str">
        <f t="shared" si="5"/>
        <v>En gestión</v>
      </c>
      <c r="AJ34" s="269">
        <v>13722115</v>
      </c>
      <c r="AK34" s="269">
        <v>3430529</v>
      </c>
      <c r="AL34" s="412"/>
      <c r="AM34" s="412"/>
      <c r="AN34" s="412"/>
      <c r="AO34" s="260"/>
      <c r="AP34" s="30">
        <v>0.5</v>
      </c>
      <c r="AQ34" s="38">
        <f t="shared" si="6"/>
        <v>1</v>
      </c>
      <c r="AR34" s="39" t="str">
        <f t="shared" si="7"/>
        <v>Avance satisfactorio</v>
      </c>
      <c r="AS34" s="45" t="s">
        <v>1627</v>
      </c>
      <c r="AT34" s="71" t="s">
        <v>284</v>
      </c>
      <c r="AU34" s="35" t="s">
        <v>59</v>
      </c>
      <c r="AV34" s="41" t="str">
        <f t="shared" si="10"/>
        <v>En gestión</v>
      </c>
      <c r="AW34" s="269">
        <v>13722115</v>
      </c>
      <c r="AX34" s="269">
        <v>3430529</v>
      </c>
      <c r="AY34" s="412"/>
      <c r="AZ34" s="412"/>
      <c r="BA34" s="412"/>
    </row>
    <row r="35" spans="2:53" s="95" customFormat="1" ht="107.25" customHeight="1">
      <c r="B35" s="46" t="s">
        <v>205</v>
      </c>
      <c r="C35" s="21" t="s">
        <v>285</v>
      </c>
      <c r="D35" s="47" t="s">
        <v>121</v>
      </c>
      <c r="E35" s="47" t="s">
        <v>286</v>
      </c>
      <c r="F35" s="47" t="s">
        <v>44</v>
      </c>
      <c r="G35" s="59">
        <v>1</v>
      </c>
      <c r="H35" s="47" t="s">
        <v>287</v>
      </c>
      <c r="I35" s="50" t="s">
        <v>83</v>
      </c>
      <c r="J35" s="50" t="s">
        <v>47</v>
      </c>
      <c r="K35" s="47" t="s">
        <v>288</v>
      </c>
      <c r="L35" s="47" t="s">
        <v>289</v>
      </c>
      <c r="M35" s="51">
        <v>45306</v>
      </c>
      <c r="N35" s="51">
        <v>45657</v>
      </c>
      <c r="O35" s="58">
        <v>1</v>
      </c>
      <c r="P35" s="58">
        <v>1</v>
      </c>
      <c r="Q35" s="58">
        <v>1</v>
      </c>
      <c r="R35" s="58">
        <v>1</v>
      </c>
      <c r="S35" s="52" t="s">
        <v>50</v>
      </c>
      <c r="T35" s="53">
        <v>104485412</v>
      </c>
      <c r="U35" s="93" t="s">
        <v>211</v>
      </c>
      <c r="V35" s="47" t="s">
        <v>290</v>
      </c>
      <c r="W35" s="421">
        <v>10849137627.333336</v>
      </c>
      <c r="X35" s="93" t="s">
        <v>213</v>
      </c>
      <c r="Y35" s="98" t="s">
        <v>214</v>
      </c>
      <c r="Z35" s="93" t="s">
        <v>215</v>
      </c>
      <c r="AA35" s="94" t="s">
        <v>59</v>
      </c>
      <c r="AB35" s="348"/>
      <c r="AC35" s="30">
        <f>(18025+102+11+49)/(18025+102+11+49)</f>
        <v>1</v>
      </c>
      <c r="AD35" s="38">
        <f t="shared" si="9"/>
        <v>1</v>
      </c>
      <c r="AE35" s="39" t="str">
        <f t="shared" si="4"/>
        <v>Avance satisfactorio</v>
      </c>
      <c r="AF35" s="45" t="s">
        <v>291</v>
      </c>
      <c r="AG35" s="178" t="s">
        <v>1628</v>
      </c>
      <c r="AH35" s="45" t="s">
        <v>59</v>
      </c>
      <c r="AI35" s="41" t="str">
        <f t="shared" si="5"/>
        <v>Terminado</v>
      </c>
      <c r="AJ35" s="269">
        <v>104485412</v>
      </c>
      <c r="AK35" s="269">
        <v>26121353</v>
      </c>
      <c r="AL35" s="410">
        <v>10849137627.33</v>
      </c>
      <c r="AM35" s="410">
        <v>9225135564.5200005</v>
      </c>
      <c r="AN35" s="410">
        <v>439363103.58999997</v>
      </c>
      <c r="AO35" s="260"/>
      <c r="AP35" s="30">
        <v>1</v>
      </c>
      <c r="AQ35" s="38">
        <f t="shared" si="6"/>
        <v>1</v>
      </c>
      <c r="AR35" s="39" t="str">
        <f t="shared" si="7"/>
        <v>Avance satisfactorio</v>
      </c>
      <c r="AS35" s="178" t="s">
        <v>1629</v>
      </c>
      <c r="AT35" s="71" t="s">
        <v>1730</v>
      </c>
      <c r="AU35" s="35" t="s">
        <v>59</v>
      </c>
      <c r="AV35" s="41" t="str">
        <f t="shared" si="10"/>
        <v>Terminado</v>
      </c>
      <c r="AW35" s="269">
        <v>104485412</v>
      </c>
      <c r="AX35" s="269">
        <v>26121353</v>
      </c>
      <c r="AY35" s="410">
        <v>10849137627.34</v>
      </c>
      <c r="AZ35" s="410">
        <v>9383506866.8500004</v>
      </c>
      <c r="BA35" s="410">
        <v>6407383659.3100014</v>
      </c>
    </row>
    <row r="36" spans="2:53" s="95" customFormat="1" ht="125.25" customHeight="1">
      <c r="B36" s="46" t="s">
        <v>205</v>
      </c>
      <c r="C36" s="21" t="s">
        <v>292</v>
      </c>
      <c r="D36" s="47" t="s">
        <v>121</v>
      </c>
      <c r="E36" s="47" t="s">
        <v>229</v>
      </c>
      <c r="F36" s="47" t="s">
        <v>44</v>
      </c>
      <c r="G36" s="59">
        <v>1</v>
      </c>
      <c r="H36" s="47" t="s">
        <v>293</v>
      </c>
      <c r="I36" s="50" t="s">
        <v>46</v>
      </c>
      <c r="J36" s="50" t="s">
        <v>47</v>
      </c>
      <c r="K36" s="47" t="s">
        <v>294</v>
      </c>
      <c r="L36" s="47" t="s">
        <v>295</v>
      </c>
      <c r="M36" s="51">
        <v>45293</v>
      </c>
      <c r="N36" s="51">
        <v>45657</v>
      </c>
      <c r="O36" s="58">
        <v>1</v>
      </c>
      <c r="P36" s="58">
        <v>1</v>
      </c>
      <c r="Q36" s="58">
        <v>1</v>
      </c>
      <c r="R36" s="58">
        <v>1</v>
      </c>
      <c r="S36" s="52" t="s">
        <v>50</v>
      </c>
      <c r="T36" s="53">
        <v>104485412</v>
      </c>
      <c r="U36" s="93" t="s">
        <v>211</v>
      </c>
      <c r="V36" s="47" t="s">
        <v>290</v>
      </c>
      <c r="W36" s="422"/>
      <c r="X36" s="93" t="s">
        <v>213</v>
      </c>
      <c r="Y36" s="98" t="s">
        <v>214</v>
      </c>
      <c r="Z36" s="93" t="s">
        <v>215</v>
      </c>
      <c r="AA36" s="94" t="s">
        <v>59</v>
      </c>
      <c r="AB36" s="348"/>
      <c r="AC36" s="30">
        <f>223/225</f>
        <v>0.99111111111111116</v>
      </c>
      <c r="AD36" s="38">
        <f t="shared" si="9"/>
        <v>0.99111111111111116</v>
      </c>
      <c r="AE36" s="39" t="str">
        <f t="shared" si="4"/>
        <v>Avance satisfactorio</v>
      </c>
      <c r="AF36" s="45" t="s">
        <v>296</v>
      </c>
      <c r="AG36" s="45" t="s">
        <v>297</v>
      </c>
      <c r="AH36" s="45" t="s">
        <v>298</v>
      </c>
      <c r="AI36" s="41" t="str">
        <f t="shared" si="5"/>
        <v>En gestión</v>
      </c>
      <c r="AJ36" s="269">
        <v>104485412</v>
      </c>
      <c r="AK36" s="269">
        <v>26121353</v>
      </c>
      <c r="AL36" s="411"/>
      <c r="AM36" s="411"/>
      <c r="AN36" s="411"/>
      <c r="AO36" s="260"/>
      <c r="AP36" s="30">
        <v>0.99176954732510292</v>
      </c>
      <c r="AQ36" s="38">
        <f t="shared" si="6"/>
        <v>0.99176954732510292</v>
      </c>
      <c r="AR36" s="39" t="str">
        <f t="shared" si="7"/>
        <v>Avance satisfactorio</v>
      </c>
      <c r="AS36" s="45" t="s">
        <v>299</v>
      </c>
      <c r="AT36" s="71" t="s">
        <v>300</v>
      </c>
      <c r="AU36" s="99" t="s">
        <v>1630</v>
      </c>
      <c r="AV36" s="41" t="str">
        <f t="shared" si="10"/>
        <v>En gestión</v>
      </c>
      <c r="AW36" s="269">
        <v>104485412</v>
      </c>
      <c r="AX36" s="269">
        <v>26121353</v>
      </c>
      <c r="AY36" s="411"/>
      <c r="AZ36" s="411"/>
      <c r="BA36" s="411"/>
    </row>
    <row r="37" spans="2:53" s="95" customFormat="1" ht="125.25" customHeight="1">
      <c r="B37" s="46" t="s">
        <v>205</v>
      </c>
      <c r="C37" s="21" t="s">
        <v>301</v>
      </c>
      <c r="D37" s="47" t="s">
        <v>121</v>
      </c>
      <c r="E37" s="47" t="s">
        <v>229</v>
      </c>
      <c r="F37" s="47" t="s">
        <v>44</v>
      </c>
      <c r="G37" s="59">
        <v>1</v>
      </c>
      <c r="H37" s="47" t="s">
        <v>302</v>
      </c>
      <c r="I37" s="50" t="s">
        <v>46</v>
      </c>
      <c r="J37" s="50" t="s">
        <v>47</v>
      </c>
      <c r="K37" s="47" t="s">
        <v>303</v>
      </c>
      <c r="L37" s="47" t="s">
        <v>304</v>
      </c>
      <c r="M37" s="51">
        <v>45383</v>
      </c>
      <c r="N37" s="51">
        <v>45657</v>
      </c>
      <c r="O37" s="58">
        <v>0</v>
      </c>
      <c r="P37" s="58">
        <v>0.2</v>
      </c>
      <c r="Q37" s="58">
        <v>0.7</v>
      </c>
      <c r="R37" s="58">
        <v>1</v>
      </c>
      <c r="S37" s="52" t="s">
        <v>50</v>
      </c>
      <c r="T37" s="53">
        <v>234376887</v>
      </c>
      <c r="U37" s="93" t="s">
        <v>211</v>
      </c>
      <c r="V37" s="47" t="s">
        <v>290</v>
      </c>
      <c r="W37" s="422"/>
      <c r="X37" s="93" t="s">
        <v>213</v>
      </c>
      <c r="Y37" s="98" t="s">
        <v>214</v>
      </c>
      <c r="Z37" s="93" t="s">
        <v>215</v>
      </c>
      <c r="AA37" s="94" t="s">
        <v>59</v>
      </c>
      <c r="AB37" s="348"/>
      <c r="AC37" s="30"/>
      <c r="AD37" s="38" t="str">
        <f t="shared" si="9"/>
        <v>No Aplica</v>
      </c>
      <c r="AE37" s="39" t="str">
        <f t="shared" si="4"/>
        <v>No reporta avance en el periodo</v>
      </c>
      <c r="AF37" s="45" t="s">
        <v>59</v>
      </c>
      <c r="AG37" s="45" t="s">
        <v>59</v>
      </c>
      <c r="AH37" s="45" t="s">
        <v>59</v>
      </c>
      <c r="AI37" s="41" t="str">
        <f t="shared" si="5"/>
        <v>Sin iniciar</v>
      </c>
      <c r="AJ37" s="269">
        <v>234376887</v>
      </c>
      <c r="AK37" s="269">
        <v>58594222</v>
      </c>
      <c r="AL37" s="411"/>
      <c r="AM37" s="411"/>
      <c r="AN37" s="411"/>
      <c r="AO37" s="260"/>
      <c r="AP37" s="30">
        <v>0.2</v>
      </c>
      <c r="AQ37" s="38">
        <f t="shared" si="6"/>
        <v>1</v>
      </c>
      <c r="AR37" s="39" t="str">
        <f t="shared" si="7"/>
        <v>Avance satisfactorio</v>
      </c>
      <c r="AS37" s="45" t="s">
        <v>1631</v>
      </c>
      <c r="AT37" s="71" t="s">
        <v>305</v>
      </c>
      <c r="AU37" s="35" t="s">
        <v>59</v>
      </c>
      <c r="AV37" s="41" t="str">
        <f t="shared" si="10"/>
        <v>En gestión</v>
      </c>
      <c r="AW37" s="269">
        <v>234376887</v>
      </c>
      <c r="AX37" s="269">
        <v>58594222</v>
      </c>
      <c r="AY37" s="411"/>
      <c r="AZ37" s="411"/>
      <c r="BA37" s="411"/>
    </row>
    <row r="38" spans="2:53" s="95" customFormat="1" ht="83.25" customHeight="1">
      <c r="B38" s="46" t="s">
        <v>205</v>
      </c>
      <c r="C38" s="21" t="s">
        <v>306</v>
      </c>
      <c r="D38" s="47" t="s">
        <v>121</v>
      </c>
      <c r="E38" s="47" t="s">
        <v>229</v>
      </c>
      <c r="F38" s="47" t="s">
        <v>44</v>
      </c>
      <c r="G38" s="59">
        <v>1</v>
      </c>
      <c r="H38" s="47" t="s">
        <v>307</v>
      </c>
      <c r="I38" s="50" t="s">
        <v>194</v>
      </c>
      <c r="J38" s="50" t="s">
        <v>47</v>
      </c>
      <c r="K38" s="47" t="s">
        <v>308</v>
      </c>
      <c r="L38" s="47" t="s">
        <v>309</v>
      </c>
      <c r="M38" s="51">
        <v>45293</v>
      </c>
      <c r="N38" s="51">
        <v>45657</v>
      </c>
      <c r="O38" s="58">
        <v>1</v>
      </c>
      <c r="P38" s="58">
        <v>1</v>
      </c>
      <c r="Q38" s="58">
        <v>1</v>
      </c>
      <c r="R38" s="58">
        <v>1</v>
      </c>
      <c r="S38" s="52" t="s">
        <v>59</v>
      </c>
      <c r="T38" s="53">
        <v>0</v>
      </c>
      <c r="U38" s="93" t="s">
        <v>211</v>
      </c>
      <c r="V38" s="47" t="s">
        <v>290</v>
      </c>
      <c r="W38" s="422"/>
      <c r="X38" s="93" t="s">
        <v>213</v>
      </c>
      <c r="Y38" s="98" t="s">
        <v>214</v>
      </c>
      <c r="Z38" s="93" t="s">
        <v>215</v>
      </c>
      <c r="AA38" s="94" t="s">
        <v>59</v>
      </c>
      <c r="AB38" s="348"/>
      <c r="AC38" s="30">
        <f>84/84</f>
        <v>1</v>
      </c>
      <c r="AD38" s="38">
        <f t="shared" si="9"/>
        <v>1</v>
      </c>
      <c r="AE38" s="39" t="str">
        <f t="shared" si="4"/>
        <v>Avance satisfactorio</v>
      </c>
      <c r="AF38" s="45" t="s">
        <v>310</v>
      </c>
      <c r="AG38" s="45" t="s">
        <v>311</v>
      </c>
      <c r="AH38" s="45" t="s">
        <v>59</v>
      </c>
      <c r="AI38" s="41" t="str">
        <f t="shared" si="5"/>
        <v>Terminado</v>
      </c>
      <c r="AJ38" s="269">
        <v>0</v>
      </c>
      <c r="AK38" s="269">
        <v>0</v>
      </c>
      <c r="AL38" s="411"/>
      <c r="AM38" s="411"/>
      <c r="AN38" s="411"/>
      <c r="AO38" s="260"/>
      <c r="AP38" s="30">
        <v>1</v>
      </c>
      <c r="AQ38" s="38">
        <f t="shared" si="6"/>
        <v>1</v>
      </c>
      <c r="AR38" s="39" t="str">
        <f t="shared" si="7"/>
        <v>Avance satisfactorio</v>
      </c>
      <c r="AS38" s="45" t="s">
        <v>1632</v>
      </c>
      <c r="AT38" s="71" t="s">
        <v>312</v>
      </c>
      <c r="AU38" s="35" t="s">
        <v>59</v>
      </c>
      <c r="AV38" s="41" t="str">
        <f t="shared" si="10"/>
        <v>Terminado</v>
      </c>
      <c r="AW38" s="269">
        <v>0</v>
      </c>
      <c r="AX38" s="269">
        <v>0</v>
      </c>
      <c r="AY38" s="411"/>
      <c r="AZ38" s="411"/>
      <c r="BA38" s="411"/>
    </row>
    <row r="39" spans="2:53" s="95" customFormat="1" ht="120" customHeight="1">
      <c r="B39" s="46" t="s">
        <v>205</v>
      </c>
      <c r="C39" s="21" t="s">
        <v>313</v>
      </c>
      <c r="D39" s="47" t="s">
        <v>121</v>
      </c>
      <c r="E39" s="47" t="s">
        <v>229</v>
      </c>
      <c r="F39" s="47" t="s">
        <v>44</v>
      </c>
      <c r="G39" s="59">
        <v>1</v>
      </c>
      <c r="H39" s="47" t="s">
        <v>314</v>
      </c>
      <c r="I39" s="50" t="s">
        <v>46</v>
      </c>
      <c r="J39" s="50" t="s">
        <v>47</v>
      </c>
      <c r="K39" s="47" t="s">
        <v>315</v>
      </c>
      <c r="L39" s="47" t="s">
        <v>316</v>
      </c>
      <c r="M39" s="51">
        <v>45293</v>
      </c>
      <c r="N39" s="51">
        <v>45657</v>
      </c>
      <c r="O39" s="58">
        <v>1</v>
      </c>
      <c r="P39" s="58">
        <v>1</v>
      </c>
      <c r="Q39" s="58">
        <v>1</v>
      </c>
      <c r="R39" s="58">
        <v>1</v>
      </c>
      <c r="S39" s="52" t="s">
        <v>50</v>
      </c>
      <c r="T39" s="53">
        <v>266243482</v>
      </c>
      <c r="U39" s="93" t="s">
        <v>211</v>
      </c>
      <c r="V39" s="47" t="s">
        <v>290</v>
      </c>
      <c r="W39" s="422"/>
      <c r="X39" s="93" t="s">
        <v>213</v>
      </c>
      <c r="Y39" s="98" t="s">
        <v>214</v>
      </c>
      <c r="Z39" s="93" t="s">
        <v>215</v>
      </c>
      <c r="AA39" s="94" t="s">
        <v>59</v>
      </c>
      <c r="AB39" s="348"/>
      <c r="AC39" s="30">
        <f>(6508/6508*60%)+(235/235*40%)</f>
        <v>1</v>
      </c>
      <c r="AD39" s="38">
        <f t="shared" si="9"/>
        <v>1</v>
      </c>
      <c r="AE39" s="39" t="str">
        <f t="shared" si="4"/>
        <v>Avance satisfactorio</v>
      </c>
      <c r="AF39" s="45" t="s">
        <v>317</v>
      </c>
      <c r="AG39" s="45" t="s">
        <v>318</v>
      </c>
      <c r="AH39" s="45" t="s">
        <v>59</v>
      </c>
      <c r="AI39" s="41" t="str">
        <f t="shared" si="5"/>
        <v>Terminado</v>
      </c>
      <c r="AJ39" s="269">
        <v>266243482</v>
      </c>
      <c r="AK39" s="269">
        <v>66560871</v>
      </c>
      <c r="AL39" s="411"/>
      <c r="AM39" s="411"/>
      <c r="AN39" s="411"/>
      <c r="AO39" s="260"/>
      <c r="AP39" s="30">
        <v>1</v>
      </c>
      <c r="AQ39" s="38">
        <f t="shared" si="6"/>
        <v>1</v>
      </c>
      <c r="AR39" s="39" t="str">
        <f t="shared" si="7"/>
        <v>Avance satisfactorio</v>
      </c>
      <c r="AS39" s="178" t="s">
        <v>1633</v>
      </c>
      <c r="AT39" s="71" t="s">
        <v>319</v>
      </c>
      <c r="AU39" s="35" t="s">
        <v>59</v>
      </c>
      <c r="AV39" s="41" t="str">
        <f t="shared" si="10"/>
        <v>Terminado</v>
      </c>
      <c r="AW39" s="269">
        <v>266243482</v>
      </c>
      <c r="AX39" s="269">
        <v>66560871</v>
      </c>
      <c r="AY39" s="411"/>
      <c r="AZ39" s="411"/>
      <c r="BA39" s="411"/>
    </row>
    <row r="40" spans="2:53" s="95" customFormat="1" ht="108.75" customHeight="1">
      <c r="B40" s="46" t="s">
        <v>205</v>
      </c>
      <c r="C40" s="21" t="s">
        <v>320</v>
      </c>
      <c r="D40" s="47" t="s">
        <v>121</v>
      </c>
      <c r="E40" s="47" t="s">
        <v>286</v>
      </c>
      <c r="F40" s="47" t="s">
        <v>44</v>
      </c>
      <c r="G40" s="59">
        <v>1</v>
      </c>
      <c r="H40" s="47" t="s">
        <v>321</v>
      </c>
      <c r="I40" s="50" t="s">
        <v>194</v>
      </c>
      <c r="J40" s="50" t="s">
        <v>47</v>
      </c>
      <c r="K40" s="47" t="s">
        <v>322</v>
      </c>
      <c r="L40" s="47" t="s">
        <v>323</v>
      </c>
      <c r="M40" s="51">
        <v>45322</v>
      </c>
      <c r="N40" s="51">
        <v>45657</v>
      </c>
      <c r="O40" s="58">
        <v>0.25</v>
      </c>
      <c r="P40" s="58">
        <v>0.5</v>
      </c>
      <c r="Q40" s="58">
        <v>0.75</v>
      </c>
      <c r="R40" s="58">
        <v>1</v>
      </c>
      <c r="S40" s="52" t="s">
        <v>59</v>
      </c>
      <c r="T40" s="53">
        <v>0</v>
      </c>
      <c r="U40" s="93" t="s">
        <v>211</v>
      </c>
      <c r="V40" s="47" t="s">
        <v>290</v>
      </c>
      <c r="W40" s="423"/>
      <c r="X40" s="93" t="s">
        <v>213</v>
      </c>
      <c r="Y40" s="98" t="s">
        <v>324</v>
      </c>
      <c r="Z40" s="93" t="s">
        <v>281</v>
      </c>
      <c r="AA40" s="94" t="s">
        <v>59</v>
      </c>
      <c r="AB40" s="348"/>
      <c r="AC40" s="30">
        <v>0.25</v>
      </c>
      <c r="AD40" s="38">
        <f t="shared" si="9"/>
        <v>1</v>
      </c>
      <c r="AE40" s="39" t="str">
        <f t="shared" si="4"/>
        <v>Avance satisfactorio</v>
      </c>
      <c r="AF40" s="45" t="s">
        <v>325</v>
      </c>
      <c r="AG40" s="45" t="s">
        <v>326</v>
      </c>
      <c r="AH40" s="45" t="s">
        <v>59</v>
      </c>
      <c r="AI40" s="41" t="str">
        <f t="shared" si="5"/>
        <v>En gestión</v>
      </c>
      <c r="AJ40" s="269">
        <v>0</v>
      </c>
      <c r="AK40" s="269">
        <v>0</v>
      </c>
      <c r="AL40" s="412"/>
      <c r="AM40" s="412"/>
      <c r="AN40" s="412"/>
      <c r="AO40" s="260"/>
      <c r="AP40" s="100">
        <v>0.5</v>
      </c>
      <c r="AQ40" s="38">
        <f t="shared" si="6"/>
        <v>1</v>
      </c>
      <c r="AR40" s="39" t="str">
        <f t="shared" si="7"/>
        <v>Avance satisfactorio</v>
      </c>
      <c r="AS40" s="45" t="s">
        <v>327</v>
      </c>
      <c r="AT40" s="71" t="s">
        <v>328</v>
      </c>
      <c r="AU40" s="35" t="s">
        <v>59</v>
      </c>
      <c r="AV40" s="41" t="str">
        <f t="shared" si="10"/>
        <v>En gestión</v>
      </c>
      <c r="AW40" s="269">
        <v>0</v>
      </c>
      <c r="AX40" s="269">
        <v>0</v>
      </c>
      <c r="AY40" s="412"/>
      <c r="AZ40" s="412"/>
      <c r="BA40" s="412"/>
    </row>
    <row r="41" spans="2:53" s="95" customFormat="1" ht="108" customHeight="1">
      <c r="B41" s="46" t="s">
        <v>205</v>
      </c>
      <c r="C41" s="21" t="s">
        <v>329</v>
      </c>
      <c r="D41" s="47" t="s">
        <v>121</v>
      </c>
      <c r="E41" s="47" t="s">
        <v>229</v>
      </c>
      <c r="F41" s="47" t="s">
        <v>44</v>
      </c>
      <c r="G41" s="59">
        <v>1</v>
      </c>
      <c r="H41" s="47" t="s">
        <v>330</v>
      </c>
      <c r="I41" s="50" t="s">
        <v>46</v>
      </c>
      <c r="J41" s="50" t="s">
        <v>47</v>
      </c>
      <c r="K41" s="47" t="s">
        <v>331</v>
      </c>
      <c r="L41" s="51" t="s">
        <v>332</v>
      </c>
      <c r="M41" s="51">
        <v>45293</v>
      </c>
      <c r="N41" s="51">
        <v>45657</v>
      </c>
      <c r="O41" s="58">
        <v>0.25</v>
      </c>
      <c r="P41" s="58">
        <v>0.5</v>
      </c>
      <c r="Q41" s="58">
        <v>0.75</v>
      </c>
      <c r="R41" s="58">
        <v>1</v>
      </c>
      <c r="S41" s="52" t="s">
        <v>50</v>
      </c>
      <c r="T41" s="53">
        <v>355219981</v>
      </c>
      <c r="U41" s="93" t="s">
        <v>211</v>
      </c>
      <c r="V41" s="47" t="s">
        <v>333</v>
      </c>
      <c r="W41" s="434">
        <v>1734069733.3333333</v>
      </c>
      <c r="X41" s="93" t="s">
        <v>213</v>
      </c>
      <c r="Y41" s="98" t="s">
        <v>214</v>
      </c>
      <c r="Z41" s="93" t="s">
        <v>215</v>
      </c>
      <c r="AA41" s="94" t="s">
        <v>59</v>
      </c>
      <c r="AB41" s="348"/>
      <c r="AC41" s="30">
        <f>(1/ 4)</f>
        <v>0.25</v>
      </c>
      <c r="AD41" s="38">
        <f t="shared" si="9"/>
        <v>1</v>
      </c>
      <c r="AE41" s="39" t="str">
        <f t="shared" si="4"/>
        <v>Avance satisfactorio</v>
      </c>
      <c r="AF41" s="45" t="s">
        <v>334</v>
      </c>
      <c r="AG41" s="45" t="s">
        <v>335</v>
      </c>
      <c r="AH41" s="45" t="s">
        <v>59</v>
      </c>
      <c r="AI41" s="41" t="str">
        <f t="shared" si="5"/>
        <v>En gestión</v>
      </c>
      <c r="AJ41" s="269">
        <v>355219981</v>
      </c>
      <c r="AK41" s="269">
        <v>88804995</v>
      </c>
      <c r="AL41" s="410">
        <v>1734069733.3299999</v>
      </c>
      <c r="AM41" s="410">
        <v>1551620034</v>
      </c>
      <c r="AN41" s="410">
        <v>134248100.66999999</v>
      </c>
      <c r="AO41" s="260"/>
      <c r="AP41" s="30">
        <v>0.5</v>
      </c>
      <c r="AQ41" s="38">
        <f t="shared" ref="AQ41:AQ58" si="11">+IF($P41=0,"No Aplica",IF($AP41/$P41&gt;=100%,100%,$AP41/$P41))</f>
        <v>1</v>
      </c>
      <c r="AR41" s="39" t="str">
        <f t="shared" si="7"/>
        <v>Avance satisfactorio</v>
      </c>
      <c r="AS41" s="45" t="s">
        <v>336</v>
      </c>
      <c r="AT41" s="71" t="s">
        <v>335</v>
      </c>
      <c r="AU41" s="35" t="s">
        <v>59</v>
      </c>
      <c r="AV41" s="41" t="str">
        <f t="shared" si="10"/>
        <v>En gestión</v>
      </c>
      <c r="AW41" s="269">
        <v>355219981</v>
      </c>
      <c r="AX41" s="269">
        <v>88804995</v>
      </c>
      <c r="AY41" s="410">
        <v>1734069733.3299999</v>
      </c>
      <c r="AZ41" s="410">
        <v>1551620034.0000002</v>
      </c>
      <c r="BA41" s="410">
        <v>545105300</v>
      </c>
    </row>
    <row r="42" spans="2:53" s="95" customFormat="1" ht="137.25" customHeight="1">
      <c r="B42" s="46" t="s">
        <v>205</v>
      </c>
      <c r="C42" s="21" t="s">
        <v>337</v>
      </c>
      <c r="D42" s="47" t="s">
        <v>121</v>
      </c>
      <c r="E42" s="47" t="s">
        <v>229</v>
      </c>
      <c r="F42" s="47" t="s">
        <v>44</v>
      </c>
      <c r="G42" s="59">
        <v>1</v>
      </c>
      <c r="H42" s="47" t="s">
        <v>338</v>
      </c>
      <c r="I42" s="50" t="s">
        <v>46</v>
      </c>
      <c r="J42" s="50" t="s">
        <v>47</v>
      </c>
      <c r="K42" s="47" t="s">
        <v>339</v>
      </c>
      <c r="L42" s="51" t="s">
        <v>340</v>
      </c>
      <c r="M42" s="51">
        <v>45293</v>
      </c>
      <c r="N42" s="51">
        <v>45657</v>
      </c>
      <c r="O42" s="58">
        <v>0.8</v>
      </c>
      <c r="P42" s="58">
        <v>0.85</v>
      </c>
      <c r="Q42" s="58">
        <v>0.9</v>
      </c>
      <c r="R42" s="58">
        <v>1</v>
      </c>
      <c r="S42" s="52" t="s">
        <v>50</v>
      </c>
      <c r="T42" s="53">
        <v>390304823</v>
      </c>
      <c r="U42" s="93" t="s">
        <v>211</v>
      </c>
      <c r="V42" s="47" t="s">
        <v>333</v>
      </c>
      <c r="W42" s="435"/>
      <c r="X42" s="93" t="s">
        <v>213</v>
      </c>
      <c r="Y42" s="98" t="s">
        <v>214</v>
      </c>
      <c r="Z42" s="93" t="s">
        <v>215</v>
      </c>
      <c r="AA42" s="94" t="s">
        <v>59</v>
      </c>
      <c r="AB42" s="348"/>
      <c r="AC42" s="30">
        <f>375/384</f>
        <v>0.9765625</v>
      </c>
      <c r="AD42" s="38">
        <f t="shared" si="9"/>
        <v>1</v>
      </c>
      <c r="AE42" s="39" t="str">
        <f t="shared" si="4"/>
        <v>Avance satisfactorio</v>
      </c>
      <c r="AF42" s="45" t="s">
        <v>341</v>
      </c>
      <c r="AG42" s="45" t="s">
        <v>342</v>
      </c>
      <c r="AH42" s="45" t="s">
        <v>59</v>
      </c>
      <c r="AI42" s="41" t="str">
        <f t="shared" si="5"/>
        <v>En gestión</v>
      </c>
      <c r="AJ42" s="269">
        <v>390304823</v>
      </c>
      <c r="AK42" s="269">
        <v>97576206</v>
      </c>
      <c r="AL42" s="411"/>
      <c r="AM42" s="411"/>
      <c r="AN42" s="411"/>
      <c r="AO42" s="260"/>
      <c r="AP42" s="30">
        <v>0.99</v>
      </c>
      <c r="AQ42" s="38">
        <f t="shared" si="11"/>
        <v>1</v>
      </c>
      <c r="AR42" s="39" t="str">
        <f t="shared" si="7"/>
        <v>Avance satisfactorio</v>
      </c>
      <c r="AS42" s="45" t="s">
        <v>343</v>
      </c>
      <c r="AT42" s="71" t="s">
        <v>342</v>
      </c>
      <c r="AU42" s="35" t="s">
        <v>59</v>
      </c>
      <c r="AV42" s="41" t="str">
        <f t="shared" si="10"/>
        <v>En gestión</v>
      </c>
      <c r="AW42" s="269">
        <v>390304823</v>
      </c>
      <c r="AX42" s="269">
        <v>97576206</v>
      </c>
      <c r="AY42" s="411"/>
      <c r="AZ42" s="411"/>
      <c r="BA42" s="411"/>
    </row>
    <row r="43" spans="2:53" s="95" customFormat="1" ht="101.25" customHeight="1">
      <c r="B43" s="46" t="s">
        <v>205</v>
      </c>
      <c r="C43" s="21" t="s">
        <v>344</v>
      </c>
      <c r="D43" s="47" t="s">
        <v>121</v>
      </c>
      <c r="E43" s="47" t="s">
        <v>229</v>
      </c>
      <c r="F43" s="47" t="s">
        <v>44</v>
      </c>
      <c r="G43" s="59">
        <v>1</v>
      </c>
      <c r="H43" s="47" t="s">
        <v>345</v>
      </c>
      <c r="I43" s="50" t="s">
        <v>46</v>
      </c>
      <c r="J43" s="50" t="s">
        <v>47</v>
      </c>
      <c r="K43" s="47" t="s">
        <v>331</v>
      </c>
      <c r="L43" s="51" t="s">
        <v>346</v>
      </c>
      <c r="M43" s="51">
        <v>45293</v>
      </c>
      <c r="N43" s="51">
        <v>45657</v>
      </c>
      <c r="O43" s="58">
        <v>0.25</v>
      </c>
      <c r="P43" s="58">
        <v>0.5</v>
      </c>
      <c r="Q43" s="58">
        <v>0.75</v>
      </c>
      <c r="R43" s="58">
        <v>1</v>
      </c>
      <c r="S43" s="52" t="s">
        <v>50</v>
      </c>
      <c r="T43" s="53">
        <v>456181431</v>
      </c>
      <c r="U43" s="93" t="s">
        <v>211</v>
      </c>
      <c r="V43" s="47" t="s">
        <v>333</v>
      </c>
      <c r="W43" s="435"/>
      <c r="X43" s="93" t="s">
        <v>213</v>
      </c>
      <c r="Y43" s="98" t="s">
        <v>214</v>
      </c>
      <c r="Z43" s="93" t="s">
        <v>215</v>
      </c>
      <c r="AA43" s="94" t="s">
        <v>59</v>
      </c>
      <c r="AB43" s="348"/>
      <c r="AC43" s="30">
        <f>(1/ 4)</f>
        <v>0.25</v>
      </c>
      <c r="AD43" s="38">
        <f t="shared" si="9"/>
        <v>1</v>
      </c>
      <c r="AE43" s="39" t="str">
        <f t="shared" si="4"/>
        <v>Avance satisfactorio</v>
      </c>
      <c r="AF43" s="45" t="s">
        <v>347</v>
      </c>
      <c r="AG43" s="45" t="s">
        <v>348</v>
      </c>
      <c r="AH43" s="45" t="s">
        <v>59</v>
      </c>
      <c r="AI43" s="41" t="str">
        <f t="shared" si="5"/>
        <v>En gestión</v>
      </c>
      <c r="AJ43" s="269">
        <v>456181431</v>
      </c>
      <c r="AK43" s="269">
        <v>114045358</v>
      </c>
      <c r="AL43" s="411"/>
      <c r="AM43" s="411"/>
      <c r="AN43" s="411"/>
      <c r="AO43" s="260"/>
      <c r="AP43" s="30">
        <v>0.5</v>
      </c>
      <c r="AQ43" s="38">
        <f t="shared" si="11"/>
        <v>1</v>
      </c>
      <c r="AR43" s="39" t="str">
        <f t="shared" si="7"/>
        <v>Avance satisfactorio</v>
      </c>
      <c r="AS43" s="45" t="s">
        <v>347</v>
      </c>
      <c r="AT43" s="71" t="s">
        <v>348</v>
      </c>
      <c r="AU43" s="35" t="s">
        <v>59</v>
      </c>
      <c r="AV43" s="41" t="str">
        <f t="shared" si="10"/>
        <v>En gestión</v>
      </c>
      <c r="AW43" s="269">
        <v>456181431</v>
      </c>
      <c r="AX43" s="269">
        <v>114045358</v>
      </c>
      <c r="AY43" s="411"/>
      <c r="AZ43" s="411"/>
      <c r="BA43" s="411"/>
    </row>
    <row r="44" spans="2:53" s="95" customFormat="1" ht="101.25" customHeight="1">
      <c r="B44" s="46" t="s">
        <v>205</v>
      </c>
      <c r="C44" s="21" t="s">
        <v>349</v>
      </c>
      <c r="D44" s="47" t="s">
        <v>121</v>
      </c>
      <c r="E44" s="47" t="s">
        <v>229</v>
      </c>
      <c r="F44" s="47" t="s">
        <v>44</v>
      </c>
      <c r="G44" s="59">
        <v>1</v>
      </c>
      <c r="H44" s="47" t="s">
        <v>350</v>
      </c>
      <c r="I44" s="50" t="s">
        <v>46</v>
      </c>
      <c r="J44" s="50" t="s">
        <v>47</v>
      </c>
      <c r="K44" s="47" t="s">
        <v>331</v>
      </c>
      <c r="L44" s="47" t="s">
        <v>351</v>
      </c>
      <c r="M44" s="51">
        <v>45293</v>
      </c>
      <c r="N44" s="51">
        <v>45657</v>
      </c>
      <c r="O44" s="58">
        <v>0.25</v>
      </c>
      <c r="P44" s="58">
        <v>0.5</v>
      </c>
      <c r="Q44" s="58">
        <v>0.75</v>
      </c>
      <c r="R44" s="58">
        <v>1</v>
      </c>
      <c r="S44" s="52" t="s">
        <v>50</v>
      </c>
      <c r="T44" s="53">
        <v>47891312</v>
      </c>
      <c r="U44" s="93" t="s">
        <v>211</v>
      </c>
      <c r="V44" s="47" t="s">
        <v>333</v>
      </c>
      <c r="W44" s="435"/>
      <c r="X44" s="93" t="s">
        <v>213</v>
      </c>
      <c r="Y44" s="98" t="s">
        <v>214</v>
      </c>
      <c r="Z44" s="93" t="s">
        <v>215</v>
      </c>
      <c r="AA44" s="94" t="s">
        <v>59</v>
      </c>
      <c r="AB44" s="348"/>
      <c r="AC44" s="30">
        <f>(1/ 4)</f>
        <v>0.25</v>
      </c>
      <c r="AD44" s="38">
        <f t="shared" si="9"/>
        <v>1</v>
      </c>
      <c r="AE44" s="39" t="str">
        <f t="shared" si="4"/>
        <v>Avance satisfactorio</v>
      </c>
      <c r="AF44" s="45" t="s">
        <v>352</v>
      </c>
      <c r="AG44" s="45" t="s">
        <v>353</v>
      </c>
      <c r="AH44" s="45" t="s">
        <v>59</v>
      </c>
      <c r="AI44" s="41" t="str">
        <f t="shared" si="5"/>
        <v>En gestión</v>
      </c>
      <c r="AJ44" s="269">
        <v>47891312</v>
      </c>
      <c r="AK44" s="269">
        <v>11972828</v>
      </c>
      <c r="AL44" s="411"/>
      <c r="AM44" s="411"/>
      <c r="AN44" s="411"/>
      <c r="AO44" s="260"/>
      <c r="AP44" s="30">
        <v>0.5</v>
      </c>
      <c r="AQ44" s="38">
        <f t="shared" si="11"/>
        <v>1</v>
      </c>
      <c r="AR44" s="39" t="str">
        <f t="shared" si="7"/>
        <v>Avance satisfactorio</v>
      </c>
      <c r="AS44" s="45" t="s">
        <v>354</v>
      </c>
      <c r="AT44" s="71" t="s">
        <v>355</v>
      </c>
      <c r="AU44" s="35" t="s">
        <v>59</v>
      </c>
      <c r="AV44" s="41" t="str">
        <f t="shared" si="10"/>
        <v>En gestión</v>
      </c>
      <c r="AW44" s="269">
        <v>47891312</v>
      </c>
      <c r="AX44" s="269">
        <v>11972828</v>
      </c>
      <c r="AY44" s="411"/>
      <c r="AZ44" s="411"/>
      <c r="BA44" s="411"/>
    </row>
    <row r="45" spans="2:53" s="95" customFormat="1" ht="141.75" customHeight="1">
      <c r="B45" s="46" t="s">
        <v>205</v>
      </c>
      <c r="C45" s="21" t="s">
        <v>356</v>
      </c>
      <c r="D45" s="47" t="s">
        <v>121</v>
      </c>
      <c r="E45" s="47" t="s">
        <v>229</v>
      </c>
      <c r="F45" s="47" t="s">
        <v>44</v>
      </c>
      <c r="G45" s="59">
        <v>1</v>
      </c>
      <c r="H45" s="47" t="s">
        <v>357</v>
      </c>
      <c r="I45" s="50" t="s">
        <v>46</v>
      </c>
      <c r="J45" s="50" t="s">
        <v>47</v>
      </c>
      <c r="K45" s="47" t="s">
        <v>358</v>
      </c>
      <c r="L45" s="47" t="s">
        <v>359</v>
      </c>
      <c r="M45" s="51">
        <v>45293</v>
      </c>
      <c r="N45" s="51">
        <v>45657</v>
      </c>
      <c r="O45" s="58">
        <v>0.8</v>
      </c>
      <c r="P45" s="58">
        <v>0.85</v>
      </c>
      <c r="Q45" s="58">
        <v>0.9</v>
      </c>
      <c r="R45" s="58">
        <v>1</v>
      </c>
      <c r="S45" s="52" t="s">
        <v>50</v>
      </c>
      <c r="T45" s="53">
        <v>47891312</v>
      </c>
      <c r="U45" s="93" t="s">
        <v>211</v>
      </c>
      <c r="V45" s="47" t="s">
        <v>333</v>
      </c>
      <c r="W45" s="435"/>
      <c r="X45" s="93" t="s">
        <v>213</v>
      </c>
      <c r="Y45" s="98" t="s">
        <v>214</v>
      </c>
      <c r="Z45" s="93" t="s">
        <v>215</v>
      </c>
      <c r="AA45" s="94" t="s">
        <v>59</v>
      </c>
      <c r="AB45" s="348"/>
      <c r="AC45" s="30">
        <f>(175/185)</f>
        <v>0.94594594594594594</v>
      </c>
      <c r="AD45" s="38">
        <f t="shared" si="9"/>
        <v>1</v>
      </c>
      <c r="AE45" s="39" t="str">
        <f t="shared" si="4"/>
        <v>Avance satisfactorio</v>
      </c>
      <c r="AF45" s="45" t="s">
        <v>360</v>
      </c>
      <c r="AG45" s="45" t="s">
        <v>361</v>
      </c>
      <c r="AH45" s="45" t="s">
        <v>59</v>
      </c>
      <c r="AI45" s="41" t="str">
        <f t="shared" si="5"/>
        <v>En gestión</v>
      </c>
      <c r="AJ45" s="269">
        <v>47891312</v>
      </c>
      <c r="AK45" s="269">
        <v>11972828</v>
      </c>
      <c r="AL45" s="411"/>
      <c r="AM45" s="411"/>
      <c r="AN45" s="411"/>
      <c r="AO45" s="260"/>
      <c r="AP45" s="30">
        <v>0.88570000000000004</v>
      </c>
      <c r="AQ45" s="38">
        <f t="shared" si="11"/>
        <v>1</v>
      </c>
      <c r="AR45" s="39" t="str">
        <f t="shared" si="7"/>
        <v>Avance satisfactorio</v>
      </c>
      <c r="AS45" s="45" t="s">
        <v>362</v>
      </c>
      <c r="AT45" s="71" t="s">
        <v>363</v>
      </c>
      <c r="AU45" s="35" t="s">
        <v>59</v>
      </c>
      <c r="AV45" s="41" t="str">
        <f t="shared" si="10"/>
        <v>En gestión</v>
      </c>
      <c r="AW45" s="269">
        <v>47891312</v>
      </c>
      <c r="AX45" s="269">
        <v>11972828</v>
      </c>
      <c r="AY45" s="411"/>
      <c r="AZ45" s="411"/>
      <c r="BA45" s="411"/>
    </row>
    <row r="46" spans="2:53" s="95" customFormat="1" ht="81.75" customHeight="1">
      <c r="B46" s="46" t="s">
        <v>205</v>
      </c>
      <c r="C46" s="21" t="s">
        <v>364</v>
      </c>
      <c r="D46" s="47" t="s">
        <v>121</v>
      </c>
      <c r="E46" s="47" t="s">
        <v>229</v>
      </c>
      <c r="F46" s="47" t="s">
        <v>44</v>
      </c>
      <c r="G46" s="59">
        <v>1</v>
      </c>
      <c r="H46" s="47" t="s">
        <v>365</v>
      </c>
      <c r="I46" s="50" t="s">
        <v>46</v>
      </c>
      <c r="J46" s="50" t="s">
        <v>47</v>
      </c>
      <c r="K46" s="47" t="s">
        <v>331</v>
      </c>
      <c r="L46" s="47" t="s">
        <v>366</v>
      </c>
      <c r="M46" s="51">
        <v>45293</v>
      </c>
      <c r="N46" s="51">
        <v>45657</v>
      </c>
      <c r="O46" s="58">
        <v>0.25</v>
      </c>
      <c r="P46" s="58">
        <v>0.5</v>
      </c>
      <c r="Q46" s="58">
        <v>0.75</v>
      </c>
      <c r="R46" s="58">
        <v>1</v>
      </c>
      <c r="S46" s="52" t="s">
        <v>50</v>
      </c>
      <c r="T46" s="53">
        <v>47891312</v>
      </c>
      <c r="U46" s="93" t="s">
        <v>211</v>
      </c>
      <c r="V46" s="47" t="s">
        <v>333</v>
      </c>
      <c r="W46" s="435"/>
      <c r="X46" s="93" t="s">
        <v>213</v>
      </c>
      <c r="Y46" s="98" t="s">
        <v>214</v>
      </c>
      <c r="Z46" s="93" t="s">
        <v>215</v>
      </c>
      <c r="AA46" s="94" t="s">
        <v>59</v>
      </c>
      <c r="AB46" s="348"/>
      <c r="AC46" s="30">
        <f>(1/ 4)</f>
        <v>0.25</v>
      </c>
      <c r="AD46" s="38">
        <f t="shared" si="9"/>
        <v>1</v>
      </c>
      <c r="AE46" s="39" t="str">
        <f t="shared" si="4"/>
        <v>Avance satisfactorio</v>
      </c>
      <c r="AF46" s="45" t="s">
        <v>367</v>
      </c>
      <c r="AG46" s="45" t="s">
        <v>368</v>
      </c>
      <c r="AH46" s="45" t="s">
        <v>59</v>
      </c>
      <c r="AI46" s="41" t="str">
        <f t="shared" si="5"/>
        <v>En gestión</v>
      </c>
      <c r="AJ46" s="269">
        <v>47891312</v>
      </c>
      <c r="AK46" s="269">
        <v>11972828</v>
      </c>
      <c r="AL46" s="411"/>
      <c r="AM46" s="411"/>
      <c r="AN46" s="411"/>
      <c r="AO46" s="260"/>
      <c r="AP46" s="30">
        <v>0.5</v>
      </c>
      <c r="AQ46" s="38">
        <f t="shared" si="11"/>
        <v>1</v>
      </c>
      <c r="AR46" s="39" t="str">
        <f>IF(ISTEXT(AQ46),"No reporta avance en el periodo",IF(AQ46&lt;=69%,"Avance insuficiente",IF(AQ46&gt;95%,"Avance satisfactorio",IF(AQ46&gt;70%,"Avance suficiente",IF(AQ46&lt;94%,"Avance suficiente",0)))))</f>
        <v>Avance satisfactorio</v>
      </c>
      <c r="AS46" s="45" t="s">
        <v>369</v>
      </c>
      <c r="AT46" s="71" t="s">
        <v>370</v>
      </c>
      <c r="AU46" s="35" t="s">
        <v>59</v>
      </c>
      <c r="AV46" s="256" t="s">
        <v>1611</v>
      </c>
      <c r="AW46" s="269">
        <v>47891312</v>
      </c>
      <c r="AX46" s="269">
        <v>11972828</v>
      </c>
      <c r="AY46" s="411"/>
      <c r="AZ46" s="411"/>
      <c r="BA46" s="411"/>
    </row>
    <row r="47" spans="2:53" s="95" customFormat="1" ht="101.25" customHeight="1">
      <c r="B47" s="46" t="s">
        <v>205</v>
      </c>
      <c r="C47" s="21" t="s">
        <v>371</v>
      </c>
      <c r="D47" s="47" t="s">
        <v>121</v>
      </c>
      <c r="E47" s="47" t="s">
        <v>229</v>
      </c>
      <c r="F47" s="47" t="s">
        <v>44</v>
      </c>
      <c r="G47" s="59">
        <v>1</v>
      </c>
      <c r="H47" s="47" t="s">
        <v>372</v>
      </c>
      <c r="I47" s="50" t="s">
        <v>46</v>
      </c>
      <c r="J47" s="50" t="s">
        <v>47</v>
      </c>
      <c r="K47" s="47" t="s">
        <v>331</v>
      </c>
      <c r="L47" s="47" t="s">
        <v>373</v>
      </c>
      <c r="M47" s="51">
        <v>45293</v>
      </c>
      <c r="N47" s="51">
        <v>45657</v>
      </c>
      <c r="O47" s="58">
        <v>0.25</v>
      </c>
      <c r="P47" s="58">
        <v>0.5</v>
      </c>
      <c r="Q47" s="58">
        <v>0.75</v>
      </c>
      <c r="R47" s="58">
        <v>1</v>
      </c>
      <c r="S47" s="52" t="s">
        <v>50</v>
      </c>
      <c r="T47" s="53">
        <v>218249813</v>
      </c>
      <c r="U47" s="93" t="s">
        <v>211</v>
      </c>
      <c r="V47" s="47" t="s">
        <v>333</v>
      </c>
      <c r="W47" s="436"/>
      <c r="X47" s="93" t="s">
        <v>213</v>
      </c>
      <c r="Y47" s="98" t="s">
        <v>214</v>
      </c>
      <c r="Z47" s="93" t="s">
        <v>215</v>
      </c>
      <c r="AA47" s="94" t="s">
        <v>59</v>
      </c>
      <c r="AB47" s="348"/>
      <c r="AC47" s="30">
        <f>(1/ 4)</f>
        <v>0.25</v>
      </c>
      <c r="AD47" s="38">
        <f t="shared" si="9"/>
        <v>1</v>
      </c>
      <c r="AE47" s="39" t="str">
        <f t="shared" si="4"/>
        <v>Avance satisfactorio</v>
      </c>
      <c r="AF47" s="45" t="s">
        <v>374</v>
      </c>
      <c r="AG47" s="45" t="s">
        <v>375</v>
      </c>
      <c r="AH47" s="45" t="s">
        <v>59</v>
      </c>
      <c r="AI47" s="41" t="str">
        <f t="shared" si="5"/>
        <v>En gestión</v>
      </c>
      <c r="AJ47" s="269">
        <v>218249813</v>
      </c>
      <c r="AK47" s="269">
        <v>54562453</v>
      </c>
      <c r="AL47" s="412"/>
      <c r="AM47" s="412"/>
      <c r="AN47" s="412"/>
      <c r="AO47" s="260"/>
      <c r="AP47" s="30">
        <v>0.5</v>
      </c>
      <c r="AQ47" s="38">
        <f t="shared" si="11"/>
        <v>1</v>
      </c>
      <c r="AR47" s="39" t="str">
        <f t="shared" si="7"/>
        <v>Avance satisfactorio</v>
      </c>
      <c r="AS47" s="45" t="s">
        <v>376</v>
      </c>
      <c r="AT47" s="71" t="s">
        <v>377</v>
      </c>
      <c r="AU47" s="35" t="s">
        <v>59</v>
      </c>
      <c r="AV47" s="41" t="str">
        <f t="shared" si="10"/>
        <v>En gestión</v>
      </c>
      <c r="AW47" s="269">
        <v>218249813</v>
      </c>
      <c r="AX47" s="269">
        <v>54562453</v>
      </c>
      <c r="AY47" s="412"/>
      <c r="AZ47" s="412"/>
      <c r="BA47" s="412"/>
    </row>
    <row r="48" spans="2:53" s="95" customFormat="1" ht="60" customHeight="1">
      <c r="B48" s="101" t="s">
        <v>378</v>
      </c>
      <c r="C48" s="21" t="s">
        <v>379</v>
      </c>
      <c r="D48" s="22" t="s">
        <v>191</v>
      </c>
      <c r="E48" s="22" t="s">
        <v>380</v>
      </c>
      <c r="F48" s="22" t="s">
        <v>44</v>
      </c>
      <c r="G48" s="59">
        <v>1</v>
      </c>
      <c r="H48" s="102" t="s">
        <v>381</v>
      </c>
      <c r="I48" s="25" t="s">
        <v>46</v>
      </c>
      <c r="J48" s="25" t="s">
        <v>47</v>
      </c>
      <c r="K48" s="102" t="s">
        <v>382</v>
      </c>
      <c r="L48" s="103" t="s">
        <v>383</v>
      </c>
      <c r="M48" s="104">
        <v>45566</v>
      </c>
      <c r="N48" s="104">
        <v>45657</v>
      </c>
      <c r="O48" s="59">
        <v>0</v>
      </c>
      <c r="P48" s="59">
        <v>0</v>
      </c>
      <c r="Q48" s="59">
        <v>0</v>
      </c>
      <c r="R48" s="58">
        <v>1</v>
      </c>
      <c r="S48" s="52" t="s">
        <v>50</v>
      </c>
      <c r="T48" s="53">
        <v>70109161.714285716</v>
      </c>
      <c r="U48" s="102" t="s">
        <v>87</v>
      </c>
      <c r="V48" s="25" t="s">
        <v>88</v>
      </c>
      <c r="W48" s="425">
        <v>271920666.66666663</v>
      </c>
      <c r="X48" s="105" t="s">
        <v>384</v>
      </c>
      <c r="Y48" s="25" t="s">
        <v>54</v>
      </c>
      <c r="Z48" s="22" t="s">
        <v>385</v>
      </c>
      <c r="AA48" s="25" t="s">
        <v>59</v>
      </c>
      <c r="AB48" s="348"/>
      <c r="AC48" s="30"/>
      <c r="AD48" s="38" t="str">
        <f t="shared" si="9"/>
        <v>No Aplica</v>
      </c>
      <c r="AE48" s="39" t="str">
        <f t="shared" si="4"/>
        <v>No reporta avance en el periodo</v>
      </c>
      <c r="AF48" s="45" t="s">
        <v>59</v>
      </c>
      <c r="AG48" s="45" t="s">
        <v>59</v>
      </c>
      <c r="AH48" s="45" t="s">
        <v>59</v>
      </c>
      <c r="AI48" s="41" t="str">
        <f t="shared" si="5"/>
        <v>Sin iniciar</v>
      </c>
      <c r="AJ48" s="428">
        <v>70109161.714285716</v>
      </c>
      <c r="AK48" s="269">
        <v>0</v>
      </c>
      <c r="AL48" s="410">
        <v>379392666.66000003</v>
      </c>
      <c r="AM48" s="410">
        <v>204960000</v>
      </c>
      <c r="AN48" s="410">
        <v>36485066</v>
      </c>
      <c r="AO48" s="260"/>
      <c r="AP48" s="30">
        <v>0</v>
      </c>
      <c r="AQ48" s="38" t="str">
        <f t="shared" si="11"/>
        <v>No Aplica</v>
      </c>
      <c r="AR48" s="39" t="str">
        <f t="shared" si="7"/>
        <v>No reporta avance en el periodo</v>
      </c>
      <c r="AS48" s="45" t="s">
        <v>59</v>
      </c>
      <c r="AT48" s="71" t="s">
        <v>59</v>
      </c>
      <c r="AU48" s="35" t="s">
        <v>59</v>
      </c>
      <c r="AV48" s="41" t="str">
        <f t="shared" si="10"/>
        <v>Sin iniciar</v>
      </c>
      <c r="AW48" s="269">
        <v>0</v>
      </c>
      <c r="AX48" s="269">
        <v>0</v>
      </c>
      <c r="AY48" s="410">
        <v>431292666.66666663</v>
      </c>
      <c r="AZ48" s="410">
        <v>204960000</v>
      </c>
      <c r="BA48" s="410">
        <v>137182666</v>
      </c>
    </row>
    <row r="49" spans="2:53" s="95" customFormat="1" ht="60" customHeight="1">
      <c r="B49" s="101" t="s">
        <v>378</v>
      </c>
      <c r="C49" s="21" t="s">
        <v>386</v>
      </c>
      <c r="D49" s="22" t="s">
        <v>191</v>
      </c>
      <c r="E49" s="22" t="s">
        <v>380</v>
      </c>
      <c r="F49" s="22" t="s">
        <v>44</v>
      </c>
      <c r="G49" s="59">
        <v>1</v>
      </c>
      <c r="H49" s="102" t="s">
        <v>387</v>
      </c>
      <c r="I49" s="25" t="s">
        <v>46</v>
      </c>
      <c r="J49" s="25" t="s">
        <v>47</v>
      </c>
      <c r="K49" s="102" t="s">
        <v>388</v>
      </c>
      <c r="L49" s="103" t="s">
        <v>389</v>
      </c>
      <c r="M49" s="104">
        <v>45566</v>
      </c>
      <c r="N49" s="104">
        <v>45657</v>
      </c>
      <c r="O49" s="59">
        <v>0</v>
      </c>
      <c r="P49" s="59">
        <v>0</v>
      </c>
      <c r="Q49" s="59">
        <v>0</v>
      </c>
      <c r="R49" s="58">
        <v>1</v>
      </c>
      <c r="S49" s="52" t="s">
        <v>50</v>
      </c>
      <c r="T49" s="53">
        <v>70109161.714285716</v>
      </c>
      <c r="U49" s="102" t="s">
        <v>87</v>
      </c>
      <c r="V49" s="25" t="s">
        <v>88</v>
      </c>
      <c r="W49" s="426"/>
      <c r="X49" s="25" t="s">
        <v>384</v>
      </c>
      <c r="Y49" s="25" t="s">
        <v>54</v>
      </c>
      <c r="Z49" s="22" t="s">
        <v>390</v>
      </c>
      <c r="AA49" s="25" t="s">
        <v>59</v>
      </c>
      <c r="AB49" s="348"/>
      <c r="AC49" s="30"/>
      <c r="AD49" s="38" t="str">
        <f t="shared" si="9"/>
        <v>No Aplica</v>
      </c>
      <c r="AE49" s="39" t="str">
        <f t="shared" si="4"/>
        <v>No reporta avance en el periodo</v>
      </c>
      <c r="AF49" s="45" t="s">
        <v>59</v>
      </c>
      <c r="AG49" s="45" t="s">
        <v>59</v>
      </c>
      <c r="AH49" s="45" t="s">
        <v>59</v>
      </c>
      <c r="AI49" s="41" t="str">
        <f t="shared" si="5"/>
        <v>Sin iniciar</v>
      </c>
      <c r="AJ49" s="429"/>
      <c r="AK49" s="269">
        <v>0</v>
      </c>
      <c r="AL49" s="411"/>
      <c r="AM49" s="411"/>
      <c r="AN49" s="411"/>
      <c r="AO49" s="260"/>
      <c r="AP49" s="30">
        <v>0</v>
      </c>
      <c r="AQ49" s="38" t="str">
        <f t="shared" si="11"/>
        <v>No Aplica</v>
      </c>
      <c r="AR49" s="39" t="str">
        <f t="shared" si="7"/>
        <v>No reporta avance en el periodo</v>
      </c>
      <c r="AS49" s="45" t="s">
        <v>59</v>
      </c>
      <c r="AT49" s="71" t="s">
        <v>59</v>
      </c>
      <c r="AU49" s="35" t="s">
        <v>59</v>
      </c>
      <c r="AV49" s="41" t="str">
        <f t="shared" si="10"/>
        <v>Sin iniciar</v>
      </c>
      <c r="AW49" s="269">
        <v>0</v>
      </c>
      <c r="AX49" s="269">
        <v>0</v>
      </c>
      <c r="AY49" s="411"/>
      <c r="AZ49" s="411"/>
      <c r="BA49" s="411"/>
    </row>
    <row r="50" spans="2:53" s="95" customFormat="1" ht="85.5" customHeight="1">
      <c r="B50" s="101" t="s">
        <v>378</v>
      </c>
      <c r="C50" s="21" t="s">
        <v>391</v>
      </c>
      <c r="D50" s="22" t="s">
        <v>191</v>
      </c>
      <c r="E50" s="22" t="s">
        <v>380</v>
      </c>
      <c r="F50" s="22" t="s">
        <v>44</v>
      </c>
      <c r="G50" s="59">
        <v>1</v>
      </c>
      <c r="H50" s="102" t="s">
        <v>392</v>
      </c>
      <c r="I50" s="25" t="s">
        <v>46</v>
      </c>
      <c r="J50" s="25" t="s">
        <v>47</v>
      </c>
      <c r="K50" s="102" t="s">
        <v>393</v>
      </c>
      <c r="L50" s="103" t="s">
        <v>394</v>
      </c>
      <c r="M50" s="104">
        <v>45306</v>
      </c>
      <c r="N50" s="104">
        <v>45657</v>
      </c>
      <c r="O50" s="58">
        <v>1</v>
      </c>
      <c r="P50" s="58">
        <v>1</v>
      </c>
      <c r="Q50" s="58">
        <v>1</v>
      </c>
      <c r="R50" s="58">
        <v>1</v>
      </c>
      <c r="S50" s="52" t="s">
        <v>50</v>
      </c>
      <c r="T50" s="53">
        <v>70109161.714285716</v>
      </c>
      <c r="U50" s="102" t="s">
        <v>87</v>
      </c>
      <c r="V50" s="25" t="s">
        <v>88</v>
      </c>
      <c r="W50" s="427"/>
      <c r="X50" s="25" t="s">
        <v>384</v>
      </c>
      <c r="Y50" s="25" t="s">
        <v>54</v>
      </c>
      <c r="Z50" s="22" t="s">
        <v>395</v>
      </c>
      <c r="AA50" s="25" t="s">
        <v>59</v>
      </c>
      <c r="AB50" s="348"/>
      <c r="AC50" s="106">
        <f>38/38*100%</f>
        <v>1</v>
      </c>
      <c r="AD50" s="38">
        <f t="shared" si="9"/>
        <v>1</v>
      </c>
      <c r="AE50" s="39" t="str">
        <f t="shared" si="4"/>
        <v>Avance satisfactorio</v>
      </c>
      <c r="AF50" s="107" t="s">
        <v>396</v>
      </c>
      <c r="AG50" s="108" t="s">
        <v>397</v>
      </c>
      <c r="AH50" s="45" t="s">
        <v>59</v>
      </c>
      <c r="AI50" s="41" t="str">
        <f t="shared" si="5"/>
        <v>Terminado</v>
      </c>
      <c r="AJ50" s="429"/>
      <c r="AK50" s="431">
        <f>(70109161.7142857)/12*3</f>
        <v>17527290.428571425</v>
      </c>
      <c r="AL50" s="412"/>
      <c r="AM50" s="412"/>
      <c r="AN50" s="412"/>
      <c r="AO50" s="260"/>
      <c r="AP50" s="30">
        <f>5/5*100%</f>
        <v>1</v>
      </c>
      <c r="AQ50" s="38">
        <f t="shared" si="11"/>
        <v>1</v>
      </c>
      <c r="AR50" s="39" t="str">
        <f t="shared" si="7"/>
        <v>Avance satisfactorio</v>
      </c>
      <c r="AS50" s="45" t="s">
        <v>398</v>
      </c>
      <c r="AT50" s="71" t="s">
        <v>399</v>
      </c>
      <c r="AU50" s="35" t="s">
        <v>59</v>
      </c>
      <c r="AV50" s="41" t="str">
        <f t="shared" si="10"/>
        <v>Terminado</v>
      </c>
      <c r="AW50" s="448">
        <v>56555345.140000001</v>
      </c>
      <c r="AX50" s="451">
        <v>28277672.571428601</v>
      </c>
      <c r="AY50" s="412"/>
      <c r="AZ50" s="412"/>
      <c r="BA50" s="412"/>
    </row>
    <row r="51" spans="2:53" s="95" customFormat="1" ht="60" customHeight="1">
      <c r="B51" s="101" t="s">
        <v>378</v>
      </c>
      <c r="C51" s="21" t="s">
        <v>400</v>
      </c>
      <c r="D51" s="22" t="s">
        <v>191</v>
      </c>
      <c r="E51" s="22" t="s">
        <v>380</v>
      </c>
      <c r="F51" s="22" t="s">
        <v>44</v>
      </c>
      <c r="G51" s="59">
        <v>1</v>
      </c>
      <c r="H51" s="102" t="s">
        <v>401</v>
      </c>
      <c r="I51" s="25" t="s">
        <v>83</v>
      </c>
      <c r="J51" s="25" t="s">
        <v>47</v>
      </c>
      <c r="K51" s="102" t="s">
        <v>402</v>
      </c>
      <c r="L51" s="103" t="s">
        <v>403</v>
      </c>
      <c r="M51" s="104">
        <v>45383</v>
      </c>
      <c r="N51" s="104">
        <v>45657</v>
      </c>
      <c r="O51" s="59">
        <v>0</v>
      </c>
      <c r="P51" s="58">
        <v>0.5</v>
      </c>
      <c r="Q51" s="58">
        <v>0.75</v>
      </c>
      <c r="R51" s="58">
        <v>1</v>
      </c>
      <c r="S51" s="52" t="s">
        <v>50</v>
      </c>
      <c r="T51" s="53">
        <v>70109161.714285716</v>
      </c>
      <c r="U51" s="102" t="s">
        <v>87</v>
      </c>
      <c r="V51" s="22" t="s">
        <v>197</v>
      </c>
      <c r="W51" s="425">
        <v>278079333.33333331</v>
      </c>
      <c r="X51" s="25" t="s">
        <v>384</v>
      </c>
      <c r="Y51" s="25" t="s">
        <v>54</v>
      </c>
      <c r="Z51" s="22" t="s">
        <v>404</v>
      </c>
      <c r="AA51" s="25" t="s">
        <v>59</v>
      </c>
      <c r="AB51" s="348"/>
      <c r="AC51" s="30"/>
      <c r="AD51" s="38" t="str">
        <f t="shared" si="9"/>
        <v>No Aplica</v>
      </c>
      <c r="AE51" s="39" t="str">
        <f t="shared" si="4"/>
        <v>No reporta avance en el periodo</v>
      </c>
      <c r="AF51" s="45" t="s">
        <v>59</v>
      </c>
      <c r="AG51" s="45" t="s">
        <v>59</v>
      </c>
      <c r="AH51" s="45" t="s">
        <v>59</v>
      </c>
      <c r="AI51" s="41" t="str">
        <f t="shared" si="5"/>
        <v>Sin iniciar</v>
      </c>
      <c r="AJ51" s="429"/>
      <c r="AK51" s="432"/>
      <c r="AL51" s="410">
        <v>278079333.32999998</v>
      </c>
      <c r="AM51" s="410">
        <v>159000000</v>
      </c>
      <c r="AN51" s="410">
        <v>37966667</v>
      </c>
      <c r="AO51" s="260"/>
      <c r="AP51" s="106">
        <v>0.5</v>
      </c>
      <c r="AQ51" s="38">
        <f t="shared" si="11"/>
        <v>1</v>
      </c>
      <c r="AR51" s="39" t="str">
        <f t="shared" si="7"/>
        <v>Avance satisfactorio</v>
      </c>
      <c r="AS51" s="45" t="s">
        <v>1634</v>
      </c>
      <c r="AT51" s="71" t="s">
        <v>405</v>
      </c>
      <c r="AU51" s="35" t="s">
        <v>59</v>
      </c>
      <c r="AV51" s="41" t="str">
        <f t="shared" si="10"/>
        <v>En gestión</v>
      </c>
      <c r="AW51" s="449"/>
      <c r="AX51" s="452"/>
      <c r="AY51" s="410">
        <v>278079333.33333331</v>
      </c>
      <c r="AZ51" s="410">
        <v>160478629</v>
      </c>
      <c r="BA51" s="410">
        <v>117466667</v>
      </c>
    </row>
    <row r="52" spans="2:53" s="95" customFormat="1" ht="60" customHeight="1">
      <c r="B52" s="101" t="s">
        <v>378</v>
      </c>
      <c r="C52" s="21" t="s">
        <v>406</v>
      </c>
      <c r="D52" s="22" t="s">
        <v>191</v>
      </c>
      <c r="E52" s="22" t="s">
        <v>380</v>
      </c>
      <c r="F52" s="22" t="s">
        <v>44</v>
      </c>
      <c r="G52" s="59">
        <v>1</v>
      </c>
      <c r="H52" s="102" t="s">
        <v>407</v>
      </c>
      <c r="I52" s="25" t="s">
        <v>83</v>
      </c>
      <c r="J52" s="25" t="s">
        <v>47</v>
      </c>
      <c r="K52" s="102" t="s">
        <v>408</v>
      </c>
      <c r="L52" s="103" t="s">
        <v>409</v>
      </c>
      <c r="M52" s="104">
        <v>45383</v>
      </c>
      <c r="N52" s="104">
        <v>45657</v>
      </c>
      <c r="O52" s="59">
        <v>0</v>
      </c>
      <c r="P52" s="58">
        <v>1</v>
      </c>
      <c r="Q52" s="58">
        <v>1</v>
      </c>
      <c r="R52" s="58">
        <v>1</v>
      </c>
      <c r="S52" s="52" t="s">
        <v>50</v>
      </c>
      <c r="T52" s="53">
        <v>70109161.714285716</v>
      </c>
      <c r="U52" s="102" t="s">
        <v>87</v>
      </c>
      <c r="V52" s="22" t="s">
        <v>197</v>
      </c>
      <c r="W52" s="426"/>
      <c r="X52" s="25" t="s">
        <v>384</v>
      </c>
      <c r="Y52" s="25" t="s">
        <v>54</v>
      </c>
      <c r="Z52" s="22" t="s">
        <v>404</v>
      </c>
      <c r="AA52" s="25" t="s">
        <v>59</v>
      </c>
      <c r="AB52" s="348"/>
      <c r="AC52" s="30"/>
      <c r="AD52" s="38" t="str">
        <f t="shared" si="9"/>
        <v>No Aplica</v>
      </c>
      <c r="AE52" s="39" t="str">
        <f t="shared" si="4"/>
        <v>No reporta avance en el periodo</v>
      </c>
      <c r="AF52" s="45" t="s">
        <v>59</v>
      </c>
      <c r="AG52" s="45" t="s">
        <v>59</v>
      </c>
      <c r="AH52" s="45" t="s">
        <v>59</v>
      </c>
      <c r="AI52" s="41" t="str">
        <f t="shared" si="5"/>
        <v>Sin iniciar</v>
      </c>
      <c r="AJ52" s="430"/>
      <c r="AK52" s="432"/>
      <c r="AL52" s="411"/>
      <c r="AM52" s="411"/>
      <c r="AN52" s="411"/>
      <c r="AO52" s="260"/>
      <c r="AP52" s="106">
        <f>21/21*100%</f>
        <v>1</v>
      </c>
      <c r="AQ52" s="38">
        <f t="shared" si="11"/>
        <v>1</v>
      </c>
      <c r="AR52" s="39" t="str">
        <f t="shared" si="7"/>
        <v>Avance satisfactorio</v>
      </c>
      <c r="AS52" s="45" t="s">
        <v>1635</v>
      </c>
      <c r="AT52" s="71" t="s">
        <v>410</v>
      </c>
      <c r="AU52" s="35" t="s">
        <v>59</v>
      </c>
      <c r="AV52" s="41" t="str">
        <f t="shared" si="10"/>
        <v>Terminado</v>
      </c>
      <c r="AW52" s="449"/>
      <c r="AX52" s="452"/>
      <c r="AY52" s="411"/>
      <c r="AZ52" s="411"/>
      <c r="BA52" s="411"/>
    </row>
    <row r="53" spans="2:53" s="95" customFormat="1" ht="60" customHeight="1">
      <c r="B53" s="101" t="s">
        <v>378</v>
      </c>
      <c r="C53" s="21" t="s">
        <v>411</v>
      </c>
      <c r="D53" s="22" t="s">
        <v>191</v>
      </c>
      <c r="E53" s="22" t="s">
        <v>380</v>
      </c>
      <c r="F53" s="22" t="s">
        <v>44</v>
      </c>
      <c r="G53" s="59">
        <v>1</v>
      </c>
      <c r="H53" s="102" t="s">
        <v>412</v>
      </c>
      <c r="I53" s="25" t="s">
        <v>46</v>
      </c>
      <c r="J53" s="25" t="s">
        <v>47</v>
      </c>
      <c r="K53" s="102" t="s">
        <v>408</v>
      </c>
      <c r="L53" s="103" t="s">
        <v>413</v>
      </c>
      <c r="M53" s="104">
        <v>45306</v>
      </c>
      <c r="N53" s="104">
        <v>45657</v>
      </c>
      <c r="O53" s="58">
        <v>1</v>
      </c>
      <c r="P53" s="58">
        <v>1</v>
      </c>
      <c r="Q53" s="58">
        <v>1</v>
      </c>
      <c r="R53" s="58">
        <v>1</v>
      </c>
      <c r="S53" s="52" t="s">
        <v>50</v>
      </c>
      <c r="T53" s="53">
        <v>70109161.714285716</v>
      </c>
      <c r="U53" s="102" t="s">
        <v>87</v>
      </c>
      <c r="V53" s="22" t="s">
        <v>197</v>
      </c>
      <c r="W53" s="426"/>
      <c r="X53" s="25" t="s">
        <v>384</v>
      </c>
      <c r="Y53" s="25" t="s">
        <v>54</v>
      </c>
      <c r="Z53" s="22" t="s">
        <v>404</v>
      </c>
      <c r="AA53" s="25" t="s">
        <v>59</v>
      </c>
      <c r="AB53" s="348"/>
      <c r="AC53" s="106">
        <f>4/4*100%</f>
        <v>1</v>
      </c>
      <c r="AD53" s="38">
        <f t="shared" si="9"/>
        <v>1</v>
      </c>
      <c r="AE53" s="39" t="str">
        <f t="shared" si="4"/>
        <v>Avance satisfactorio</v>
      </c>
      <c r="AF53" s="107" t="s">
        <v>414</v>
      </c>
      <c r="AG53" s="108" t="s">
        <v>415</v>
      </c>
      <c r="AH53" s="45" t="s">
        <v>59</v>
      </c>
      <c r="AI53" s="41" t="str">
        <f t="shared" si="5"/>
        <v>Terminado</v>
      </c>
      <c r="AJ53" s="269"/>
      <c r="AK53" s="432"/>
      <c r="AL53" s="411"/>
      <c r="AM53" s="411"/>
      <c r="AN53" s="411"/>
      <c r="AO53" s="260"/>
      <c r="AP53" s="106">
        <f>17/17*100%</f>
        <v>1</v>
      </c>
      <c r="AQ53" s="38">
        <f t="shared" si="11"/>
        <v>1</v>
      </c>
      <c r="AR53" s="39" t="str">
        <f t="shared" si="7"/>
        <v>Avance satisfactorio</v>
      </c>
      <c r="AS53" s="45" t="s">
        <v>416</v>
      </c>
      <c r="AT53" s="71" t="s">
        <v>417</v>
      </c>
      <c r="AU53" s="35" t="s">
        <v>59</v>
      </c>
      <c r="AV53" s="41" t="str">
        <f t="shared" si="10"/>
        <v>Terminado</v>
      </c>
      <c r="AW53" s="449"/>
      <c r="AX53" s="452"/>
      <c r="AY53" s="411"/>
      <c r="AZ53" s="411"/>
      <c r="BA53" s="411"/>
    </row>
    <row r="54" spans="2:53" s="95" customFormat="1" ht="60" customHeight="1">
      <c r="B54" s="101" t="s">
        <v>378</v>
      </c>
      <c r="C54" s="21" t="s">
        <v>418</v>
      </c>
      <c r="D54" s="22" t="s">
        <v>191</v>
      </c>
      <c r="E54" s="22" t="s">
        <v>380</v>
      </c>
      <c r="F54" s="22" t="s">
        <v>44</v>
      </c>
      <c r="G54" s="59">
        <v>1</v>
      </c>
      <c r="H54" s="102" t="s">
        <v>419</v>
      </c>
      <c r="I54" s="25" t="s">
        <v>46</v>
      </c>
      <c r="J54" s="25" t="s">
        <v>47</v>
      </c>
      <c r="K54" s="102" t="s">
        <v>408</v>
      </c>
      <c r="L54" s="103" t="s">
        <v>420</v>
      </c>
      <c r="M54" s="104">
        <v>45383</v>
      </c>
      <c r="N54" s="104">
        <v>45657</v>
      </c>
      <c r="O54" s="58">
        <v>0</v>
      </c>
      <c r="P54" s="58">
        <v>1</v>
      </c>
      <c r="Q54" s="58">
        <v>1</v>
      </c>
      <c r="R54" s="58">
        <v>1</v>
      </c>
      <c r="S54" s="52" t="s">
        <v>50</v>
      </c>
      <c r="T54" s="53">
        <v>70109161.714285716</v>
      </c>
      <c r="U54" s="102" t="s">
        <v>87</v>
      </c>
      <c r="V54" s="22" t="s">
        <v>197</v>
      </c>
      <c r="W54" s="427"/>
      <c r="X54" s="25" t="s">
        <v>384</v>
      </c>
      <c r="Y54" s="25" t="s">
        <v>54</v>
      </c>
      <c r="Z54" s="22" t="s">
        <v>404</v>
      </c>
      <c r="AA54" s="25" t="s">
        <v>59</v>
      </c>
      <c r="AB54" s="348"/>
      <c r="AC54" s="30"/>
      <c r="AD54" s="38" t="str">
        <f t="shared" si="9"/>
        <v>No Aplica</v>
      </c>
      <c r="AE54" s="39" t="str">
        <f t="shared" si="4"/>
        <v>No reporta avance en el periodo</v>
      </c>
      <c r="AF54" s="45" t="s">
        <v>59</v>
      </c>
      <c r="AG54" s="45" t="s">
        <v>59</v>
      </c>
      <c r="AH54" s="45" t="s">
        <v>59</v>
      </c>
      <c r="AI54" s="41" t="str">
        <f t="shared" si="5"/>
        <v>Sin iniciar</v>
      </c>
      <c r="AJ54" s="269"/>
      <c r="AK54" s="433"/>
      <c r="AL54" s="412"/>
      <c r="AM54" s="412"/>
      <c r="AN54" s="412"/>
      <c r="AO54" s="260"/>
      <c r="AP54" s="106">
        <f>6/6*100%</f>
        <v>1</v>
      </c>
      <c r="AQ54" s="38">
        <f t="shared" si="11"/>
        <v>1</v>
      </c>
      <c r="AR54" s="39" t="str">
        <f t="shared" si="7"/>
        <v>Avance satisfactorio</v>
      </c>
      <c r="AS54" s="45" t="s">
        <v>421</v>
      </c>
      <c r="AT54" s="71" t="s">
        <v>422</v>
      </c>
      <c r="AU54" s="35" t="s">
        <v>59</v>
      </c>
      <c r="AV54" s="41" t="str">
        <f t="shared" si="10"/>
        <v>Terminado</v>
      </c>
      <c r="AW54" s="450"/>
      <c r="AX54" s="453"/>
      <c r="AY54" s="412"/>
      <c r="AZ54" s="412"/>
      <c r="BA54" s="412"/>
    </row>
    <row r="55" spans="2:53" s="95" customFormat="1" ht="60" customHeight="1">
      <c r="B55" s="46" t="s">
        <v>423</v>
      </c>
      <c r="C55" s="21" t="s">
        <v>424</v>
      </c>
      <c r="D55" s="47" t="s">
        <v>191</v>
      </c>
      <c r="E55" s="47" t="s">
        <v>207</v>
      </c>
      <c r="F55" s="47" t="s">
        <v>44</v>
      </c>
      <c r="G55" s="59">
        <v>1</v>
      </c>
      <c r="H55" s="47" t="s">
        <v>425</v>
      </c>
      <c r="I55" s="50" t="s">
        <v>46</v>
      </c>
      <c r="J55" s="50" t="s">
        <v>47</v>
      </c>
      <c r="K55" s="47" t="s">
        <v>426</v>
      </c>
      <c r="L55" s="47" t="s">
        <v>427</v>
      </c>
      <c r="M55" s="51">
        <v>45383</v>
      </c>
      <c r="N55" s="51">
        <v>45657</v>
      </c>
      <c r="O55" s="58">
        <v>0</v>
      </c>
      <c r="P55" s="58">
        <v>0.1</v>
      </c>
      <c r="Q55" s="58">
        <v>0.6</v>
      </c>
      <c r="R55" s="58">
        <v>1</v>
      </c>
      <c r="S55" s="52" t="s">
        <v>50</v>
      </c>
      <c r="T55" s="53">
        <v>58671986.950000003</v>
      </c>
      <c r="U55" s="47" t="s">
        <v>87</v>
      </c>
      <c r="V55" s="47" t="s">
        <v>88</v>
      </c>
      <c r="W55" s="437">
        <v>834634331.88999999</v>
      </c>
      <c r="X55" s="50" t="s">
        <v>89</v>
      </c>
      <c r="Y55" s="50" t="s">
        <v>54</v>
      </c>
      <c r="Z55" s="47" t="s">
        <v>428</v>
      </c>
      <c r="AA55" s="50" t="s">
        <v>59</v>
      </c>
      <c r="AB55" s="348"/>
      <c r="AC55" s="30"/>
      <c r="AD55" s="38" t="str">
        <f t="shared" si="9"/>
        <v>No Aplica</v>
      </c>
      <c r="AE55" s="39" t="str">
        <f t="shared" si="4"/>
        <v>No reporta avance en el periodo</v>
      </c>
      <c r="AF55" s="109" t="s">
        <v>59</v>
      </c>
      <c r="AG55" s="109" t="s">
        <v>59</v>
      </c>
      <c r="AH55" s="109" t="s">
        <v>59</v>
      </c>
      <c r="AI55" s="110" t="str">
        <f t="shared" si="5"/>
        <v>Sin iniciar</v>
      </c>
      <c r="AJ55" s="269">
        <v>58671986.950000003</v>
      </c>
      <c r="AK55" s="269">
        <f t="shared" ref="AK55:AK64" si="12">+AJ55/4</f>
        <v>14667996.737500001</v>
      </c>
      <c r="AL55" s="440">
        <v>834634331.88999999</v>
      </c>
      <c r="AM55" s="440">
        <v>665326665.99000001</v>
      </c>
      <c r="AN55" s="440">
        <v>96126665.989999995</v>
      </c>
      <c r="AO55" s="260"/>
      <c r="AP55" s="111">
        <v>0.1</v>
      </c>
      <c r="AQ55" s="112">
        <f t="shared" si="11"/>
        <v>1</v>
      </c>
      <c r="AR55" s="39" t="str">
        <f t="shared" si="7"/>
        <v>Avance satisfactorio</v>
      </c>
      <c r="AS55" s="100" t="s">
        <v>1636</v>
      </c>
      <c r="AT55" s="71" t="s">
        <v>429</v>
      </c>
      <c r="AU55" s="113" t="s">
        <v>59</v>
      </c>
      <c r="AV55" s="41" t="str">
        <f t="shared" si="10"/>
        <v>En gestión</v>
      </c>
      <c r="AW55" s="285">
        <v>58671986.950000003</v>
      </c>
      <c r="AX55" s="286">
        <f t="shared" ref="AX55:AX60" si="13">+AK55*2</f>
        <v>29335993.475000001</v>
      </c>
      <c r="AY55" s="442">
        <v>957697715.88999999</v>
      </c>
      <c r="AZ55" s="444">
        <v>609754228.59000003</v>
      </c>
      <c r="BA55" s="446">
        <v>256476642.21000001</v>
      </c>
    </row>
    <row r="56" spans="2:53" s="95" customFormat="1" ht="72.75" customHeight="1">
      <c r="B56" s="46" t="s">
        <v>423</v>
      </c>
      <c r="C56" s="21" t="s">
        <v>430</v>
      </c>
      <c r="D56" s="47" t="s">
        <v>191</v>
      </c>
      <c r="E56" s="47" t="s">
        <v>207</v>
      </c>
      <c r="F56" s="47" t="s">
        <v>44</v>
      </c>
      <c r="G56" s="59">
        <v>1</v>
      </c>
      <c r="H56" s="47" t="s">
        <v>1637</v>
      </c>
      <c r="I56" s="50" t="s">
        <v>46</v>
      </c>
      <c r="J56" s="50" t="s">
        <v>47</v>
      </c>
      <c r="K56" s="47" t="s">
        <v>431</v>
      </c>
      <c r="L56" s="47" t="s">
        <v>1638</v>
      </c>
      <c r="M56" s="51">
        <v>45323</v>
      </c>
      <c r="N56" s="51">
        <v>45657</v>
      </c>
      <c r="O56" s="58">
        <v>0.2</v>
      </c>
      <c r="P56" s="58">
        <v>0.5</v>
      </c>
      <c r="Q56" s="58">
        <v>0.7</v>
      </c>
      <c r="R56" s="58">
        <v>1</v>
      </c>
      <c r="S56" s="52" t="s">
        <v>50</v>
      </c>
      <c r="T56" s="53">
        <v>32553490.149999999</v>
      </c>
      <c r="U56" s="47" t="s">
        <v>87</v>
      </c>
      <c r="V56" s="47" t="s">
        <v>88</v>
      </c>
      <c r="W56" s="438"/>
      <c r="X56" s="50" t="s">
        <v>89</v>
      </c>
      <c r="Y56" s="50" t="s">
        <v>54</v>
      </c>
      <c r="Z56" s="47" t="s">
        <v>428</v>
      </c>
      <c r="AA56" s="50" t="s">
        <v>59</v>
      </c>
      <c r="AB56" s="348"/>
      <c r="AC56" s="30">
        <v>0.2</v>
      </c>
      <c r="AD56" s="38">
        <f t="shared" ref="AD56:AD87" si="14">+IF(O56=0,"No Aplica",IF(AC56/O56&gt;=100%,100%,AC56/O56))</f>
        <v>1</v>
      </c>
      <c r="AE56" s="39" t="str">
        <f t="shared" si="4"/>
        <v>Avance satisfactorio</v>
      </c>
      <c r="AF56" s="114" t="s">
        <v>432</v>
      </c>
      <c r="AG56" s="114" t="s">
        <v>433</v>
      </c>
      <c r="AH56" s="109" t="s">
        <v>59</v>
      </c>
      <c r="AI56" s="41" t="str">
        <f t="shared" si="5"/>
        <v>En gestión</v>
      </c>
      <c r="AJ56" s="269">
        <v>32553490.149999999</v>
      </c>
      <c r="AK56" s="269">
        <f t="shared" si="12"/>
        <v>8138372.5374999996</v>
      </c>
      <c r="AL56" s="440"/>
      <c r="AM56" s="440"/>
      <c r="AN56" s="440"/>
      <c r="AO56" s="260"/>
      <c r="AP56" s="111">
        <v>0.5</v>
      </c>
      <c r="AQ56" s="31">
        <f t="shared" si="11"/>
        <v>1</v>
      </c>
      <c r="AR56" s="115" t="str">
        <f t="shared" si="7"/>
        <v>Avance satisfactorio</v>
      </c>
      <c r="AS56" s="100" t="s">
        <v>434</v>
      </c>
      <c r="AT56" s="71" t="s">
        <v>435</v>
      </c>
      <c r="AU56" s="113" t="s">
        <v>59</v>
      </c>
      <c r="AV56" s="41" t="str">
        <f t="shared" si="10"/>
        <v>En gestión</v>
      </c>
      <c r="AW56" s="285">
        <v>32553490.149999999</v>
      </c>
      <c r="AX56" s="286">
        <f t="shared" si="13"/>
        <v>16276745.074999999</v>
      </c>
      <c r="AY56" s="443"/>
      <c r="AZ56" s="445"/>
      <c r="BA56" s="446"/>
    </row>
    <row r="57" spans="2:53" s="95" customFormat="1" ht="60" customHeight="1">
      <c r="B57" s="46" t="s">
        <v>423</v>
      </c>
      <c r="C57" s="21" t="s">
        <v>436</v>
      </c>
      <c r="D57" s="47" t="s">
        <v>191</v>
      </c>
      <c r="E57" s="47" t="s">
        <v>207</v>
      </c>
      <c r="F57" s="47" t="s">
        <v>44</v>
      </c>
      <c r="G57" s="59">
        <v>0.95</v>
      </c>
      <c r="H57" s="47" t="s">
        <v>437</v>
      </c>
      <c r="I57" s="50" t="s">
        <v>194</v>
      </c>
      <c r="J57" s="50" t="s">
        <v>47</v>
      </c>
      <c r="K57" s="116" t="s">
        <v>438</v>
      </c>
      <c r="L57" s="47" t="s">
        <v>439</v>
      </c>
      <c r="M57" s="51">
        <v>45292</v>
      </c>
      <c r="N57" s="51">
        <v>45657</v>
      </c>
      <c r="O57" s="66">
        <v>0.26</v>
      </c>
      <c r="P57" s="66">
        <v>0.35</v>
      </c>
      <c r="Q57" s="66">
        <v>0.65</v>
      </c>
      <c r="R57" s="58">
        <v>0.95</v>
      </c>
      <c r="S57" s="52" t="s">
        <v>50</v>
      </c>
      <c r="T57" s="53">
        <v>18920829.91</v>
      </c>
      <c r="U57" s="47" t="s">
        <v>87</v>
      </c>
      <c r="V57" s="47" t="s">
        <v>88</v>
      </c>
      <c r="W57" s="438"/>
      <c r="X57" s="50" t="s">
        <v>89</v>
      </c>
      <c r="Y57" s="50" t="s">
        <v>54</v>
      </c>
      <c r="Z57" s="47" t="s">
        <v>440</v>
      </c>
      <c r="AA57" s="50" t="s">
        <v>59</v>
      </c>
      <c r="AB57" s="348"/>
      <c r="AC57" s="100">
        <v>0.26</v>
      </c>
      <c r="AD57" s="38">
        <f t="shared" si="14"/>
        <v>1</v>
      </c>
      <c r="AE57" s="117" t="str">
        <f t="shared" si="4"/>
        <v>Avance satisfactorio</v>
      </c>
      <c r="AF57" s="118" t="s">
        <v>441</v>
      </c>
      <c r="AG57" s="119" t="s">
        <v>442</v>
      </c>
      <c r="AH57" s="119" t="s">
        <v>443</v>
      </c>
      <c r="AI57" s="41" t="str">
        <f t="shared" si="5"/>
        <v>En gestión</v>
      </c>
      <c r="AJ57" s="269">
        <v>18920829.91</v>
      </c>
      <c r="AK57" s="269">
        <f t="shared" si="12"/>
        <v>4730207.4775</v>
      </c>
      <c r="AL57" s="440"/>
      <c r="AM57" s="440"/>
      <c r="AN57" s="440"/>
      <c r="AO57" s="260"/>
      <c r="AP57" s="30">
        <v>0.38</v>
      </c>
      <c r="AQ57" s="120">
        <f t="shared" si="11"/>
        <v>1</v>
      </c>
      <c r="AR57" s="115" t="str">
        <f t="shared" si="7"/>
        <v>Avance satisfactorio</v>
      </c>
      <c r="AS57" s="100" t="s">
        <v>1639</v>
      </c>
      <c r="AT57" s="71" t="s">
        <v>444</v>
      </c>
      <c r="AU57" s="35" t="s">
        <v>59</v>
      </c>
      <c r="AV57" s="41" t="str">
        <f t="shared" si="10"/>
        <v>En gestión</v>
      </c>
      <c r="AW57" s="285">
        <v>18920829.91</v>
      </c>
      <c r="AX57" s="286">
        <f t="shared" si="13"/>
        <v>9460414.9550000001</v>
      </c>
      <c r="AY57" s="443"/>
      <c r="AZ57" s="445"/>
      <c r="BA57" s="446"/>
    </row>
    <row r="58" spans="2:53" s="95" customFormat="1" ht="60" customHeight="1">
      <c r="B58" s="46" t="s">
        <v>423</v>
      </c>
      <c r="C58" s="21" t="s">
        <v>445</v>
      </c>
      <c r="D58" s="47" t="s">
        <v>191</v>
      </c>
      <c r="E58" s="47" t="s">
        <v>207</v>
      </c>
      <c r="F58" s="47" t="s">
        <v>44</v>
      </c>
      <c r="G58" s="59">
        <v>0.85</v>
      </c>
      <c r="H58" s="47" t="s">
        <v>446</v>
      </c>
      <c r="I58" s="50" t="s">
        <v>194</v>
      </c>
      <c r="J58" s="50" t="s">
        <v>47</v>
      </c>
      <c r="K58" s="116" t="s">
        <v>447</v>
      </c>
      <c r="L58" s="47" t="s">
        <v>439</v>
      </c>
      <c r="M58" s="51">
        <v>45292</v>
      </c>
      <c r="N58" s="51" t="s">
        <v>448</v>
      </c>
      <c r="O58" s="58">
        <v>0.4</v>
      </c>
      <c r="P58" s="58">
        <v>0.5</v>
      </c>
      <c r="Q58" s="58">
        <v>0.6</v>
      </c>
      <c r="R58" s="58">
        <v>0.85</v>
      </c>
      <c r="S58" s="52" t="s">
        <v>50</v>
      </c>
      <c r="T58" s="53">
        <v>68805684.310000002</v>
      </c>
      <c r="U58" s="47" t="s">
        <v>87</v>
      </c>
      <c r="V58" s="47" t="s">
        <v>88</v>
      </c>
      <c r="W58" s="438"/>
      <c r="X58" s="50" t="s">
        <v>89</v>
      </c>
      <c r="Y58" s="50" t="s">
        <v>54</v>
      </c>
      <c r="Z58" s="47" t="s">
        <v>440</v>
      </c>
      <c r="AA58" s="50" t="s">
        <v>59</v>
      </c>
      <c r="AB58" s="348"/>
      <c r="AC58" s="100">
        <v>0.27</v>
      </c>
      <c r="AD58" s="38">
        <f t="shared" si="14"/>
        <v>0.67500000000000004</v>
      </c>
      <c r="AE58" s="39" t="str">
        <f t="shared" si="4"/>
        <v>Avance insuficiente</v>
      </c>
      <c r="AF58" s="118" t="s">
        <v>449</v>
      </c>
      <c r="AG58" s="119" t="s">
        <v>450</v>
      </c>
      <c r="AH58" s="119" t="s">
        <v>451</v>
      </c>
      <c r="AI58" s="41" t="str">
        <f t="shared" si="5"/>
        <v>En gestión</v>
      </c>
      <c r="AJ58" s="269">
        <v>68805684.310000002</v>
      </c>
      <c r="AK58" s="269">
        <f t="shared" si="12"/>
        <v>17201421.077500001</v>
      </c>
      <c r="AL58" s="440"/>
      <c r="AM58" s="440"/>
      <c r="AN58" s="440"/>
      <c r="AO58" s="260"/>
      <c r="AP58" s="30">
        <v>0.53</v>
      </c>
      <c r="AQ58" s="120">
        <f t="shared" si="11"/>
        <v>1</v>
      </c>
      <c r="AR58" s="115" t="str">
        <f t="shared" si="7"/>
        <v>Avance satisfactorio</v>
      </c>
      <c r="AS58" s="100" t="s">
        <v>452</v>
      </c>
      <c r="AT58" s="71" t="s">
        <v>444</v>
      </c>
      <c r="AU58" s="35" t="s">
        <v>59</v>
      </c>
      <c r="AV58" s="41" t="str">
        <f t="shared" si="10"/>
        <v>En gestión</v>
      </c>
      <c r="AW58" s="285">
        <v>68805684.310000002</v>
      </c>
      <c r="AX58" s="286">
        <f t="shared" si="13"/>
        <v>34402842.155000001</v>
      </c>
      <c r="AY58" s="443"/>
      <c r="AZ58" s="445"/>
      <c r="BA58" s="446"/>
    </row>
    <row r="59" spans="2:53" s="95" customFormat="1" ht="60" customHeight="1">
      <c r="B59" s="46" t="s">
        <v>423</v>
      </c>
      <c r="C59" s="21" t="s">
        <v>453</v>
      </c>
      <c r="D59" s="47" t="s">
        <v>191</v>
      </c>
      <c r="E59" s="47" t="s">
        <v>207</v>
      </c>
      <c r="F59" s="47" t="s">
        <v>81</v>
      </c>
      <c r="G59" s="59">
        <v>0.2</v>
      </c>
      <c r="H59" s="47" t="s">
        <v>454</v>
      </c>
      <c r="I59" s="50" t="s">
        <v>194</v>
      </c>
      <c r="J59" s="50" t="s">
        <v>47</v>
      </c>
      <c r="K59" s="47" t="s">
        <v>460</v>
      </c>
      <c r="L59" s="47" t="s">
        <v>455</v>
      </c>
      <c r="M59" s="51">
        <v>45292</v>
      </c>
      <c r="N59" s="51">
        <v>45351</v>
      </c>
      <c r="O59" s="58">
        <v>0.2</v>
      </c>
      <c r="P59" s="58">
        <v>0</v>
      </c>
      <c r="Q59" s="58">
        <v>0</v>
      </c>
      <c r="R59" s="58">
        <v>0</v>
      </c>
      <c r="S59" s="52" t="s">
        <v>50</v>
      </c>
      <c r="T59" s="121">
        <v>18920829.91</v>
      </c>
      <c r="U59" s="47" t="s">
        <v>87</v>
      </c>
      <c r="V59" s="47" t="s">
        <v>88</v>
      </c>
      <c r="W59" s="438"/>
      <c r="X59" s="50" t="s">
        <v>89</v>
      </c>
      <c r="Y59" s="47" t="s">
        <v>214</v>
      </c>
      <c r="Z59" s="47" t="s">
        <v>428</v>
      </c>
      <c r="AA59" s="50" t="s">
        <v>59</v>
      </c>
      <c r="AB59" s="348"/>
      <c r="AC59" s="30">
        <v>0.2</v>
      </c>
      <c r="AD59" s="38">
        <f t="shared" si="14"/>
        <v>1</v>
      </c>
      <c r="AE59" s="39" t="str">
        <f t="shared" si="4"/>
        <v>Avance satisfactorio</v>
      </c>
      <c r="AF59" s="119" t="s">
        <v>1640</v>
      </c>
      <c r="AG59" s="119" t="s">
        <v>456</v>
      </c>
      <c r="AH59" s="109" t="s">
        <v>59</v>
      </c>
      <c r="AI59" s="41" t="str">
        <f>IF(AC59&lt;1%,"Sin iniciar",IF(AC59=20%,"Terminado","En gestión"))</f>
        <v>Terminado</v>
      </c>
      <c r="AJ59" s="269">
        <v>18920829.91</v>
      </c>
      <c r="AK59" s="269">
        <f t="shared" si="12"/>
        <v>4730207.4775</v>
      </c>
      <c r="AL59" s="440"/>
      <c r="AM59" s="440"/>
      <c r="AN59" s="440"/>
      <c r="AO59" s="260"/>
      <c r="AP59" s="30">
        <v>0.2</v>
      </c>
      <c r="AQ59" s="122">
        <f>+IF($O59=0,"No Aplica",IF($AP59/$O59&gt;=100%,100%,$AP59/$O59))</f>
        <v>1</v>
      </c>
      <c r="AR59" s="39" t="str">
        <f t="shared" si="7"/>
        <v>Avance satisfactorio</v>
      </c>
      <c r="AS59" s="123" t="s">
        <v>1641</v>
      </c>
      <c r="AT59" s="124" t="s">
        <v>457</v>
      </c>
      <c r="AU59" s="54" t="s">
        <v>59</v>
      </c>
      <c r="AV59" s="41" t="str">
        <f>IF($AP59&lt;1%,"Sin iniciar",IF($AP59=20%,"Terminado","En gestión"))</f>
        <v>Terminado</v>
      </c>
      <c r="AW59" s="287">
        <v>18920829.91</v>
      </c>
      <c r="AX59" s="286">
        <f t="shared" si="13"/>
        <v>9460414.9550000001</v>
      </c>
      <c r="AY59" s="443"/>
      <c r="AZ59" s="445"/>
      <c r="BA59" s="446"/>
    </row>
    <row r="60" spans="2:53" s="95" customFormat="1" ht="60" customHeight="1">
      <c r="B60" s="46" t="s">
        <v>423</v>
      </c>
      <c r="C60" s="21" t="s">
        <v>458</v>
      </c>
      <c r="D60" s="47" t="s">
        <v>191</v>
      </c>
      <c r="E60" s="47" t="s">
        <v>207</v>
      </c>
      <c r="F60" s="47" t="s">
        <v>44</v>
      </c>
      <c r="G60" s="59">
        <v>1</v>
      </c>
      <c r="H60" s="47" t="s">
        <v>459</v>
      </c>
      <c r="I60" s="50" t="s">
        <v>46</v>
      </c>
      <c r="J60" s="50" t="s">
        <v>47</v>
      </c>
      <c r="K60" s="47" t="s">
        <v>460</v>
      </c>
      <c r="L60" s="47" t="s">
        <v>461</v>
      </c>
      <c r="M60" s="51">
        <v>45352</v>
      </c>
      <c r="N60" s="51">
        <v>45657</v>
      </c>
      <c r="O60" s="58">
        <v>0.05</v>
      </c>
      <c r="P60" s="58">
        <v>0.6</v>
      </c>
      <c r="Q60" s="58">
        <v>0.8</v>
      </c>
      <c r="R60" s="58">
        <v>1</v>
      </c>
      <c r="S60" s="52" t="s">
        <v>50</v>
      </c>
      <c r="T60" s="121">
        <v>18920829.91</v>
      </c>
      <c r="U60" s="47" t="s">
        <v>87</v>
      </c>
      <c r="V60" s="47" t="s">
        <v>462</v>
      </c>
      <c r="W60" s="439"/>
      <c r="X60" s="50" t="s">
        <v>89</v>
      </c>
      <c r="Y60" s="47" t="s">
        <v>214</v>
      </c>
      <c r="Z60" s="47" t="s">
        <v>428</v>
      </c>
      <c r="AA60" s="50" t="s">
        <v>59</v>
      </c>
      <c r="AB60" s="348"/>
      <c r="AC60" s="30">
        <v>0.05</v>
      </c>
      <c r="AD60" s="38">
        <f t="shared" si="14"/>
        <v>1</v>
      </c>
      <c r="AE60" s="39" t="str">
        <f t="shared" si="4"/>
        <v>Avance satisfactorio</v>
      </c>
      <c r="AF60" s="119" t="s">
        <v>463</v>
      </c>
      <c r="AG60" s="119" t="s">
        <v>456</v>
      </c>
      <c r="AH60" s="109" t="s">
        <v>59</v>
      </c>
      <c r="AI60" s="41" t="str">
        <f t="shared" si="5"/>
        <v>En gestión</v>
      </c>
      <c r="AJ60" s="269">
        <v>18920829.91</v>
      </c>
      <c r="AK60" s="269">
        <f t="shared" si="12"/>
        <v>4730207.4775</v>
      </c>
      <c r="AL60" s="441"/>
      <c r="AM60" s="441"/>
      <c r="AN60" s="441"/>
      <c r="AO60" s="260"/>
      <c r="AP60" s="30">
        <v>0.6</v>
      </c>
      <c r="AQ60" s="122">
        <f t="shared" ref="AQ60:AQ93" si="15">+IF($P60=0,"No Aplica",IF($AP60/$P60&gt;=100%,100%,$AP60/$P60))</f>
        <v>1</v>
      </c>
      <c r="AR60" s="39" t="str">
        <f t="shared" si="7"/>
        <v>Avance satisfactorio</v>
      </c>
      <c r="AS60" s="100" t="s">
        <v>464</v>
      </c>
      <c r="AT60" s="71" t="s">
        <v>465</v>
      </c>
      <c r="AU60" s="35" t="s">
        <v>59</v>
      </c>
      <c r="AV60" s="41" t="str">
        <f t="shared" si="10"/>
        <v>En gestión</v>
      </c>
      <c r="AW60" s="287">
        <v>18920829.91</v>
      </c>
      <c r="AX60" s="286">
        <f t="shared" si="13"/>
        <v>9460414.9550000001</v>
      </c>
      <c r="AY60" s="443"/>
      <c r="AZ60" s="445"/>
      <c r="BA60" s="447"/>
    </row>
    <row r="61" spans="2:53" s="95" customFormat="1" ht="70">
      <c r="B61" s="46" t="s">
        <v>423</v>
      </c>
      <c r="C61" s="21" t="s">
        <v>466</v>
      </c>
      <c r="D61" s="47" t="s">
        <v>191</v>
      </c>
      <c r="E61" s="47" t="s">
        <v>207</v>
      </c>
      <c r="F61" s="47" t="s">
        <v>44</v>
      </c>
      <c r="G61" s="59">
        <v>1</v>
      </c>
      <c r="H61" s="47" t="s">
        <v>467</v>
      </c>
      <c r="I61" s="50" t="s">
        <v>46</v>
      </c>
      <c r="J61" s="50" t="s">
        <v>47</v>
      </c>
      <c r="K61" s="47" t="s">
        <v>468</v>
      </c>
      <c r="L61" s="47" t="s">
        <v>469</v>
      </c>
      <c r="M61" s="51">
        <v>45292</v>
      </c>
      <c r="N61" s="51">
        <v>45656</v>
      </c>
      <c r="O61" s="58">
        <v>0.1</v>
      </c>
      <c r="P61" s="58">
        <v>0.3</v>
      </c>
      <c r="Q61" s="58">
        <v>0.8</v>
      </c>
      <c r="R61" s="58">
        <v>1</v>
      </c>
      <c r="S61" s="52" t="s">
        <v>50</v>
      </c>
      <c r="T61" s="53">
        <v>221813192.71000001</v>
      </c>
      <c r="U61" s="47" t="s">
        <v>87</v>
      </c>
      <c r="V61" s="47" t="s">
        <v>470</v>
      </c>
      <c r="W61" s="437">
        <v>304041266.66666663</v>
      </c>
      <c r="X61" s="50" t="s">
        <v>198</v>
      </c>
      <c r="Y61" s="47" t="s">
        <v>471</v>
      </c>
      <c r="Z61" s="47" t="s">
        <v>55</v>
      </c>
      <c r="AA61" s="50" t="s">
        <v>59</v>
      </c>
      <c r="AB61" s="348"/>
      <c r="AC61" s="30">
        <v>0.1</v>
      </c>
      <c r="AD61" s="38">
        <f t="shared" si="14"/>
        <v>1</v>
      </c>
      <c r="AE61" s="39" t="str">
        <f t="shared" si="4"/>
        <v>Avance satisfactorio</v>
      </c>
      <c r="AF61" s="114" t="s">
        <v>472</v>
      </c>
      <c r="AG61" s="114" t="s">
        <v>473</v>
      </c>
      <c r="AH61" s="109" t="s">
        <v>59</v>
      </c>
      <c r="AI61" s="41" t="str">
        <f t="shared" si="5"/>
        <v>En gestión</v>
      </c>
      <c r="AJ61" s="269">
        <v>221813192.71000001</v>
      </c>
      <c r="AK61" s="269">
        <f t="shared" si="12"/>
        <v>55453298.177500002</v>
      </c>
      <c r="AL61" s="410">
        <v>304041266.66000003</v>
      </c>
      <c r="AM61" s="410">
        <v>198829152.66999999</v>
      </c>
      <c r="AN61" s="410">
        <v>34385706.670000002</v>
      </c>
      <c r="AO61" s="260"/>
      <c r="AP61" s="30">
        <v>0.4</v>
      </c>
      <c r="AQ61" s="122">
        <f t="shared" si="15"/>
        <v>1</v>
      </c>
      <c r="AR61" s="39" t="str">
        <f t="shared" si="7"/>
        <v>Avance satisfactorio</v>
      </c>
      <c r="AS61" s="100" t="s">
        <v>474</v>
      </c>
      <c r="AT61" s="71" t="s">
        <v>475</v>
      </c>
      <c r="AU61" s="35" t="s">
        <v>59</v>
      </c>
      <c r="AV61" s="41" t="str">
        <f t="shared" si="10"/>
        <v>En gestión</v>
      </c>
      <c r="AW61" s="285">
        <v>221813192.71000001</v>
      </c>
      <c r="AX61" s="286">
        <f>+AW61/2</f>
        <v>110906596.355</v>
      </c>
      <c r="AY61" s="446">
        <v>304041266.67000002</v>
      </c>
      <c r="AZ61" s="446">
        <v>258095819.66999999</v>
      </c>
      <c r="BA61" s="454">
        <v>93666855.670000002</v>
      </c>
    </row>
    <row r="62" spans="2:53" s="95" customFormat="1" ht="80.25" customHeight="1">
      <c r="B62" s="46" t="s">
        <v>423</v>
      </c>
      <c r="C62" s="21" t="s">
        <v>476</v>
      </c>
      <c r="D62" s="47" t="s">
        <v>191</v>
      </c>
      <c r="E62" s="47" t="s">
        <v>220</v>
      </c>
      <c r="F62" s="47" t="s">
        <v>81</v>
      </c>
      <c r="G62" s="59">
        <v>1</v>
      </c>
      <c r="H62" s="47" t="s">
        <v>477</v>
      </c>
      <c r="I62" s="50" t="s">
        <v>46</v>
      </c>
      <c r="J62" s="50" t="s">
        <v>47</v>
      </c>
      <c r="K62" s="47" t="s">
        <v>478</v>
      </c>
      <c r="L62" s="47" t="s">
        <v>479</v>
      </c>
      <c r="M62" s="51">
        <v>45292</v>
      </c>
      <c r="N62" s="51">
        <v>45656</v>
      </c>
      <c r="O62" s="58">
        <v>0.1</v>
      </c>
      <c r="P62" s="58">
        <v>0.5</v>
      </c>
      <c r="Q62" s="58">
        <v>0.75</v>
      </c>
      <c r="R62" s="58">
        <v>1</v>
      </c>
      <c r="S62" s="52" t="s">
        <v>50</v>
      </c>
      <c r="T62" s="53">
        <v>42329826.909999996</v>
      </c>
      <c r="U62" s="47" t="s">
        <v>87</v>
      </c>
      <c r="V62" s="47" t="s">
        <v>470</v>
      </c>
      <c r="W62" s="439"/>
      <c r="X62" s="50" t="s">
        <v>198</v>
      </c>
      <c r="Y62" s="47" t="s">
        <v>480</v>
      </c>
      <c r="Z62" s="47" t="s">
        <v>390</v>
      </c>
      <c r="AA62" s="47" t="s">
        <v>56</v>
      </c>
      <c r="AB62" s="350"/>
      <c r="AC62" s="30">
        <v>0.1</v>
      </c>
      <c r="AD62" s="38">
        <f t="shared" si="14"/>
        <v>1</v>
      </c>
      <c r="AE62" s="39" t="str">
        <f t="shared" si="4"/>
        <v>Avance satisfactorio</v>
      </c>
      <c r="AF62" s="119" t="s">
        <v>1642</v>
      </c>
      <c r="AG62" s="119" t="s">
        <v>1643</v>
      </c>
      <c r="AH62" s="109" t="s">
        <v>59</v>
      </c>
      <c r="AI62" s="41" t="str">
        <f t="shared" si="5"/>
        <v>En gestión</v>
      </c>
      <c r="AJ62" s="269">
        <v>42329826.909999996</v>
      </c>
      <c r="AK62" s="269">
        <f t="shared" si="12"/>
        <v>10582456.727499999</v>
      </c>
      <c r="AL62" s="412"/>
      <c r="AM62" s="412"/>
      <c r="AN62" s="412"/>
      <c r="AO62" s="260"/>
      <c r="AP62" s="125">
        <v>0.5</v>
      </c>
      <c r="AQ62" s="38">
        <f t="shared" si="15"/>
        <v>1</v>
      </c>
      <c r="AR62" s="39" t="str">
        <f t="shared" si="7"/>
        <v>Avance satisfactorio</v>
      </c>
      <c r="AS62" s="45" t="s">
        <v>481</v>
      </c>
      <c r="AT62" s="71" t="s">
        <v>482</v>
      </c>
      <c r="AU62" s="35" t="s">
        <v>59</v>
      </c>
      <c r="AV62" s="41" t="str">
        <f t="shared" si="10"/>
        <v>En gestión</v>
      </c>
      <c r="AW62" s="285">
        <v>42329826.909999996</v>
      </c>
      <c r="AX62" s="286">
        <f>+AW62/2</f>
        <v>21164913.454999998</v>
      </c>
      <c r="AY62" s="446"/>
      <c r="AZ62" s="446"/>
      <c r="BA62" s="455"/>
    </row>
    <row r="63" spans="2:53" s="95" customFormat="1" ht="67.5" customHeight="1">
      <c r="B63" s="46" t="s">
        <v>423</v>
      </c>
      <c r="C63" s="21" t="s">
        <v>483</v>
      </c>
      <c r="D63" s="47" t="s">
        <v>191</v>
      </c>
      <c r="E63" s="47" t="s">
        <v>207</v>
      </c>
      <c r="F63" s="47" t="s">
        <v>81</v>
      </c>
      <c r="G63" s="59">
        <v>1</v>
      </c>
      <c r="H63" s="47" t="s">
        <v>1644</v>
      </c>
      <c r="I63" s="50" t="s">
        <v>46</v>
      </c>
      <c r="J63" s="50" t="s">
        <v>47</v>
      </c>
      <c r="K63" s="47" t="s">
        <v>484</v>
      </c>
      <c r="L63" s="47" t="s">
        <v>485</v>
      </c>
      <c r="M63" s="51">
        <v>45292</v>
      </c>
      <c r="N63" s="51">
        <v>45504</v>
      </c>
      <c r="O63" s="58">
        <v>0.02</v>
      </c>
      <c r="P63" s="58">
        <v>7.0000000000000007E-2</v>
      </c>
      <c r="Q63" s="58">
        <v>0</v>
      </c>
      <c r="R63" s="58">
        <v>0</v>
      </c>
      <c r="S63" s="52" t="s">
        <v>50</v>
      </c>
      <c r="T63" s="53">
        <v>70756350.310000002</v>
      </c>
      <c r="U63" s="47" t="s">
        <v>87</v>
      </c>
      <c r="V63" s="47" t="s">
        <v>197</v>
      </c>
      <c r="W63" s="456">
        <v>104130000</v>
      </c>
      <c r="X63" s="50" t="s">
        <v>198</v>
      </c>
      <c r="Y63" s="50" t="s">
        <v>54</v>
      </c>
      <c r="Z63" s="47" t="s">
        <v>55</v>
      </c>
      <c r="AA63" s="50" t="s">
        <v>59</v>
      </c>
      <c r="AB63" s="348"/>
      <c r="AC63" s="30">
        <v>0.02</v>
      </c>
      <c r="AD63" s="38">
        <f t="shared" si="14"/>
        <v>1</v>
      </c>
      <c r="AE63" s="39" t="str">
        <f t="shared" si="4"/>
        <v>Avance satisfactorio</v>
      </c>
      <c r="AF63" s="114" t="s">
        <v>486</v>
      </c>
      <c r="AG63" s="126" t="s">
        <v>487</v>
      </c>
      <c r="AH63" s="109" t="s">
        <v>59</v>
      </c>
      <c r="AI63" s="41" t="str">
        <f t="shared" si="5"/>
        <v>En gestión</v>
      </c>
      <c r="AJ63" s="269">
        <v>70756350.310000002</v>
      </c>
      <c r="AK63" s="269">
        <f t="shared" si="12"/>
        <v>17689087.577500001</v>
      </c>
      <c r="AL63" s="410">
        <v>104130000</v>
      </c>
      <c r="AM63" s="410">
        <v>104130000</v>
      </c>
      <c r="AN63" s="410">
        <v>14833333</v>
      </c>
      <c r="AO63" s="260"/>
      <c r="AP63" s="30">
        <v>0.05</v>
      </c>
      <c r="AQ63" s="38">
        <f t="shared" si="15"/>
        <v>0.7142857142857143</v>
      </c>
      <c r="AR63" s="39" t="str">
        <f t="shared" si="7"/>
        <v>Avance suficiente</v>
      </c>
      <c r="AS63" s="45" t="s">
        <v>488</v>
      </c>
      <c r="AT63" s="71" t="s">
        <v>489</v>
      </c>
      <c r="AU63" s="108" t="s">
        <v>1645</v>
      </c>
      <c r="AV63" s="41" t="str">
        <f>IF($AP63&lt;1%,"Sin iniciar",IF($AP63=100%,"Terminado","En gestión"))</f>
        <v>En gestión</v>
      </c>
      <c r="AW63" s="285">
        <v>70756350.310000002</v>
      </c>
      <c r="AX63" s="285">
        <f>+AW63/2</f>
        <v>35378175.155000001</v>
      </c>
      <c r="AY63" s="446">
        <v>104130000</v>
      </c>
      <c r="AZ63" s="446">
        <v>104130000</v>
      </c>
      <c r="BA63" s="446">
        <v>41533333</v>
      </c>
    </row>
    <row r="64" spans="2:53" s="95" customFormat="1" ht="60" customHeight="1">
      <c r="B64" s="46" t="s">
        <v>423</v>
      </c>
      <c r="C64" s="21" t="s">
        <v>490</v>
      </c>
      <c r="D64" s="47" t="s">
        <v>191</v>
      </c>
      <c r="E64" s="47" t="s">
        <v>207</v>
      </c>
      <c r="F64" s="47" t="s">
        <v>44</v>
      </c>
      <c r="G64" s="59">
        <v>0.4</v>
      </c>
      <c r="H64" s="47" t="s">
        <v>491</v>
      </c>
      <c r="I64" s="50" t="s">
        <v>46</v>
      </c>
      <c r="J64" s="50" t="s">
        <v>47</v>
      </c>
      <c r="K64" s="47" t="s">
        <v>492</v>
      </c>
      <c r="L64" s="47" t="s">
        <v>493</v>
      </c>
      <c r="M64" s="51">
        <v>45292</v>
      </c>
      <c r="N64" s="51">
        <v>45656</v>
      </c>
      <c r="O64" s="58">
        <v>0.05</v>
      </c>
      <c r="P64" s="58">
        <v>0.15</v>
      </c>
      <c r="Q64" s="58">
        <v>0.25</v>
      </c>
      <c r="R64" s="58">
        <v>0.4</v>
      </c>
      <c r="S64" s="52" t="s">
        <v>50</v>
      </c>
      <c r="T64" s="53">
        <v>79459766.950000003</v>
      </c>
      <c r="U64" s="47" t="s">
        <v>87</v>
      </c>
      <c r="V64" s="47" t="s">
        <v>197</v>
      </c>
      <c r="W64" s="457"/>
      <c r="X64" s="50" t="s">
        <v>198</v>
      </c>
      <c r="Y64" s="50" t="s">
        <v>54</v>
      </c>
      <c r="Z64" s="47" t="s">
        <v>55</v>
      </c>
      <c r="AA64" s="50" t="s">
        <v>59</v>
      </c>
      <c r="AB64" s="348"/>
      <c r="AC64" s="30">
        <v>0.05</v>
      </c>
      <c r="AD64" s="38">
        <f t="shared" si="14"/>
        <v>1</v>
      </c>
      <c r="AE64" s="39" t="str">
        <f t="shared" si="4"/>
        <v>Avance satisfactorio</v>
      </c>
      <c r="AF64" s="119" t="s">
        <v>494</v>
      </c>
      <c r="AG64" s="126" t="s">
        <v>487</v>
      </c>
      <c r="AH64" s="109" t="s">
        <v>59</v>
      </c>
      <c r="AI64" s="41" t="str">
        <f t="shared" si="5"/>
        <v>En gestión</v>
      </c>
      <c r="AJ64" s="269">
        <v>79459766.950000003</v>
      </c>
      <c r="AK64" s="269">
        <f t="shared" si="12"/>
        <v>19864941.737500001</v>
      </c>
      <c r="AL64" s="412"/>
      <c r="AM64" s="412"/>
      <c r="AN64" s="412"/>
      <c r="AO64" s="260"/>
      <c r="AP64" s="30">
        <v>0.15</v>
      </c>
      <c r="AQ64" s="38">
        <f t="shared" si="15"/>
        <v>1</v>
      </c>
      <c r="AR64" s="39" t="str">
        <f t="shared" si="7"/>
        <v>Avance satisfactorio</v>
      </c>
      <c r="AS64" s="45" t="s">
        <v>1646</v>
      </c>
      <c r="AT64" s="71" t="s">
        <v>489</v>
      </c>
      <c r="AU64" s="35" t="s">
        <v>59</v>
      </c>
      <c r="AV64" s="41" t="str">
        <f t="shared" si="10"/>
        <v>En gestión</v>
      </c>
      <c r="AW64" s="285">
        <v>79459766.950000003</v>
      </c>
      <c r="AX64" s="285">
        <f>+AW64/2</f>
        <v>39729883.475000001</v>
      </c>
      <c r="AY64" s="446"/>
      <c r="AZ64" s="446"/>
      <c r="BA64" s="446"/>
    </row>
    <row r="65" spans="2:53" s="95" customFormat="1" ht="96.75" customHeight="1">
      <c r="B65" s="101" t="s">
        <v>495</v>
      </c>
      <c r="C65" s="21" t="s">
        <v>496</v>
      </c>
      <c r="D65" s="22" t="s">
        <v>79</v>
      </c>
      <c r="E65" s="22" t="s">
        <v>497</v>
      </c>
      <c r="F65" s="22" t="s">
        <v>44</v>
      </c>
      <c r="G65" s="127">
        <v>59</v>
      </c>
      <c r="H65" s="102" t="s">
        <v>498</v>
      </c>
      <c r="I65" s="25" t="s">
        <v>46</v>
      </c>
      <c r="J65" s="25" t="s">
        <v>84</v>
      </c>
      <c r="K65" s="102" t="s">
        <v>499</v>
      </c>
      <c r="L65" s="102" t="s">
        <v>500</v>
      </c>
      <c r="M65" s="104">
        <v>45306</v>
      </c>
      <c r="N65" s="104">
        <v>45641</v>
      </c>
      <c r="O65" s="48">
        <v>5</v>
      </c>
      <c r="P65" s="48">
        <v>20</v>
      </c>
      <c r="Q65" s="48">
        <v>40</v>
      </c>
      <c r="R65" s="48">
        <v>59</v>
      </c>
      <c r="S65" s="52" t="s">
        <v>50</v>
      </c>
      <c r="T65" s="128">
        <v>52143569</v>
      </c>
      <c r="U65" s="102" t="s">
        <v>501</v>
      </c>
      <c r="V65" s="22" t="s">
        <v>502</v>
      </c>
      <c r="W65" s="425">
        <v>1260779221</v>
      </c>
      <c r="X65" s="25" t="s">
        <v>137</v>
      </c>
      <c r="Y65" s="25" t="s">
        <v>54</v>
      </c>
      <c r="Z65" s="22" t="s">
        <v>503</v>
      </c>
      <c r="AA65" s="25" t="s">
        <v>59</v>
      </c>
      <c r="AB65" s="348"/>
      <c r="AC65" s="35">
        <v>10</v>
      </c>
      <c r="AD65" s="38">
        <f t="shared" si="14"/>
        <v>1</v>
      </c>
      <c r="AE65" s="39" t="str">
        <f t="shared" si="4"/>
        <v>Avance satisfactorio</v>
      </c>
      <c r="AF65" s="45" t="s">
        <v>504</v>
      </c>
      <c r="AG65" s="45" t="s">
        <v>505</v>
      </c>
      <c r="AH65" s="35" t="s">
        <v>506</v>
      </c>
      <c r="AI65" s="41" t="str">
        <f t="shared" si="5"/>
        <v>En gestión</v>
      </c>
      <c r="AJ65" s="269">
        <v>52143569</v>
      </c>
      <c r="AK65" s="269">
        <v>13035892.199999999</v>
      </c>
      <c r="AL65" s="410">
        <v>1260779221</v>
      </c>
      <c r="AM65" s="410">
        <v>966075184.66999996</v>
      </c>
      <c r="AN65" s="410">
        <v>96831207.409999996</v>
      </c>
      <c r="AO65" s="260"/>
      <c r="AP65" s="45">
        <v>25</v>
      </c>
      <c r="AQ65" s="38">
        <f t="shared" si="15"/>
        <v>1</v>
      </c>
      <c r="AR65" s="39" t="str">
        <f t="shared" si="7"/>
        <v>Avance satisfactorio</v>
      </c>
      <c r="AS65" s="45" t="s">
        <v>1647</v>
      </c>
      <c r="AT65" s="71" t="s">
        <v>507</v>
      </c>
      <c r="AU65" s="35" t="s">
        <v>506</v>
      </c>
      <c r="AV65" s="41" t="str">
        <f t="shared" si="10"/>
        <v>En gestión</v>
      </c>
      <c r="AW65" s="42">
        <v>51150325.600000001</v>
      </c>
      <c r="AX65" s="42">
        <v>24995802.399999999</v>
      </c>
      <c r="AY65" s="410">
        <v>1260779221</v>
      </c>
      <c r="AZ65" s="410">
        <v>1127289038.4000001</v>
      </c>
      <c r="BA65" s="410">
        <v>376248681.74000001</v>
      </c>
    </row>
    <row r="66" spans="2:53" s="95" customFormat="1" ht="72" customHeight="1">
      <c r="B66" s="101" t="s">
        <v>495</v>
      </c>
      <c r="C66" s="21" t="s">
        <v>508</v>
      </c>
      <c r="D66" s="22" t="s">
        <v>79</v>
      </c>
      <c r="E66" s="22" t="s">
        <v>497</v>
      </c>
      <c r="F66" s="22" t="s">
        <v>44</v>
      </c>
      <c r="G66" s="59">
        <v>1</v>
      </c>
      <c r="H66" s="102" t="s">
        <v>509</v>
      </c>
      <c r="I66" s="25" t="s">
        <v>46</v>
      </c>
      <c r="J66" s="25" t="s">
        <v>47</v>
      </c>
      <c r="K66" s="102" t="s">
        <v>510</v>
      </c>
      <c r="L66" s="102" t="s">
        <v>511</v>
      </c>
      <c r="M66" s="104">
        <v>45306</v>
      </c>
      <c r="N66" s="104">
        <v>45471</v>
      </c>
      <c r="O66" s="59">
        <v>0.2</v>
      </c>
      <c r="P66" s="59">
        <v>1</v>
      </c>
      <c r="Q66" s="59">
        <v>0</v>
      </c>
      <c r="R66" s="59">
        <v>0</v>
      </c>
      <c r="S66" s="52" t="s">
        <v>50</v>
      </c>
      <c r="T66" s="128">
        <v>85912984</v>
      </c>
      <c r="U66" s="102" t="s">
        <v>501</v>
      </c>
      <c r="V66" s="22" t="s">
        <v>502</v>
      </c>
      <c r="W66" s="426"/>
      <c r="X66" s="25" t="s">
        <v>137</v>
      </c>
      <c r="Y66" s="25" t="s">
        <v>54</v>
      </c>
      <c r="Z66" s="22" t="s">
        <v>503</v>
      </c>
      <c r="AA66" s="25" t="s">
        <v>59</v>
      </c>
      <c r="AB66" s="348"/>
      <c r="AC66" s="30">
        <v>0.2</v>
      </c>
      <c r="AD66" s="38">
        <f t="shared" si="14"/>
        <v>1</v>
      </c>
      <c r="AE66" s="39" t="str">
        <f t="shared" si="4"/>
        <v>Avance satisfactorio</v>
      </c>
      <c r="AF66" s="45" t="s">
        <v>1648</v>
      </c>
      <c r="AG66" s="45" t="s">
        <v>512</v>
      </c>
      <c r="AH66" s="35" t="s">
        <v>506</v>
      </c>
      <c r="AI66" s="41" t="str">
        <f t="shared" si="5"/>
        <v>En gestión</v>
      </c>
      <c r="AJ66" s="269">
        <v>85912984</v>
      </c>
      <c r="AK66" s="269">
        <v>21478246.050000001</v>
      </c>
      <c r="AL66" s="411"/>
      <c r="AM66" s="411"/>
      <c r="AN66" s="411"/>
      <c r="AO66" s="260"/>
      <c r="AP66" s="30">
        <v>0.9</v>
      </c>
      <c r="AQ66" s="38">
        <f t="shared" si="15"/>
        <v>0.9</v>
      </c>
      <c r="AR66" s="39" t="str">
        <f t="shared" si="7"/>
        <v>Avance suficiente</v>
      </c>
      <c r="AS66" s="70" t="s">
        <v>513</v>
      </c>
      <c r="AT66" s="45" t="s">
        <v>1649</v>
      </c>
      <c r="AU66" s="45" t="s">
        <v>514</v>
      </c>
      <c r="AV66" s="41" t="str">
        <f>IF($AP66&lt;1%,"Sin iniciar",IF($AP66=100%,"Terminado","En gestión"))</f>
        <v>En gestión</v>
      </c>
      <c r="AW66" s="42">
        <v>89846785.825000003</v>
      </c>
      <c r="AX66" s="42">
        <v>42566771</v>
      </c>
      <c r="AY66" s="411"/>
      <c r="AZ66" s="411"/>
      <c r="BA66" s="411"/>
    </row>
    <row r="67" spans="2:53" s="95" customFormat="1" ht="75" customHeight="1">
      <c r="B67" s="101" t="s">
        <v>495</v>
      </c>
      <c r="C67" s="21" t="s">
        <v>515</v>
      </c>
      <c r="D67" s="22" t="s">
        <v>79</v>
      </c>
      <c r="E67" s="22" t="s">
        <v>497</v>
      </c>
      <c r="F67" s="22" t="s">
        <v>44</v>
      </c>
      <c r="G67" s="127">
        <v>2000</v>
      </c>
      <c r="H67" s="102" t="s">
        <v>516</v>
      </c>
      <c r="I67" s="25" t="s">
        <v>46</v>
      </c>
      <c r="J67" s="25" t="s">
        <v>84</v>
      </c>
      <c r="K67" s="102" t="s">
        <v>517</v>
      </c>
      <c r="L67" s="102" t="s">
        <v>518</v>
      </c>
      <c r="M67" s="104">
        <v>45306</v>
      </c>
      <c r="N67" s="104">
        <v>45641</v>
      </c>
      <c r="O67" s="48">
        <v>500</v>
      </c>
      <c r="P67" s="48">
        <v>500</v>
      </c>
      <c r="Q67" s="48">
        <v>500</v>
      </c>
      <c r="R67" s="48">
        <v>500</v>
      </c>
      <c r="S67" s="52" t="s">
        <v>50</v>
      </c>
      <c r="T67" s="128">
        <v>71770544</v>
      </c>
      <c r="U67" s="102" t="s">
        <v>501</v>
      </c>
      <c r="V67" s="22" t="s">
        <v>502</v>
      </c>
      <c r="W67" s="427"/>
      <c r="X67" s="25" t="s">
        <v>137</v>
      </c>
      <c r="Y67" s="25" t="s">
        <v>54</v>
      </c>
      <c r="Z67" s="22" t="s">
        <v>503</v>
      </c>
      <c r="AA67" s="25" t="s">
        <v>59</v>
      </c>
      <c r="AB67" s="348"/>
      <c r="AC67" s="35">
        <v>502</v>
      </c>
      <c r="AD67" s="38">
        <f t="shared" si="14"/>
        <v>1</v>
      </c>
      <c r="AE67" s="39" t="str">
        <f t="shared" si="4"/>
        <v>Avance satisfactorio</v>
      </c>
      <c r="AF67" s="45" t="s">
        <v>1650</v>
      </c>
      <c r="AG67" s="45" t="s">
        <v>519</v>
      </c>
      <c r="AH67" s="35" t="s">
        <v>506</v>
      </c>
      <c r="AI67" s="41" t="str">
        <f>IF(AC67&lt;1,"Sin iniciar",IF(AC67=502,"Terminado","En gestión"))</f>
        <v>Terminado</v>
      </c>
      <c r="AJ67" s="269">
        <v>71770544</v>
      </c>
      <c r="AK67" s="269">
        <v>17942636.100000001</v>
      </c>
      <c r="AL67" s="412"/>
      <c r="AM67" s="412"/>
      <c r="AN67" s="412"/>
      <c r="AO67" s="260"/>
      <c r="AP67" s="45">
        <v>1123</v>
      </c>
      <c r="AQ67" s="38">
        <f t="shared" si="15"/>
        <v>1</v>
      </c>
      <c r="AR67" s="39" t="str">
        <f t="shared" si="7"/>
        <v>Avance satisfactorio</v>
      </c>
      <c r="AS67" s="45" t="s">
        <v>1651</v>
      </c>
      <c r="AT67" s="71" t="s">
        <v>519</v>
      </c>
      <c r="AU67" s="35" t="s">
        <v>506</v>
      </c>
      <c r="AV67" s="41" t="str">
        <f t="shared" si="10"/>
        <v>En gestión</v>
      </c>
      <c r="AW67" s="42">
        <v>80080571</v>
      </c>
      <c r="AX67" s="42">
        <v>37689964</v>
      </c>
      <c r="AY67" s="412"/>
      <c r="AZ67" s="412"/>
      <c r="BA67" s="412"/>
    </row>
    <row r="68" spans="2:53" s="95" customFormat="1" ht="60" customHeight="1">
      <c r="B68" s="101" t="s">
        <v>495</v>
      </c>
      <c r="C68" s="21" t="s">
        <v>520</v>
      </c>
      <c r="D68" s="22" t="s">
        <v>79</v>
      </c>
      <c r="E68" s="22" t="s">
        <v>521</v>
      </c>
      <c r="F68" s="22" t="s">
        <v>44</v>
      </c>
      <c r="G68" s="127">
        <v>10</v>
      </c>
      <c r="H68" s="102" t="s">
        <v>522</v>
      </c>
      <c r="I68" s="25" t="s">
        <v>46</v>
      </c>
      <c r="J68" s="25" t="s">
        <v>84</v>
      </c>
      <c r="K68" s="102" t="s">
        <v>523</v>
      </c>
      <c r="L68" s="102" t="s">
        <v>524</v>
      </c>
      <c r="M68" s="104">
        <v>45306</v>
      </c>
      <c r="N68" s="104">
        <v>45641</v>
      </c>
      <c r="O68" s="48">
        <v>1</v>
      </c>
      <c r="P68" s="48">
        <v>3</v>
      </c>
      <c r="Q68" s="48">
        <v>4</v>
      </c>
      <c r="R68" s="48">
        <v>2</v>
      </c>
      <c r="S68" s="52" t="s">
        <v>50</v>
      </c>
      <c r="T68" s="128">
        <v>76326632</v>
      </c>
      <c r="U68" s="102" t="s">
        <v>501</v>
      </c>
      <c r="V68" s="22" t="s">
        <v>525</v>
      </c>
      <c r="W68" s="458">
        <v>715631305</v>
      </c>
      <c r="X68" s="25" t="s">
        <v>137</v>
      </c>
      <c r="Y68" s="25" t="s">
        <v>54</v>
      </c>
      <c r="Z68" s="22" t="s">
        <v>503</v>
      </c>
      <c r="AA68" s="25" t="s">
        <v>59</v>
      </c>
      <c r="AB68" s="348"/>
      <c r="AC68" s="35">
        <v>1</v>
      </c>
      <c r="AD68" s="38">
        <f t="shared" si="14"/>
        <v>1</v>
      </c>
      <c r="AE68" s="39" t="str">
        <f t="shared" si="4"/>
        <v>Avance satisfactorio</v>
      </c>
      <c r="AF68" s="45" t="s">
        <v>1652</v>
      </c>
      <c r="AG68" s="45" t="s">
        <v>526</v>
      </c>
      <c r="AH68" s="35" t="s">
        <v>506</v>
      </c>
      <c r="AI68" s="41" t="str">
        <f>IF(AC68&lt;1,"Sin iniciar",IF(AC68=100,"Terminado","En gestión"))</f>
        <v>En gestión</v>
      </c>
      <c r="AJ68" s="269">
        <v>76326632</v>
      </c>
      <c r="AK68" s="269">
        <v>19081658.100000001</v>
      </c>
      <c r="AL68" s="410">
        <v>715631305</v>
      </c>
      <c r="AM68" s="410">
        <v>520125649</v>
      </c>
      <c r="AN68" s="410">
        <v>33809770</v>
      </c>
      <c r="AO68" s="260"/>
      <c r="AP68" s="45">
        <v>3</v>
      </c>
      <c r="AQ68" s="38">
        <f t="shared" si="15"/>
        <v>1</v>
      </c>
      <c r="AR68" s="39" t="str">
        <f t="shared" si="7"/>
        <v>Avance satisfactorio</v>
      </c>
      <c r="AS68" s="45" t="s">
        <v>527</v>
      </c>
      <c r="AT68" s="71" t="s">
        <v>528</v>
      </c>
      <c r="AU68" s="35" t="s">
        <v>506</v>
      </c>
      <c r="AV68" s="41" t="str">
        <f>IF($AP68&lt;1%,"Sin iniciar",IF($AP68=100%,"Terminado","En gestión"))</f>
        <v>En gestión</v>
      </c>
      <c r="AW68" s="288">
        <v>75283655</v>
      </c>
      <c r="AX68" s="288">
        <v>36633973.700000003</v>
      </c>
      <c r="AY68" s="410">
        <v>715631305</v>
      </c>
      <c r="AZ68" s="410">
        <v>587903481</v>
      </c>
      <c r="BA68" s="410">
        <v>266290518</v>
      </c>
    </row>
    <row r="69" spans="2:53" s="95" customFormat="1" ht="60" customHeight="1">
      <c r="B69" s="101" t="s">
        <v>495</v>
      </c>
      <c r="C69" s="21" t="s">
        <v>529</v>
      </c>
      <c r="D69" s="22" t="s">
        <v>79</v>
      </c>
      <c r="E69" s="22" t="s">
        <v>521</v>
      </c>
      <c r="F69" s="22" t="s">
        <v>44</v>
      </c>
      <c r="G69" s="127">
        <v>4</v>
      </c>
      <c r="H69" s="102" t="s">
        <v>530</v>
      </c>
      <c r="I69" s="25" t="s">
        <v>46</v>
      </c>
      <c r="J69" s="25" t="s">
        <v>84</v>
      </c>
      <c r="K69" s="102" t="s">
        <v>531</v>
      </c>
      <c r="L69" s="102" t="s">
        <v>532</v>
      </c>
      <c r="M69" s="104">
        <v>45383</v>
      </c>
      <c r="N69" s="104">
        <v>45641</v>
      </c>
      <c r="O69" s="48">
        <v>0</v>
      </c>
      <c r="P69" s="48">
        <v>1</v>
      </c>
      <c r="Q69" s="48">
        <v>1</v>
      </c>
      <c r="R69" s="48">
        <v>2</v>
      </c>
      <c r="S69" s="52" t="s">
        <v>50</v>
      </c>
      <c r="T69" s="128">
        <v>17306417</v>
      </c>
      <c r="U69" s="102" t="s">
        <v>501</v>
      </c>
      <c r="V69" s="22" t="s">
        <v>525</v>
      </c>
      <c r="W69" s="459"/>
      <c r="X69" s="25" t="s">
        <v>137</v>
      </c>
      <c r="Y69" s="25" t="s">
        <v>54</v>
      </c>
      <c r="Z69" s="22" t="s">
        <v>503</v>
      </c>
      <c r="AA69" s="25" t="s">
        <v>59</v>
      </c>
      <c r="AB69" s="348"/>
      <c r="AC69" s="35"/>
      <c r="AD69" s="38" t="str">
        <f t="shared" si="14"/>
        <v>No Aplica</v>
      </c>
      <c r="AE69" s="39" t="str">
        <f t="shared" si="4"/>
        <v>No reporta avance en el periodo</v>
      </c>
      <c r="AF69" s="109" t="s">
        <v>59</v>
      </c>
      <c r="AG69" s="109" t="s">
        <v>59</v>
      </c>
      <c r="AH69" s="109" t="s">
        <v>59</v>
      </c>
      <c r="AI69" s="41" t="str">
        <f t="shared" ref="AI69:AI87" si="16">IF(AC69&lt;1%,"Sin iniciar",IF(AC69=100%,"Terminado","En gestión"))</f>
        <v>Sin iniciar</v>
      </c>
      <c r="AJ69" s="269">
        <v>17306417</v>
      </c>
      <c r="AK69" s="269">
        <v>0</v>
      </c>
      <c r="AL69" s="412"/>
      <c r="AM69" s="412"/>
      <c r="AN69" s="412"/>
      <c r="AO69" s="260"/>
      <c r="AP69" s="35">
        <v>1</v>
      </c>
      <c r="AQ69" s="38">
        <f t="shared" si="15"/>
        <v>1</v>
      </c>
      <c r="AR69" s="39" t="str">
        <f t="shared" si="7"/>
        <v>Avance satisfactorio</v>
      </c>
      <c r="AS69" s="45" t="s">
        <v>533</v>
      </c>
      <c r="AT69" s="71" t="s">
        <v>534</v>
      </c>
      <c r="AU69" s="35" t="s">
        <v>506</v>
      </c>
      <c r="AV69" s="41" t="str">
        <f>IF($AP69&lt;1,"Sin iniciar",IF($AP69=2,"Terminado","En gestión"))</f>
        <v>En gestión</v>
      </c>
      <c r="AW69" s="42">
        <v>16945866.449999999</v>
      </c>
      <c r="AX69" s="42">
        <v>8292658.0499999998</v>
      </c>
      <c r="AY69" s="412"/>
      <c r="AZ69" s="412"/>
      <c r="BA69" s="412"/>
    </row>
    <row r="70" spans="2:53" s="95" customFormat="1" ht="75" customHeight="1">
      <c r="B70" s="46" t="s">
        <v>535</v>
      </c>
      <c r="C70" s="21" t="s">
        <v>536</v>
      </c>
      <c r="D70" s="47" t="s">
        <v>191</v>
      </c>
      <c r="E70" s="47" t="s">
        <v>537</v>
      </c>
      <c r="F70" s="47" t="s">
        <v>44</v>
      </c>
      <c r="G70" s="59">
        <v>1</v>
      </c>
      <c r="H70" s="47" t="s">
        <v>538</v>
      </c>
      <c r="I70" s="50" t="s">
        <v>46</v>
      </c>
      <c r="J70" s="50" t="s">
        <v>47</v>
      </c>
      <c r="K70" s="47" t="s">
        <v>539</v>
      </c>
      <c r="L70" s="47" t="s">
        <v>540</v>
      </c>
      <c r="M70" s="51">
        <v>45323</v>
      </c>
      <c r="N70" s="51">
        <v>45657</v>
      </c>
      <c r="O70" s="59">
        <v>0.25</v>
      </c>
      <c r="P70" s="59">
        <v>0.5</v>
      </c>
      <c r="Q70" s="59">
        <v>0.75</v>
      </c>
      <c r="R70" s="59">
        <v>1</v>
      </c>
      <c r="S70" s="52" t="s">
        <v>50</v>
      </c>
      <c r="T70" s="128">
        <v>7750730</v>
      </c>
      <c r="U70" s="47" t="s">
        <v>541</v>
      </c>
      <c r="V70" s="50" t="s">
        <v>542</v>
      </c>
      <c r="W70" s="421">
        <v>1270186714</v>
      </c>
      <c r="X70" s="50" t="s">
        <v>543</v>
      </c>
      <c r="Y70" s="50" t="s">
        <v>54</v>
      </c>
      <c r="Z70" s="47" t="s">
        <v>55</v>
      </c>
      <c r="AA70" s="50" t="s">
        <v>59</v>
      </c>
      <c r="AB70" s="348"/>
      <c r="AC70" s="30">
        <v>0.25</v>
      </c>
      <c r="AD70" s="38">
        <f t="shared" si="14"/>
        <v>1</v>
      </c>
      <c r="AE70" s="39" t="str">
        <f t="shared" si="4"/>
        <v>Avance satisfactorio</v>
      </c>
      <c r="AF70" s="45" t="s">
        <v>544</v>
      </c>
      <c r="AG70" s="45" t="s">
        <v>545</v>
      </c>
      <c r="AH70" s="35" t="s">
        <v>59</v>
      </c>
      <c r="AI70" s="41" t="str">
        <f t="shared" si="16"/>
        <v>En gestión</v>
      </c>
      <c r="AJ70" s="269">
        <v>7750730</v>
      </c>
      <c r="AK70" s="269">
        <v>1409224</v>
      </c>
      <c r="AL70" s="464">
        <v>1270186714</v>
      </c>
      <c r="AM70" s="464">
        <v>184688300</v>
      </c>
      <c r="AN70" s="410">
        <v>19196666</v>
      </c>
      <c r="AO70" s="260"/>
      <c r="AP70" s="30">
        <v>0.5</v>
      </c>
      <c r="AQ70" s="38">
        <f t="shared" si="15"/>
        <v>1</v>
      </c>
      <c r="AR70" s="39" t="str">
        <f t="shared" si="7"/>
        <v>Avance satisfactorio</v>
      </c>
      <c r="AS70" s="45" t="s">
        <v>546</v>
      </c>
      <c r="AT70" s="71" t="s">
        <v>547</v>
      </c>
      <c r="AU70" s="35" t="s">
        <v>59</v>
      </c>
      <c r="AV70" s="41" t="str">
        <f t="shared" ref="AV70:AV133" si="17">IF($AP70&lt;1%,"Sin iniciar",IF($AP70=100%,"Terminado","En gestión"))</f>
        <v>En gestión</v>
      </c>
      <c r="AW70" s="130">
        <v>7750730</v>
      </c>
      <c r="AX70" s="130">
        <v>3523059</v>
      </c>
      <c r="AY70" s="460">
        <v>1270186714</v>
      </c>
      <c r="AZ70" s="460">
        <v>464919775.61000001</v>
      </c>
      <c r="BA70" s="460">
        <v>90729174.329999998</v>
      </c>
    </row>
    <row r="71" spans="2:53" s="95" customFormat="1" ht="75" customHeight="1">
      <c r="B71" s="46" t="s">
        <v>535</v>
      </c>
      <c r="C71" s="21" t="s">
        <v>548</v>
      </c>
      <c r="D71" s="47" t="s">
        <v>191</v>
      </c>
      <c r="E71" s="47" t="s">
        <v>537</v>
      </c>
      <c r="F71" s="47" t="s">
        <v>44</v>
      </c>
      <c r="G71" s="59">
        <v>1</v>
      </c>
      <c r="H71" s="47" t="s">
        <v>549</v>
      </c>
      <c r="I71" s="50" t="s">
        <v>46</v>
      </c>
      <c r="J71" s="50" t="s">
        <v>47</v>
      </c>
      <c r="K71" s="47" t="s">
        <v>550</v>
      </c>
      <c r="L71" s="47" t="s">
        <v>551</v>
      </c>
      <c r="M71" s="51">
        <v>45323</v>
      </c>
      <c r="N71" s="51">
        <v>45626</v>
      </c>
      <c r="O71" s="59">
        <v>0.25</v>
      </c>
      <c r="P71" s="59">
        <v>0.5</v>
      </c>
      <c r="Q71" s="59">
        <v>0.75</v>
      </c>
      <c r="R71" s="59">
        <v>1</v>
      </c>
      <c r="S71" s="52" t="s">
        <v>50</v>
      </c>
      <c r="T71" s="128">
        <v>30910092</v>
      </c>
      <c r="U71" s="47" t="s">
        <v>541</v>
      </c>
      <c r="V71" s="50" t="s">
        <v>542</v>
      </c>
      <c r="W71" s="423"/>
      <c r="X71" s="50" t="s">
        <v>543</v>
      </c>
      <c r="Y71" s="50" t="s">
        <v>54</v>
      </c>
      <c r="Z71" s="47" t="s">
        <v>55</v>
      </c>
      <c r="AA71" s="50" t="s">
        <v>59</v>
      </c>
      <c r="AB71" s="348"/>
      <c r="AC71" s="30">
        <v>0.25</v>
      </c>
      <c r="AD71" s="38">
        <f t="shared" si="14"/>
        <v>1</v>
      </c>
      <c r="AE71" s="39" t="str">
        <f t="shared" si="4"/>
        <v>Avance satisfactorio</v>
      </c>
      <c r="AF71" s="45" t="s">
        <v>552</v>
      </c>
      <c r="AG71" s="45" t="s">
        <v>553</v>
      </c>
      <c r="AH71" s="35" t="s">
        <v>59</v>
      </c>
      <c r="AI71" s="41" t="str">
        <f t="shared" si="16"/>
        <v>En gestión</v>
      </c>
      <c r="AJ71" s="269">
        <v>30910092</v>
      </c>
      <c r="AK71" s="269">
        <v>6182018</v>
      </c>
      <c r="AL71" s="465"/>
      <c r="AM71" s="465"/>
      <c r="AN71" s="412"/>
      <c r="AO71" s="260"/>
      <c r="AP71" s="30">
        <v>0.5</v>
      </c>
      <c r="AQ71" s="38">
        <f t="shared" si="15"/>
        <v>1</v>
      </c>
      <c r="AR71" s="39" t="str">
        <f t="shared" si="7"/>
        <v>Avance satisfactorio</v>
      </c>
      <c r="AS71" s="45" t="s">
        <v>554</v>
      </c>
      <c r="AT71" s="71" t="s">
        <v>1653</v>
      </c>
      <c r="AU71" s="35" t="s">
        <v>59</v>
      </c>
      <c r="AV71" s="41" t="str">
        <f t="shared" si="17"/>
        <v>En gestión</v>
      </c>
      <c r="AW71" s="130">
        <v>30910092</v>
      </c>
      <c r="AX71" s="130">
        <v>15455046</v>
      </c>
      <c r="AY71" s="461"/>
      <c r="AZ71" s="461"/>
      <c r="BA71" s="461"/>
    </row>
    <row r="72" spans="2:53" s="95" customFormat="1" ht="87.75" customHeight="1">
      <c r="B72" s="46" t="s">
        <v>535</v>
      </c>
      <c r="C72" s="21" t="s">
        <v>555</v>
      </c>
      <c r="D72" s="47" t="s">
        <v>191</v>
      </c>
      <c r="E72" s="47" t="s">
        <v>537</v>
      </c>
      <c r="F72" s="47" t="s">
        <v>44</v>
      </c>
      <c r="G72" s="59">
        <v>1</v>
      </c>
      <c r="H72" s="47" t="s">
        <v>556</v>
      </c>
      <c r="I72" s="50" t="s">
        <v>46</v>
      </c>
      <c r="J72" s="50" t="s">
        <v>47</v>
      </c>
      <c r="K72" s="47" t="s">
        <v>557</v>
      </c>
      <c r="L72" s="47" t="s">
        <v>558</v>
      </c>
      <c r="M72" s="51">
        <v>45323</v>
      </c>
      <c r="N72" s="51">
        <v>45657</v>
      </c>
      <c r="O72" s="59">
        <v>0.25</v>
      </c>
      <c r="P72" s="59">
        <v>0.5</v>
      </c>
      <c r="Q72" s="59">
        <v>0.75</v>
      </c>
      <c r="R72" s="59">
        <v>1</v>
      </c>
      <c r="S72" s="52" t="s">
        <v>50</v>
      </c>
      <c r="T72" s="128">
        <v>74118155</v>
      </c>
      <c r="U72" s="47" t="s">
        <v>87</v>
      </c>
      <c r="V72" s="47" t="s">
        <v>197</v>
      </c>
      <c r="W72" s="131">
        <v>344000000</v>
      </c>
      <c r="X72" s="50" t="s">
        <v>543</v>
      </c>
      <c r="Y72" s="50" t="s">
        <v>54</v>
      </c>
      <c r="Z72" s="47" t="s">
        <v>55</v>
      </c>
      <c r="AA72" s="50" t="s">
        <v>59</v>
      </c>
      <c r="AB72" s="348"/>
      <c r="AC72" s="30">
        <v>0.25</v>
      </c>
      <c r="AD72" s="38">
        <f t="shared" si="14"/>
        <v>1</v>
      </c>
      <c r="AE72" s="39" t="str">
        <f t="shared" si="4"/>
        <v>Avance satisfactorio</v>
      </c>
      <c r="AF72" s="45" t="s">
        <v>559</v>
      </c>
      <c r="AG72" s="45" t="s">
        <v>560</v>
      </c>
      <c r="AH72" s="35" t="s">
        <v>59</v>
      </c>
      <c r="AI72" s="41" t="str">
        <f t="shared" si="16"/>
        <v>En gestión</v>
      </c>
      <c r="AJ72" s="269">
        <v>74118155</v>
      </c>
      <c r="AK72" s="269">
        <v>13507737</v>
      </c>
      <c r="AL72" s="129">
        <v>311000000</v>
      </c>
      <c r="AM72" s="129">
        <v>295873500</v>
      </c>
      <c r="AN72" s="129">
        <v>30065600.329999998</v>
      </c>
      <c r="AO72" s="260"/>
      <c r="AP72" s="30">
        <v>0.5</v>
      </c>
      <c r="AQ72" s="38">
        <f t="shared" si="15"/>
        <v>1</v>
      </c>
      <c r="AR72" s="39" t="str">
        <f t="shared" si="7"/>
        <v>Avance satisfactorio</v>
      </c>
      <c r="AS72" s="45" t="s">
        <v>561</v>
      </c>
      <c r="AT72" s="71" t="s">
        <v>560</v>
      </c>
      <c r="AU72" s="35" t="s">
        <v>59</v>
      </c>
      <c r="AV72" s="41" t="str">
        <f t="shared" si="17"/>
        <v>En gestión</v>
      </c>
      <c r="AW72" s="130">
        <v>74118155</v>
      </c>
      <c r="AX72" s="130">
        <v>33769343</v>
      </c>
      <c r="AY72" s="129">
        <v>295873500</v>
      </c>
      <c r="AZ72" s="129">
        <v>276156833.33000004</v>
      </c>
      <c r="BA72" s="129">
        <v>125643083.32999988</v>
      </c>
    </row>
    <row r="73" spans="2:53" s="95" customFormat="1" ht="93" customHeight="1">
      <c r="B73" s="46" t="s">
        <v>535</v>
      </c>
      <c r="C73" s="21" t="s">
        <v>562</v>
      </c>
      <c r="D73" s="47" t="s">
        <v>191</v>
      </c>
      <c r="E73" s="47" t="s">
        <v>537</v>
      </c>
      <c r="F73" s="47" t="s">
        <v>44</v>
      </c>
      <c r="G73" s="127">
        <v>10</v>
      </c>
      <c r="H73" s="47" t="s">
        <v>563</v>
      </c>
      <c r="I73" s="50" t="s">
        <v>46</v>
      </c>
      <c r="J73" s="50" t="s">
        <v>84</v>
      </c>
      <c r="K73" s="47" t="s">
        <v>564</v>
      </c>
      <c r="L73" s="47" t="s">
        <v>565</v>
      </c>
      <c r="M73" s="51">
        <v>45323</v>
      </c>
      <c r="N73" s="51">
        <v>45626</v>
      </c>
      <c r="O73" s="48">
        <v>2</v>
      </c>
      <c r="P73" s="48">
        <v>3</v>
      </c>
      <c r="Q73" s="48">
        <v>3</v>
      </c>
      <c r="R73" s="48">
        <v>2</v>
      </c>
      <c r="S73" s="52" t="s">
        <v>50</v>
      </c>
      <c r="T73" s="128">
        <v>15686583</v>
      </c>
      <c r="U73" s="47" t="s">
        <v>87</v>
      </c>
      <c r="V73" s="50" t="s">
        <v>88</v>
      </c>
      <c r="W73" s="131">
        <v>102900000</v>
      </c>
      <c r="X73" s="50" t="s">
        <v>543</v>
      </c>
      <c r="Y73" s="50" t="s">
        <v>54</v>
      </c>
      <c r="Z73" s="47" t="s">
        <v>55</v>
      </c>
      <c r="AA73" s="50" t="s">
        <v>59</v>
      </c>
      <c r="AB73" s="348"/>
      <c r="AC73" s="132">
        <v>2</v>
      </c>
      <c r="AD73" s="38">
        <f t="shared" si="14"/>
        <v>1</v>
      </c>
      <c r="AE73" s="39" t="str">
        <f t="shared" ref="AE73:AE136" si="18">IF(ISTEXT(AD73),"No reporta avance en el periodo",IF(AD73&lt;=69%,"Avance insuficiente",IF(AD73&gt;95%,"Avance satisfactorio",IF(AD73&gt;70%,"Avance suficiente",IF(AD73&lt;94%,"Avance suficiente",0)))))</f>
        <v>Avance satisfactorio</v>
      </c>
      <c r="AF73" s="45" t="s">
        <v>566</v>
      </c>
      <c r="AG73" s="45" t="s">
        <v>567</v>
      </c>
      <c r="AH73" s="35" t="s">
        <v>59</v>
      </c>
      <c r="AI73" s="41" t="str">
        <f t="shared" si="16"/>
        <v>En gestión</v>
      </c>
      <c r="AJ73" s="269">
        <v>15686583</v>
      </c>
      <c r="AK73" s="269">
        <v>3137317</v>
      </c>
      <c r="AL73" s="129">
        <v>102900000</v>
      </c>
      <c r="AM73" s="129">
        <v>83892011</v>
      </c>
      <c r="AN73" s="129">
        <v>2030000</v>
      </c>
      <c r="AO73" s="260"/>
      <c r="AP73" s="56">
        <v>3</v>
      </c>
      <c r="AQ73" s="38">
        <f t="shared" si="15"/>
        <v>1</v>
      </c>
      <c r="AR73" s="39" t="str">
        <f t="shared" si="7"/>
        <v>Avance satisfactorio</v>
      </c>
      <c r="AS73" s="45" t="s">
        <v>568</v>
      </c>
      <c r="AT73" s="71" t="s">
        <v>569</v>
      </c>
      <c r="AU73" s="35" t="s">
        <v>59</v>
      </c>
      <c r="AV73" s="41" t="str">
        <f t="shared" si="17"/>
        <v>En gestión</v>
      </c>
      <c r="AW73" s="130">
        <v>15686583</v>
      </c>
      <c r="AX73" s="130">
        <v>7843292</v>
      </c>
      <c r="AY73" s="129">
        <v>123892011</v>
      </c>
      <c r="AZ73" s="129">
        <v>123892011</v>
      </c>
      <c r="BA73" s="129">
        <v>29974649</v>
      </c>
    </row>
    <row r="74" spans="2:53" s="95" customFormat="1" ht="79.5" customHeight="1">
      <c r="B74" s="46" t="s">
        <v>535</v>
      </c>
      <c r="C74" s="21" t="s">
        <v>570</v>
      </c>
      <c r="D74" s="47" t="s">
        <v>191</v>
      </c>
      <c r="E74" s="47" t="s">
        <v>537</v>
      </c>
      <c r="F74" s="47" t="s">
        <v>44</v>
      </c>
      <c r="G74" s="59">
        <v>1</v>
      </c>
      <c r="H74" s="47" t="s">
        <v>571</v>
      </c>
      <c r="I74" s="50" t="s">
        <v>46</v>
      </c>
      <c r="J74" s="50" t="s">
        <v>47</v>
      </c>
      <c r="K74" s="47" t="s">
        <v>572</v>
      </c>
      <c r="L74" s="47" t="s">
        <v>573</v>
      </c>
      <c r="M74" s="51">
        <v>45323</v>
      </c>
      <c r="N74" s="51">
        <v>45626</v>
      </c>
      <c r="O74" s="59">
        <v>0.25</v>
      </c>
      <c r="P74" s="133">
        <v>0.375</v>
      </c>
      <c r="Q74" s="134">
        <v>0.5</v>
      </c>
      <c r="R74" s="59">
        <v>1</v>
      </c>
      <c r="S74" s="52" t="s">
        <v>50</v>
      </c>
      <c r="T74" s="128">
        <v>32987010</v>
      </c>
      <c r="U74" s="47" t="s">
        <v>574</v>
      </c>
      <c r="V74" s="50" t="s">
        <v>574</v>
      </c>
      <c r="W74" s="131">
        <v>500000000</v>
      </c>
      <c r="X74" s="47" t="s">
        <v>53</v>
      </c>
      <c r="Y74" s="47" t="s">
        <v>575</v>
      </c>
      <c r="Z74" s="47" t="s">
        <v>576</v>
      </c>
      <c r="AA74" s="50" t="s">
        <v>59</v>
      </c>
      <c r="AB74" s="348"/>
      <c r="AC74" s="30">
        <v>0.25</v>
      </c>
      <c r="AD74" s="38">
        <f t="shared" si="14"/>
        <v>1</v>
      </c>
      <c r="AE74" s="39" t="str">
        <f t="shared" si="18"/>
        <v>Avance satisfactorio</v>
      </c>
      <c r="AF74" s="45" t="s">
        <v>577</v>
      </c>
      <c r="AG74" s="45" t="s">
        <v>578</v>
      </c>
      <c r="AH74" s="35" t="s">
        <v>59</v>
      </c>
      <c r="AI74" s="41" t="str">
        <f t="shared" si="16"/>
        <v>En gestión</v>
      </c>
      <c r="AJ74" s="269">
        <v>32987010</v>
      </c>
      <c r="AK74" s="269">
        <v>6597402</v>
      </c>
      <c r="AL74" s="97">
        <v>500000000</v>
      </c>
      <c r="AM74" s="97">
        <v>26000000</v>
      </c>
      <c r="AN74" s="97">
        <v>0</v>
      </c>
      <c r="AO74" s="260"/>
      <c r="AP74" s="135">
        <v>0.375</v>
      </c>
      <c r="AQ74" s="38">
        <f t="shared" si="15"/>
        <v>1</v>
      </c>
      <c r="AR74" s="39" t="str">
        <f t="shared" si="7"/>
        <v>Avance satisfactorio</v>
      </c>
      <c r="AS74" s="45" t="s">
        <v>579</v>
      </c>
      <c r="AT74" s="71" t="s">
        <v>580</v>
      </c>
      <c r="AU74" s="35" t="s">
        <v>59</v>
      </c>
      <c r="AV74" s="41" t="str">
        <f t="shared" si="17"/>
        <v>En gestión</v>
      </c>
      <c r="AW74" s="130">
        <v>32987010</v>
      </c>
      <c r="AX74" s="130">
        <v>12370128.75</v>
      </c>
      <c r="AY74" s="129">
        <v>510000000</v>
      </c>
      <c r="AZ74" s="129">
        <v>332291148</v>
      </c>
      <c r="BA74" s="129">
        <v>56933333.670000002</v>
      </c>
    </row>
    <row r="75" spans="2:53" s="95" customFormat="1" ht="93.75" customHeight="1">
      <c r="B75" s="46" t="s">
        <v>535</v>
      </c>
      <c r="C75" s="21" t="s">
        <v>581</v>
      </c>
      <c r="D75" s="47" t="s">
        <v>191</v>
      </c>
      <c r="E75" s="47" t="s">
        <v>537</v>
      </c>
      <c r="F75" s="47" t="s">
        <v>44</v>
      </c>
      <c r="G75" s="59">
        <v>1</v>
      </c>
      <c r="H75" s="47" t="s">
        <v>582</v>
      </c>
      <c r="I75" s="50" t="s">
        <v>46</v>
      </c>
      <c r="J75" s="50" t="s">
        <v>47</v>
      </c>
      <c r="K75" s="47" t="s">
        <v>572</v>
      </c>
      <c r="L75" s="47" t="s">
        <v>583</v>
      </c>
      <c r="M75" s="51">
        <v>45306</v>
      </c>
      <c r="N75" s="51">
        <v>45657</v>
      </c>
      <c r="O75" s="59">
        <v>0.5</v>
      </c>
      <c r="P75" s="134">
        <v>0.6</v>
      </c>
      <c r="Q75" s="134">
        <v>0.7</v>
      </c>
      <c r="R75" s="59">
        <v>1</v>
      </c>
      <c r="S75" s="52" t="s">
        <v>59</v>
      </c>
      <c r="T75" s="136">
        <v>4856601</v>
      </c>
      <c r="U75" s="47" t="s">
        <v>59</v>
      </c>
      <c r="V75" s="50" t="s">
        <v>59</v>
      </c>
      <c r="W75" s="131">
        <v>4856601</v>
      </c>
      <c r="X75" s="47" t="s">
        <v>53</v>
      </c>
      <c r="Y75" s="47" t="s">
        <v>575</v>
      </c>
      <c r="Z75" s="47" t="s">
        <v>576</v>
      </c>
      <c r="AA75" s="50" t="s">
        <v>59</v>
      </c>
      <c r="AB75" s="348"/>
      <c r="AC75" s="30">
        <v>0.5</v>
      </c>
      <c r="AD75" s="38">
        <f t="shared" si="14"/>
        <v>1</v>
      </c>
      <c r="AE75" s="39" t="str">
        <f t="shared" si="18"/>
        <v>Avance satisfactorio</v>
      </c>
      <c r="AF75" s="45" t="s">
        <v>584</v>
      </c>
      <c r="AG75" s="45" t="s">
        <v>585</v>
      </c>
      <c r="AH75" s="35" t="s">
        <v>59</v>
      </c>
      <c r="AI75" s="41" t="str">
        <f t="shared" si="16"/>
        <v>En gestión</v>
      </c>
      <c r="AJ75" s="269">
        <v>4856601</v>
      </c>
      <c r="AK75" s="269">
        <v>971320</v>
      </c>
      <c r="AL75" s="97">
        <v>0</v>
      </c>
      <c r="AM75" s="97">
        <v>0</v>
      </c>
      <c r="AN75" s="97">
        <v>0</v>
      </c>
      <c r="AO75" s="260"/>
      <c r="AP75" s="30">
        <v>0.66666666666666663</v>
      </c>
      <c r="AQ75" s="38">
        <f t="shared" si="15"/>
        <v>1</v>
      </c>
      <c r="AR75" s="39" t="str">
        <f t="shared" si="7"/>
        <v>Avance satisfactorio</v>
      </c>
      <c r="AS75" s="45" t="s">
        <v>586</v>
      </c>
      <c r="AT75" s="71" t="s">
        <v>587</v>
      </c>
      <c r="AU75" s="35" t="s">
        <v>59</v>
      </c>
      <c r="AV75" s="41" t="str">
        <f t="shared" si="17"/>
        <v>En gestión</v>
      </c>
      <c r="AW75" s="130">
        <v>4856601</v>
      </c>
      <c r="AX75" s="130">
        <v>2913960.6</v>
      </c>
      <c r="AY75" s="269">
        <v>0</v>
      </c>
      <c r="AZ75" s="269">
        <v>0</v>
      </c>
      <c r="BA75" s="269">
        <v>0</v>
      </c>
    </row>
    <row r="76" spans="2:53" s="95" customFormat="1" ht="94.5" customHeight="1">
      <c r="B76" s="20" t="s">
        <v>588</v>
      </c>
      <c r="C76" s="21" t="s">
        <v>589</v>
      </c>
      <c r="D76" s="22" t="s">
        <v>191</v>
      </c>
      <c r="E76" s="22" t="s">
        <v>537</v>
      </c>
      <c r="F76" s="22" t="s">
        <v>44</v>
      </c>
      <c r="G76" s="59">
        <v>0.97</v>
      </c>
      <c r="H76" s="22" t="s">
        <v>590</v>
      </c>
      <c r="I76" s="25" t="s">
        <v>46</v>
      </c>
      <c r="J76" s="25" t="s">
        <v>47</v>
      </c>
      <c r="K76" s="22" t="s">
        <v>572</v>
      </c>
      <c r="L76" s="22" t="s">
        <v>591</v>
      </c>
      <c r="M76" s="137">
        <v>45293</v>
      </c>
      <c r="N76" s="24" t="s">
        <v>592</v>
      </c>
      <c r="O76" s="59">
        <v>0.25</v>
      </c>
      <c r="P76" s="59">
        <v>0.5</v>
      </c>
      <c r="Q76" s="59">
        <v>0.75</v>
      </c>
      <c r="R76" s="59">
        <v>1</v>
      </c>
      <c r="S76" s="52" t="s">
        <v>50</v>
      </c>
      <c r="T76" s="128">
        <v>237273780</v>
      </c>
      <c r="U76" s="22" t="s">
        <v>87</v>
      </c>
      <c r="V76" s="102" t="s">
        <v>593</v>
      </c>
      <c r="W76" s="138">
        <v>37600000</v>
      </c>
      <c r="X76" s="25" t="s">
        <v>594</v>
      </c>
      <c r="Y76" s="22" t="s">
        <v>595</v>
      </c>
      <c r="Z76" s="22" t="s">
        <v>390</v>
      </c>
      <c r="AA76" s="25" t="s">
        <v>59</v>
      </c>
      <c r="AB76" s="348"/>
      <c r="AC76" s="30">
        <v>0.25</v>
      </c>
      <c r="AD76" s="38">
        <f t="shared" si="14"/>
        <v>1</v>
      </c>
      <c r="AE76" s="39" t="str">
        <f t="shared" si="18"/>
        <v>Avance satisfactorio</v>
      </c>
      <c r="AF76" s="45" t="s">
        <v>596</v>
      </c>
      <c r="AG76" s="45" t="s">
        <v>597</v>
      </c>
      <c r="AH76" s="35" t="s">
        <v>59</v>
      </c>
      <c r="AI76" s="41" t="str">
        <f t="shared" si="16"/>
        <v>En gestión</v>
      </c>
      <c r="AJ76" s="269">
        <v>237273780</v>
      </c>
      <c r="AK76" s="269">
        <v>59318445</v>
      </c>
      <c r="AL76" s="129">
        <v>37600000</v>
      </c>
      <c r="AM76" s="308">
        <v>37600000</v>
      </c>
      <c r="AN76" s="129">
        <v>0</v>
      </c>
      <c r="AO76" s="260"/>
      <c r="AP76" s="30">
        <v>0.5</v>
      </c>
      <c r="AQ76" s="38">
        <f t="shared" si="15"/>
        <v>1</v>
      </c>
      <c r="AR76" s="39" t="str">
        <f t="shared" si="7"/>
        <v>Avance satisfactorio</v>
      </c>
      <c r="AS76" s="45" t="s">
        <v>598</v>
      </c>
      <c r="AT76" s="71" t="s">
        <v>599</v>
      </c>
      <c r="AU76" s="35" t="s">
        <v>59</v>
      </c>
      <c r="AV76" s="41" t="str">
        <f t="shared" si="17"/>
        <v>En gestión</v>
      </c>
      <c r="AW76" s="130">
        <v>237273780</v>
      </c>
      <c r="AX76" s="130">
        <v>118636890</v>
      </c>
      <c r="AY76" s="129">
        <v>37600000</v>
      </c>
      <c r="AZ76" s="129">
        <v>37600000</v>
      </c>
      <c r="BA76" s="129">
        <v>18800000</v>
      </c>
    </row>
    <row r="77" spans="2:53" s="95" customFormat="1" ht="60" customHeight="1">
      <c r="B77" s="20" t="s">
        <v>588</v>
      </c>
      <c r="C77" s="21" t="s">
        <v>600</v>
      </c>
      <c r="D77" s="22" t="s">
        <v>191</v>
      </c>
      <c r="E77" s="22" t="s">
        <v>380</v>
      </c>
      <c r="F77" s="22" t="s">
        <v>44</v>
      </c>
      <c r="G77" s="59">
        <v>1</v>
      </c>
      <c r="H77" s="22" t="s">
        <v>601</v>
      </c>
      <c r="I77" s="25" t="s">
        <v>46</v>
      </c>
      <c r="J77" s="25" t="s">
        <v>47</v>
      </c>
      <c r="K77" s="22" t="s">
        <v>572</v>
      </c>
      <c r="L77" s="22" t="s">
        <v>565</v>
      </c>
      <c r="M77" s="139" t="s">
        <v>602</v>
      </c>
      <c r="N77" s="24" t="s">
        <v>592</v>
      </c>
      <c r="O77" s="59">
        <v>0.25</v>
      </c>
      <c r="P77" s="59">
        <v>0.5</v>
      </c>
      <c r="Q77" s="59">
        <v>0.75</v>
      </c>
      <c r="R77" s="59">
        <v>1</v>
      </c>
      <c r="S77" s="52" t="s">
        <v>50</v>
      </c>
      <c r="T77" s="128">
        <v>19922377</v>
      </c>
      <c r="U77" s="22" t="s">
        <v>87</v>
      </c>
      <c r="V77" s="102" t="s">
        <v>88</v>
      </c>
      <c r="W77" s="462">
        <v>706044630</v>
      </c>
      <c r="X77" s="25" t="s">
        <v>594</v>
      </c>
      <c r="Y77" s="22" t="s">
        <v>603</v>
      </c>
      <c r="Z77" s="22" t="s">
        <v>385</v>
      </c>
      <c r="AA77" s="25" t="s">
        <v>59</v>
      </c>
      <c r="AB77" s="348"/>
      <c r="AC77" s="30">
        <v>0.25</v>
      </c>
      <c r="AD77" s="38">
        <f t="shared" si="14"/>
        <v>1</v>
      </c>
      <c r="AE77" s="39" t="str">
        <f t="shared" si="18"/>
        <v>Avance satisfactorio</v>
      </c>
      <c r="AF77" s="45" t="s">
        <v>604</v>
      </c>
      <c r="AG77" s="45" t="s">
        <v>605</v>
      </c>
      <c r="AH77" s="35" t="s">
        <v>59</v>
      </c>
      <c r="AI77" s="41" t="str">
        <f t="shared" si="16"/>
        <v>En gestión</v>
      </c>
      <c r="AJ77" s="269">
        <v>19922377</v>
      </c>
      <c r="AK77" s="269">
        <v>4527813</v>
      </c>
      <c r="AL77" s="464">
        <v>625994752</v>
      </c>
      <c r="AM77" s="410">
        <v>350100000</v>
      </c>
      <c r="AN77" s="410">
        <v>49399333.329999998</v>
      </c>
      <c r="AO77" s="260"/>
      <c r="AP77" s="30">
        <v>0.5</v>
      </c>
      <c r="AQ77" s="38">
        <f t="shared" si="15"/>
        <v>1</v>
      </c>
      <c r="AR77" s="39" t="str">
        <f t="shared" si="7"/>
        <v>Avance satisfactorio</v>
      </c>
      <c r="AS77" s="45" t="s">
        <v>606</v>
      </c>
      <c r="AT77" s="71" t="s">
        <v>607</v>
      </c>
      <c r="AU77" s="35" t="s">
        <v>59</v>
      </c>
      <c r="AV77" s="41" t="str">
        <f t="shared" si="17"/>
        <v>En gestión</v>
      </c>
      <c r="AW77" s="130">
        <v>19498581</v>
      </c>
      <c r="AX77" s="140">
        <v>11119225</v>
      </c>
      <c r="AY77" s="410">
        <v>482478667</v>
      </c>
      <c r="AZ77" s="410">
        <v>385408000</v>
      </c>
      <c r="BA77" s="410">
        <v>200850000.32999998</v>
      </c>
    </row>
    <row r="78" spans="2:53" s="95" customFormat="1" ht="93" customHeight="1">
      <c r="B78" s="20" t="s">
        <v>588</v>
      </c>
      <c r="C78" s="21" t="s">
        <v>608</v>
      </c>
      <c r="D78" s="22" t="s">
        <v>191</v>
      </c>
      <c r="E78" s="22" t="s">
        <v>537</v>
      </c>
      <c r="F78" s="22" t="s">
        <v>44</v>
      </c>
      <c r="G78" s="59">
        <v>1</v>
      </c>
      <c r="H78" s="22" t="s">
        <v>609</v>
      </c>
      <c r="I78" s="25" t="s">
        <v>46</v>
      </c>
      <c r="J78" s="25" t="s">
        <v>47</v>
      </c>
      <c r="K78" s="24" t="s">
        <v>610</v>
      </c>
      <c r="L78" s="24" t="s">
        <v>611</v>
      </c>
      <c r="M78" s="62">
        <v>45413</v>
      </c>
      <c r="N78" s="24" t="s">
        <v>592</v>
      </c>
      <c r="O78" s="141">
        <v>0</v>
      </c>
      <c r="P78" s="142">
        <v>0.25</v>
      </c>
      <c r="Q78" s="142">
        <v>0.63</v>
      </c>
      <c r="R78" s="142">
        <v>1</v>
      </c>
      <c r="S78" s="52" t="s">
        <v>50</v>
      </c>
      <c r="T78" s="128">
        <v>0</v>
      </c>
      <c r="U78" s="22" t="s">
        <v>87</v>
      </c>
      <c r="V78" s="102" t="s">
        <v>88</v>
      </c>
      <c r="W78" s="463"/>
      <c r="X78" s="25" t="s">
        <v>594</v>
      </c>
      <c r="Y78" s="22" t="s">
        <v>612</v>
      </c>
      <c r="Z78" s="22" t="s">
        <v>390</v>
      </c>
      <c r="AA78" s="25" t="s">
        <v>56</v>
      </c>
      <c r="AB78" s="348"/>
      <c r="AC78" s="96"/>
      <c r="AD78" s="38" t="str">
        <f t="shared" si="14"/>
        <v>No Aplica</v>
      </c>
      <c r="AE78" s="39" t="str">
        <f t="shared" si="18"/>
        <v>No reporta avance en el periodo</v>
      </c>
      <c r="AF78" s="45" t="s">
        <v>59</v>
      </c>
      <c r="AG78" s="45" t="s">
        <v>59</v>
      </c>
      <c r="AH78" s="45" t="s">
        <v>59</v>
      </c>
      <c r="AI78" s="41" t="str">
        <f t="shared" si="16"/>
        <v>Sin iniciar</v>
      </c>
      <c r="AJ78" s="269">
        <v>0</v>
      </c>
      <c r="AK78" s="269">
        <v>0</v>
      </c>
      <c r="AL78" s="465"/>
      <c r="AM78" s="412"/>
      <c r="AN78" s="412"/>
      <c r="AO78" s="260"/>
      <c r="AP78" s="30">
        <v>0.5</v>
      </c>
      <c r="AQ78" s="38">
        <f t="shared" si="15"/>
        <v>1</v>
      </c>
      <c r="AR78" s="39" t="str">
        <f t="shared" si="7"/>
        <v>Avance satisfactorio</v>
      </c>
      <c r="AS78" s="45" t="s">
        <v>613</v>
      </c>
      <c r="AT78" s="71" t="s">
        <v>614</v>
      </c>
      <c r="AU78" s="35" t="s">
        <v>59</v>
      </c>
      <c r="AV78" s="41" t="str">
        <f t="shared" si="17"/>
        <v>En gestión</v>
      </c>
      <c r="AW78" s="55">
        <v>153608931</v>
      </c>
      <c r="AX78" s="55">
        <v>64087765</v>
      </c>
      <c r="AY78" s="412"/>
      <c r="AZ78" s="412"/>
      <c r="BA78" s="412"/>
    </row>
    <row r="79" spans="2:53" s="95" customFormat="1" ht="80.25" customHeight="1">
      <c r="B79" s="20" t="s">
        <v>588</v>
      </c>
      <c r="C79" s="21" t="s">
        <v>615</v>
      </c>
      <c r="D79" s="22" t="s">
        <v>191</v>
      </c>
      <c r="E79" s="22" t="s">
        <v>537</v>
      </c>
      <c r="F79" s="22" t="s">
        <v>44</v>
      </c>
      <c r="G79" s="59">
        <v>0.9</v>
      </c>
      <c r="H79" s="22" t="s">
        <v>616</v>
      </c>
      <c r="I79" s="25" t="s">
        <v>46</v>
      </c>
      <c r="J79" s="25" t="s">
        <v>47</v>
      </c>
      <c r="K79" s="22" t="s">
        <v>572</v>
      </c>
      <c r="L79" s="22" t="s">
        <v>617</v>
      </c>
      <c r="M79" s="137">
        <v>45293</v>
      </c>
      <c r="N79" s="24" t="s">
        <v>592</v>
      </c>
      <c r="O79" s="59">
        <v>0.25</v>
      </c>
      <c r="P79" s="59">
        <v>0.5</v>
      </c>
      <c r="Q79" s="59">
        <v>0.75</v>
      </c>
      <c r="R79" s="59">
        <v>1</v>
      </c>
      <c r="S79" s="52" t="s">
        <v>50</v>
      </c>
      <c r="T79" s="128">
        <v>113690302</v>
      </c>
      <c r="U79" s="22" t="s">
        <v>87</v>
      </c>
      <c r="V79" s="22" t="s">
        <v>197</v>
      </c>
      <c r="W79" s="138">
        <v>320428776.98000002</v>
      </c>
      <c r="X79" s="25" t="s">
        <v>594</v>
      </c>
      <c r="Y79" s="22" t="s">
        <v>618</v>
      </c>
      <c r="Z79" s="22" t="s">
        <v>390</v>
      </c>
      <c r="AA79" s="25" t="s">
        <v>59</v>
      </c>
      <c r="AB79" s="348"/>
      <c r="AC79" s="30">
        <v>0.25</v>
      </c>
      <c r="AD79" s="38">
        <f t="shared" si="14"/>
        <v>1</v>
      </c>
      <c r="AE79" s="39" t="str">
        <f t="shared" si="18"/>
        <v>Avance satisfactorio</v>
      </c>
      <c r="AF79" s="45" t="s">
        <v>619</v>
      </c>
      <c r="AG79" s="45" t="s">
        <v>620</v>
      </c>
      <c r="AH79" s="35" t="s">
        <v>59</v>
      </c>
      <c r="AI79" s="41" t="str">
        <f t="shared" si="16"/>
        <v>En gestión</v>
      </c>
      <c r="AJ79" s="269">
        <v>113690302</v>
      </c>
      <c r="AK79" s="269">
        <v>20670964</v>
      </c>
      <c r="AL79" s="129">
        <v>284862110.31</v>
      </c>
      <c r="AM79" s="129">
        <v>25800000</v>
      </c>
      <c r="AN79" s="129">
        <v>4300000</v>
      </c>
      <c r="AO79" s="260"/>
      <c r="AP79" s="30">
        <v>0.5</v>
      </c>
      <c r="AQ79" s="38">
        <f t="shared" si="15"/>
        <v>1</v>
      </c>
      <c r="AR79" s="39" t="str">
        <f t="shared" si="7"/>
        <v>Avance satisfactorio</v>
      </c>
      <c r="AS79" s="45" t="s">
        <v>1654</v>
      </c>
      <c r="AT79" s="71" t="s">
        <v>621</v>
      </c>
      <c r="AU79" s="35" t="s">
        <v>59</v>
      </c>
      <c r="AV79" s="41" t="str">
        <f t="shared" si="17"/>
        <v>En gestión</v>
      </c>
      <c r="AW79" s="55">
        <v>93392549</v>
      </c>
      <c r="AX79" s="55">
        <v>48058351</v>
      </c>
      <c r="AY79" s="143">
        <v>332333333.32999998</v>
      </c>
      <c r="AZ79" s="143">
        <v>43480000</v>
      </c>
      <c r="BA79" s="143">
        <v>23320000</v>
      </c>
    </row>
    <row r="80" spans="2:53" s="95" customFormat="1" ht="93" customHeight="1">
      <c r="B80" s="46" t="s">
        <v>622</v>
      </c>
      <c r="C80" s="21" t="s">
        <v>623</v>
      </c>
      <c r="D80" s="47" t="s">
        <v>191</v>
      </c>
      <c r="E80" s="47" t="s">
        <v>537</v>
      </c>
      <c r="F80" s="47" t="s">
        <v>44</v>
      </c>
      <c r="G80" s="59">
        <v>1</v>
      </c>
      <c r="H80" s="47" t="s">
        <v>624</v>
      </c>
      <c r="I80" s="50" t="s">
        <v>46</v>
      </c>
      <c r="J80" s="50" t="s">
        <v>47</v>
      </c>
      <c r="K80" s="47" t="s">
        <v>625</v>
      </c>
      <c r="L80" s="47" t="s">
        <v>626</v>
      </c>
      <c r="M80" s="67">
        <v>45337</v>
      </c>
      <c r="N80" s="67">
        <v>45657</v>
      </c>
      <c r="O80" s="59">
        <v>0.2</v>
      </c>
      <c r="P80" s="59">
        <v>0.4</v>
      </c>
      <c r="Q80" s="59">
        <v>0.7</v>
      </c>
      <c r="R80" s="59">
        <v>1</v>
      </c>
      <c r="S80" s="52" t="s">
        <v>50</v>
      </c>
      <c r="T80" s="144">
        <v>13967970</v>
      </c>
      <c r="U80" s="47" t="s">
        <v>87</v>
      </c>
      <c r="V80" s="47" t="s">
        <v>197</v>
      </c>
      <c r="W80" s="468">
        <v>579200000</v>
      </c>
      <c r="X80" s="50" t="s">
        <v>627</v>
      </c>
      <c r="Y80" s="50" t="s">
        <v>54</v>
      </c>
      <c r="Z80" s="47" t="s">
        <v>395</v>
      </c>
      <c r="AA80" s="50" t="s">
        <v>59</v>
      </c>
      <c r="AB80" s="348"/>
      <c r="AC80" s="30">
        <v>0.2</v>
      </c>
      <c r="AD80" s="38">
        <f t="shared" si="14"/>
        <v>1</v>
      </c>
      <c r="AE80" s="39" t="str">
        <f t="shared" si="18"/>
        <v>Avance satisfactorio</v>
      </c>
      <c r="AF80" s="45" t="s">
        <v>1655</v>
      </c>
      <c r="AG80" s="45" t="s">
        <v>628</v>
      </c>
      <c r="AH80" s="35" t="s">
        <v>59</v>
      </c>
      <c r="AI80" s="41" t="str">
        <f t="shared" si="16"/>
        <v>En gestión</v>
      </c>
      <c r="AJ80" s="269">
        <v>13967970</v>
      </c>
      <c r="AK80" s="269">
        <v>2793594</v>
      </c>
      <c r="AL80" s="471">
        <v>579200000</v>
      </c>
      <c r="AM80" s="410">
        <v>534000000</v>
      </c>
      <c r="AN80" s="410">
        <v>107066666</v>
      </c>
      <c r="AO80" s="260"/>
      <c r="AP80" s="30">
        <v>0.40625</v>
      </c>
      <c r="AQ80" s="38">
        <f t="shared" si="15"/>
        <v>1</v>
      </c>
      <c r="AR80" s="39" t="str">
        <f t="shared" si="7"/>
        <v>Avance satisfactorio</v>
      </c>
      <c r="AS80" s="45" t="s">
        <v>629</v>
      </c>
      <c r="AT80" s="71" t="s">
        <v>630</v>
      </c>
      <c r="AU80" s="35" t="s">
        <v>59</v>
      </c>
      <c r="AV80" s="41" t="str">
        <f t="shared" si="17"/>
        <v>En gestión</v>
      </c>
      <c r="AW80" s="55">
        <v>13967970</v>
      </c>
      <c r="AX80" s="55">
        <v>5674488</v>
      </c>
      <c r="AY80" s="410">
        <v>675466666</v>
      </c>
      <c r="AZ80" s="410">
        <v>534000000</v>
      </c>
      <c r="BA80" s="410">
        <v>293066666</v>
      </c>
    </row>
    <row r="81" spans="2:53" s="95" customFormat="1" ht="97.5" customHeight="1">
      <c r="B81" s="46" t="s">
        <v>622</v>
      </c>
      <c r="C81" s="21" t="s">
        <v>631</v>
      </c>
      <c r="D81" s="47" t="s">
        <v>191</v>
      </c>
      <c r="E81" s="47" t="s">
        <v>537</v>
      </c>
      <c r="F81" s="47" t="s">
        <v>44</v>
      </c>
      <c r="G81" s="59">
        <v>1</v>
      </c>
      <c r="H81" s="47" t="s">
        <v>632</v>
      </c>
      <c r="I81" s="50" t="s">
        <v>46</v>
      </c>
      <c r="J81" s="50" t="s">
        <v>47</v>
      </c>
      <c r="K81" s="47" t="s">
        <v>633</v>
      </c>
      <c r="L81" s="47" t="s">
        <v>634</v>
      </c>
      <c r="M81" s="67">
        <v>45337</v>
      </c>
      <c r="N81" s="67">
        <v>45657</v>
      </c>
      <c r="O81" s="58">
        <v>0.2</v>
      </c>
      <c r="P81" s="58">
        <v>0.4</v>
      </c>
      <c r="Q81" s="58">
        <v>0.7</v>
      </c>
      <c r="R81" s="59">
        <v>1</v>
      </c>
      <c r="S81" s="52" t="s">
        <v>50</v>
      </c>
      <c r="T81" s="144">
        <v>13967970</v>
      </c>
      <c r="U81" s="47" t="s">
        <v>87</v>
      </c>
      <c r="V81" s="47" t="s">
        <v>197</v>
      </c>
      <c r="W81" s="469"/>
      <c r="X81" s="50" t="s">
        <v>627</v>
      </c>
      <c r="Y81" s="50" t="s">
        <v>54</v>
      </c>
      <c r="Z81" s="47" t="s">
        <v>395</v>
      </c>
      <c r="AA81" s="50" t="s">
        <v>59</v>
      </c>
      <c r="AB81" s="348"/>
      <c r="AC81" s="30">
        <v>0.35</v>
      </c>
      <c r="AD81" s="38">
        <f t="shared" si="14"/>
        <v>1</v>
      </c>
      <c r="AE81" s="39" t="str">
        <f t="shared" si="18"/>
        <v>Avance satisfactorio</v>
      </c>
      <c r="AF81" s="45" t="s">
        <v>635</v>
      </c>
      <c r="AG81" s="45" t="s">
        <v>1656</v>
      </c>
      <c r="AH81" s="35" t="s">
        <v>59</v>
      </c>
      <c r="AI81" s="41" t="str">
        <f t="shared" si="16"/>
        <v>En gestión</v>
      </c>
      <c r="AJ81" s="269">
        <v>13967970</v>
      </c>
      <c r="AK81" s="269">
        <v>4888789.5</v>
      </c>
      <c r="AL81" s="472"/>
      <c r="AM81" s="411"/>
      <c r="AN81" s="411"/>
      <c r="AO81" s="260"/>
      <c r="AP81" s="30">
        <v>0.7</v>
      </c>
      <c r="AQ81" s="38">
        <f t="shared" si="15"/>
        <v>1</v>
      </c>
      <c r="AR81" s="39" t="str">
        <f t="shared" si="7"/>
        <v>Avance satisfactorio</v>
      </c>
      <c r="AS81" s="45" t="s">
        <v>636</v>
      </c>
      <c r="AT81" s="71" t="s">
        <v>637</v>
      </c>
      <c r="AU81" s="35" t="s">
        <v>59</v>
      </c>
      <c r="AV81" s="41" t="str">
        <f t="shared" si="17"/>
        <v>En gestión</v>
      </c>
      <c r="AW81" s="55">
        <v>13967970</v>
      </c>
      <c r="AX81" s="55">
        <v>9777579</v>
      </c>
      <c r="AY81" s="411"/>
      <c r="AZ81" s="411"/>
      <c r="BA81" s="411"/>
    </row>
    <row r="82" spans="2:53" s="95" customFormat="1" ht="82.5" customHeight="1">
      <c r="B82" s="46" t="s">
        <v>622</v>
      </c>
      <c r="C82" s="21" t="s">
        <v>638</v>
      </c>
      <c r="D82" s="47" t="s">
        <v>191</v>
      </c>
      <c r="E82" s="47" t="s">
        <v>537</v>
      </c>
      <c r="F82" s="47" t="s">
        <v>44</v>
      </c>
      <c r="G82" s="59">
        <v>1</v>
      </c>
      <c r="H82" s="47" t="s">
        <v>639</v>
      </c>
      <c r="I82" s="50" t="s">
        <v>46</v>
      </c>
      <c r="J82" s="50" t="s">
        <v>47</v>
      </c>
      <c r="K82" s="47" t="s">
        <v>640</v>
      </c>
      <c r="L82" s="47" t="s">
        <v>641</v>
      </c>
      <c r="M82" s="67">
        <v>45293</v>
      </c>
      <c r="N82" s="67">
        <v>45657</v>
      </c>
      <c r="O82" s="59">
        <v>0.2</v>
      </c>
      <c r="P82" s="59">
        <v>0.4</v>
      </c>
      <c r="Q82" s="59">
        <v>0.8</v>
      </c>
      <c r="R82" s="59">
        <v>1</v>
      </c>
      <c r="S82" s="52" t="s">
        <v>50</v>
      </c>
      <c r="T82" s="144">
        <v>13967970</v>
      </c>
      <c r="U82" s="47" t="s">
        <v>87</v>
      </c>
      <c r="V82" s="47" t="s">
        <v>197</v>
      </c>
      <c r="W82" s="469"/>
      <c r="X82" s="50" t="s">
        <v>627</v>
      </c>
      <c r="Y82" s="50" t="s">
        <v>54</v>
      </c>
      <c r="Z82" s="47" t="s">
        <v>395</v>
      </c>
      <c r="AA82" s="50" t="s">
        <v>59</v>
      </c>
      <c r="AB82" s="348"/>
      <c r="AC82" s="30">
        <v>0.2</v>
      </c>
      <c r="AD82" s="38">
        <f t="shared" si="14"/>
        <v>1</v>
      </c>
      <c r="AE82" s="39" t="str">
        <f t="shared" si="18"/>
        <v>Avance satisfactorio</v>
      </c>
      <c r="AF82" s="45" t="s">
        <v>642</v>
      </c>
      <c r="AG82" s="45" t="s">
        <v>643</v>
      </c>
      <c r="AH82" s="35" t="s">
        <v>59</v>
      </c>
      <c r="AI82" s="41" t="str">
        <f t="shared" si="16"/>
        <v>En gestión</v>
      </c>
      <c r="AJ82" s="269">
        <v>13967970</v>
      </c>
      <c r="AK82" s="269">
        <v>2793594</v>
      </c>
      <c r="AL82" s="472"/>
      <c r="AM82" s="411"/>
      <c r="AN82" s="411"/>
      <c r="AO82" s="260"/>
      <c r="AP82" s="30">
        <v>0.4</v>
      </c>
      <c r="AQ82" s="38">
        <f t="shared" si="15"/>
        <v>1</v>
      </c>
      <c r="AR82" s="39" t="str">
        <f t="shared" ref="AR82:AR145" si="19">IF(ISTEXT(AQ82),"No reporta avance en el periodo",IF(AQ82&lt;=69%,"Avance insuficiente",IF(AQ82&gt;95%,"Avance satisfactorio",IF(AQ82&gt;70%,"Avance suficiente",IF(AQ82&lt;94%,"Avance suficiente",0)))))</f>
        <v>Avance satisfactorio</v>
      </c>
      <c r="AS82" s="45" t="s">
        <v>644</v>
      </c>
      <c r="AT82" s="71" t="s">
        <v>645</v>
      </c>
      <c r="AU82" s="35" t="s">
        <v>59</v>
      </c>
      <c r="AV82" s="41" t="str">
        <f t="shared" si="17"/>
        <v>En gestión</v>
      </c>
      <c r="AW82" s="55">
        <v>13967970</v>
      </c>
      <c r="AX82" s="55">
        <v>5587188</v>
      </c>
      <c r="AY82" s="411"/>
      <c r="AZ82" s="411"/>
      <c r="BA82" s="411"/>
    </row>
    <row r="83" spans="2:53" s="95" customFormat="1" ht="96.75" customHeight="1">
      <c r="B83" s="46" t="s">
        <v>622</v>
      </c>
      <c r="C83" s="21" t="s">
        <v>646</v>
      </c>
      <c r="D83" s="47" t="s">
        <v>191</v>
      </c>
      <c r="E83" s="47" t="s">
        <v>537</v>
      </c>
      <c r="F83" s="47" t="s">
        <v>44</v>
      </c>
      <c r="G83" s="59">
        <v>1</v>
      </c>
      <c r="H83" s="49" t="s">
        <v>647</v>
      </c>
      <c r="I83" s="50" t="s">
        <v>46</v>
      </c>
      <c r="J83" s="50" t="s">
        <v>47</v>
      </c>
      <c r="K83" s="47" t="s">
        <v>648</v>
      </c>
      <c r="L83" s="47" t="s">
        <v>649</v>
      </c>
      <c r="M83" s="67">
        <v>45383</v>
      </c>
      <c r="N83" s="67">
        <v>45657</v>
      </c>
      <c r="O83" s="58">
        <v>0</v>
      </c>
      <c r="P83" s="66">
        <v>0.25</v>
      </c>
      <c r="Q83" s="66">
        <v>0.6</v>
      </c>
      <c r="R83" s="59">
        <v>1</v>
      </c>
      <c r="S83" s="52" t="s">
        <v>50</v>
      </c>
      <c r="T83" s="144">
        <v>11895738</v>
      </c>
      <c r="U83" s="47" t="s">
        <v>87</v>
      </c>
      <c r="V83" s="47" t="s">
        <v>197</v>
      </c>
      <c r="W83" s="469"/>
      <c r="X83" s="50" t="s">
        <v>627</v>
      </c>
      <c r="Y83" s="47" t="s">
        <v>650</v>
      </c>
      <c r="Z83" s="47" t="s">
        <v>395</v>
      </c>
      <c r="AA83" s="50" t="s">
        <v>59</v>
      </c>
      <c r="AB83" s="348"/>
      <c r="AC83" s="30"/>
      <c r="AD83" s="38" t="str">
        <f t="shared" si="14"/>
        <v>No Aplica</v>
      </c>
      <c r="AE83" s="39" t="str">
        <f t="shared" si="18"/>
        <v>No reporta avance en el periodo</v>
      </c>
      <c r="AF83" s="35" t="s">
        <v>59</v>
      </c>
      <c r="AG83" s="35" t="s">
        <v>59</v>
      </c>
      <c r="AH83" s="35" t="s">
        <v>59</v>
      </c>
      <c r="AI83" s="41" t="str">
        <f t="shared" si="16"/>
        <v>Sin iniciar</v>
      </c>
      <c r="AJ83" s="269">
        <v>11895738</v>
      </c>
      <c r="AK83" s="269">
        <v>2973935</v>
      </c>
      <c r="AL83" s="472"/>
      <c r="AM83" s="411"/>
      <c r="AN83" s="411"/>
      <c r="AO83" s="260"/>
      <c r="AP83" s="30">
        <v>0.25</v>
      </c>
      <c r="AQ83" s="38">
        <f t="shared" si="15"/>
        <v>1</v>
      </c>
      <c r="AR83" s="39" t="str">
        <f t="shared" si="19"/>
        <v>Avance satisfactorio</v>
      </c>
      <c r="AS83" s="45" t="s">
        <v>651</v>
      </c>
      <c r="AT83" s="71" t="s">
        <v>652</v>
      </c>
      <c r="AU83" s="35" t="s">
        <v>59</v>
      </c>
      <c r="AV83" s="41" t="str">
        <f t="shared" si="17"/>
        <v>En gestión</v>
      </c>
      <c r="AW83" s="55">
        <v>11895738</v>
      </c>
      <c r="AX83" s="55">
        <v>2973935</v>
      </c>
      <c r="AY83" s="411"/>
      <c r="AZ83" s="411"/>
      <c r="BA83" s="411"/>
    </row>
    <row r="84" spans="2:53" s="95" customFormat="1" ht="99" customHeight="1">
      <c r="B84" s="46" t="s">
        <v>622</v>
      </c>
      <c r="C84" s="21" t="s">
        <v>653</v>
      </c>
      <c r="D84" s="47" t="s">
        <v>191</v>
      </c>
      <c r="E84" s="47" t="s">
        <v>537</v>
      </c>
      <c r="F84" s="47" t="s">
        <v>44</v>
      </c>
      <c r="G84" s="59">
        <v>1</v>
      </c>
      <c r="H84" s="47" t="s">
        <v>654</v>
      </c>
      <c r="I84" s="50" t="s">
        <v>46</v>
      </c>
      <c r="J84" s="50" t="s">
        <v>47</v>
      </c>
      <c r="K84" s="47" t="s">
        <v>655</v>
      </c>
      <c r="L84" s="47" t="s">
        <v>656</v>
      </c>
      <c r="M84" s="67">
        <v>45293</v>
      </c>
      <c r="N84" s="49" t="s">
        <v>592</v>
      </c>
      <c r="O84" s="58">
        <v>0.25</v>
      </c>
      <c r="P84" s="58">
        <v>0.5</v>
      </c>
      <c r="Q84" s="58">
        <v>0.75</v>
      </c>
      <c r="R84" s="59">
        <v>1</v>
      </c>
      <c r="S84" s="52" t="s">
        <v>50</v>
      </c>
      <c r="T84" s="144">
        <v>11895738</v>
      </c>
      <c r="U84" s="47" t="s">
        <v>87</v>
      </c>
      <c r="V84" s="47" t="s">
        <v>197</v>
      </c>
      <c r="W84" s="470"/>
      <c r="X84" s="50" t="s">
        <v>627</v>
      </c>
      <c r="Y84" s="50" t="s">
        <v>54</v>
      </c>
      <c r="Z84" s="47" t="s">
        <v>395</v>
      </c>
      <c r="AA84" s="50" t="s">
        <v>59</v>
      </c>
      <c r="AB84" s="348"/>
      <c r="AC84" s="30">
        <v>0.25</v>
      </c>
      <c r="AD84" s="38">
        <f t="shared" si="14"/>
        <v>1</v>
      </c>
      <c r="AE84" s="39" t="str">
        <f t="shared" si="18"/>
        <v>Avance satisfactorio</v>
      </c>
      <c r="AF84" s="45" t="s">
        <v>657</v>
      </c>
      <c r="AG84" s="45" t="s">
        <v>658</v>
      </c>
      <c r="AH84" s="35" t="s">
        <v>59</v>
      </c>
      <c r="AI84" s="41" t="str">
        <f t="shared" si="16"/>
        <v>En gestión</v>
      </c>
      <c r="AJ84" s="269"/>
      <c r="AK84" s="269"/>
      <c r="AL84" s="473"/>
      <c r="AM84" s="412"/>
      <c r="AN84" s="412"/>
      <c r="AO84" s="260"/>
      <c r="AP84" s="30">
        <v>0.5</v>
      </c>
      <c r="AQ84" s="38">
        <f t="shared" si="15"/>
        <v>1</v>
      </c>
      <c r="AR84" s="39" t="str">
        <f t="shared" si="19"/>
        <v>Avance satisfactorio</v>
      </c>
      <c r="AS84" s="45" t="s">
        <v>659</v>
      </c>
      <c r="AT84" s="71" t="s">
        <v>660</v>
      </c>
      <c r="AU84" s="35" t="s">
        <v>59</v>
      </c>
      <c r="AV84" s="41" t="str">
        <f t="shared" si="17"/>
        <v>En gestión</v>
      </c>
      <c r="AW84" s="55">
        <v>11895738</v>
      </c>
      <c r="AX84" s="55">
        <v>5947869</v>
      </c>
      <c r="AY84" s="412"/>
      <c r="AZ84" s="412"/>
      <c r="BA84" s="412"/>
    </row>
    <row r="85" spans="2:53" s="95" customFormat="1" ht="84.75" customHeight="1">
      <c r="B85" s="101" t="s">
        <v>661</v>
      </c>
      <c r="C85" s="21" t="s">
        <v>662</v>
      </c>
      <c r="D85" s="22" t="s">
        <v>191</v>
      </c>
      <c r="E85" s="22" t="s">
        <v>537</v>
      </c>
      <c r="F85" s="22" t="s">
        <v>44</v>
      </c>
      <c r="G85" s="59">
        <v>1</v>
      </c>
      <c r="H85" s="22" t="s">
        <v>663</v>
      </c>
      <c r="I85" s="25" t="s">
        <v>46</v>
      </c>
      <c r="J85" s="25" t="s">
        <v>47</v>
      </c>
      <c r="K85" s="22" t="s">
        <v>664</v>
      </c>
      <c r="L85" s="22" t="s">
        <v>665</v>
      </c>
      <c r="M85" s="145">
        <v>45352</v>
      </c>
      <c r="N85" s="145">
        <v>45625</v>
      </c>
      <c r="O85" s="58">
        <v>0.11</v>
      </c>
      <c r="P85" s="58">
        <v>0.44</v>
      </c>
      <c r="Q85" s="58">
        <v>0.78</v>
      </c>
      <c r="R85" s="59">
        <v>1</v>
      </c>
      <c r="S85" s="52" t="s">
        <v>50</v>
      </c>
      <c r="T85" s="128">
        <v>4922663</v>
      </c>
      <c r="U85" s="102" t="s">
        <v>87</v>
      </c>
      <c r="V85" s="22" t="s">
        <v>197</v>
      </c>
      <c r="W85" s="462">
        <v>208831593.5</v>
      </c>
      <c r="X85" s="25" t="s">
        <v>666</v>
      </c>
      <c r="Y85" s="25" t="s">
        <v>54</v>
      </c>
      <c r="Z85" s="22" t="s">
        <v>55</v>
      </c>
      <c r="AA85" s="25" t="s">
        <v>59</v>
      </c>
      <c r="AB85" s="348"/>
      <c r="AC85" s="30">
        <v>0.11</v>
      </c>
      <c r="AD85" s="38">
        <f t="shared" si="14"/>
        <v>1</v>
      </c>
      <c r="AE85" s="39" t="str">
        <f t="shared" si="18"/>
        <v>Avance satisfactorio</v>
      </c>
      <c r="AF85" s="45" t="s">
        <v>667</v>
      </c>
      <c r="AG85" s="45" t="s">
        <v>668</v>
      </c>
      <c r="AH85" s="35" t="s">
        <v>59</v>
      </c>
      <c r="AI85" s="41" t="str">
        <f t="shared" si="16"/>
        <v>En gestión</v>
      </c>
      <c r="AJ85" s="269">
        <v>4922663</v>
      </c>
      <c r="AK85" s="269">
        <v>1230665.75</v>
      </c>
      <c r="AL85" s="466">
        <v>207031941.47</v>
      </c>
      <c r="AM85" s="466">
        <v>207031941.47</v>
      </c>
      <c r="AN85" s="410">
        <v>25718729.469999999</v>
      </c>
      <c r="AO85" s="260"/>
      <c r="AP85" s="146">
        <v>0.44</v>
      </c>
      <c r="AQ85" s="38">
        <f t="shared" si="15"/>
        <v>1</v>
      </c>
      <c r="AR85" s="39" t="str">
        <f t="shared" si="19"/>
        <v>Avance satisfactorio</v>
      </c>
      <c r="AS85" s="65" t="s">
        <v>669</v>
      </c>
      <c r="AT85" s="71" t="s">
        <v>670</v>
      </c>
      <c r="AU85" s="35" t="s">
        <v>59</v>
      </c>
      <c r="AV85" s="41" t="str">
        <f t="shared" si="17"/>
        <v>En gestión</v>
      </c>
      <c r="AW85" s="55">
        <v>4922663</v>
      </c>
      <c r="AX85" s="55">
        <v>2461331</v>
      </c>
      <c r="AY85" s="410">
        <v>207031941.47000003</v>
      </c>
      <c r="AZ85" s="410">
        <v>207031941.17000002</v>
      </c>
      <c r="BA85" s="410">
        <v>62796536.469999999</v>
      </c>
    </row>
    <row r="86" spans="2:53" s="95" customFormat="1" ht="90" customHeight="1">
      <c r="B86" s="101" t="s">
        <v>661</v>
      </c>
      <c r="C86" s="21" t="s">
        <v>671</v>
      </c>
      <c r="D86" s="22" t="s">
        <v>191</v>
      </c>
      <c r="E86" s="22" t="s">
        <v>537</v>
      </c>
      <c r="F86" s="22" t="s">
        <v>44</v>
      </c>
      <c r="G86" s="59">
        <v>1</v>
      </c>
      <c r="H86" s="22" t="s">
        <v>672</v>
      </c>
      <c r="I86" s="25" t="s">
        <v>46</v>
      </c>
      <c r="J86" s="25" t="s">
        <v>47</v>
      </c>
      <c r="K86" s="22" t="s">
        <v>673</v>
      </c>
      <c r="L86" s="22" t="s">
        <v>674</v>
      </c>
      <c r="M86" s="145">
        <v>45352</v>
      </c>
      <c r="N86" s="145">
        <v>45625</v>
      </c>
      <c r="O86" s="58">
        <v>0.11</v>
      </c>
      <c r="P86" s="58">
        <v>0.44</v>
      </c>
      <c r="Q86" s="58">
        <v>0.78</v>
      </c>
      <c r="R86" s="59">
        <v>1</v>
      </c>
      <c r="S86" s="52" t="s">
        <v>50</v>
      </c>
      <c r="T86" s="128">
        <v>4922663</v>
      </c>
      <c r="U86" s="102" t="s">
        <v>87</v>
      </c>
      <c r="V86" s="22" t="s">
        <v>197</v>
      </c>
      <c r="W86" s="463"/>
      <c r="X86" s="25" t="s">
        <v>666</v>
      </c>
      <c r="Y86" s="25" t="s">
        <v>54</v>
      </c>
      <c r="Z86" s="22" t="s">
        <v>675</v>
      </c>
      <c r="AA86" s="25" t="s">
        <v>59</v>
      </c>
      <c r="AB86" s="348"/>
      <c r="AC86" s="30">
        <v>0.11</v>
      </c>
      <c r="AD86" s="38">
        <f t="shared" si="14"/>
        <v>1</v>
      </c>
      <c r="AE86" s="39" t="str">
        <f t="shared" si="18"/>
        <v>Avance satisfactorio</v>
      </c>
      <c r="AF86" s="45" t="s">
        <v>676</v>
      </c>
      <c r="AG86" s="45" t="s">
        <v>677</v>
      </c>
      <c r="AH86" s="35" t="s">
        <v>59</v>
      </c>
      <c r="AI86" s="41" t="str">
        <f t="shared" si="16"/>
        <v>En gestión</v>
      </c>
      <c r="AJ86" s="269">
        <v>4922663</v>
      </c>
      <c r="AK86" s="269">
        <v>1230665.75</v>
      </c>
      <c r="AL86" s="467"/>
      <c r="AM86" s="467"/>
      <c r="AN86" s="412"/>
      <c r="AO86" s="260"/>
      <c r="AP86" s="146">
        <v>0.44</v>
      </c>
      <c r="AQ86" s="38">
        <f t="shared" si="15"/>
        <v>1</v>
      </c>
      <c r="AR86" s="39" t="str">
        <f t="shared" si="19"/>
        <v>Avance satisfactorio</v>
      </c>
      <c r="AS86" s="65" t="s">
        <v>678</v>
      </c>
      <c r="AT86" s="71" t="s">
        <v>679</v>
      </c>
      <c r="AU86" s="35" t="s">
        <v>59</v>
      </c>
      <c r="AV86" s="41" t="str">
        <f t="shared" si="17"/>
        <v>En gestión</v>
      </c>
      <c r="AW86" s="55">
        <v>4922663</v>
      </c>
      <c r="AX86" s="55">
        <v>2461331</v>
      </c>
      <c r="AY86" s="412"/>
      <c r="AZ86" s="412"/>
      <c r="BA86" s="412"/>
    </row>
    <row r="87" spans="2:53" s="95" customFormat="1" ht="75" customHeight="1">
      <c r="B87" s="48" t="s">
        <v>680</v>
      </c>
      <c r="C87" s="21" t="s">
        <v>681</v>
      </c>
      <c r="D87" s="93" t="s">
        <v>63</v>
      </c>
      <c r="E87" s="93" t="s">
        <v>682</v>
      </c>
      <c r="F87" s="93" t="s">
        <v>44</v>
      </c>
      <c r="G87" s="147">
        <v>30</v>
      </c>
      <c r="H87" s="93" t="s">
        <v>683</v>
      </c>
      <c r="I87" s="94" t="s">
        <v>46</v>
      </c>
      <c r="J87" s="94" t="s">
        <v>84</v>
      </c>
      <c r="K87" s="148" t="s">
        <v>684</v>
      </c>
      <c r="L87" s="149" t="s">
        <v>685</v>
      </c>
      <c r="M87" s="150">
        <v>45307</v>
      </c>
      <c r="N87" s="150">
        <v>45655</v>
      </c>
      <c r="O87" s="151">
        <v>3</v>
      </c>
      <c r="P87" s="151">
        <v>4</v>
      </c>
      <c r="Q87" s="151">
        <v>8</v>
      </c>
      <c r="R87" s="151">
        <v>15</v>
      </c>
      <c r="S87" s="52" t="s">
        <v>50</v>
      </c>
      <c r="T87" s="63">
        <v>88862463</v>
      </c>
      <c r="U87" s="93" t="s">
        <v>113</v>
      </c>
      <c r="V87" s="94" t="s">
        <v>686</v>
      </c>
      <c r="W87" s="476">
        <v>702565000</v>
      </c>
      <c r="X87" s="94" t="s">
        <v>687</v>
      </c>
      <c r="Y87" s="94" t="s">
        <v>54</v>
      </c>
      <c r="Z87" s="93" t="s">
        <v>129</v>
      </c>
      <c r="AA87" s="94" t="s">
        <v>59</v>
      </c>
      <c r="AB87" s="348"/>
      <c r="AC87" s="56">
        <v>3</v>
      </c>
      <c r="AD87" s="152">
        <f t="shared" si="14"/>
        <v>1</v>
      </c>
      <c r="AE87" s="153" t="str">
        <f t="shared" si="18"/>
        <v>Avance satisfactorio</v>
      </c>
      <c r="AF87" s="154" t="s">
        <v>688</v>
      </c>
      <c r="AG87" s="155" t="s">
        <v>689</v>
      </c>
      <c r="AH87" s="154" t="s">
        <v>59</v>
      </c>
      <c r="AI87" s="156" t="str">
        <f t="shared" si="16"/>
        <v>En gestión</v>
      </c>
      <c r="AJ87" s="269">
        <v>88862463</v>
      </c>
      <c r="AK87" s="309">
        <v>22215615.75</v>
      </c>
      <c r="AL87" s="482">
        <v>702565000</v>
      </c>
      <c r="AM87" s="482">
        <v>356515000</v>
      </c>
      <c r="AN87" s="482">
        <v>48707334</v>
      </c>
      <c r="AO87" s="260"/>
      <c r="AP87" s="35">
        <v>4</v>
      </c>
      <c r="AQ87" s="38">
        <f t="shared" si="15"/>
        <v>1</v>
      </c>
      <c r="AR87" s="39" t="str">
        <f t="shared" si="19"/>
        <v>Avance satisfactorio</v>
      </c>
      <c r="AS87" s="65" t="s">
        <v>690</v>
      </c>
      <c r="AT87" s="71" t="s">
        <v>691</v>
      </c>
      <c r="AU87" s="35" t="s">
        <v>59</v>
      </c>
      <c r="AV87" s="157" t="str">
        <f t="shared" si="17"/>
        <v>En gestión</v>
      </c>
      <c r="AW87" s="275">
        <v>88862463</v>
      </c>
      <c r="AX87" s="271" t="s">
        <v>692</v>
      </c>
      <c r="AY87" s="474">
        <v>964389462</v>
      </c>
      <c r="AZ87" s="474">
        <v>870362037</v>
      </c>
      <c r="BA87" s="474">
        <v>367640702.32999998</v>
      </c>
    </row>
    <row r="88" spans="2:53" s="95" customFormat="1" ht="75" customHeight="1">
      <c r="B88" s="48" t="s">
        <v>680</v>
      </c>
      <c r="C88" s="21" t="s">
        <v>693</v>
      </c>
      <c r="D88" s="93" t="s">
        <v>63</v>
      </c>
      <c r="E88" s="93" t="s">
        <v>682</v>
      </c>
      <c r="F88" s="93" t="s">
        <v>44</v>
      </c>
      <c r="G88" s="147">
        <v>4</v>
      </c>
      <c r="H88" s="93" t="s">
        <v>694</v>
      </c>
      <c r="I88" s="94" t="s">
        <v>46</v>
      </c>
      <c r="J88" s="94" t="s">
        <v>84</v>
      </c>
      <c r="K88" s="148" t="s">
        <v>695</v>
      </c>
      <c r="L88" s="149" t="s">
        <v>696</v>
      </c>
      <c r="M88" s="150">
        <v>45323</v>
      </c>
      <c r="N88" s="150">
        <v>45656</v>
      </c>
      <c r="O88" s="151">
        <v>1</v>
      </c>
      <c r="P88" s="151">
        <v>1</v>
      </c>
      <c r="Q88" s="151">
        <v>1</v>
      </c>
      <c r="R88" s="151">
        <v>1</v>
      </c>
      <c r="S88" s="52" t="s">
        <v>50</v>
      </c>
      <c r="T88" s="63">
        <v>35090983</v>
      </c>
      <c r="U88" s="93" t="s">
        <v>113</v>
      </c>
      <c r="V88" s="94" t="s">
        <v>686</v>
      </c>
      <c r="W88" s="477"/>
      <c r="X88" s="94" t="s">
        <v>687</v>
      </c>
      <c r="Y88" s="94" t="s">
        <v>54</v>
      </c>
      <c r="Z88" s="93" t="s">
        <v>129</v>
      </c>
      <c r="AA88" s="94" t="s">
        <v>59</v>
      </c>
      <c r="AB88" s="348"/>
      <c r="AC88" s="56">
        <v>1</v>
      </c>
      <c r="AD88" s="38">
        <f t="shared" ref="AD88:AD119" si="20">+IF(O88=0,"No Aplica",IF(AC88/O88&gt;=100%,100%,AC88/O88))</f>
        <v>1</v>
      </c>
      <c r="AE88" s="39" t="str">
        <f t="shared" si="18"/>
        <v>Avance satisfactorio</v>
      </c>
      <c r="AF88" s="154" t="s">
        <v>697</v>
      </c>
      <c r="AG88" s="155" t="s">
        <v>698</v>
      </c>
      <c r="AH88" s="154" t="s">
        <v>59</v>
      </c>
      <c r="AI88" s="156" t="str">
        <f>IF(AC88&lt;1,"Sin iniciar",IF(AC88=100,"Terminado","En gestión"))</f>
        <v>En gestión</v>
      </c>
      <c r="AJ88" s="269">
        <v>35090983</v>
      </c>
      <c r="AK88" s="269">
        <v>8772745.75</v>
      </c>
      <c r="AL88" s="483"/>
      <c r="AM88" s="483"/>
      <c r="AN88" s="483"/>
      <c r="AO88" s="260"/>
      <c r="AP88" s="35">
        <v>1</v>
      </c>
      <c r="AQ88" s="38">
        <f t="shared" si="15"/>
        <v>1</v>
      </c>
      <c r="AR88" s="39" t="str">
        <f t="shared" si="19"/>
        <v>Avance satisfactorio</v>
      </c>
      <c r="AS88" s="65" t="s">
        <v>699</v>
      </c>
      <c r="AT88" s="71" t="s">
        <v>700</v>
      </c>
      <c r="AU88" s="35" t="s">
        <v>59</v>
      </c>
      <c r="AV88" s="41" t="str">
        <f>IF($AP88&lt;1,"Sin iniciar",IF($AP88=100,"Terminado","En gestión"))</f>
        <v>En gestión</v>
      </c>
      <c r="AW88" s="275">
        <v>35090983</v>
      </c>
      <c r="AX88" s="271" t="s">
        <v>701</v>
      </c>
      <c r="AY88" s="474"/>
      <c r="AZ88" s="474"/>
      <c r="BA88" s="474"/>
    </row>
    <row r="89" spans="2:53" s="95" customFormat="1" ht="75" customHeight="1">
      <c r="B89" s="48" t="s">
        <v>680</v>
      </c>
      <c r="C89" s="21" t="s">
        <v>702</v>
      </c>
      <c r="D89" s="93" t="s">
        <v>63</v>
      </c>
      <c r="E89" s="93" t="s">
        <v>682</v>
      </c>
      <c r="F89" s="93" t="s">
        <v>44</v>
      </c>
      <c r="G89" s="147">
        <v>4</v>
      </c>
      <c r="H89" s="93" t="s">
        <v>703</v>
      </c>
      <c r="I89" s="94" t="s">
        <v>46</v>
      </c>
      <c r="J89" s="94" t="s">
        <v>84</v>
      </c>
      <c r="K89" s="148" t="s">
        <v>695</v>
      </c>
      <c r="L89" s="149" t="s">
        <v>704</v>
      </c>
      <c r="M89" s="150">
        <v>45323</v>
      </c>
      <c r="N89" s="150">
        <v>45656</v>
      </c>
      <c r="O89" s="151">
        <v>1</v>
      </c>
      <c r="P89" s="151">
        <v>1</v>
      </c>
      <c r="Q89" s="151">
        <v>1</v>
      </c>
      <c r="R89" s="151">
        <v>1</v>
      </c>
      <c r="S89" s="52" t="s">
        <v>50</v>
      </c>
      <c r="T89" s="63">
        <v>26510728</v>
      </c>
      <c r="U89" s="93" t="s">
        <v>113</v>
      </c>
      <c r="V89" s="94" t="s">
        <v>686</v>
      </c>
      <c r="W89" s="477"/>
      <c r="X89" s="94" t="s">
        <v>687</v>
      </c>
      <c r="Y89" s="94" t="s">
        <v>54</v>
      </c>
      <c r="Z89" s="93" t="s">
        <v>129</v>
      </c>
      <c r="AA89" s="94" t="s">
        <v>59</v>
      </c>
      <c r="AB89" s="348"/>
      <c r="AC89" s="56">
        <v>1</v>
      </c>
      <c r="AD89" s="38">
        <f t="shared" si="20"/>
        <v>1</v>
      </c>
      <c r="AE89" s="39" t="str">
        <f t="shared" si="18"/>
        <v>Avance satisfactorio</v>
      </c>
      <c r="AF89" s="154" t="s">
        <v>705</v>
      </c>
      <c r="AG89" s="155" t="s">
        <v>706</v>
      </c>
      <c r="AH89" s="154" t="s">
        <v>59</v>
      </c>
      <c r="AI89" s="156" t="str">
        <f>IF(AC89&lt;1,"Sin iniciar",IF(AC89=100,"Terminado","En gestión"))</f>
        <v>En gestión</v>
      </c>
      <c r="AJ89" s="269">
        <v>26510728</v>
      </c>
      <c r="AK89" s="269">
        <v>6627682</v>
      </c>
      <c r="AL89" s="483"/>
      <c r="AM89" s="483"/>
      <c r="AN89" s="483"/>
      <c r="AO89" s="260"/>
      <c r="AP89" s="35">
        <v>1</v>
      </c>
      <c r="AQ89" s="38">
        <f t="shared" si="15"/>
        <v>1</v>
      </c>
      <c r="AR89" s="39" t="str">
        <f t="shared" si="19"/>
        <v>Avance satisfactorio</v>
      </c>
      <c r="AS89" s="65" t="s">
        <v>707</v>
      </c>
      <c r="AT89" s="71" t="s">
        <v>708</v>
      </c>
      <c r="AU89" s="35" t="s">
        <v>59</v>
      </c>
      <c r="AV89" s="41" t="str">
        <f>IF($AP89&lt;1,"Sin iniciar",IF($AP89=100,"Terminado","En gestión"))</f>
        <v>En gestión</v>
      </c>
      <c r="AW89" s="275">
        <v>26510728</v>
      </c>
      <c r="AX89" s="271" t="s">
        <v>709</v>
      </c>
      <c r="AY89" s="474"/>
      <c r="AZ89" s="474"/>
      <c r="BA89" s="474"/>
    </row>
    <row r="90" spans="2:53" s="95" customFormat="1" ht="75" customHeight="1">
      <c r="B90" s="48" t="s">
        <v>680</v>
      </c>
      <c r="C90" s="21" t="s">
        <v>710</v>
      </c>
      <c r="D90" s="93" t="s">
        <v>63</v>
      </c>
      <c r="E90" s="93" t="s">
        <v>682</v>
      </c>
      <c r="F90" s="93" t="s">
        <v>44</v>
      </c>
      <c r="G90" s="147">
        <v>10</v>
      </c>
      <c r="H90" s="93" t="s">
        <v>711</v>
      </c>
      <c r="I90" s="94" t="s">
        <v>46</v>
      </c>
      <c r="J90" s="94" t="s">
        <v>84</v>
      </c>
      <c r="K90" s="148" t="s">
        <v>712</v>
      </c>
      <c r="L90" s="149" t="s">
        <v>713</v>
      </c>
      <c r="M90" s="150">
        <v>45383</v>
      </c>
      <c r="N90" s="150">
        <v>45655</v>
      </c>
      <c r="O90" s="151">
        <v>0</v>
      </c>
      <c r="P90" s="151">
        <v>1</v>
      </c>
      <c r="Q90" s="151">
        <v>2</v>
      </c>
      <c r="R90" s="151">
        <v>7</v>
      </c>
      <c r="S90" s="52" t="s">
        <v>50</v>
      </c>
      <c r="T90" s="63">
        <v>336726747</v>
      </c>
      <c r="U90" s="93" t="s">
        <v>113</v>
      </c>
      <c r="V90" s="94" t="s">
        <v>686</v>
      </c>
      <c r="W90" s="477"/>
      <c r="X90" s="94" t="s">
        <v>687</v>
      </c>
      <c r="Y90" s="94" t="s">
        <v>54</v>
      </c>
      <c r="Z90" s="93" t="s">
        <v>129</v>
      </c>
      <c r="AA90" s="94" t="s">
        <v>59</v>
      </c>
      <c r="AB90" s="348"/>
      <c r="AC90" s="35">
        <v>0</v>
      </c>
      <c r="AD90" s="38" t="str">
        <f t="shared" si="20"/>
        <v>No Aplica</v>
      </c>
      <c r="AE90" s="39" t="str">
        <f t="shared" si="18"/>
        <v>No reporta avance en el periodo</v>
      </c>
      <c r="AF90" s="154" t="s">
        <v>59</v>
      </c>
      <c r="AG90" s="154" t="s">
        <v>59</v>
      </c>
      <c r="AH90" s="154" t="s">
        <v>59</v>
      </c>
      <c r="AI90" s="156" t="str">
        <f t="shared" ref="AI90:AI108" si="21">IF(AC90&lt;1%,"Sin iniciar",IF(AC90=100%,"Terminado","En gestión"))</f>
        <v>Sin iniciar</v>
      </c>
      <c r="AJ90" s="269">
        <v>336726747</v>
      </c>
      <c r="AK90" s="269">
        <v>84181686.75</v>
      </c>
      <c r="AL90" s="483"/>
      <c r="AM90" s="483"/>
      <c r="AN90" s="483"/>
      <c r="AO90" s="260"/>
      <c r="AP90" s="35">
        <v>1</v>
      </c>
      <c r="AQ90" s="38">
        <f t="shared" si="15"/>
        <v>1</v>
      </c>
      <c r="AR90" s="39" t="str">
        <f t="shared" si="19"/>
        <v>Avance satisfactorio</v>
      </c>
      <c r="AS90" s="65" t="s">
        <v>714</v>
      </c>
      <c r="AT90" s="71" t="s">
        <v>715</v>
      </c>
      <c r="AU90" s="35" t="s">
        <v>59</v>
      </c>
      <c r="AV90" s="41" t="str">
        <f>IF($AP90&lt;1,"Sin iniciar",IF($AP90=100,"Terminado","En gestión"))</f>
        <v>En gestión</v>
      </c>
      <c r="AW90" s="275">
        <v>336726747</v>
      </c>
      <c r="AX90" s="271" t="s">
        <v>716</v>
      </c>
      <c r="AY90" s="474"/>
      <c r="AZ90" s="474"/>
      <c r="BA90" s="474"/>
    </row>
    <row r="91" spans="2:53" s="95" customFormat="1" ht="75" customHeight="1">
      <c r="B91" s="48" t="s">
        <v>680</v>
      </c>
      <c r="C91" s="21" t="s">
        <v>717</v>
      </c>
      <c r="D91" s="93" t="s">
        <v>63</v>
      </c>
      <c r="E91" s="93" t="s">
        <v>682</v>
      </c>
      <c r="F91" s="93" t="s">
        <v>44</v>
      </c>
      <c r="G91" s="147">
        <v>3</v>
      </c>
      <c r="H91" s="93" t="s">
        <v>718</v>
      </c>
      <c r="I91" s="94" t="s">
        <v>46</v>
      </c>
      <c r="J91" s="94" t="s">
        <v>84</v>
      </c>
      <c r="K91" s="148" t="s">
        <v>719</v>
      </c>
      <c r="L91" s="149" t="s">
        <v>720</v>
      </c>
      <c r="M91" s="150">
        <v>45383</v>
      </c>
      <c r="N91" s="150">
        <v>45655</v>
      </c>
      <c r="O91" s="151">
        <v>0</v>
      </c>
      <c r="P91" s="151">
        <v>1</v>
      </c>
      <c r="Q91" s="151">
        <v>1</v>
      </c>
      <c r="R91" s="151">
        <v>1</v>
      </c>
      <c r="S91" s="52" t="s">
        <v>50</v>
      </c>
      <c r="T91" s="63">
        <v>39428879</v>
      </c>
      <c r="U91" s="93" t="s">
        <v>113</v>
      </c>
      <c r="V91" s="94" t="s">
        <v>686</v>
      </c>
      <c r="W91" s="477"/>
      <c r="X91" s="94" t="s">
        <v>687</v>
      </c>
      <c r="Y91" s="94" t="s">
        <v>54</v>
      </c>
      <c r="Z91" s="93" t="s">
        <v>129</v>
      </c>
      <c r="AA91" s="94" t="s">
        <v>59</v>
      </c>
      <c r="AB91" s="348"/>
      <c r="AC91" s="35">
        <v>0</v>
      </c>
      <c r="AD91" s="38" t="str">
        <f t="shared" si="20"/>
        <v>No Aplica</v>
      </c>
      <c r="AE91" s="39" t="str">
        <f t="shared" si="18"/>
        <v>No reporta avance en el periodo</v>
      </c>
      <c r="AF91" s="154" t="s">
        <v>59</v>
      </c>
      <c r="AG91" s="154" t="s">
        <v>59</v>
      </c>
      <c r="AH91" s="154" t="s">
        <v>59</v>
      </c>
      <c r="AI91" s="156" t="str">
        <f t="shared" si="21"/>
        <v>Sin iniciar</v>
      </c>
      <c r="AJ91" s="269">
        <v>39428879</v>
      </c>
      <c r="AK91" s="269">
        <v>9857219.75</v>
      </c>
      <c r="AL91" s="483"/>
      <c r="AM91" s="483"/>
      <c r="AN91" s="483"/>
      <c r="AO91" s="260"/>
      <c r="AP91" s="35">
        <v>1</v>
      </c>
      <c r="AQ91" s="38">
        <f t="shared" si="15"/>
        <v>1</v>
      </c>
      <c r="AR91" s="39" t="str">
        <f t="shared" si="19"/>
        <v>Avance satisfactorio</v>
      </c>
      <c r="AS91" s="65" t="s">
        <v>721</v>
      </c>
      <c r="AT91" s="71" t="s">
        <v>722</v>
      </c>
      <c r="AU91" s="35" t="s">
        <v>59</v>
      </c>
      <c r="AV91" s="41" t="str">
        <f>IF($AP91&lt;1,"Sin iniciar",IF($AP91=100,"Terminado","En gestión"))</f>
        <v>En gestión</v>
      </c>
      <c r="AW91" s="275">
        <v>39428879</v>
      </c>
      <c r="AX91" s="271" t="s">
        <v>723</v>
      </c>
      <c r="AY91" s="474"/>
      <c r="AZ91" s="474"/>
      <c r="BA91" s="474"/>
    </row>
    <row r="92" spans="2:53" s="95" customFormat="1" ht="75" customHeight="1">
      <c r="B92" s="48" t="s">
        <v>680</v>
      </c>
      <c r="C92" s="21" t="s">
        <v>724</v>
      </c>
      <c r="D92" s="93" t="s">
        <v>63</v>
      </c>
      <c r="E92" s="93" t="s">
        <v>682</v>
      </c>
      <c r="F92" s="93" t="s">
        <v>44</v>
      </c>
      <c r="G92" s="59">
        <v>1</v>
      </c>
      <c r="H92" s="93" t="s">
        <v>725</v>
      </c>
      <c r="I92" s="94" t="s">
        <v>46</v>
      </c>
      <c r="J92" s="94" t="s">
        <v>47</v>
      </c>
      <c r="K92" s="148" t="s">
        <v>726</v>
      </c>
      <c r="L92" s="149" t="s">
        <v>727</v>
      </c>
      <c r="M92" s="150">
        <v>45323</v>
      </c>
      <c r="N92" s="150">
        <v>45655</v>
      </c>
      <c r="O92" s="158">
        <v>0.25</v>
      </c>
      <c r="P92" s="158">
        <v>0.5</v>
      </c>
      <c r="Q92" s="158">
        <v>0.75</v>
      </c>
      <c r="R92" s="158">
        <v>1</v>
      </c>
      <c r="S92" s="52" t="s">
        <v>50</v>
      </c>
      <c r="T92" s="63">
        <v>22839047</v>
      </c>
      <c r="U92" s="93" t="s">
        <v>113</v>
      </c>
      <c r="V92" s="94" t="s">
        <v>686</v>
      </c>
      <c r="W92" s="477"/>
      <c r="X92" s="94" t="s">
        <v>687</v>
      </c>
      <c r="Y92" s="94" t="s">
        <v>54</v>
      </c>
      <c r="Z92" s="93" t="s">
        <v>129</v>
      </c>
      <c r="AA92" s="94" t="s">
        <v>59</v>
      </c>
      <c r="AB92" s="348"/>
      <c r="AC92" s="30">
        <v>0.25</v>
      </c>
      <c r="AD92" s="38">
        <f t="shared" si="20"/>
        <v>1</v>
      </c>
      <c r="AE92" s="39" t="str">
        <f t="shared" si="18"/>
        <v>Avance satisfactorio</v>
      </c>
      <c r="AF92" s="154" t="s">
        <v>728</v>
      </c>
      <c r="AG92" s="155" t="s">
        <v>729</v>
      </c>
      <c r="AH92" s="154" t="s">
        <v>59</v>
      </c>
      <c r="AI92" s="156" t="str">
        <f t="shared" si="21"/>
        <v>En gestión</v>
      </c>
      <c r="AJ92" s="269">
        <v>22839047</v>
      </c>
      <c r="AK92" s="269">
        <v>5709761.75</v>
      </c>
      <c r="AL92" s="483"/>
      <c r="AM92" s="483"/>
      <c r="AN92" s="483"/>
      <c r="AO92" s="260"/>
      <c r="AP92" s="30">
        <v>0.5</v>
      </c>
      <c r="AQ92" s="38">
        <f t="shared" si="15"/>
        <v>1</v>
      </c>
      <c r="AR92" s="39" t="str">
        <f t="shared" si="19"/>
        <v>Avance satisfactorio</v>
      </c>
      <c r="AS92" s="65" t="s">
        <v>1657</v>
      </c>
      <c r="AT92" s="71" t="s">
        <v>1658</v>
      </c>
      <c r="AU92" s="35" t="s">
        <v>59</v>
      </c>
      <c r="AV92" s="41" t="str">
        <f t="shared" si="17"/>
        <v>En gestión</v>
      </c>
      <c r="AW92" s="275">
        <v>22839047</v>
      </c>
      <c r="AX92" s="271" t="s">
        <v>730</v>
      </c>
      <c r="AY92" s="474"/>
      <c r="AZ92" s="474"/>
      <c r="BA92" s="474"/>
    </row>
    <row r="93" spans="2:53" s="95" customFormat="1" ht="75" customHeight="1">
      <c r="B93" s="48" t="s">
        <v>680</v>
      </c>
      <c r="C93" s="21" t="s">
        <v>731</v>
      </c>
      <c r="D93" s="93" t="s">
        <v>63</v>
      </c>
      <c r="E93" s="93" t="s">
        <v>682</v>
      </c>
      <c r="F93" s="93" t="s">
        <v>168</v>
      </c>
      <c r="G93" s="147">
        <v>3</v>
      </c>
      <c r="H93" s="93" t="s">
        <v>732</v>
      </c>
      <c r="I93" s="94" t="s">
        <v>46</v>
      </c>
      <c r="J93" s="94" t="s">
        <v>84</v>
      </c>
      <c r="K93" s="148" t="s">
        <v>733</v>
      </c>
      <c r="L93" s="149" t="s">
        <v>734</v>
      </c>
      <c r="M93" s="150">
        <v>45383</v>
      </c>
      <c r="N93" s="150">
        <v>45655</v>
      </c>
      <c r="O93" s="151">
        <v>0</v>
      </c>
      <c r="P93" s="151">
        <v>1</v>
      </c>
      <c r="Q93" s="151">
        <v>1</v>
      </c>
      <c r="R93" s="151">
        <v>1</v>
      </c>
      <c r="S93" s="52" t="s">
        <v>50</v>
      </c>
      <c r="T93" s="63">
        <v>14480532</v>
      </c>
      <c r="U93" s="93" t="s">
        <v>113</v>
      </c>
      <c r="V93" s="94" t="s">
        <v>686</v>
      </c>
      <c r="W93" s="478"/>
      <c r="X93" s="94" t="s">
        <v>687</v>
      </c>
      <c r="Y93" s="94" t="s">
        <v>54</v>
      </c>
      <c r="Z93" s="93" t="s">
        <v>129</v>
      </c>
      <c r="AA93" s="94" t="s">
        <v>59</v>
      </c>
      <c r="AB93" s="348"/>
      <c r="AC93" s="35">
        <v>0</v>
      </c>
      <c r="AD93" s="159" t="str">
        <f t="shared" si="20"/>
        <v>No Aplica</v>
      </c>
      <c r="AE93" s="160" t="str">
        <f t="shared" si="18"/>
        <v>No reporta avance en el periodo</v>
      </c>
      <c r="AF93" s="154" t="s">
        <v>59</v>
      </c>
      <c r="AG93" s="154" t="s">
        <v>59</v>
      </c>
      <c r="AH93" s="154" t="s">
        <v>59</v>
      </c>
      <c r="AI93" s="156" t="str">
        <f t="shared" si="21"/>
        <v>Sin iniciar</v>
      </c>
      <c r="AJ93" s="269">
        <v>14480532</v>
      </c>
      <c r="AK93" s="269">
        <v>3620133</v>
      </c>
      <c r="AL93" s="483"/>
      <c r="AM93" s="483"/>
      <c r="AN93" s="483"/>
      <c r="AO93" s="260"/>
      <c r="AP93" s="35">
        <v>1</v>
      </c>
      <c r="AQ93" s="38">
        <f t="shared" si="15"/>
        <v>1</v>
      </c>
      <c r="AR93" s="39" t="str">
        <f t="shared" si="19"/>
        <v>Avance satisfactorio</v>
      </c>
      <c r="AS93" s="65" t="s">
        <v>735</v>
      </c>
      <c r="AT93" s="71" t="s">
        <v>736</v>
      </c>
      <c r="AU93" s="35" t="s">
        <v>59</v>
      </c>
      <c r="AV93" s="41" t="str">
        <f>IF($AP93&lt;1,"Sin iniciar",IF($AP93=100,"Terminado","En gestión"))</f>
        <v>En gestión</v>
      </c>
      <c r="AW93" s="275">
        <v>14480532</v>
      </c>
      <c r="AX93" s="271" t="s">
        <v>737</v>
      </c>
      <c r="AY93" s="475"/>
      <c r="AZ93" s="475"/>
      <c r="BA93" s="475"/>
    </row>
    <row r="94" spans="2:53" s="95" customFormat="1" ht="75" customHeight="1">
      <c r="B94" s="48" t="s">
        <v>680</v>
      </c>
      <c r="C94" s="21" t="s">
        <v>738</v>
      </c>
      <c r="D94" s="93" t="s">
        <v>63</v>
      </c>
      <c r="E94" s="93" t="s">
        <v>64</v>
      </c>
      <c r="F94" s="93" t="s">
        <v>44</v>
      </c>
      <c r="G94" s="59">
        <v>1</v>
      </c>
      <c r="H94" s="93" t="s">
        <v>739</v>
      </c>
      <c r="I94" s="94" t="s">
        <v>46</v>
      </c>
      <c r="J94" s="94" t="s">
        <v>47</v>
      </c>
      <c r="K94" s="148" t="s">
        <v>740</v>
      </c>
      <c r="L94" s="149" t="s">
        <v>741</v>
      </c>
      <c r="M94" s="150">
        <v>45293</v>
      </c>
      <c r="N94" s="150">
        <v>45626</v>
      </c>
      <c r="O94" s="158">
        <v>0.1</v>
      </c>
      <c r="P94" s="158">
        <v>0.3</v>
      </c>
      <c r="Q94" s="158">
        <v>0.8</v>
      </c>
      <c r="R94" s="158">
        <v>1</v>
      </c>
      <c r="S94" s="52" t="s">
        <v>50</v>
      </c>
      <c r="T94" s="63">
        <v>150110209</v>
      </c>
      <c r="U94" s="93" t="s">
        <v>113</v>
      </c>
      <c r="V94" s="94" t="s">
        <v>114</v>
      </c>
      <c r="W94" s="476">
        <v>208800000</v>
      </c>
      <c r="X94" s="94" t="s">
        <v>89</v>
      </c>
      <c r="Y94" s="94" t="s">
        <v>54</v>
      </c>
      <c r="Z94" s="93" t="s">
        <v>129</v>
      </c>
      <c r="AA94" s="94" t="s">
        <v>59</v>
      </c>
      <c r="AB94" s="348"/>
      <c r="AC94" s="125">
        <v>0.1</v>
      </c>
      <c r="AD94" s="38">
        <f t="shared" si="20"/>
        <v>1</v>
      </c>
      <c r="AE94" s="39" t="str">
        <f t="shared" si="18"/>
        <v>Avance satisfactorio</v>
      </c>
      <c r="AF94" s="161" t="s">
        <v>1659</v>
      </c>
      <c r="AG94" s="162" t="s">
        <v>742</v>
      </c>
      <c r="AH94" s="161" t="s">
        <v>59</v>
      </c>
      <c r="AI94" s="163" t="str">
        <f t="shared" si="21"/>
        <v>En gestión</v>
      </c>
      <c r="AJ94" s="269">
        <v>150110209</v>
      </c>
      <c r="AK94" s="269">
        <v>37527552.25</v>
      </c>
      <c r="AL94" s="479">
        <v>208800000</v>
      </c>
      <c r="AM94" s="480">
        <v>110200000</v>
      </c>
      <c r="AN94" s="479">
        <v>14500000</v>
      </c>
      <c r="AO94" s="260"/>
      <c r="AP94" s="164">
        <v>0.3</v>
      </c>
      <c r="AQ94" s="38">
        <v>1</v>
      </c>
      <c r="AR94" s="39" t="str">
        <f t="shared" si="19"/>
        <v>Avance satisfactorio</v>
      </c>
      <c r="AS94" s="65" t="s">
        <v>1660</v>
      </c>
      <c r="AT94" s="71" t="s">
        <v>743</v>
      </c>
      <c r="AU94" s="35" t="s">
        <v>59</v>
      </c>
      <c r="AV94" s="41" t="str">
        <f t="shared" si="17"/>
        <v>En gestión</v>
      </c>
      <c r="AW94" s="275">
        <v>150110209</v>
      </c>
      <c r="AX94" s="271" t="s">
        <v>744</v>
      </c>
      <c r="AY94" s="481">
        <v>208800000</v>
      </c>
      <c r="AZ94" s="481">
        <v>152839742</v>
      </c>
      <c r="BA94" s="481">
        <v>46767729.090000004</v>
      </c>
    </row>
    <row r="95" spans="2:53" s="95" customFormat="1" ht="75" customHeight="1">
      <c r="B95" s="48" t="s">
        <v>680</v>
      </c>
      <c r="C95" s="21" t="s">
        <v>745</v>
      </c>
      <c r="D95" s="93" t="s">
        <v>63</v>
      </c>
      <c r="E95" s="93" t="s">
        <v>682</v>
      </c>
      <c r="F95" s="93" t="s">
        <v>44</v>
      </c>
      <c r="G95" s="59">
        <v>1</v>
      </c>
      <c r="H95" s="93" t="s">
        <v>746</v>
      </c>
      <c r="I95" s="94" t="s">
        <v>46</v>
      </c>
      <c r="J95" s="94" t="s">
        <v>47</v>
      </c>
      <c r="K95" s="148" t="s">
        <v>747</v>
      </c>
      <c r="L95" s="149" t="s">
        <v>748</v>
      </c>
      <c r="M95" s="150">
        <v>45292</v>
      </c>
      <c r="N95" s="150">
        <v>45641</v>
      </c>
      <c r="O95" s="158">
        <v>0.25</v>
      </c>
      <c r="P95" s="158">
        <v>0.5</v>
      </c>
      <c r="Q95" s="158">
        <v>0.75</v>
      </c>
      <c r="R95" s="158">
        <v>1</v>
      </c>
      <c r="S95" s="52" t="s">
        <v>50</v>
      </c>
      <c r="T95" s="63">
        <v>66176736</v>
      </c>
      <c r="U95" s="93" t="s">
        <v>113</v>
      </c>
      <c r="V95" s="94" t="s">
        <v>114</v>
      </c>
      <c r="W95" s="477"/>
      <c r="X95" s="94" t="s">
        <v>89</v>
      </c>
      <c r="Y95" s="94" t="s">
        <v>54</v>
      </c>
      <c r="Z95" s="93" t="s">
        <v>129</v>
      </c>
      <c r="AA95" s="94" t="s">
        <v>59</v>
      </c>
      <c r="AB95" s="348"/>
      <c r="AC95" s="132">
        <f>(10/11)*100</f>
        <v>90.909090909090907</v>
      </c>
      <c r="AD95" s="38">
        <f t="shared" si="20"/>
        <v>1</v>
      </c>
      <c r="AE95" s="39" t="str">
        <f t="shared" si="18"/>
        <v>Avance satisfactorio</v>
      </c>
      <c r="AF95" s="154" t="s">
        <v>749</v>
      </c>
      <c r="AG95" s="155" t="s">
        <v>750</v>
      </c>
      <c r="AH95" s="154" t="s">
        <v>59</v>
      </c>
      <c r="AI95" s="165" t="str">
        <f t="shared" si="21"/>
        <v>En gestión</v>
      </c>
      <c r="AJ95" s="269">
        <v>66176736</v>
      </c>
      <c r="AK95" s="269">
        <v>16544184</v>
      </c>
      <c r="AL95" s="479"/>
      <c r="AM95" s="480"/>
      <c r="AN95" s="479"/>
      <c r="AO95" s="260"/>
      <c r="AP95" s="164">
        <v>0.92849999999999999</v>
      </c>
      <c r="AQ95" s="38">
        <v>1</v>
      </c>
      <c r="AR95" s="39" t="str">
        <f t="shared" si="19"/>
        <v>Avance satisfactorio</v>
      </c>
      <c r="AS95" s="65" t="s">
        <v>751</v>
      </c>
      <c r="AT95" s="71" t="s">
        <v>752</v>
      </c>
      <c r="AU95" s="35" t="s">
        <v>59</v>
      </c>
      <c r="AV95" s="41" t="str">
        <f t="shared" si="17"/>
        <v>En gestión</v>
      </c>
      <c r="AW95" s="275">
        <v>66176736</v>
      </c>
      <c r="AX95" s="271" t="s">
        <v>753</v>
      </c>
      <c r="AY95" s="474"/>
      <c r="AZ95" s="474"/>
      <c r="BA95" s="474"/>
    </row>
    <row r="96" spans="2:53" s="95" customFormat="1" ht="75" customHeight="1">
      <c r="B96" s="48" t="s">
        <v>680</v>
      </c>
      <c r="C96" s="21" t="s">
        <v>754</v>
      </c>
      <c r="D96" s="93" t="s">
        <v>191</v>
      </c>
      <c r="E96" s="93" t="s">
        <v>207</v>
      </c>
      <c r="F96" s="93" t="s">
        <v>44</v>
      </c>
      <c r="G96" s="59">
        <v>1</v>
      </c>
      <c r="H96" s="93" t="s">
        <v>755</v>
      </c>
      <c r="I96" s="94" t="s">
        <v>46</v>
      </c>
      <c r="J96" s="94" t="s">
        <v>47</v>
      </c>
      <c r="K96" s="148" t="s">
        <v>756</v>
      </c>
      <c r="L96" s="149" t="s">
        <v>757</v>
      </c>
      <c r="M96" s="150">
        <v>45293</v>
      </c>
      <c r="N96" s="150">
        <v>45626</v>
      </c>
      <c r="O96" s="158">
        <v>0.1</v>
      </c>
      <c r="P96" s="158">
        <v>0.35</v>
      </c>
      <c r="Q96" s="158">
        <v>0.7</v>
      </c>
      <c r="R96" s="158">
        <v>1</v>
      </c>
      <c r="S96" s="52" t="s">
        <v>50</v>
      </c>
      <c r="T96" s="63">
        <v>55999060</v>
      </c>
      <c r="U96" s="93" t="s">
        <v>113</v>
      </c>
      <c r="V96" s="94" t="s">
        <v>114</v>
      </c>
      <c r="W96" s="477"/>
      <c r="X96" s="94" t="s">
        <v>89</v>
      </c>
      <c r="Y96" s="94" t="s">
        <v>54</v>
      </c>
      <c r="Z96" s="93" t="s">
        <v>129</v>
      </c>
      <c r="AA96" s="94" t="s">
        <v>59</v>
      </c>
      <c r="AB96" s="348"/>
      <c r="AC96" s="30">
        <v>0.6</v>
      </c>
      <c r="AD96" s="38">
        <f t="shared" si="20"/>
        <v>1</v>
      </c>
      <c r="AE96" s="39" t="str">
        <f t="shared" si="18"/>
        <v>Avance satisfactorio</v>
      </c>
      <c r="AF96" s="154" t="s">
        <v>758</v>
      </c>
      <c r="AG96" s="155" t="s">
        <v>759</v>
      </c>
      <c r="AH96" s="154" t="s">
        <v>59</v>
      </c>
      <c r="AI96" s="165" t="str">
        <f t="shared" si="21"/>
        <v>En gestión</v>
      </c>
      <c r="AJ96" s="269">
        <v>55999060</v>
      </c>
      <c r="AK96" s="269">
        <v>13999765</v>
      </c>
      <c r="AL96" s="479"/>
      <c r="AM96" s="480"/>
      <c r="AN96" s="479"/>
      <c r="AO96" s="260"/>
      <c r="AP96" s="30">
        <v>0.65</v>
      </c>
      <c r="AQ96" s="38">
        <v>1</v>
      </c>
      <c r="AR96" s="39" t="str">
        <f t="shared" si="19"/>
        <v>Avance satisfactorio</v>
      </c>
      <c r="AS96" s="65" t="s">
        <v>760</v>
      </c>
      <c r="AT96" s="71" t="s">
        <v>1661</v>
      </c>
      <c r="AU96" s="35" t="s">
        <v>59</v>
      </c>
      <c r="AV96" s="41" t="str">
        <f t="shared" si="17"/>
        <v>En gestión</v>
      </c>
      <c r="AW96" s="275">
        <v>55999060</v>
      </c>
      <c r="AX96" s="271" t="s">
        <v>761</v>
      </c>
      <c r="AY96" s="474"/>
      <c r="AZ96" s="474"/>
      <c r="BA96" s="474"/>
    </row>
    <row r="97" spans="2:53" s="95" customFormat="1" ht="75" customHeight="1">
      <c r="B97" s="48" t="s">
        <v>680</v>
      </c>
      <c r="C97" s="21" t="s">
        <v>762</v>
      </c>
      <c r="D97" s="93" t="s">
        <v>63</v>
      </c>
      <c r="E97" s="93" t="s">
        <v>682</v>
      </c>
      <c r="F97" s="93" t="s">
        <v>44</v>
      </c>
      <c r="G97" s="59">
        <v>1</v>
      </c>
      <c r="H97" s="93" t="s">
        <v>763</v>
      </c>
      <c r="I97" s="94" t="s">
        <v>46</v>
      </c>
      <c r="J97" s="94" t="s">
        <v>47</v>
      </c>
      <c r="K97" s="148" t="s">
        <v>764</v>
      </c>
      <c r="L97" s="149" t="s">
        <v>765</v>
      </c>
      <c r="M97" s="150">
        <v>45292</v>
      </c>
      <c r="N97" s="150">
        <v>45656</v>
      </c>
      <c r="O97" s="158">
        <v>0.25</v>
      </c>
      <c r="P97" s="158">
        <v>0.5</v>
      </c>
      <c r="Q97" s="158">
        <v>0.75</v>
      </c>
      <c r="R97" s="158">
        <v>1</v>
      </c>
      <c r="S97" s="52" t="s">
        <v>50</v>
      </c>
      <c r="T97" s="63">
        <v>166709089</v>
      </c>
      <c r="U97" s="93" t="s">
        <v>113</v>
      </c>
      <c r="V97" s="94" t="s">
        <v>114</v>
      </c>
      <c r="W97" s="477"/>
      <c r="X97" s="94" t="s">
        <v>89</v>
      </c>
      <c r="Y97" s="94" t="s">
        <v>54</v>
      </c>
      <c r="Z97" s="93" t="s">
        <v>129</v>
      </c>
      <c r="AA97" s="94" t="s">
        <v>59</v>
      </c>
      <c r="AB97" s="348"/>
      <c r="AC97" s="30">
        <v>0.25</v>
      </c>
      <c r="AD97" s="38">
        <f t="shared" si="20"/>
        <v>1</v>
      </c>
      <c r="AE97" s="39" t="str">
        <f t="shared" si="18"/>
        <v>Avance satisfactorio</v>
      </c>
      <c r="AF97" s="154" t="s">
        <v>766</v>
      </c>
      <c r="AG97" s="155" t="s">
        <v>767</v>
      </c>
      <c r="AH97" s="154" t="s">
        <v>59</v>
      </c>
      <c r="AI97" s="165" t="str">
        <f t="shared" si="21"/>
        <v>En gestión</v>
      </c>
      <c r="AJ97" s="269">
        <v>166709089</v>
      </c>
      <c r="AK97" s="269">
        <v>41677272.25</v>
      </c>
      <c r="AL97" s="479"/>
      <c r="AM97" s="480"/>
      <c r="AN97" s="479"/>
      <c r="AO97" s="260"/>
      <c r="AP97" s="30">
        <v>0.94</v>
      </c>
      <c r="AQ97" s="38">
        <f>+IF($P97=0,"No Aplica",IF($AP97/$P97&gt;=100%,100%,$AP97/$P97))</f>
        <v>1</v>
      </c>
      <c r="AR97" s="39" t="str">
        <f t="shared" si="19"/>
        <v>Avance satisfactorio</v>
      </c>
      <c r="AS97" s="65" t="s">
        <v>1662</v>
      </c>
      <c r="AT97" s="71" t="s">
        <v>768</v>
      </c>
      <c r="AU97" s="35" t="s">
        <v>59</v>
      </c>
      <c r="AV97" s="41" t="str">
        <f t="shared" si="17"/>
        <v>En gestión</v>
      </c>
      <c r="AW97" s="275">
        <v>166709089</v>
      </c>
      <c r="AX97" s="271" t="s">
        <v>769</v>
      </c>
      <c r="AY97" s="474"/>
      <c r="AZ97" s="474"/>
      <c r="BA97" s="474"/>
    </row>
    <row r="98" spans="2:53" s="95" customFormat="1" ht="150" customHeight="1">
      <c r="B98" s="48" t="s">
        <v>680</v>
      </c>
      <c r="C98" s="21" t="s">
        <v>770</v>
      </c>
      <c r="D98" s="93" t="s">
        <v>63</v>
      </c>
      <c r="E98" s="93" t="s">
        <v>771</v>
      </c>
      <c r="F98" s="93" t="s">
        <v>44</v>
      </c>
      <c r="G98" s="147">
        <v>22</v>
      </c>
      <c r="H98" s="93" t="s">
        <v>772</v>
      </c>
      <c r="I98" s="94" t="s">
        <v>46</v>
      </c>
      <c r="J98" s="94" t="s">
        <v>84</v>
      </c>
      <c r="K98" s="148" t="s">
        <v>773</v>
      </c>
      <c r="L98" s="149" t="s">
        <v>774</v>
      </c>
      <c r="M98" s="150">
        <v>45293</v>
      </c>
      <c r="N98" s="150">
        <v>45656</v>
      </c>
      <c r="O98" s="151">
        <v>5</v>
      </c>
      <c r="P98" s="151">
        <v>5</v>
      </c>
      <c r="Q98" s="151">
        <v>6</v>
      </c>
      <c r="R98" s="151">
        <v>6</v>
      </c>
      <c r="S98" s="52" t="s">
        <v>50</v>
      </c>
      <c r="T98" s="63">
        <v>734575160</v>
      </c>
      <c r="U98" s="93" t="s">
        <v>113</v>
      </c>
      <c r="V98" s="94" t="s">
        <v>114</v>
      </c>
      <c r="W98" s="477"/>
      <c r="X98" s="94" t="s">
        <v>89</v>
      </c>
      <c r="Y98" s="94" t="s">
        <v>54</v>
      </c>
      <c r="Z98" s="93" t="s">
        <v>129</v>
      </c>
      <c r="AA98" s="94" t="s">
        <v>59</v>
      </c>
      <c r="AB98" s="348"/>
      <c r="AC98" s="35">
        <v>5</v>
      </c>
      <c r="AD98" s="38">
        <f t="shared" si="20"/>
        <v>1</v>
      </c>
      <c r="AE98" s="39" t="str">
        <f t="shared" si="18"/>
        <v>Avance satisfactorio</v>
      </c>
      <c r="AF98" s="154" t="s">
        <v>1663</v>
      </c>
      <c r="AG98" s="155" t="s">
        <v>1664</v>
      </c>
      <c r="AH98" s="154" t="s">
        <v>59</v>
      </c>
      <c r="AI98" s="165" t="str">
        <f t="shared" si="21"/>
        <v>En gestión</v>
      </c>
      <c r="AJ98" s="269">
        <v>734575160</v>
      </c>
      <c r="AK98" s="269">
        <v>183643790</v>
      </c>
      <c r="AL98" s="479"/>
      <c r="AM98" s="480"/>
      <c r="AN98" s="479"/>
      <c r="AO98" s="260"/>
      <c r="AP98" s="35">
        <v>10</v>
      </c>
      <c r="AQ98" s="38">
        <f>+IF($P98=0,"No Aplica",IF($AP98/$P98&gt;=100%,100%,$AP98/$P98))</f>
        <v>1</v>
      </c>
      <c r="AR98" s="39" t="str">
        <f t="shared" si="19"/>
        <v>Avance satisfactorio</v>
      </c>
      <c r="AS98" s="65" t="s">
        <v>775</v>
      </c>
      <c r="AT98" s="71" t="s">
        <v>776</v>
      </c>
      <c r="AU98" s="35" t="s">
        <v>59</v>
      </c>
      <c r="AV98" s="41" t="str">
        <f t="shared" si="17"/>
        <v>En gestión</v>
      </c>
      <c r="AW98" s="275">
        <v>734575160</v>
      </c>
      <c r="AX98" s="271" t="s">
        <v>777</v>
      </c>
      <c r="AY98" s="474"/>
      <c r="AZ98" s="474"/>
      <c r="BA98" s="474"/>
    </row>
    <row r="99" spans="2:53" s="95" customFormat="1" ht="75" customHeight="1">
      <c r="B99" s="48" t="s">
        <v>680</v>
      </c>
      <c r="C99" s="21" t="s">
        <v>778</v>
      </c>
      <c r="D99" s="93" t="s">
        <v>63</v>
      </c>
      <c r="E99" s="93" t="s">
        <v>682</v>
      </c>
      <c r="F99" s="93" t="s">
        <v>44</v>
      </c>
      <c r="G99" s="59">
        <v>1</v>
      </c>
      <c r="H99" s="93" t="s">
        <v>779</v>
      </c>
      <c r="I99" s="94" t="s">
        <v>46</v>
      </c>
      <c r="J99" s="94" t="s">
        <v>47</v>
      </c>
      <c r="K99" s="148" t="s">
        <v>780</v>
      </c>
      <c r="L99" s="149" t="s">
        <v>781</v>
      </c>
      <c r="M99" s="150">
        <v>45292</v>
      </c>
      <c r="N99" s="150">
        <v>45656</v>
      </c>
      <c r="O99" s="158">
        <v>0.25</v>
      </c>
      <c r="P99" s="158">
        <v>0.5</v>
      </c>
      <c r="Q99" s="158">
        <v>0.75</v>
      </c>
      <c r="R99" s="158">
        <v>1</v>
      </c>
      <c r="S99" s="52" t="s">
        <v>50</v>
      </c>
      <c r="T99" s="63">
        <v>90843262</v>
      </c>
      <c r="U99" s="93" t="s">
        <v>113</v>
      </c>
      <c r="V99" s="94" t="s">
        <v>114</v>
      </c>
      <c r="W99" s="478"/>
      <c r="X99" s="94" t="s">
        <v>89</v>
      </c>
      <c r="Y99" s="94" t="s">
        <v>54</v>
      </c>
      <c r="Z99" s="93" t="s">
        <v>129</v>
      </c>
      <c r="AA99" s="94" t="s">
        <v>59</v>
      </c>
      <c r="AB99" s="348"/>
      <c r="AC99" s="132">
        <f>(0.97* 0.25) + 0 + 0 + 0</f>
        <v>0.24249999999999999</v>
      </c>
      <c r="AD99" s="38">
        <f t="shared" si="20"/>
        <v>0.97</v>
      </c>
      <c r="AE99" s="39" t="str">
        <f t="shared" si="18"/>
        <v>Avance satisfactorio</v>
      </c>
      <c r="AF99" s="154" t="s">
        <v>782</v>
      </c>
      <c r="AG99" s="155" t="s">
        <v>783</v>
      </c>
      <c r="AH99" s="154" t="s">
        <v>784</v>
      </c>
      <c r="AI99" s="165" t="str">
        <f t="shared" si="21"/>
        <v>En gestión</v>
      </c>
      <c r="AJ99" s="269">
        <v>90843262</v>
      </c>
      <c r="AK99" s="269">
        <v>22710815.5</v>
      </c>
      <c r="AL99" s="479"/>
      <c r="AM99" s="480"/>
      <c r="AN99" s="479"/>
      <c r="AO99" s="260"/>
      <c r="AP99" s="30">
        <v>0.5</v>
      </c>
      <c r="AQ99" s="38">
        <v>1</v>
      </c>
      <c r="AR99" s="39" t="str">
        <f t="shared" si="19"/>
        <v>Avance satisfactorio</v>
      </c>
      <c r="AS99" s="65" t="s">
        <v>1665</v>
      </c>
      <c r="AT99" s="71" t="s">
        <v>1666</v>
      </c>
      <c r="AU99" s="35" t="s">
        <v>59</v>
      </c>
      <c r="AV99" s="41" t="str">
        <f t="shared" si="17"/>
        <v>En gestión</v>
      </c>
      <c r="AW99" s="275">
        <v>90843262</v>
      </c>
      <c r="AX99" s="271" t="s">
        <v>785</v>
      </c>
      <c r="AY99" s="474"/>
      <c r="AZ99" s="474"/>
      <c r="BA99" s="474"/>
    </row>
    <row r="100" spans="2:53" s="95" customFormat="1" ht="75" customHeight="1">
      <c r="B100" s="48" t="s">
        <v>680</v>
      </c>
      <c r="C100" s="21" t="s">
        <v>786</v>
      </c>
      <c r="D100" s="93" t="s">
        <v>63</v>
      </c>
      <c r="E100" s="93" t="s">
        <v>682</v>
      </c>
      <c r="F100" s="93" t="s">
        <v>81</v>
      </c>
      <c r="G100" s="59">
        <v>1</v>
      </c>
      <c r="H100" s="93" t="s">
        <v>787</v>
      </c>
      <c r="I100" s="94" t="s">
        <v>46</v>
      </c>
      <c r="J100" s="94" t="s">
        <v>47</v>
      </c>
      <c r="K100" s="148" t="s">
        <v>788</v>
      </c>
      <c r="L100" s="149" t="s">
        <v>789</v>
      </c>
      <c r="M100" s="150">
        <v>45292</v>
      </c>
      <c r="N100" s="150">
        <v>45656</v>
      </c>
      <c r="O100" s="158">
        <v>0.15</v>
      </c>
      <c r="P100" s="158">
        <v>0.4</v>
      </c>
      <c r="Q100" s="158">
        <v>0.8</v>
      </c>
      <c r="R100" s="158">
        <v>1</v>
      </c>
      <c r="S100" s="52" t="s">
        <v>50</v>
      </c>
      <c r="T100" s="63">
        <v>16541450</v>
      </c>
      <c r="U100" s="93" t="s">
        <v>113</v>
      </c>
      <c r="V100" s="94" t="s">
        <v>790</v>
      </c>
      <c r="W100" s="476">
        <v>334000000</v>
      </c>
      <c r="X100" s="94" t="s">
        <v>89</v>
      </c>
      <c r="Y100" s="94" t="s">
        <v>54</v>
      </c>
      <c r="Z100" s="93" t="s">
        <v>129</v>
      </c>
      <c r="AA100" s="94" t="s">
        <v>59</v>
      </c>
      <c r="AB100" s="348"/>
      <c r="AC100" s="30">
        <v>0.15</v>
      </c>
      <c r="AD100" s="38">
        <f t="shared" si="20"/>
        <v>1</v>
      </c>
      <c r="AE100" s="39" t="str">
        <f t="shared" si="18"/>
        <v>Avance satisfactorio</v>
      </c>
      <c r="AF100" s="154" t="s">
        <v>791</v>
      </c>
      <c r="AG100" s="166" t="s">
        <v>792</v>
      </c>
      <c r="AH100" s="154" t="s">
        <v>59</v>
      </c>
      <c r="AI100" s="165" t="str">
        <f t="shared" si="21"/>
        <v>En gestión</v>
      </c>
      <c r="AJ100" s="269">
        <v>16541450</v>
      </c>
      <c r="AK100" s="269">
        <v>4135362.5</v>
      </c>
      <c r="AL100" s="492">
        <v>334000000</v>
      </c>
      <c r="AM100" s="492">
        <v>233600000</v>
      </c>
      <c r="AN100" s="492">
        <v>32243334</v>
      </c>
      <c r="AO100" s="260"/>
      <c r="AP100" s="30">
        <v>0.4</v>
      </c>
      <c r="AQ100" s="38">
        <f t="shared" ref="AQ100:AQ124" si="22">+IF($P100=0,"No Aplica",IF($AP100/$P100&gt;=100%,100%,$AP100/$P100))</f>
        <v>1</v>
      </c>
      <c r="AR100" s="39" t="str">
        <f t="shared" si="19"/>
        <v>Avance satisfactorio</v>
      </c>
      <c r="AS100" s="65" t="s">
        <v>1667</v>
      </c>
      <c r="AT100" s="71" t="s">
        <v>1668</v>
      </c>
      <c r="AU100" s="35" t="s">
        <v>59</v>
      </c>
      <c r="AV100" s="41" t="str">
        <f t="shared" si="17"/>
        <v>En gestión</v>
      </c>
      <c r="AW100" s="275">
        <v>16541450</v>
      </c>
      <c r="AX100" s="283" t="s">
        <v>793</v>
      </c>
      <c r="AY100" s="494">
        <v>334000000</v>
      </c>
      <c r="AZ100" s="494">
        <v>294660744.52999997</v>
      </c>
      <c r="BA100" s="484">
        <v>125715186.53</v>
      </c>
    </row>
    <row r="101" spans="2:53" s="95" customFormat="1" ht="75" customHeight="1">
      <c r="B101" s="48" t="s">
        <v>680</v>
      </c>
      <c r="C101" s="21" t="s">
        <v>794</v>
      </c>
      <c r="D101" s="93" t="s">
        <v>63</v>
      </c>
      <c r="E101" s="93" t="s">
        <v>682</v>
      </c>
      <c r="F101" s="93" t="s">
        <v>44</v>
      </c>
      <c r="G101" s="147">
        <v>10</v>
      </c>
      <c r="H101" s="93" t="s">
        <v>795</v>
      </c>
      <c r="I101" s="94" t="s">
        <v>46</v>
      </c>
      <c r="J101" s="94" t="s">
        <v>84</v>
      </c>
      <c r="K101" s="148" t="s">
        <v>796</v>
      </c>
      <c r="L101" s="149" t="s">
        <v>797</v>
      </c>
      <c r="M101" s="150">
        <v>45292</v>
      </c>
      <c r="N101" s="150">
        <v>45656</v>
      </c>
      <c r="O101" s="151">
        <v>1</v>
      </c>
      <c r="P101" s="151">
        <v>4</v>
      </c>
      <c r="Q101" s="151">
        <v>2</v>
      </c>
      <c r="R101" s="151">
        <v>3</v>
      </c>
      <c r="S101" s="52" t="s">
        <v>50</v>
      </c>
      <c r="T101" s="63">
        <v>31807523</v>
      </c>
      <c r="U101" s="93" t="s">
        <v>113</v>
      </c>
      <c r="V101" s="94" t="s">
        <v>790</v>
      </c>
      <c r="W101" s="477"/>
      <c r="X101" s="93" t="s">
        <v>89</v>
      </c>
      <c r="Y101" s="94" t="s">
        <v>54</v>
      </c>
      <c r="Z101" s="93" t="s">
        <v>129</v>
      </c>
      <c r="AA101" s="94" t="s">
        <v>59</v>
      </c>
      <c r="AB101" s="348"/>
      <c r="AC101" s="35">
        <v>12</v>
      </c>
      <c r="AD101" s="38">
        <f t="shared" si="20"/>
        <v>1</v>
      </c>
      <c r="AE101" s="39" t="str">
        <f t="shared" si="18"/>
        <v>Avance satisfactorio</v>
      </c>
      <c r="AF101" s="154" t="s">
        <v>1669</v>
      </c>
      <c r="AG101" s="155" t="s">
        <v>798</v>
      </c>
      <c r="AH101" s="154" t="s">
        <v>59</v>
      </c>
      <c r="AI101" s="165" t="str">
        <f t="shared" si="21"/>
        <v>En gestión</v>
      </c>
      <c r="AJ101" s="269">
        <v>31807523</v>
      </c>
      <c r="AK101" s="269">
        <v>7951880.75</v>
      </c>
      <c r="AL101" s="492"/>
      <c r="AM101" s="492"/>
      <c r="AN101" s="492"/>
      <c r="AO101" s="260"/>
      <c r="AP101" s="35">
        <v>14</v>
      </c>
      <c r="AQ101" s="38">
        <f t="shared" si="22"/>
        <v>1</v>
      </c>
      <c r="AR101" s="39" t="str">
        <f t="shared" si="19"/>
        <v>Avance satisfactorio</v>
      </c>
      <c r="AS101" s="65" t="s">
        <v>799</v>
      </c>
      <c r="AT101" s="71" t="s">
        <v>1670</v>
      </c>
      <c r="AU101" s="35" t="s">
        <v>59</v>
      </c>
      <c r="AV101" s="41" t="str">
        <f t="shared" si="17"/>
        <v>En gestión</v>
      </c>
      <c r="AW101" s="275">
        <v>31807523</v>
      </c>
      <c r="AX101" s="283" t="s">
        <v>800</v>
      </c>
      <c r="AY101" s="495"/>
      <c r="AZ101" s="495">
        <v>294660744.52999997</v>
      </c>
      <c r="BA101" s="485">
        <v>125715186.53</v>
      </c>
    </row>
    <row r="102" spans="2:53" s="95" customFormat="1" ht="75" customHeight="1">
      <c r="B102" s="48" t="s">
        <v>680</v>
      </c>
      <c r="C102" s="21" t="s">
        <v>801</v>
      </c>
      <c r="D102" s="93" t="s">
        <v>63</v>
      </c>
      <c r="E102" s="93" t="s">
        <v>682</v>
      </c>
      <c r="F102" s="93" t="s">
        <v>44</v>
      </c>
      <c r="G102" s="59">
        <v>1</v>
      </c>
      <c r="H102" s="93" t="s">
        <v>802</v>
      </c>
      <c r="I102" s="94" t="s">
        <v>46</v>
      </c>
      <c r="J102" s="94" t="s">
        <v>47</v>
      </c>
      <c r="K102" s="148" t="s">
        <v>803</v>
      </c>
      <c r="L102" s="149" t="s">
        <v>804</v>
      </c>
      <c r="M102" s="150">
        <v>45323</v>
      </c>
      <c r="N102" s="150">
        <v>45657</v>
      </c>
      <c r="O102" s="158">
        <v>0.15</v>
      </c>
      <c r="P102" s="158">
        <v>0.45</v>
      </c>
      <c r="Q102" s="158">
        <v>0.75</v>
      </c>
      <c r="R102" s="158">
        <v>1</v>
      </c>
      <c r="S102" s="52" t="s">
        <v>50</v>
      </c>
      <c r="T102" s="63">
        <v>53119932</v>
      </c>
      <c r="U102" s="93" t="s">
        <v>113</v>
      </c>
      <c r="V102" s="94" t="s">
        <v>790</v>
      </c>
      <c r="W102" s="477"/>
      <c r="X102" s="94" t="s">
        <v>805</v>
      </c>
      <c r="Y102" s="94" t="s">
        <v>54</v>
      </c>
      <c r="Z102" s="93" t="s">
        <v>129</v>
      </c>
      <c r="AA102" s="94" t="s">
        <v>59</v>
      </c>
      <c r="AB102" s="348"/>
      <c r="AC102" s="30">
        <v>0.15</v>
      </c>
      <c r="AD102" s="38">
        <f t="shared" si="20"/>
        <v>1</v>
      </c>
      <c r="AE102" s="39" t="str">
        <f t="shared" si="18"/>
        <v>Avance satisfactorio</v>
      </c>
      <c r="AF102" s="154" t="s">
        <v>806</v>
      </c>
      <c r="AG102" s="155" t="s">
        <v>807</v>
      </c>
      <c r="AH102" s="154" t="s">
        <v>59</v>
      </c>
      <c r="AI102" s="165" t="str">
        <f t="shared" si="21"/>
        <v>En gestión</v>
      </c>
      <c r="AJ102" s="269">
        <v>53119932</v>
      </c>
      <c r="AK102" s="269">
        <v>13279983</v>
      </c>
      <c r="AL102" s="492"/>
      <c r="AM102" s="492"/>
      <c r="AN102" s="492"/>
      <c r="AO102" s="260"/>
      <c r="AP102" s="30">
        <v>0.45</v>
      </c>
      <c r="AQ102" s="38">
        <f t="shared" si="22"/>
        <v>1</v>
      </c>
      <c r="AR102" s="39" t="str">
        <f t="shared" si="19"/>
        <v>Avance satisfactorio</v>
      </c>
      <c r="AS102" s="65" t="s">
        <v>808</v>
      </c>
      <c r="AT102" s="71" t="s">
        <v>807</v>
      </c>
      <c r="AU102" s="35" t="s">
        <v>59</v>
      </c>
      <c r="AV102" s="41" t="str">
        <f t="shared" si="17"/>
        <v>En gestión</v>
      </c>
      <c r="AW102" s="275">
        <v>53119932</v>
      </c>
      <c r="AX102" s="283" t="s">
        <v>809</v>
      </c>
      <c r="AY102" s="495"/>
      <c r="AZ102" s="495"/>
      <c r="BA102" s="485"/>
    </row>
    <row r="103" spans="2:53" s="95" customFormat="1" ht="113.25" customHeight="1">
      <c r="B103" s="48" t="s">
        <v>680</v>
      </c>
      <c r="C103" s="21" t="s">
        <v>810</v>
      </c>
      <c r="D103" s="93" t="s">
        <v>63</v>
      </c>
      <c r="E103" s="93" t="s">
        <v>682</v>
      </c>
      <c r="F103" s="93" t="s">
        <v>44</v>
      </c>
      <c r="G103" s="59">
        <v>1</v>
      </c>
      <c r="H103" s="93" t="s">
        <v>811</v>
      </c>
      <c r="I103" s="94" t="s">
        <v>46</v>
      </c>
      <c r="J103" s="94" t="s">
        <v>47</v>
      </c>
      <c r="K103" s="148" t="s">
        <v>812</v>
      </c>
      <c r="L103" s="149" t="s">
        <v>813</v>
      </c>
      <c r="M103" s="150">
        <v>45323</v>
      </c>
      <c r="N103" s="150">
        <v>45657</v>
      </c>
      <c r="O103" s="158">
        <v>0.15</v>
      </c>
      <c r="P103" s="158">
        <v>0.4</v>
      </c>
      <c r="Q103" s="158">
        <v>0.65</v>
      </c>
      <c r="R103" s="158">
        <v>1</v>
      </c>
      <c r="S103" s="52" t="s">
        <v>50</v>
      </c>
      <c r="T103" s="63">
        <v>538973644</v>
      </c>
      <c r="U103" s="93" t="s">
        <v>113</v>
      </c>
      <c r="V103" s="94" t="s">
        <v>790</v>
      </c>
      <c r="W103" s="477"/>
      <c r="X103" s="94" t="s">
        <v>805</v>
      </c>
      <c r="Y103" s="94" t="s">
        <v>54</v>
      </c>
      <c r="Z103" s="93" t="s">
        <v>129</v>
      </c>
      <c r="AA103" s="94" t="s">
        <v>59</v>
      </c>
      <c r="AB103" s="348"/>
      <c r="AC103" s="30">
        <v>0.15</v>
      </c>
      <c r="AD103" s="38">
        <f t="shared" si="20"/>
        <v>1</v>
      </c>
      <c r="AE103" s="39" t="str">
        <f t="shared" si="18"/>
        <v>Avance satisfactorio</v>
      </c>
      <c r="AF103" s="154" t="s">
        <v>814</v>
      </c>
      <c r="AG103" s="155" t="s">
        <v>815</v>
      </c>
      <c r="AH103" s="154" t="s">
        <v>59</v>
      </c>
      <c r="AI103" s="165" t="str">
        <f t="shared" si="21"/>
        <v>En gestión</v>
      </c>
      <c r="AJ103" s="269">
        <v>538973644</v>
      </c>
      <c r="AK103" s="269">
        <v>134743411</v>
      </c>
      <c r="AL103" s="492"/>
      <c r="AM103" s="492"/>
      <c r="AN103" s="492"/>
      <c r="AO103" s="260"/>
      <c r="AP103" s="30">
        <v>0.4</v>
      </c>
      <c r="AQ103" s="38">
        <f t="shared" si="22"/>
        <v>1</v>
      </c>
      <c r="AR103" s="39" t="str">
        <f t="shared" si="19"/>
        <v>Avance satisfactorio</v>
      </c>
      <c r="AS103" s="65" t="s">
        <v>816</v>
      </c>
      <c r="AT103" s="71" t="s">
        <v>817</v>
      </c>
      <c r="AU103" s="35" t="s">
        <v>59</v>
      </c>
      <c r="AV103" s="41" t="str">
        <f t="shared" si="17"/>
        <v>En gestión</v>
      </c>
      <c r="AW103" s="275">
        <v>538973644</v>
      </c>
      <c r="AX103" s="283" t="s">
        <v>818</v>
      </c>
      <c r="AY103" s="495"/>
      <c r="AZ103" s="495"/>
      <c r="BA103" s="486"/>
    </row>
    <row r="104" spans="2:53" s="95" customFormat="1" ht="75" customHeight="1">
      <c r="B104" s="48" t="s">
        <v>680</v>
      </c>
      <c r="C104" s="21" t="s">
        <v>819</v>
      </c>
      <c r="D104" s="93" t="s">
        <v>63</v>
      </c>
      <c r="E104" s="93" t="s">
        <v>682</v>
      </c>
      <c r="F104" s="93" t="s">
        <v>44</v>
      </c>
      <c r="G104" s="59">
        <v>1</v>
      </c>
      <c r="H104" s="93" t="s">
        <v>820</v>
      </c>
      <c r="I104" s="94" t="s">
        <v>46</v>
      </c>
      <c r="J104" s="94" t="s">
        <v>47</v>
      </c>
      <c r="K104" s="148" t="s">
        <v>821</v>
      </c>
      <c r="L104" s="149" t="s">
        <v>822</v>
      </c>
      <c r="M104" s="150">
        <v>45323</v>
      </c>
      <c r="N104" s="150">
        <v>45657</v>
      </c>
      <c r="O104" s="158">
        <v>0.15</v>
      </c>
      <c r="P104" s="158">
        <v>0.4</v>
      </c>
      <c r="Q104" s="158">
        <v>0.65</v>
      </c>
      <c r="R104" s="158">
        <v>1</v>
      </c>
      <c r="S104" s="52" t="s">
        <v>50</v>
      </c>
      <c r="T104" s="63">
        <v>33552324</v>
      </c>
      <c r="U104" s="93" t="s">
        <v>113</v>
      </c>
      <c r="V104" s="94" t="s">
        <v>790</v>
      </c>
      <c r="W104" s="478"/>
      <c r="X104" s="94" t="s">
        <v>805</v>
      </c>
      <c r="Y104" s="94" t="s">
        <v>54</v>
      </c>
      <c r="Z104" s="93" t="s">
        <v>129</v>
      </c>
      <c r="AA104" s="94" t="s">
        <v>59</v>
      </c>
      <c r="AB104" s="348"/>
      <c r="AC104" s="30">
        <v>0.15</v>
      </c>
      <c r="AD104" s="38">
        <f t="shared" si="20"/>
        <v>1</v>
      </c>
      <c r="AE104" s="39" t="str">
        <f t="shared" si="18"/>
        <v>Avance satisfactorio</v>
      </c>
      <c r="AF104" s="154" t="s">
        <v>823</v>
      </c>
      <c r="AG104" s="155" t="s">
        <v>824</v>
      </c>
      <c r="AH104" s="154" t="s">
        <v>59</v>
      </c>
      <c r="AI104" s="167" t="str">
        <f t="shared" si="21"/>
        <v>En gestión</v>
      </c>
      <c r="AJ104" s="269">
        <v>33552324</v>
      </c>
      <c r="AK104" s="269">
        <v>8388081</v>
      </c>
      <c r="AL104" s="493"/>
      <c r="AM104" s="493"/>
      <c r="AN104" s="493"/>
      <c r="AO104" s="260"/>
      <c r="AP104" s="30">
        <v>0.4</v>
      </c>
      <c r="AQ104" s="38">
        <f t="shared" si="22"/>
        <v>1</v>
      </c>
      <c r="AR104" s="39" t="str">
        <f t="shared" si="19"/>
        <v>Avance satisfactorio</v>
      </c>
      <c r="AS104" s="65" t="s">
        <v>825</v>
      </c>
      <c r="AT104" s="71" t="s">
        <v>826</v>
      </c>
      <c r="AU104" s="35" t="s">
        <v>59</v>
      </c>
      <c r="AV104" s="41" t="str">
        <f t="shared" si="17"/>
        <v>En gestión</v>
      </c>
      <c r="AW104" s="275">
        <v>33552324</v>
      </c>
      <c r="AX104" s="283" t="s">
        <v>827</v>
      </c>
      <c r="AY104" s="496"/>
      <c r="AZ104" s="496"/>
      <c r="BA104" s="487"/>
    </row>
    <row r="105" spans="2:53" s="95" customFormat="1" ht="75" customHeight="1">
      <c r="B105" s="48" t="s">
        <v>680</v>
      </c>
      <c r="C105" s="21" t="s">
        <v>828</v>
      </c>
      <c r="D105" s="93" t="s">
        <v>42</v>
      </c>
      <c r="E105" s="93" t="s">
        <v>829</v>
      </c>
      <c r="F105" s="93" t="s">
        <v>44</v>
      </c>
      <c r="G105" s="59">
        <v>1</v>
      </c>
      <c r="H105" s="93" t="s">
        <v>830</v>
      </c>
      <c r="I105" s="94" t="s">
        <v>46</v>
      </c>
      <c r="J105" s="94" t="s">
        <v>47</v>
      </c>
      <c r="K105" s="148" t="s">
        <v>831</v>
      </c>
      <c r="L105" s="149" t="s">
        <v>832</v>
      </c>
      <c r="M105" s="150">
        <v>45320</v>
      </c>
      <c r="N105" s="150">
        <v>45655</v>
      </c>
      <c r="O105" s="158">
        <v>0.1</v>
      </c>
      <c r="P105" s="158">
        <v>0.45</v>
      </c>
      <c r="Q105" s="158">
        <v>0.8</v>
      </c>
      <c r="R105" s="158">
        <v>1</v>
      </c>
      <c r="S105" s="52" t="s">
        <v>50</v>
      </c>
      <c r="T105" s="63">
        <v>35960111</v>
      </c>
      <c r="U105" s="93" t="s">
        <v>113</v>
      </c>
      <c r="V105" s="93" t="s">
        <v>833</v>
      </c>
      <c r="W105" s="476">
        <v>1112534448</v>
      </c>
      <c r="X105" s="93" t="s">
        <v>161</v>
      </c>
      <c r="Y105" s="94" t="s">
        <v>54</v>
      </c>
      <c r="Z105" s="93" t="s">
        <v>129</v>
      </c>
      <c r="AA105" s="94" t="s">
        <v>59</v>
      </c>
      <c r="AB105" s="348"/>
      <c r="AC105" s="30">
        <v>0.15</v>
      </c>
      <c r="AD105" s="38">
        <f t="shared" si="20"/>
        <v>1</v>
      </c>
      <c r="AE105" s="39" t="str">
        <f t="shared" si="18"/>
        <v>Avance satisfactorio</v>
      </c>
      <c r="AF105" s="154" t="s">
        <v>1671</v>
      </c>
      <c r="AG105" s="154" t="s">
        <v>1672</v>
      </c>
      <c r="AH105" s="161" t="s">
        <v>59</v>
      </c>
      <c r="AI105" s="168" t="str">
        <f t="shared" si="21"/>
        <v>En gestión</v>
      </c>
      <c r="AJ105" s="269">
        <v>35960111</v>
      </c>
      <c r="AK105" s="269">
        <v>8990027.75</v>
      </c>
      <c r="AL105" s="479">
        <v>1112534448</v>
      </c>
      <c r="AM105" s="479">
        <v>869600000</v>
      </c>
      <c r="AN105" s="488">
        <v>100998665.33</v>
      </c>
      <c r="AO105" s="260"/>
      <c r="AP105" s="30">
        <v>0.45</v>
      </c>
      <c r="AQ105" s="38">
        <f t="shared" si="22"/>
        <v>1</v>
      </c>
      <c r="AR105" s="39" t="str">
        <f t="shared" si="19"/>
        <v>Avance satisfactorio</v>
      </c>
      <c r="AS105" s="65" t="s">
        <v>834</v>
      </c>
      <c r="AT105" s="71" t="s">
        <v>835</v>
      </c>
      <c r="AU105" s="35" t="s">
        <v>59</v>
      </c>
      <c r="AV105" s="41" t="str">
        <f t="shared" si="17"/>
        <v>En gestión</v>
      </c>
      <c r="AW105" s="275">
        <v>35960111</v>
      </c>
      <c r="AX105" s="271" t="s">
        <v>836</v>
      </c>
      <c r="AY105" s="489">
        <v>702565000</v>
      </c>
      <c r="AZ105" s="489">
        <v>499915000</v>
      </c>
      <c r="BA105" s="490">
        <v>196147334</v>
      </c>
    </row>
    <row r="106" spans="2:53" s="95" customFormat="1" ht="75" customHeight="1">
      <c r="B106" s="48" t="s">
        <v>680</v>
      </c>
      <c r="C106" s="21" t="s">
        <v>837</v>
      </c>
      <c r="D106" s="93" t="s">
        <v>79</v>
      </c>
      <c r="E106" s="93" t="s">
        <v>157</v>
      </c>
      <c r="F106" s="93" t="s">
        <v>44</v>
      </c>
      <c r="G106" s="59">
        <v>1</v>
      </c>
      <c r="H106" s="93" t="s">
        <v>838</v>
      </c>
      <c r="I106" s="94" t="s">
        <v>46</v>
      </c>
      <c r="J106" s="94" t="s">
        <v>47</v>
      </c>
      <c r="K106" s="148" t="s">
        <v>839</v>
      </c>
      <c r="L106" s="149" t="s">
        <v>840</v>
      </c>
      <c r="M106" s="150">
        <v>45320</v>
      </c>
      <c r="N106" s="150">
        <v>45655</v>
      </c>
      <c r="O106" s="158">
        <v>0.1</v>
      </c>
      <c r="P106" s="158">
        <v>0.45</v>
      </c>
      <c r="Q106" s="158">
        <v>0.8</v>
      </c>
      <c r="R106" s="158">
        <v>1</v>
      </c>
      <c r="S106" s="52" t="s">
        <v>50</v>
      </c>
      <c r="T106" s="63">
        <v>30305935</v>
      </c>
      <c r="U106" s="93" t="s">
        <v>113</v>
      </c>
      <c r="V106" s="93" t="s">
        <v>833</v>
      </c>
      <c r="W106" s="477"/>
      <c r="X106" s="93" t="s">
        <v>161</v>
      </c>
      <c r="Y106" s="94" t="s">
        <v>54</v>
      </c>
      <c r="Z106" s="93" t="s">
        <v>129</v>
      </c>
      <c r="AA106" s="94" t="s">
        <v>59</v>
      </c>
      <c r="AB106" s="348"/>
      <c r="AC106" s="30">
        <v>0.15</v>
      </c>
      <c r="AD106" s="38">
        <f t="shared" si="20"/>
        <v>1</v>
      </c>
      <c r="AE106" s="39" t="str">
        <f t="shared" si="18"/>
        <v>Avance satisfactorio</v>
      </c>
      <c r="AF106" s="154" t="s">
        <v>841</v>
      </c>
      <c r="AG106" s="154" t="s">
        <v>842</v>
      </c>
      <c r="AH106" s="154" t="s">
        <v>59</v>
      </c>
      <c r="AI106" s="170" t="str">
        <f t="shared" si="21"/>
        <v>En gestión</v>
      </c>
      <c r="AJ106" s="269">
        <v>30305935</v>
      </c>
      <c r="AK106" s="269">
        <v>7576483.75</v>
      </c>
      <c r="AL106" s="479"/>
      <c r="AM106" s="479"/>
      <c r="AN106" s="488"/>
      <c r="AO106" s="260"/>
      <c r="AP106" s="30">
        <v>0.45</v>
      </c>
      <c r="AQ106" s="38">
        <f t="shared" si="22"/>
        <v>1</v>
      </c>
      <c r="AR106" s="39" t="str">
        <f t="shared" si="19"/>
        <v>Avance satisfactorio</v>
      </c>
      <c r="AS106" s="65" t="s">
        <v>843</v>
      </c>
      <c r="AT106" s="71" t="s">
        <v>844</v>
      </c>
      <c r="AU106" s="35" t="s">
        <v>59</v>
      </c>
      <c r="AV106" s="41" t="str">
        <f t="shared" si="17"/>
        <v>En gestión</v>
      </c>
      <c r="AW106" s="275">
        <v>30305935</v>
      </c>
      <c r="AX106" s="271" t="s">
        <v>845</v>
      </c>
      <c r="AY106" s="474"/>
      <c r="AZ106" s="474"/>
      <c r="BA106" s="490"/>
    </row>
    <row r="107" spans="2:53" s="95" customFormat="1" ht="92.25" customHeight="1">
      <c r="B107" s="48" t="s">
        <v>680</v>
      </c>
      <c r="C107" s="21" t="s">
        <v>846</v>
      </c>
      <c r="D107" s="93" t="s">
        <v>63</v>
      </c>
      <c r="E107" s="93" t="s">
        <v>682</v>
      </c>
      <c r="F107" s="93" t="s">
        <v>44</v>
      </c>
      <c r="G107" s="147">
        <v>10</v>
      </c>
      <c r="H107" s="93" t="s">
        <v>847</v>
      </c>
      <c r="I107" s="94" t="s">
        <v>46</v>
      </c>
      <c r="J107" s="94" t="s">
        <v>84</v>
      </c>
      <c r="K107" s="148" t="s">
        <v>848</v>
      </c>
      <c r="L107" s="149" t="s">
        <v>849</v>
      </c>
      <c r="M107" s="150">
        <v>45320</v>
      </c>
      <c r="N107" s="150">
        <v>45655</v>
      </c>
      <c r="O107" s="171">
        <v>2</v>
      </c>
      <c r="P107" s="171">
        <v>2</v>
      </c>
      <c r="Q107" s="171">
        <v>3</v>
      </c>
      <c r="R107" s="171">
        <v>3</v>
      </c>
      <c r="S107" s="52" t="s">
        <v>50</v>
      </c>
      <c r="T107" s="63">
        <v>33436942</v>
      </c>
      <c r="U107" s="93" t="s">
        <v>113</v>
      </c>
      <c r="V107" s="93" t="s">
        <v>833</v>
      </c>
      <c r="W107" s="477"/>
      <c r="X107" s="93" t="s">
        <v>161</v>
      </c>
      <c r="Y107" s="94" t="s">
        <v>54</v>
      </c>
      <c r="Z107" s="93" t="s">
        <v>129</v>
      </c>
      <c r="AA107" s="94" t="s">
        <v>59</v>
      </c>
      <c r="AB107" s="348"/>
      <c r="AC107" s="35">
        <v>2</v>
      </c>
      <c r="AD107" s="38">
        <f t="shared" si="20"/>
        <v>1</v>
      </c>
      <c r="AE107" s="39" t="str">
        <f t="shared" si="18"/>
        <v>Avance satisfactorio</v>
      </c>
      <c r="AF107" s="154" t="s">
        <v>1673</v>
      </c>
      <c r="AG107" s="154" t="s">
        <v>850</v>
      </c>
      <c r="AH107" s="154" t="s">
        <v>59</v>
      </c>
      <c r="AI107" s="170" t="str">
        <f t="shared" si="21"/>
        <v>En gestión</v>
      </c>
      <c r="AJ107" s="269">
        <v>33436942</v>
      </c>
      <c r="AK107" s="269">
        <v>8359235.5</v>
      </c>
      <c r="AL107" s="479"/>
      <c r="AM107" s="479"/>
      <c r="AN107" s="488"/>
      <c r="AO107" s="260"/>
      <c r="AP107" s="35">
        <v>2</v>
      </c>
      <c r="AQ107" s="38">
        <f t="shared" si="22"/>
        <v>1</v>
      </c>
      <c r="AR107" s="39" t="str">
        <f t="shared" si="19"/>
        <v>Avance satisfactorio</v>
      </c>
      <c r="AS107" s="65" t="s">
        <v>851</v>
      </c>
      <c r="AT107" s="71" t="s">
        <v>1674</v>
      </c>
      <c r="AU107" s="35" t="s">
        <v>59</v>
      </c>
      <c r="AV107" s="41" t="str">
        <f t="shared" si="17"/>
        <v>En gestión</v>
      </c>
      <c r="AW107" s="275">
        <v>33436942</v>
      </c>
      <c r="AX107" s="271" t="s">
        <v>852</v>
      </c>
      <c r="AY107" s="474"/>
      <c r="AZ107" s="474"/>
      <c r="BA107" s="490"/>
    </row>
    <row r="108" spans="2:53" s="95" customFormat="1" ht="75" customHeight="1">
      <c r="B108" s="48" t="s">
        <v>680</v>
      </c>
      <c r="C108" s="21" t="s">
        <v>853</v>
      </c>
      <c r="D108" s="93" t="s">
        <v>63</v>
      </c>
      <c r="E108" s="93" t="s">
        <v>682</v>
      </c>
      <c r="F108" s="93" t="s">
        <v>44</v>
      </c>
      <c r="G108" s="59">
        <v>1</v>
      </c>
      <c r="H108" s="93" t="s">
        <v>854</v>
      </c>
      <c r="I108" s="94" t="s">
        <v>46</v>
      </c>
      <c r="J108" s="94" t="s">
        <v>47</v>
      </c>
      <c r="K108" s="148" t="s">
        <v>855</v>
      </c>
      <c r="L108" s="149" t="s">
        <v>856</v>
      </c>
      <c r="M108" s="150">
        <v>45320</v>
      </c>
      <c r="N108" s="150">
        <v>45655</v>
      </c>
      <c r="O108" s="158">
        <v>0.1</v>
      </c>
      <c r="P108" s="158">
        <v>0.45</v>
      </c>
      <c r="Q108" s="158">
        <v>0.8</v>
      </c>
      <c r="R108" s="158">
        <v>1</v>
      </c>
      <c r="S108" s="52" t="s">
        <v>59</v>
      </c>
      <c r="T108" s="63">
        <v>0</v>
      </c>
      <c r="U108" s="93" t="s">
        <v>113</v>
      </c>
      <c r="V108" s="93" t="s">
        <v>833</v>
      </c>
      <c r="W108" s="477"/>
      <c r="X108" s="93" t="s">
        <v>161</v>
      </c>
      <c r="Y108" s="94" t="s">
        <v>54</v>
      </c>
      <c r="Z108" s="93" t="s">
        <v>129</v>
      </c>
      <c r="AA108" s="94" t="s">
        <v>59</v>
      </c>
      <c r="AB108" s="348"/>
      <c r="AC108" s="30">
        <v>0.2</v>
      </c>
      <c r="AD108" s="38">
        <f t="shared" si="20"/>
        <v>1</v>
      </c>
      <c r="AE108" s="39" t="str">
        <f t="shared" si="18"/>
        <v>Avance satisfactorio</v>
      </c>
      <c r="AF108" s="154" t="s">
        <v>1675</v>
      </c>
      <c r="AG108" s="154" t="s">
        <v>857</v>
      </c>
      <c r="AH108" s="154" t="s">
        <v>59</v>
      </c>
      <c r="AI108" s="165" t="str">
        <f t="shared" si="21"/>
        <v>En gestión</v>
      </c>
      <c r="AJ108" s="270">
        <v>2073971.2</v>
      </c>
      <c r="AK108" s="272">
        <v>515992.8</v>
      </c>
      <c r="AL108" s="479"/>
      <c r="AM108" s="479"/>
      <c r="AN108" s="488"/>
      <c r="AO108" s="260"/>
      <c r="AP108" s="30">
        <v>0.5</v>
      </c>
      <c r="AQ108" s="38">
        <f t="shared" si="22"/>
        <v>1</v>
      </c>
      <c r="AR108" s="39" t="str">
        <f t="shared" si="19"/>
        <v>Avance satisfactorio</v>
      </c>
      <c r="AS108" s="65" t="s">
        <v>858</v>
      </c>
      <c r="AT108" s="71" t="s">
        <v>859</v>
      </c>
      <c r="AU108" s="35" t="s">
        <v>59</v>
      </c>
      <c r="AV108" s="41" t="str">
        <f t="shared" si="17"/>
        <v>En gestión</v>
      </c>
      <c r="AW108" s="275">
        <v>2073971.2</v>
      </c>
      <c r="AX108" s="272">
        <v>515992.8</v>
      </c>
      <c r="AY108" s="474"/>
      <c r="AZ108" s="474"/>
      <c r="BA108" s="490"/>
    </row>
    <row r="109" spans="2:53" s="95" customFormat="1" ht="75" customHeight="1">
      <c r="B109" s="48" t="s">
        <v>680</v>
      </c>
      <c r="C109" s="21" t="s">
        <v>860</v>
      </c>
      <c r="D109" s="93" t="s">
        <v>63</v>
      </c>
      <c r="E109" s="93" t="s">
        <v>682</v>
      </c>
      <c r="F109" s="93" t="s">
        <v>44</v>
      </c>
      <c r="G109" s="147">
        <v>7</v>
      </c>
      <c r="H109" s="93" t="s">
        <v>861</v>
      </c>
      <c r="I109" s="94" t="s">
        <v>46</v>
      </c>
      <c r="J109" s="94" t="s">
        <v>84</v>
      </c>
      <c r="K109" s="148" t="s">
        <v>862</v>
      </c>
      <c r="L109" s="149" t="s">
        <v>863</v>
      </c>
      <c r="M109" s="150">
        <v>45293</v>
      </c>
      <c r="N109" s="150">
        <v>45657</v>
      </c>
      <c r="O109" s="151">
        <v>1</v>
      </c>
      <c r="P109" s="151">
        <v>2</v>
      </c>
      <c r="Q109" s="151">
        <v>2</v>
      </c>
      <c r="R109" s="151">
        <v>2</v>
      </c>
      <c r="S109" s="52" t="s">
        <v>59</v>
      </c>
      <c r="T109" s="63">
        <v>0</v>
      </c>
      <c r="U109" s="93" t="s">
        <v>113</v>
      </c>
      <c r="V109" s="93" t="s">
        <v>833</v>
      </c>
      <c r="W109" s="477"/>
      <c r="X109" s="93" t="s">
        <v>89</v>
      </c>
      <c r="Y109" s="94" t="s">
        <v>54</v>
      </c>
      <c r="Z109" s="93" t="s">
        <v>129</v>
      </c>
      <c r="AA109" s="94" t="s">
        <v>59</v>
      </c>
      <c r="AB109" s="348"/>
      <c r="AC109" s="172">
        <v>1</v>
      </c>
      <c r="AD109" s="38">
        <f t="shared" si="20"/>
        <v>1</v>
      </c>
      <c r="AE109" s="39" t="str">
        <f t="shared" si="18"/>
        <v>Avance satisfactorio</v>
      </c>
      <c r="AF109" s="173" t="s">
        <v>864</v>
      </c>
      <c r="AG109" s="173" t="s">
        <v>865</v>
      </c>
      <c r="AH109" s="154" t="s">
        <v>59</v>
      </c>
      <c r="AI109" s="165" t="str">
        <f>IF(AC109&lt;1,"Sin iniciar",IF(AC109=100,"Terminado","En gestión"))</f>
        <v>En gestión</v>
      </c>
      <c r="AJ109" s="270">
        <v>2073971.2</v>
      </c>
      <c r="AK109" s="272">
        <v>515992.8</v>
      </c>
      <c r="AL109" s="479"/>
      <c r="AM109" s="479"/>
      <c r="AN109" s="488"/>
      <c r="AO109" s="260"/>
      <c r="AP109" s="54">
        <v>2</v>
      </c>
      <c r="AQ109" s="38">
        <f t="shared" si="22"/>
        <v>1</v>
      </c>
      <c r="AR109" s="39" t="str">
        <f t="shared" si="19"/>
        <v>Avance satisfactorio</v>
      </c>
      <c r="AS109" s="65" t="s">
        <v>866</v>
      </c>
      <c r="AT109" s="71" t="s">
        <v>867</v>
      </c>
      <c r="AU109" s="35" t="s">
        <v>59</v>
      </c>
      <c r="AV109" s="41" t="str">
        <f t="shared" si="17"/>
        <v>En gestión</v>
      </c>
      <c r="AW109" s="275">
        <v>2073971.2</v>
      </c>
      <c r="AX109" s="272">
        <v>515992.8</v>
      </c>
      <c r="AY109" s="474"/>
      <c r="AZ109" s="474"/>
      <c r="BA109" s="490"/>
    </row>
    <row r="110" spans="2:53" s="95" customFormat="1" ht="75" customHeight="1">
      <c r="B110" s="48" t="s">
        <v>680</v>
      </c>
      <c r="C110" s="21" t="s">
        <v>868</v>
      </c>
      <c r="D110" s="93" t="s">
        <v>63</v>
      </c>
      <c r="E110" s="93" t="s">
        <v>682</v>
      </c>
      <c r="F110" s="93" t="s">
        <v>44</v>
      </c>
      <c r="G110" s="147">
        <v>49</v>
      </c>
      <c r="H110" s="93" t="s">
        <v>869</v>
      </c>
      <c r="I110" s="94" t="s">
        <v>46</v>
      </c>
      <c r="J110" s="94" t="s">
        <v>84</v>
      </c>
      <c r="K110" s="148" t="s">
        <v>862</v>
      </c>
      <c r="L110" s="149" t="s">
        <v>870</v>
      </c>
      <c r="M110" s="150">
        <v>45293</v>
      </c>
      <c r="N110" s="150">
        <v>45657</v>
      </c>
      <c r="O110" s="151">
        <v>10</v>
      </c>
      <c r="P110" s="151">
        <v>10</v>
      </c>
      <c r="Q110" s="151">
        <v>10</v>
      </c>
      <c r="R110" s="151">
        <v>19</v>
      </c>
      <c r="S110" s="52" t="s">
        <v>59</v>
      </c>
      <c r="T110" s="63">
        <v>0</v>
      </c>
      <c r="U110" s="93" t="s">
        <v>113</v>
      </c>
      <c r="V110" s="93" t="s">
        <v>833</v>
      </c>
      <c r="W110" s="477"/>
      <c r="X110" s="93" t="s">
        <v>89</v>
      </c>
      <c r="Y110" s="94" t="s">
        <v>54</v>
      </c>
      <c r="Z110" s="93" t="s">
        <v>129</v>
      </c>
      <c r="AA110" s="94" t="s">
        <v>59</v>
      </c>
      <c r="AB110" s="348"/>
      <c r="AC110" s="172">
        <v>10</v>
      </c>
      <c r="AD110" s="38">
        <f t="shared" si="20"/>
        <v>1</v>
      </c>
      <c r="AE110" s="39" t="str">
        <f t="shared" si="18"/>
        <v>Avance satisfactorio</v>
      </c>
      <c r="AF110" s="173" t="s">
        <v>871</v>
      </c>
      <c r="AG110" s="173" t="s">
        <v>872</v>
      </c>
      <c r="AH110" s="154" t="s">
        <v>59</v>
      </c>
      <c r="AI110" s="165" t="str">
        <f t="shared" ref="AI110:AI120" si="23">IF(AC110&lt;1%,"Sin iniciar",IF(AC110=100%,"Terminado","En gestión"))</f>
        <v>En gestión</v>
      </c>
      <c r="AJ110" s="270">
        <v>2073971.2</v>
      </c>
      <c r="AK110" s="272">
        <v>515992.8</v>
      </c>
      <c r="AL110" s="479"/>
      <c r="AM110" s="479"/>
      <c r="AN110" s="488"/>
      <c r="AO110" s="260"/>
      <c r="AP110" s="54">
        <v>25</v>
      </c>
      <c r="AQ110" s="38">
        <f t="shared" si="22"/>
        <v>1</v>
      </c>
      <c r="AR110" s="39" t="str">
        <f t="shared" si="19"/>
        <v>Avance satisfactorio</v>
      </c>
      <c r="AS110" s="57" t="s">
        <v>1676</v>
      </c>
      <c r="AT110" s="71" t="s">
        <v>873</v>
      </c>
      <c r="AU110" s="35" t="s">
        <v>59</v>
      </c>
      <c r="AV110" s="41" t="str">
        <f t="shared" si="17"/>
        <v>En gestión</v>
      </c>
      <c r="AW110" s="275">
        <v>2073971.2</v>
      </c>
      <c r="AX110" s="272">
        <v>515992.8</v>
      </c>
      <c r="AY110" s="474"/>
      <c r="AZ110" s="474"/>
      <c r="BA110" s="490"/>
    </row>
    <row r="111" spans="2:53" s="95" customFormat="1" ht="75" customHeight="1">
      <c r="B111" s="48" t="s">
        <v>680</v>
      </c>
      <c r="C111" s="21" t="s">
        <v>874</v>
      </c>
      <c r="D111" s="93" t="s">
        <v>63</v>
      </c>
      <c r="E111" s="93" t="s">
        <v>682</v>
      </c>
      <c r="F111" s="93" t="s">
        <v>44</v>
      </c>
      <c r="G111" s="147">
        <v>83</v>
      </c>
      <c r="H111" s="93" t="s">
        <v>875</v>
      </c>
      <c r="I111" s="94" t="s">
        <v>46</v>
      </c>
      <c r="J111" s="94" t="s">
        <v>84</v>
      </c>
      <c r="K111" s="148" t="s">
        <v>876</v>
      </c>
      <c r="L111" s="149" t="s">
        <v>877</v>
      </c>
      <c r="M111" s="150">
        <v>45293</v>
      </c>
      <c r="N111" s="150">
        <v>45657</v>
      </c>
      <c r="O111" s="151">
        <v>20</v>
      </c>
      <c r="P111" s="151">
        <v>20</v>
      </c>
      <c r="Q111" s="151">
        <v>20</v>
      </c>
      <c r="R111" s="151">
        <v>23</v>
      </c>
      <c r="S111" s="52" t="s">
        <v>59</v>
      </c>
      <c r="T111" s="63">
        <v>0</v>
      </c>
      <c r="U111" s="93" t="s">
        <v>113</v>
      </c>
      <c r="V111" s="93" t="s">
        <v>833</v>
      </c>
      <c r="W111" s="477"/>
      <c r="X111" s="93" t="s">
        <v>89</v>
      </c>
      <c r="Y111" s="94" t="s">
        <v>54</v>
      </c>
      <c r="Z111" s="93" t="s">
        <v>129</v>
      </c>
      <c r="AA111" s="94" t="s">
        <v>59</v>
      </c>
      <c r="AB111" s="348"/>
      <c r="AC111" s="172">
        <v>16</v>
      </c>
      <c r="AD111" s="38">
        <f t="shared" si="20"/>
        <v>0.8</v>
      </c>
      <c r="AE111" s="39" t="str">
        <f t="shared" si="18"/>
        <v>Avance suficiente</v>
      </c>
      <c r="AF111" s="174" t="s">
        <v>878</v>
      </c>
      <c r="AG111" s="174" t="s">
        <v>879</v>
      </c>
      <c r="AH111" s="175" t="s">
        <v>880</v>
      </c>
      <c r="AI111" s="165" t="str">
        <f t="shared" si="23"/>
        <v>En gestión</v>
      </c>
      <c r="AJ111" s="270">
        <v>2073971.2</v>
      </c>
      <c r="AK111" s="272">
        <v>515992.8</v>
      </c>
      <c r="AL111" s="479"/>
      <c r="AM111" s="479"/>
      <c r="AN111" s="488"/>
      <c r="AO111" s="260"/>
      <c r="AP111" s="54">
        <v>40</v>
      </c>
      <c r="AQ111" s="176">
        <f t="shared" si="22"/>
        <v>1</v>
      </c>
      <c r="AR111" s="177" t="str">
        <f t="shared" si="19"/>
        <v>Avance satisfactorio</v>
      </c>
      <c r="AS111" s="178" t="s">
        <v>1731</v>
      </c>
      <c r="AT111" s="71" t="s">
        <v>881</v>
      </c>
      <c r="AU111" s="35" t="s">
        <v>59</v>
      </c>
      <c r="AV111" s="179" t="str">
        <f t="shared" si="17"/>
        <v>En gestión</v>
      </c>
      <c r="AW111" s="275">
        <v>2073971.2</v>
      </c>
      <c r="AX111" s="272">
        <v>515992.8</v>
      </c>
      <c r="AY111" s="474"/>
      <c r="AZ111" s="474"/>
      <c r="BA111" s="490"/>
    </row>
    <row r="112" spans="2:53" s="95" customFormat="1" ht="150.75" customHeight="1">
      <c r="B112" s="48" t="s">
        <v>680</v>
      </c>
      <c r="C112" s="21" t="s">
        <v>882</v>
      </c>
      <c r="D112" s="93" t="s">
        <v>63</v>
      </c>
      <c r="E112" s="93" t="s">
        <v>682</v>
      </c>
      <c r="F112" s="93" t="s">
        <v>44</v>
      </c>
      <c r="G112" s="147">
        <v>34</v>
      </c>
      <c r="H112" s="93" t="s">
        <v>883</v>
      </c>
      <c r="I112" s="94" t="s">
        <v>46</v>
      </c>
      <c r="J112" s="94" t="s">
        <v>84</v>
      </c>
      <c r="K112" s="148" t="s">
        <v>884</v>
      </c>
      <c r="L112" s="149" t="s">
        <v>885</v>
      </c>
      <c r="M112" s="150">
        <v>45293</v>
      </c>
      <c r="N112" s="150">
        <v>45657</v>
      </c>
      <c r="O112" s="151">
        <v>8</v>
      </c>
      <c r="P112" s="151">
        <v>8</v>
      </c>
      <c r="Q112" s="151">
        <v>8</v>
      </c>
      <c r="R112" s="151">
        <v>10</v>
      </c>
      <c r="S112" s="52" t="s">
        <v>59</v>
      </c>
      <c r="T112" s="63">
        <v>0</v>
      </c>
      <c r="U112" s="93" t="s">
        <v>113</v>
      </c>
      <c r="V112" s="93" t="s">
        <v>833</v>
      </c>
      <c r="W112" s="478"/>
      <c r="X112" s="93" t="s">
        <v>89</v>
      </c>
      <c r="Y112" s="94" t="s">
        <v>54</v>
      </c>
      <c r="Z112" s="93" t="s">
        <v>129</v>
      </c>
      <c r="AA112" s="94" t="s">
        <v>59</v>
      </c>
      <c r="AB112" s="348"/>
      <c r="AC112" s="54">
        <v>8</v>
      </c>
      <c r="AD112" s="38">
        <f t="shared" si="20"/>
        <v>1</v>
      </c>
      <c r="AE112" s="39" t="str">
        <f t="shared" si="18"/>
        <v>Avance satisfactorio</v>
      </c>
      <c r="AF112" s="180" t="s">
        <v>1677</v>
      </c>
      <c r="AG112" s="180" t="s">
        <v>886</v>
      </c>
      <c r="AH112" s="154" t="s">
        <v>59</v>
      </c>
      <c r="AI112" s="165" t="str">
        <f t="shared" si="23"/>
        <v>En gestión</v>
      </c>
      <c r="AJ112" s="270">
        <v>2073971.2</v>
      </c>
      <c r="AK112" s="272">
        <v>515992.8</v>
      </c>
      <c r="AL112" s="479"/>
      <c r="AM112" s="479"/>
      <c r="AN112" s="488"/>
      <c r="AO112" s="260"/>
      <c r="AP112" s="54">
        <v>16</v>
      </c>
      <c r="AQ112" s="38">
        <f t="shared" si="22"/>
        <v>1</v>
      </c>
      <c r="AR112" s="39" t="str">
        <f t="shared" si="19"/>
        <v>Avance satisfactorio</v>
      </c>
      <c r="AS112" s="45" t="s">
        <v>887</v>
      </c>
      <c r="AT112" s="71" t="s">
        <v>1678</v>
      </c>
      <c r="AU112" s="35" t="s">
        <v>59</v>
      </c>
      <c r="AV112" s="41" t="str">
        <f t="shared" si="17"/>
        <v>En gestión</v>
      </c>
      <c r="AW112" s="275">
        <v>2073971.2</v>
      </c>
      <c r="AX112" s="272">
        <v>515992.8</v>
      </c>
      <c r="AY112" s="475"/>
      <c r="AZ112" s="475">
        <v>870362037</v>
      </c>
      <c r="BA112" s="491">
        <v>367640702.32999998</v>
      </c>
    </row>
    <row r="113" spans="2:53" s="95" customFormat="1" ht="116.25" customHeight="1">
      <c r="B113" s="48" t="s">
        <v>680</v>
      </c>
      <c r="C113" s="21" t="s">
        <v>888</v>
      </c>
      <c r="D113" s="93" t="s">
        <v>63</v>
      </c>
      <c r="E113" s="93" t="s">
        <v>682</v>
      </c>
      <c r="F113" s="93" t="s">
        <v>44</v>
      </c>
      <c r="G113" s="59">
        <v>1</v>
      </c>
      <c r="H113" s="93" t="s">
        <v>889</v>
      </c>
      <c r="I113" s="94" t="s">
        <v>46</v>
      </c>
      <c r="J113" s="94" t="s">
        <v>47</v>
      </c>
      <c r="K113" s="148" t="s">
        <v>890</v>
      </c>
      <c r="L113" s="149" t="s">
        <v>891</v>
      </c>
      <c r="M113" s="150">
        <v>45313</v>
      </c>
      <c r="N113" s="150">
        <v>45642</v>
      </c>
      <c r="O113" s="158">
        <v>0.25</v>
      </c>
      <c r="P113" s="158">
        <v>0.5</v>
      </c>
      <c r="Q113" s="158">
        <v>0.75</v>
      </c>
      <c r="R113" s="158">
        <v>1</v>
      </c>
      <c r="S113" s="52" t="s">
        <v>50</v>
      </c>
      <c r="T113" s="63">
        <v>32400000</v>
      </c>
      <c r="U113" s="93" t="s">
        <v>172</v>
      </c>
      <c r="V113" s="93" t="s">
        <v>892</v>
      </c>
      <c r="W113" s="181">
        <v>125000000</v>
      </c>
      <c r="X113" s="93" t="s">
        <v>161</v>
      </c>
      <c r="Y113" s="94" t="s">
        <v>54</v>
      </c>
      <c r="Z113" s="93" t="s">
        <v>129</v>
      </c>
      <c r="AA113" s="94" t="s">
        <v>59</v>
      </c>
      <c r="AB113" s="348"/>
      <c r="AC113" s="30">
        <v>0.25</v>
      </c>
      <c r="AD113" s="38">
        <f t="shared" si="20"/>
        <v>1</v>
      </c>
      <c r="AE113" s="39" t="str">
        <f t="shared" si="18"/>
        <v>Avance satisfactorio</v>
      </c>
      <c r="AF113" s="154" t="s">
        <v>893</v>
      </c>
      <c r="AG113" s="154" t="s">
        <v>894</v>
      </c>
      <c r="AH113" s="154" t="s">
        <v>59</v>
      </c>
      <c r="AI113" s="165" t="str">
        <f t="shared" si="23"/>
        <v>En gestión</v>
      </c>
      <c r="AJ113" s="269">
        <v>32400000</v>
      </c>
      <c r="AK113" s="269">
        <v>8100000</v>
      </c>
      <c r="AL113" s="479">
        <v>125000000</v>
      </c>
      <c r="AM113" s="479">
        <v>122000000</v>
      </c>
      <c r="AN113" s="479">
        <v>16323333</v>
      </c>
      <c r="AO113" s="260"/>
      <c r="AP113" s="106">
        <v>0.5</v>
      </c>
      <c r="AQ113" s="38">
        <f t="shared" si="22"/>
        <v>1</v>
      </c>
      <c r="AR113" s="39" t="str">
        <f t="shared" si="19"/>
        <v>Avance satisfactorio</v>
      </c>
      <c r="AS113" s="45" t="s">
        <v>1679</v>
      </c>
      <c r="AT113" s="71" t="s">
        <v>895</v>
      </c>
      <c r="AU113" s="35" t="s">
        <v>59</v>
      </c>
      <c r="AV113" s="41" t="str">
        <f t="shared" si="17"/>
        <v>En gestión</v>
      </c>
      <c r="AW113" s="275">
        <v>32400000</v>
      </c>
      <c r="AX113" s="273" t="s">
        <v>896</v>
      </c>
      <c r="AY113" s="273">
        <v>125000000</v>
      </c>
      <c r="AZ113" s="273">
        <v>122639742</v>
      </c>
      <c r="BA113" s="273">
        <v>52023333</v>
      </c>
    </row>
    <row r="114" spans="2:53" s="95" customFormat="1" ht="107.25" customHeight="1">
      <c r="B114" s="48" t="s">
        <v>680</v>
      </c>
      <c r="C114" s="21" t="s">
        <v>897</v>
      </c>
      <c r="D114" s="93" t="s">
        <v>63</v>
      </c>
      <c r="E114" s="93" t="s">
        <v>682</v>
      </c>
      <c r="F114" s="93" t="s">
        <v>44</v>
      </c>
      <c r="G114" s="59">
        <v>1</v>
      </c>
      <c r="H114" s="93" t="s">
        <v>898</v>
      </c>
      <c r="I114" s="94" t="s">
        <v>46</v>
      </c>
      <c r="J114" s="94" t="s">
        <v>47</v>
      </c>
      <c r="K114" s="148" t="s">
        <v>899</v>
      </c>
      <c r="L114" s="149" t="s">
        <v>900</v>
      </c>
      <c r="M114" s="150">
        <v>45313</v>
      </c>
      <c r="N114" s="150">
        <v>45642</v>
      </c>
      <c r="O114" s="158">
        <v>0.25</v>
      </c>
      <c r="P114" s="158">
        <v>0.5</v>
      </c>
      <c r="Q114" s="158">
        <v>0.75</v>
      </c>
      <c r="R114" s="158">
        <v>1</v>
      </c>
      <c r="S114" s="52" t="s">
        <v>50</v>
      </c>
      <c r="T114" s="63">
        <v>21600000</v>
      </c>
      <c r="U114" s="93" t="s">
        <v>172</v>
      </c>
      <c r="V114" s="94" t="s">
        <v>173</v>
      </c>
      <c r="W114" s="181">
        <v>45000000</v>
      </c>
      <c r="X114" s="93" t="s">
        <v>161</v>
      </c>
      <c r="Y114" s="94" t="s">
        <v>54</v>
      </c>
      <c r="Z114" s="93" t="s">
        <v>129</v>
      </c>
      <c r="AA114" s="94" t="s">
        <v>59</v>
      </c>
      <c r="AB114" s="348"/>
      <c r="AC114" s="30">
        <v>0.25</v>
      </c>
      <c r="AD114" s="38">
        <f t="shared" si="20"/>
        <v>1</v>
      </c>
      <c r="AE114" s="39" t="str">
        <f t="shared" si="18"/>
        <v>Avance satisfactorio</v>
      </c>
      <c r="AF114" s="154" t="s">
        <v>901</v>
      </c>
      <c r="AG114" s="154" t="s">
        <v>902</v>
      </c>
      <c r="AH114" s="154" t="s">
        <v>59</v>
      </c>
      <c r="AI114" s="165" t="str">
        <f t="shared" si="23"/>
        <v>En gestión</v>
      </c>
      <c r="AJ114" s="269">
        <v>21600000</v>
      </c>
      <c r="AK114" s="269">
        <v>5400000</v>
      </c>
      <c r="AL114" s="479"/>
      <c r="AM114" s="479"/>
      <c r="AN114" s="479"/>
      <c r="AO114" s="260"/>
      <c r="AP114" s="106">
        <v>0.5</v>
      </c>
      <c r="AQ114" s="38">
        <f t="shared" si="22"/>
        <v>1</v>
      </c>
      <c r="AR114" s="39" t="str">
        <f t="shared" si="19"/>
        <v>Avance satisfactorio</v>
      </c>
      <c r="AS114" s="45" t="s">
        <v>903</v>
      </c>
      <c r="AT114" s="71" t="s">
        <v>904</v>
      </c>
      <c r="AU114" s="35" t="s">
        <v>59</v>
      </c>
      <c r="AV114" s="41" t="str">
        <f t="shared" si="17"/>
        <v>En gestión</v>
      </c>
      <c r="AW114" s="275">
        <v>21600000</v>
      </c>
      <c r="AX114" s="273" t="s">
        <v>905</v>
      </c>
      <c r="AY114" s="273">
        <v>45000000</v>
      </c>
      <c r="AZ114" s="273">
        <v>45000000</v>
      </c>
      <c r="BA114" s="273">
        <v>6900000</v>
      </c>
    </row>
    <row r="115" spans="2:53" s="95" customFormat="1" ht="139.5" customHeight="1">
      <c r="B115" s="20" t="s">
        <v>906</v>
      </c>
      <c r="C115" s="21" t="s">
        <v>907</v>
      </c>
      <c r="D115" s="22" t="s">
        <v>79</v>
      </c>
      <c r="E115" s="22" t="s">
        <v>908</v>
      </c>
      <c r="F115" s="22" t="s">
        <v>44</v>
      </c>
      <c r="G115" s="147">
        <v>7</v>
      </c>
      <c r="H115" s="22" t="s">
        <v>909</v>
      </c>
      <c r="I115" s="25" t="s">
        <v>46</v>
      </c>
      <c r="J115" s="25" t="s">
        <v>84</v>
      </c>
      <c r="K115" s="22" t="s">
        <v>910</v>
      </c>
      <c r="L115" s="22" t="s">
        <v>911</v>
      </c>
      <c r="M115" s="137">
        <v>45301</v>
      </c>
      <c r="N115" s="137">
        <v>45569</v>
      </c>
      <c r="O115" s="48">
        <v>0</v>
      </c>
      <c r="P115" s="48">
        <v>2</v>
      </c>
      <c r="Q115" s="48">
        <v>4</v>
      </c>
      <c r="R115" s="151">
        <v>1</v>
      </c>
      <c r="S115" s="52" t="s">
        <v>50</v>
      </c>
      <c r="T115" s="182">
        <v>255492012.38999999</v>
      </c>
      <c r="U115" s="102" t="s">
        <v>51</v>
      </c>
      <c r="V115" s="22" t="s">
        <v>912</v>
      </c>
      <c r="W115" s="183">
        <v>222643300</v>
      </c>
      <c r="X115" s="25" t="s">
        <v>128</v>
      </c>
      <c r="Y115" s="25" t="s">
        <v>54</v>
      </c>
      <c r="Z115" s="22" t="s">
        <v>129</v>
      </c>
      <c r="AA115" s="25" t="s">
        <v>59</v>
      </c>
      <c r="AB115" s="348"/>
      <c r="AC115" s="35"/>
      <c r="AD115" s="38" t="str">
        <f t="shared" si="20"/>
        <v>No Aplica</v>
      </c>
      <c r="AE115" s="39" t="str">
        <f t="shared" si="18"/>
        <v>No reporta avance en el periodo</v>
      </c>
      <c r="AF115" s="184" t="s">
        <v>1680</v>
      </c>
      <c r="AG115" s="154" t="s">
        <v>59</v>
      </c>
      <c r="AH115" s="154" t="s">
        <v>59</v>
      </c>
      <c r="AI115" s="41" t="str">
        <f t="shared" si="23"/>
        <v>Sin iniciar</v>
      </c>
      <c r="AJ115" s="269">
        <v>255492012.38999999</v>
      </c>
      <c r="AK115" s="269">
        <v>25919299.890000001</v>
      </c>
      <c r="AL115" s="410">
        <v>2700000000</v>
      </c>
      <c r="AM115" s="410">
        <v>2453080548</v>
      </c>
      <c r="AN115" s="410">
        <v>272615698</v>
      </c>
      <c r="AO115" s="260"/>
      <c r="AP115" s="54">
        <v>2</v>
      </c>
      <c r="AQ115" s="38">
        <f t="shared" si="22"/>
        <v>1</v>
      </c>
      <c r="AR115" s="39" t="str">
        <f t="shared" si="19"/>
        <v>Avance satisfactorio</v>
      </c>
      <c r="AS115" s="184" t="s">
        <v>913</v>
      </c>
      <c r="AT115" s="71" t="s">
        <v>914</v>
      </c>
      <c r="AU115" s="35" t="s">
        <v>59</v>
      </c>
      <c r="AV115" s="41" t="str">
        <f t="shared" si="17"/>
        <v>En gestión</v>
      </c>
      <c r="AW115" s="274">
        <v>343078309.19999999</v>
      </c>
      <c r="AX115" s="274">
        <v>95285804</v>
      </c>
      <c r="AY115" s="274">
        <v>145261180</v>
      </c>
      <c r="AZ115" s="274">
        <v>123368978</v>
      </c>
      <c r="BA115" s="274">
        <v>46344781</v>
      </c>
    </row>
    <row r="116" spans="2:53" s="95" customFormat="1" ht="84.75" customHeight="1">
      <c r="B116" s="20" t="s">
        <v>906</v>
      </c>
      <c r="C116" s="21" t="s">
        <v>915</v>
      </c>
      <c r="D116" s="22" t="s">
        <v>79</v>
      </c>
      <c r="E116" s="22" t="s">
        <v>157</v>
      </c>
      <c r="F116" s="22" t="s">
        <v>44</v>
      </c>
      <c r="G116" s="147">
        <v>2</v>
      </c>
      <c r="H116" s="22" t="s">
        <v>916</v>
      </c>
      <c r="I116" s="25" t="s">
        <v>46</v>
      </c>
      <c r="J116" s="25" t="s">
        <v>84</v>
      </c>
      <c r="K116" s="22" t="s">
        <v>917</v>
      </c>
      <c r="L116" s="22" t="s">
        <v>918</v>
      </c>
      <c r="M116" s="24" t="s">
        <v>919</v>
      </c>
      <c r="N116" s="24" t="s">
        <v>592</v>
      </c>
      <c r="O116" s="48">
        <v>0</v>
      </c>
      <c r="P116" s="48">
        <v>0</v>
      </c>
      <c r="Q116" s="48">
        <v>0</v>
      </c>
      <c r="R116" s="151">
        <v>2</v>
      </c>
      <c r="S116" s="52" t="s">
        <v>50</v>
      </c>
      <c r="T116" s="182">
        <v>112178940.64</v>
      </c>
      <c r="U116" s="102" t="s">
        <v>51</v>
      </c>
      <c r="V116" s="22" t="s">
        <v>920</v>
      </c>
      <c r="W116" s="183">
        <v>147036316.5</v>
      </c>
      <c r="X116" s="25" t="s">
        <v>128</v>
      </c>
      <c r="Y116" s="25" t="s">
        <v>54</v>
      </c>
      <c r="Z116" s="22" t="s">
        <v>129</v>
      </c>
      <c r="AA116" s="25" t="s">
        <v>59</v>
      </c>
      <c r="AB116" s="348"/>
      <c r="AC116" s="35"/>
      <c r="AD116" s="38" t="str">
        <f t="shared" si="20"/>
        <v>No Aplica</v>
      </c>
      <c r="AE116" s="39" t="str">
        <f t="shared" si="18"/>
        <v>No reporta avance en el periodo</v>
      </c>
      <c r="AF116" s="45" t="s">
        <v>59</v>
      </c>
      <c r="AG116" s="154" t="s">
        <v>59</v>
      </c>
      <c r="AH116" s="154" t="s">
        <v>59</v>
      </c>
      <c r="AI116" s="41" t="str">
        <f t="shared" si="23"/>
        <v>Sin iniciar</v>
      </c>
      <c r="AJ116" s="269">
        <v>112178940.64</v>
      </c>
      <c r="AK116" s="269">
        <v>28044735.16</v>
      </c>
      <c r="AL116" s="411"/>
      <c r="AM116" s="411"/>
      <c r="AN116" s="411"/>
      <c r="AO116" s="260"/>
      <c r="AP116" s="54">
        <v>0</v>
      </c>
      <c r="AQ116" s="38" t="str">
        <f t="shared" si="22"/>
        <v>No Aplica</v>
      </c>
      <c r="AR116" s="39" t="str">
        <f t="shared" si="19"/>
        <v>No reporta avance en el periodo</v>
      </c>
      <c r="AS116" s="184" t="s">
        <v>921</v>
      </c>
      <c r="AT116" s="71" t="s">
        <v>922</v>
      </c>
      <c r="AU116" s="35" t="s">
        <v>59</v>
      </c>
      <c r="AV116" s="41" t="str">
        <f t="shared" si="17"/>
        <v>Sin iniciar</v>
      </c>
      <c r="AW116" s="274">
        <v>123417289.5</v>
      </c>
      <c r="AX116" s="274">
        <v>57291635.700000003</v>
      </c>
      <c r="AY116" s="274">
        <v>145261180</v>
      </c>
      <c r="AZ116" s="274">
        <v>123368978</v>
      </c>
      <c r="BA116" s="274">
        <v>46344781</v>
      </c>
    </row>
    <row r="117" spans="2:53" s="95" customFormat="1" ht="84.75" customHeight="1">
      <c r="B117" s="20" t="s">
        <v>906</v>
      </c>
      <c r="C117" s="21" t="s">
        <v>923</v>
      </c>
      <c r="D117" s="22" t="s">
        <v>79</v>
      </c>
      <c r="E117" s="22" t="s">
        <v>908</v>
      </c>
      <c r="F117" s="22" t="s">
        <v>44</v>
      </c>
      <c r="G117" s="147">
        <v>1</v>
      </c>
      <c r="H117" s="22" t="s">
        <v>924</v>
      </c>
      <c r="I117" s="25" t="s">
        <v>83</v>
      </c>
      <c r="J117" s="25" t="s">
        <v>84</v>
      </c>
      <c r="K117" s="22" t="s">
        <v>925</v>
      </c>
      <c r="L117" s="22" t="s">
        <v>926</v>
      </c>
      <c r="M117" s="137">
        <v>45301</v>
      </c>
      <c r="N117" s="24" t="s">
        <v>927</v>
      </c>
      <c r="O117" s="48">
        <v>0</v>
      </c>
      <c r="P117" s="48">
        <v>1</v>
      </c>
      <c r="Q117" s="48">
        <v>0</v>
      </c>
      <c r="R117" s="151">
        <v>0</v>
      </c>
      <c r="S117" s="52" t="s">
        <v>50</v>
      </c>
      <c r="T117" s="182">
        <v>35982090.689999998</v>
      </c>
      <c r="U117" s="102" t="s">
        <v>51</v>
      </c>
      <c r="V117" s="22" t="s">
        <v>920</v>
      </c>
      <c r="W117" s="183">
        <v>30157312.5</v>
      </c>
      <c r="X117" s="25" t="s">
        <v>128</v>
      </c>
      <c r="Y117" s="25" t="s">
        <v>54</v>
      </c>
      <c r="Z117" s="22" t="s">
        <v>129</v>
      </c>
      <c r="AA117" s="25" t="s">
        <v>59</v>
      </c>
      <c r="AB117" s="348"/>
      <c r="AC117" s="35"/>
      <c r="AD117" s="38" t="str">
        <f t="shared" si="20"/>
        <v>No Aplica</v>
      </c>
      <c r="AE117" s="39" t="str">
        <f t="shared" si="18"/>
        <v>No reporta avance en el periodo</v>
      </c>
      <c r="AF117" s="184" t="s">
        <v>928</v>
      </c>
      <c r="AG117" s="154" t="s">
        <v>59</v>
      </c>
      <c r="AH117" s="154" t="s">
        <v>59</v>
      </c>
      <c r="AI117" s="41" t="str">
        <f t="shared" si="23"/>
        <v>Sin iniciar</v>
      </c>
      <c r="AJ117" s="269">
        <v>35982090.689999998</v>
      </c>
      <c r="AK117" s="269">
        <v>8995522.6699999999</v>
      </c>
      <c r="AL117" s="411"/>
      <c r="AM117" s="411"/>
      <c r="AN117" s="411"/>
      <c r="AO117" s="260"/>
      <c r="AP117" s="35">
        <v>1</v>
      </c>
      <c r="AQ117" s="38">
        <f t="shared" si="22"/>
        <v>1</v>
      </c>
      <c r="AR117" s="39" t="str">
        <f t="shared" si="19"/>
        <v>Avance satisfactorio</v>
      </c>
      <c r="AS117" s="184" t="s">
        <v>929</v>
      </c>
      <c r="AT117" s="71" t="s">
        <v>930</v>
      </c>
      <c r="AU117" s="35" t="s">
        <v>59</v>
      </c>
      <c r="AV117" s="41" t="str">
        <f t="shared" si="17"/>
        <v>Terminado</v>
      </c>
      <c r="AW117" s="274">
        <v>38199202.82</v>
      </c>
      <c r="AX117" s="274">
        <v>17610638.899999999</v>
      </c>
      <c r="AY117" s="274">
        <v>29052236</v>
      </c>
      <c r="AZ117" s="274">
        <v>24673796</v>
      </c>
      <c r="BA117" s="274">
        <v>9268956</v>
      </c>
    </row>
    <row r="118" spans="2:53" s="95" customFormat="1" ht="84.75" customHeight="1">
      <c r="B118" s="20" t="s">
        <v>906</v>
      </c>
      <c r="C118" s="21" t="s">
        <v>931</v>
      </c>
      <c r="D118" s="22" t="s">
        <v>79</v>
      </c>
      <c r="E118" s="22" t="s">
        <v>908</v>
      </c>
      <c r="F118" s="22" t="s">
        <v>44</v>
      </c>
      <c r="G118" s="147">
        <v>1</v>
      </c>
      <c r="H118" s="22" t="s">
        <v>932</v>
      </c>
      <c r="I118" s="25" t="s">
        <v>83</v>
      </c>
      <c r="J118" s="25" t="s">
        <v>84</v>
      </c>
      <c r="K118" s="22" t="s">
        <v>933</v>
      </c>
      <c r="L118" s="22" t="s">
        <v>934</v>
      </c>
      <c r="M118" s="137">
        <v>45327</v>
      </c>
      <c r="N118" s="24" t="s">
        <v>935</v>
      </c>
      <c r="O118" s="48">
        <v>0</v>
      </c>
      <c r="P118" s="48">
        <v>0</v>
      </c>
      <c r="Q118" s="48">
        <v>1</v>
      </c>
      <c r="R118" s="151">
        <v>0</v>
      </c>
      <c r="S118" s="52" t="s">
        <v>50</v>
      </c>
      <c r="T118" s="182">
        <v>113368931.09</v>
      </c>
      <c r="U118" s="102" t="s">
        <v>51</v>
      </c>
      <c r="V118" s="22" t="s">
        <v>920</v>
      </c>
      <c r="W118" s="183">
        <v>27554917.5</v>
      </c>
      <c r="X118" s="25" t="s">
        <v>128</v>
      </c>
      <c r="Y118" s="25" t="s">
        <v>54</v>
      </c>
      <c r="Z118" s="22" t="s">
        <v>129</v>
      </c>
      <c r="AA118" s="25" t="s">
        <v>59</v>
      </c>
      <c r="AB118" s="348"/>
      <c r="AC118" s="35"/>
      <c r="AD118" s="38" t="str">
        <f t="shared" si="20"/>
        <v>No Aplica</v>
      </c>
      <c r="AE118" s="39" t="str">
        <f t="shared" si="18"/>
        <v>No reporta avance en el periodo</v>
      </c>
      <c r="AF118" s="184" t="s">
        <v>936</v>
      </c>
      <c r="AG118" s="154" t="s">
        <v>59</v>
      </c>
      <c r="AH118" s="154" t="s">
        <v>59</v>
      </c>
      <c r="AI118" s="41" t="str">
        <f t="shared" si="23"/>
        <v>Sin iniciar</v>
      </c>
      <c r="AJ118" s="269">
        <v>113368931.09</v>
      </c>
      <c r="AK118" s="269">
        <v>28342232.77</v>
      </c>
      <c r="AL118" s="411"/>
      <c r="AM118" s="411"/>
      <c r="AN118" s="411"/>
      <c r="AO118" s="260"/>
      <c r="AP118" s="35">
        <v>0</v>
      </c>
      <c r="AQ118" s="38" t="str">
        <f t="shared" si="22"/>
        <v>No Aplica</v>
      </c>
      <c r="AR118" s="39" t="str">
        <f t="shared" si="19"/>
        <v>No reporta avance en el periodo</v>
      </c>
      <c r="AS118" s="184" t="s">
        <v>1681</v>
      </c>
      <c r="AT118" s="71" t="s">
        <v>59</v>
      </c>
      <c r="AU118" s="35" t="s">
        <v>59</v>
      </c>
      <c r="AV118" s="41" t="str">
        <f t="shared" si="17"/>
        <v>Sin iniciar</v>
      </c>
      <c r="AW118" s="275">
        <v>115586048.09999999</v>
      </c>
      <c r="AX118" s="274">
        <v>56156720.700000003</v>
      </c>
      <c r="AY118" s="274">
        <v>29052236</v>
      </c>
      <c r="AZ118" s="274">
        <v>24673796</v>
      </c>
      <c r="BA118" s="274">
        <v>9268956</v>
      </c>
    </row>
    <row r="119" spans="2:53" s="95" customFormat="1" ht="84.75" customHeight="1">
      <c r="B119" s="20" t="s">
        <v>906</v>
      </c>
      <c r="C119" s="21" t="s">
        <v>937</v>
      </c>
      <c r="D119" s="22" t="s">
        <v>79</v>
      </c>
      <c r="E119" s="22" t="s">
        <v>908</v>
      </c>
      <c r="F119" s="22" t="s">
        <v>44</v>
      </c>
      <c r="G119" s="147">
        <v>1</v>
      </c>
      <c r="H119" s="22" t="s">
        <v>938</v>
      </c>
      <c r="I119" s="25" t="s">
        <v>83</v>
      </c>
      <c r="J119" s="25" t="s">
        <v>84</v>
      </c>
      <c r="K119" s="22" t="s">
        <v>939</v>
      </c>
      <c r="L119" s="22" t="s">
        <v>940</v>
      </c>
      <c r="M119" s="137">
        <v>45327</v>
      </c>
      <c r="N119" s="185" t="s">
        <v>941</v>
      </c>
      <c r="O119" s="48">
        <v>0</v>
      </c>
      <c r="P119" s="48">
        <v>0</v>
      </c>
      <c r="Q119" s="48">
        <v>1</v>
      </c>
      <c r="R119" s="151">
        <v>0</v>
      </c>
      <c r="S119" s="52" t="s">
        <v>50</v>
      </c>
      <c r="T119" s="182">
        <v>106449247.47</v>
      </c>
      <c r="U119" s="102" t="s">
        <v>51</v>
      </c>
      <c r="V119" s="22" t="s">
        <v>920</v>
      </c>
      <c r="W119" s="183">
        <v>24493260</v>
      </c>
      <c r="X119" s="25" t="s">
        <v>128</v>
      </c>
      <c r="Y119" s="25" t="s">
        <v>54</v>
      </c>
      <c r="Z119" s="22" t="s">
        <v>129</v>
      </c>
      <c r="AA119" s="25" t="s">
        <v>59</v>
      </c>
      <c r="AB119" s="348"/>
      <c r="AC119" s="35"/>
      <c r="AD119" s="38" t="str">
        <f t="shared" si="20"/>
        <v>No Aplica</v>
      </c>
      <c r="AE119" s="39" t="str">
        <f t="shared" si="18"/>
        <v>No reporta avance en el periodo</v>
      </c>
      <c r="AF119" s="184" t="s">
        <v>942</v>
      </c>
      <c r="AG119" s="154" t="s">
        <v>59</v>
      </c>
      <c r="AH119" s="154" t="s">
        <v>59</v>
      </c>
      <c r="AI119" s="41" t="str">
        <f t="shared" si="23"/>
        <v>Sin iniciar</v>
      </c>
      <c r="AJ119" s="269">
        <v>106449247.47</v>
      </c>
      <c r="AK119" s="269">
        <v>26612311.870000001</v>
      </c>
      <c r="AL119" s="411"/>
      <c r="AM119" s="411"/>
      <c r="AN119" s="411"/>
      <c r="AO119" s="260"/>
      <c r="AP119" s="35">
        <v>0</v>
      </c>
      <c r="AQ119" s="38" t="str">
        <f t="shared" si="22"/>
        <v>No Aplica</v>
      </c>
      <c r="AR119" s="39" t="str">
        <f t="shared" si="19"/>
        <v>No reporta avance en el periodo</v>
      </c>
      <c r="AS119" s="184" t="s">
        <v>943</v>
      </c>
      <c r="AT119" s="71" t="s">
        <v>59</v>
      </c>
      <c r="AU119" s="35" t="s">
        <v>59</v>
      </c>
      <c r="AV119" s="41" t="str">
        <f t="shared" si="17"/>
        <v>Sin iniciar</v>
      </c>
      <c r="AW119" s="274">
        <v>108666363.90000001</v>
      </c>
      <c r="AX119" s="274">
        <v>52696878.799999997</v>
      </c>
      <c r="AY119" s="274">
        <v>29052236</v>
      </c>
      <c r="AZ119" s="274">
        <v>24673796</v>
      </c>
      <c r="BA119" s="274">
        <v>9268956</v>
      </c>
    </row>
    <row r="120" spans="2:53" s="95" customFormat="1" ht="84.75" customHeight="1">
      <c r="B120" s="20" t="s">
        <v>906</v>
      </c>
      <c r="C120" s="21" t="s">
        <v>944</v>
      </c>
      <c r="D120" s="22" t="s">
        <v>79</v>
      </c>
      <c r="E120" s="22" t="s">
        <v>908</v>
      </c>
      <c r="F120" s="22" t="s">
        <v>44</v>
      </c>
      <c r="G120" s="147">
        <v>2</v>
      </c>
      <c r="H120" s="22" t="s">
        <v>945</v>
      </c>
      <c r="I120" s="25" t="s">
        <v>83</v>
      </c>
      <c r="J120" s="25" t="s">
        <v>84</v>
      </c>
      <c r="K120" s="22" t="s">
        <v>946</v>
      </c>
      <c r="L120" s="22" t="s">
        <v>947</v>
      </c>
      <c r="M120" s="24" t="s">
        <v>948</v>
      </c>
      <c r="N120" s="137">
        <v>45629</v>
      </c>
      <c r="O120" s="48">
        <v>0</v>
      </c>
      <c r="P120" s="48">
        <v>0</v>
      </c>
      <c r="Q120" s="48">
        <v>1</v>
      </c>
      <c r="R120" s="151">
        <v>1</v>
      </c>
      <c r="S120" s="52" t="s">
        <v>50</v>
      </c>
      <c r="T120" s="182">
        <v>103677199.56999999</v>
      </c>
      <c r="U120" s="102" t="s">
        <v>51</v>
      </c>
      <c r="V120" s="22" t="s">
        <v>920</v>
      </c>
      <c r="W120" s="183">
        <v>37937400</v>
      </c>
      <c r="X120" s="25" t="s">
        <v>128</v>
      </c>
      <c r="Y120" s="25" t="s">
        <v>54</v>
      </c>
      <c r="Z120" s="22" t="s">
        <v>129</v>
      </c>
      <c r="AA120" s="25" t="s">
        <v>59</v>
      </c>
      <c r="AB120" s="348"/>
      <c r="AC120" s="35"/>
      <c r="AD120" s="38" t="str">
        <f t="shared" ref="AD120:AD151" si="24">+IF(O120=0,"No Aplica",IF(AC120/O120&gt;=100%,100%,AC120/O120))</f>
        <v>No Aplica</v>
      </c>
      <c r="AE120" s="39" t="str">
        <f t="shared" si="18"/>
        <v>No reporta avance en el periodo</v>
      </c>
      <c r="AF120" s="184" t="s">
        <v>949</v>
      </c>
      <c r="AG120" s="154" t="s">
        <v>59</v>
      </c>
      <c r="AH120" s="154" t="s">
        <v>59</v>
      </c>
      <c r="AI120" s="41" t="str">
        <f t="shared" si="23"/>
        <v>Sin iniciar</v>
      </c>
      <c r="AJ120" s="269">
        <v>103677199.56999999</v>
      </c>
      <c r="AK120" s="269">
        <v>25919299.890000001</v>
      </c>
      <c r="AL120" s="411"/>
      <c r="AM120" s="411"/>
      <c r="AN120" s="411"/>
      <c r="AO120" s="260"/>
      <c r="AP120" s="35">
        <v>0</v>
      </c>
      <c r="AQ120" s="38" t="str">
        <f t="shared" si="22"/>
        <v>No Aplica</v>
      </c>
      <c r="AR120" s="39" t="str">
        <f t="shared" si="19"/>
        <v>No reporta avance en el periodo</v>
      </c>
      <c r="AS120" s="184" t="s">
        <v>1682</v>
      </c>
      <c r="AT120" s="71" t="s">
        <v>59</v>
      </c>
      <c r="AU120" s="35" t="s">
        <v>59</v>
      </c>
      <c r="AV120" s="41" t="str">
        <f t="shared" si="17"/>
        <v>Sin iniciar</v>
      </c>
      <c r="AW120" s="274">
        <v>127278184.7</v>
      </c>
      <c r="AX120" s="274">
        <v>55572043.299999997</v>
      </c>
      <c r="AY120" s="274">
        <v>29052236</v>
      </c>
      <c r="AZ120" s="274">
        <v>24673796</v>
      </c>
      <c r="BA120" s="274">
        <v>9268956</v>
      </c>
    </row>
    <row r="121" spans="2:53" s="95" customFormat="1" ht="84.75" customHeight="1">
      <c r="B121" s="20" t="s">
        <v>906</v>
      </c>
      <c r="C121" s="21" t="s">
        <v>950</v>
      </c>
      <c r="D121" s="22" t="s">
        <v>42</v>
      </c>
      <c r="E121" s="22" t="s">
        <v>157</v>
      </c>
      <c r="F121" s="22" t="s">
        <v>168</v>
      </c>
      <c r="G121" s="147">
        <v>4</v>
      </c>
      <c r="H121" s="102" t="s">
        <v>951</v>
      </c>
      <c r="I121" s="25" t="s">
        <v>83</v>
      </c>
      <c r="J121" s="25" t="s">
        <v>84</v>
      </c>
      <c r="K121" s="22" t="s">
        <v>939</v>
      </c>
      <c r="L121" s="22" t="s">
        <v>952</v>
      </c>
      <c r="M121" s="137">
        <v>45302</v>
      </c>
      <c r="N121" s="24" t="s">
        <v>953</v>
      </c>
      <c r="O121" s="48">
        <v>1</v>
      </c>
      <c r="P121" s="48">
        <v>1</v>
      </c>
      <c r="Q121" s="48">
        <v>1</v>
      </c>
      <c r="R121" s="151">
        <v>1</v>
      </c>
      <c r="S121" s="52" t="s">
        <v>50</v>
      </c>
      <c r="T121" s="182">
        <v>214330843.68000001</v>
      </c>
      <c r="U121" s="102" t="s">
        <v>51</v>
      </c>
      <c r="V121" s="22" t="s">
        <v>920</v>
      </c>
      <c r="W121" s="418">
        <v>552236934</v>
      </c>
      <c r="X121" s="25" t="s">
        <v>128</v>
      </c>
      <c r="Y121" s="25" t="s">
        <v>54</v>
      </c>
      <c r="Z121" s="22" t="s">
        <v>129</v>
      </c>
      <c r="AA121" s="25" t="s">
        <v>59</v>
      </c>
      <c r="AB121" s="348"/>
      <c r="AC121" s="35">
        <v>1</v>
      </c>
      <c r="AD121" s="38">
        <f t="shared" si="24"/>
        <v>1</v>
      </c>
      <c r="AE121" s="39" t="str">
        <f t="shared" si="18"/>
        <v>Avance satisfactorio</v>
      </c>
      <c r="AF121" s="184" t="s">
        <v>954</v>
      </c>
      <c r="AG121" s="184" t="s">
        <v>955</v>
      </c>
      <c r="AH121" s="45" t="s">
        <v>59</v>
      </c>
      <c r="AI121" s="41" t="str">
        <f>IF(AC121&lt;1,"Sin iniciar",IF(AC121=100,"Terminado","En gestión"))</f>
        <v>En gestión</v>
      </c>
      <c r="AJ121" s="269">
        <v>214330843.68000001</v>
      </c>
      <c r="AK121" s="269">
        <v>53582710.920000002</v>
      </c>
      <c r="AL121" s="411"/>
      <c r="AM121" s="411"/>
      <c r="AN121" s="411"/>
      <c r="AO121" s="260"/>
      <c r="AP121" s="35">
        <v>1</v>
      </c>
      <c r="AQ121" s="38">
        <f t="shared" si="22"/>
        <v>1</v>
      </c>
      <c r="AR121" s="39" t="str">
        <f t="shared" si="19"/>
        <v>Avance satisfactorio</v>
      </c>
      <c r="AS121" s="184" t="s">
        <v>956</v>
      </c>
      <c r="AT121" s="71" t="s">
        <v>957</v>
      </c>
      <c r="AU121" s="35" t="s">
        <v>59</v>
      </c>
      <c r="AV121" s="41" t="str">
        <f>IF($AP121&lt;1,"Sin iniciar",IF($AP121=100,"Terminado","En gestión"))</f>
        <v>En gestión</v>
      </c>
      <c r="AW121" s="274">
        <v>210677825.69999999</v>
      </c>
      <c r="AX121" s="274">
        <v>106800516</v>
      </c>
      <c r="AY121" s="274">
        <v>290522359</v>
      </c>
      <c r="AZ121" s="274">
        <v>246737956</v>
      </c>
      <c r="BA121" s="274">
        <v>92689562</v>
      </c>
    </row>
    <row r="122" spans="2:53" s="95" customFormat="1" ht="94.5" customHeight="1">
      <c r="B122" s="20" t="s">
        <v>906</v>
      </c>
      <c r="C122" s="21" t="s">
        <v>958</v>
      </c>
      <c r="D122" s="22" t="s">
        <v>42</v>
      </c>
      <c r="E122" s="22" t="s">
        <v>157</v>
      </c>
      <c r="F122" s="22" t="s">
        <v>168</v>
      </c>
      <c r="G122" s="147">
        <v>4</v>
      </c>
      <c r="H122" s="102" t="s">
        <v>959</v>
      </c>
      <c r="I122" s="25" t="s">
        <v>83</v>
      </c>
      <c r="J122" s="25" t="s">
        <v>84</v>
      </c>
      <c r="K122" s="22" t="s">
        <v>939</v>
      </c>
      <c r="L122" s="22" t="s">
        <v>960</v>
      </c>
      <c r="M122" s="24" t="s">
        <v>961</v>
      </c>
      <c r="N122" s="24" t="s">
        <v>962</v>
      </c>
      <c r="O122" s="48">
        <v>1</v>
      </c>
      <c r="P122" s="48">
        <v>1</v>
      </c>
      <c r="Q122" s="48">
        <v>1</v>
      </c>
      <c r="R122" s="151">
        <v>1</v>
      </c>
      <c r="S122" s="52" t="s">
        <v>50</v>
      </c>
      <c r="T122" s="182">
        <v>241549606.03</v>
      </c>
      <c r="U122" s="102" t="s">
        <v>51</v>
      </c>
      <c r="V122" s="22" t="s">
        <v>920</v>
      </c>
      <c r="W122" s="499"/>
      <c r="X122" s="25" t="s">
        <v>128</v>
      </c>
      <c r="Y122" s="25" t="s">
        <v>54</v>
      </c>
      <c r="Z122" s="22" t="s">
        <v>129</v>
      </c>
      <c r="AA122" s="25" t="s">
        <v>59</v>
      </c>
      <c r="AB122" s="348"/>
      <c r="AC122" s="35">
        <v>1</v>
      </c>
      <c r="AD122" s="38">
        <f t="shared" si="24"/>
        <v>1</v>
      </c>
      <c r="AE122" s="39" t="str">
        <f t="shared" si="18"/>
        <v>Avance satisfactorio</v>
      </c>
      <c r="AF122" s="184" t="s">
        <v>963</v>
      </c>
      <c r="AG122" s="184" t="s">
        <v>964</v>
      </c>
      <c r="AH122" s="45" t="s">
        <v>59</v>
      </c>
      <c r="AI122" s="41" t="str">
        <f>IF(AC122&lt;1,"Sin iniciar",IF(AC122=100,"Terminado","En gestión"))</f>
        <v>En gestión</v>
      </c>
      <c r="AJ122" s="269">
        <v>241549606.03</v>
      </c>
      <c r="AK122" s="269">
        <v>60387401.509999998</v>
      </c>
      <c r="AL122" s="411"/>
      <c r="AM122" s="411"/>
      <c r="AN122" s="411"/>
      <c r="AO122" s="260"/>
      <c r="AP122" s="35">
        <v>1</v>
      </c>
      <c r="AQ122" s="38">
        <f t="shared" si="22"/>
        <v>1</v>
      </c>
      <c r="AR122" s="39" t="str">
        <f t="shared" si="19"/>
        <v>Avance satisfactorio</v>
      </c>
      <c r="AS122" s="184" t="s">
        <v>965</v>
      </c>
      <c r="AT122" s="71" t="s">
        <v>966</v>
      </c>
      <c r="AU122" s="35" t="s">
        <v>59</v>
      </c>
      <c r="AV122" s="41" t="str">
        <f>IF($AP122&lt;1,"Sin iniciar",IF($AP122=100,"Terminado","En gestión"))</f>
        <v>En gestión</v>
      </c>
      <c r="AW122" s="274">
        <v>254232148.59999999</v>
      </c>
      <c r="AX122" s="274">
        <v>124024489</v>
      </c>
      <c r="AY122" s="274">
        <v>232417887</v>
      </c>
      <c r="AZ122" s="274">
        <v>197390365</v>
      </c>
      <c r="BA122" s="274">
        <v>74151649</v>
      </c>
    </row>
    <row r="123" spans="2:53" s="95" customFormat="1" ht="84.75" customHeight="1">
      <c r="B123" s="20" t="s">
        <v>906</v>
      </c>
      <c r="C123" s="21" t="s">
        <v>967</v>
      </c>
      <c r="D123" s="22" t="s">
        <v>42</v>
      </c>
      <c r="E123" s="22" t="s">
        <v>157</v>
      </c>
      <c r="F123" s="22" t="s">
        <v>168</v>
      </c>
      <c r="G123" s="147">
        <v>2</v>
      </c>
      <c r="H123" s="22" t="s">
        <v>968</v>
      </c>
      <c r="I123" s="25" t="s">
        <v>83</v>
      </c>
      <c r="J123" s="25" t="s">
        <v>84</v>
      </c>
      <c r="K123" s="22" t="s">
        <v>969</v>
      </c>
      <c r="L123" s="22" t="s">
        <v>970</v>
      </c>
      <c r="M123" s="137">
        <v>45303</v>
      </c>
      <c r="N123" s="137">
        <v>45442</v>
      </c>
      <c r="O123" s="186">
        <v>1</v>
      </c>
      <c r="P123" s="186">
        <v>1</v>
      </c>
      <c r="Q123" s="48">
        <v>0</v>
      </c>
      <c r="R123" s="151">
        <v>0</v>
      </c>
      <c r="S123" s="52" t="s">
        <v>50</v>
      </c>
      <c r="T123" s="182">
        <v>233286975.47</v>
      </c>
      <c r="U123" s="102" t="s">
        <v>51</v>
      </c>
      <c r="V123" s="22" t="s">
        <v>920</v>
      </c>
      <c r="W123" s="187">
        <v>269585160</v>
      </c>
      <c r="X123" s="25" t="s">
        <v>128</v>
      </c>
      <c r="Y123" s="25" t="s">
        <v>54</v>
      </c>
      <c r="Z123" s="22" t="s">
        <v>129</v>
      </c>
      <c r="AA123" s="25" t="s">
        <v>59</v>
      </c>
      <c r="AB123" s="348"/>
      <c r="AC123" s="35">
        <v>1</v>
      </c>
      <c r="AD123" s="38">
        <f t="shared" si="24"/>
        <v>1</v>
      </c>
      <c r="AE123" s="39" t="str">
        <f t="shared" si="18"/>
        <v>Avance satisfactorio</v>
      </c>
      <c r="AF123" s="184" t="s">
        <v>971</v>
      </c>
      <c r="AG123" s="184" t="s">
        <v>972</v>
      </c>
      <c r="AH123" s="184" t="s">
        <v>973</v>
      </c>
      <c r="AI123" s="41" t="str">
        <f>IF(AC123&lt;1,"Sin iniciar",IF(AC123=100,"Terminado","En gestión"))</f>
        <v>En gestión</v>
      </c>
      <c r="AJ123" s="269">
        <v>233286975.47</v>
      </c>
      <c r="AK123" s="269">
        <v>58321743.869999997</v>
      </c>
      <c r="AL123" s="411"/>
      <c r="AM123" s="411"/>
      <c r="AN123" s="411"/>
      <c r="AO123" s="260"/>
      <c r="AP123" s="35">
        <v>1</v>
      </c>
      <c r="AQ123" s="38">
        <f t="shared" si="22"/>
        <v>1</v>
      </c>
      <c r="AR123" s="39" t="str">
        <f t="shared" si="19"/>
        <v>Avance satisfactorio</v>
      </c>
      <c r="AS123" s="184" t="s">
        <v>974</v>
      </c>
      <c r="AT123" s="71" t="s">
        <v>975</v>
      </c>
      <c r="AU123" s="35" t="s">
        <v>59</v>
      </c>
      <c r="AV123" s="41" t="str">
        <f t="shared" si="17"/>
        <v>Terminado</v>
      </c>
      <c r="AW123" s="274">
        <v>260865993.90000001</v>
      </c>
      <c r="AX123" s="274">
        <v>122068998</v>
      </c>
      <c r="AY123" s="274">
        <v>261470123</v>
      </c>
      <c r="AZ123" s="274">
        <v>222064160</v>
      </c>
      <c r="BA123" s="274">
        <v>83420605</v>
      </c>
    </row>
    <row r="124" spans="2:53" s="95" customFormat="1" ht="84.75" customHeight="1">
      <c r="B124" s="20" t="s">
        <v>906</v>
      </c>
      <c r="C124" s="21" t="s">
        <v>976</v>
      </c>
      <c r="D124" s="22" t="s">
        <v>42</v>
      </c>
      <c r="E124" s="22" t="s">
        <v>157</v>
      </c>
      <c r="F124" s="22" t="s">
        <v>168</v>
      </c>
      <c r="G124" s="147">
        <v>12</v>
      </c>
      <c r="H124" s="22" t="s">
        <v>977</v>
      </c>
      <c r="I124" s="25" t="s">
        <v>83</v>
      </c>
      <c r="J124" s="25" t="s">
        <v>84</v>
      </c>
      <c r="K124" s="22" t="s">
        <v>978</v>
      </c>
      <c r="L124" s="22" t="s">
        <v>979</v>
      </c>
      <c r="M124" s="137">
        <v>45303</v>
      </c>
      <c r="N124" s="24" t="s">
        <v>980</v>
      </c>
      <c r="O124" s="48">
        <v>3</v>
      </c>
      <c r="P124" s="48">
        <v>3</v>
      </c>
      <c r="Q124" s="48">
        <v>3</v>
      </c>
      <c r="R124" s="151">
        <v>3</v>
      </c>
      <c r="S124" s="52" t="s">
        <v>50</v>
      </c>
      <c r="T124" s="182">
        <v>270630508.01999998</v>
      </c>
      <c r="U124" s="102" t="s">
        <v>51</v>
      </c>
      <c r="V124" s="22" t="s">
        <v>920</v>
      </c>
      <c r="W124" s="183">
        <v>331543444.5</v>
      </c>
      <c r="X124" s="25" t="s">
        <v>128</v>
      </c>
      <c r="Y124" s="25" t="s">
        <v>54</v>
      </c>
      <c r="Z124" s="22" t="s">
        <v>129</v>
      </c>
      <c r="AA124" s="25" t="s">
        <v>59</v>
      </c>
      <c r="AB124" s="348"/>
      <c r="AC124" s="35">
        <v>3</v>
      </c>
      <c r="AD124" s="38">
        <f t="shared" si="24"/>
        <v>1</v>
      </c>
      <c r="AE124" s="39" t="str">
        <f t="shared" si="18"/>
        <v>Avance satisfactorio</v>
      </c>
      <c r="AF124" s="184" t="s">
        <v>981</v>
      </c>
      <c r="AG124" s="184" t="s">
        <v>982</v>
      </c>
      <c r="AH124" s="45" t="s">
        <v>59</v>
      </c>
      <c r="AI124" s="41" t="str">
        <f>IF(AC124&lt;1%,"Sin iniciar",IF(AC124=100%,"Terminado","En gestión"))</f>
        <v>En gestión</v>
      </c>
      <c r="AJ124" s="269">
        <v>270630508.01999998</v>
      </c>
      <c r="AK124" s="269">
        <v>67657627.010000005</v>
      </c>
      <c r="AL124" s="411"/>
      <c r="AM124" s="411"/>
      <c r="AN124" s="411"/>
      <c r="AO124" s="260"/>
      <c r="AP124" s="35">
        <v>3</v>
      </c>
      <c r="AQ124" s="38">
        <f t="shared" si="22"/>
        <v>1</v>
      </c>
      <c r="AR124" s="39" t="str">
        <f t="shared" si="19"/>
        <v>Avance satisfactorio</v>
      </c>
      <c r="AS124" s="184" t="s">
        <v>983</v>
      </c>
      <c r="AT124" s="71" t="s">
        <v>984</v>
      </c>
      <c r="AU124" s="35" t="s">
        <v>59</v>
      </c>
      <c r="AV124" s="41" t="str">
        <f t="shared" si="17"/>
        <v>En gestión</v>
      </c>
      <c r="AW124" s="274">
        <v>294887800.69999999</v>
      </c>
      <c r="AX124" s="274">
        <v>137516224</v>
      </c>
      <c r="AY124" s="274">
        <v>290522359</v>
      </c>
      <c r="AZ124" s="274">
        <v>246737956</v>
      </c>
      <c r="BA124" s="274">
        <v>92689562</v>
      </c>
    </row>
    <row r="125" spans="2:53" s="95" customFormat="1" ht="106.5" customHeight="1">
      <c r="B125" s="20" t="s">
        <v>906</v>
      </c>
      <c r="C125" s="21" t="s">
        <v>985</v>
      </c>
      <c r="D125" s="22" t="s">
        <v>79</v>
      </c>
      <c r="E125" s="22" t="s">
        <v>157</v>
      </c>
      <c r="F125" s="22" t="s">
        <v>168</v>
      </c>
      <c r="G125" s="147">
        <v>1</v>
      </c>
      <c r="H125" s="22" t="s">
        <v>986</v>
      </c>
      <c r="I125" s="25" t="s">
        <v>46</v>
      </c>
      <c r="J125" s="25" t="s">
        <v>84</v>
      </c>
      <c r="K125" s="22" t="s">
        <v>987</v>
      </c>
      <c r="L125" s="22" t="s">
        <v>988</v>
      </c>
      <c r="M125" s="137">
        <v>45327</v>
      </c>
      <c r="N125" s="24" t="s">
        <v>989</v>
      </c>
      <c r="O125" s="48">
        <v>1</v>
      </c>
      <c r="P125" s="48">
        <v>0</v>
      </c>
      <c r="Q125" s="48">
        <v>0</v>
      </c>
      <c r="R125" s="151">
        <v>0</v>
      </c>
      <c r="S125" s="52" t="s">
        <v>50</v>
      </c>
      <c r="T125" s="182">
        <v>25984794.719999999</v>
      </c>
      <c r="U125" s="102" t="s">
        <v>51</v>
      </c>
      <c r="V125" s="22" t="s">
        <v>912</v>
      </c>
      <c r="W125" s="183">
        <v>155536378</v>
      </c>
      <c r="X125" s="25" t="s">
        <v>128</v>
      </c>
      <c r="Y125" s="25" t="s">
        <v>54</v>
      </c>
      <c r="Z125" s="22" t="s">
        <v>129</v>
      </c>
      <c r="AA125" s="25" t="s">
        <v>59</v>
      </c>
      <c r="AB125" s="348"/>
      <c r="AC125" s="35">
        <v>1</v>
      </c>
      <c r="AD125" s="38">
        <f t="shared" si="24"/>
        <v>1</v>
      </c>
      <c r="AE125" s="39" t="str">
        <f t="shared" si="18"/>
        <v>Avance satisfactorio</v>
      </c>
      <c r="AF125" s="184" t="s">
        <v>990</v>
      </c>
      <c r="AG125" s="184" t="s">
        <v>991</v>
      </c>
      <c r="AH125" s="45" t="s">
        <v>59</v>
      </c>
      <c r="AI125" s="41" t="str">
        <f>IF(AC125&lt;1%,"Sin iniciar",IF(AC125=100%,"Terminado","En gestión"))</f>
        <v>Terminado</v>
      </c>
      <c r="AJ125" s="269">
        <v>25984794.719999999</v>
      </c>
      <c r="AK125" s="269">
        <v>6496198.6799999997</v>
      </c>
      <c r="AL125" s="411"/>
      <c r="AM125" s="411"/>
      <c r="AN125" s="411"/>
      <c r="AO125" s="260"/>
      <c r="AP125" s="35">
        <v>1</v>
      </c>
      <c r="AQ125" s="38">
        <f>+IF($O125=0,"No Aplica",IF($AP125/$O125&gt;=100%,100%,$AP125/$O125))</f>
        <v>1</v>
      </c>
      <c r="AR125" s="39" t="str">
        <f t="shared" si="19"/>
        <v>Avance satisfactorio</v>
      </c>
      <c r="AS125" s="184" t="s">
        <v>990</v>
      </c>
      <c r="AT125" s="71" t="s">
        <v>991</v>
      </c>
      <c r="AU125" s="35" t="s">
        <v>59</v>
      </c>
      <c r="AV125" s="41" t="str">
        <f>IF($AC125&lt;1%,"Sin iniciar",IF($AC125=100%,"Terminado","En gestión"))</f>
        <v>Terminado</v>
      </c>
      <c r="AW125" s="274">
        <v>62958187.030000001</v>
      </c>
      <c r="AX125" s="274">
        <v>21315488.199999999</v>
      </c>
      <c r="AY125" s="274">
        <v>174313415</v>
      </c>
      <c r="AZ125" s="274">
        <v>148042773</v>
      </c>
      <c r="BA125" s="274">
        <v>55613737</v>
      </c>
    </row>
    <row r="126" spans="2:53" s="95" customFormat="1" ht="117" customHeight="1">
      <c r="B126" s="20" t="s">
        <v>906</v>
      </c>
      <c r="C126" s="21" t="s">
        <v>992</v>
      </c>
      <c r="D126" s="22" t="s">
        <v>79</v>
      </c>
      <c r="E126" s="22" t="s">
        <v>157</v>
      </c>
      <c r="F126" s="22" t="s">
        <v>168</v>
      </c>
      <c r="G126" s="147">
        <v>2</v>
      </c>
      <c r="H126" s="22" t="s">
        <v>993</v>
      </c>
      <c r="I126" s="25" t="s">
        <v>46</v>
      </c>
      <c r="J126" s="25" t="s">
        <v>84</v>
      </c>
      <c r="K126" s="22" t="s">
        <v>994</v>
      </c>
      <c r="L126" s="22" t="s">
        <v>995</v>
      </c>
      <c r="M126" s="24" t="s">
        <v>996</v>
      </c>
      <c r="N126" s="24" t="s">
        <v>997</v>
      </c>
      <c r="O126" s="48">
        <v>0</v>
      </c>
      <c r="P126" s="48">
        <v>1</v>
      </c>
      <c r="Q126" s="48">
        <v>1</v>
      </c>
      <c r="R126" s="151">
        <v>0</v>
      </c>
      <c r="S126" s="52" t="s">
        <v>50</v>
      </c>
      <c r="T126" s="182">
        <v>63818150.32</v>
      </c>
      <c r="U126" s="102" t="s">
        <v>51</v>
      </c>
      <c r="V126" s="22" t="s">
        <v>920</v>
      </c>
      <c r="W126" s="183">
        <v>105829600</v>
      </c>
      <c r="X126" s="25" t="s">
        <v>128</v>
      </c>
      <c r="Y126" s="25" t="s">
        <v>54</v>
      </c>
      <c r="Z126" s="22" t="s">
        <v>129</v>
      </c>
      <c r="AA126" s="25" t="s">
        <v>59</v>
      </c>
      <c r="AB126" s="348"/>
      <c r="AC126" s="35"/>
      <c r="AD126" s="38" t="str">
        <f t="shared" si="24"/>
        <v>No Aplica</v>
      </c>
      <c r="AE126" s="39" t="str">
        <f t="shared" si="18"/>
        <v>No reporta avance en el periodo</v>
      </c>
      <c r="AF126" s="184" t="s">
        <v>998</v>
      </c>
      <c r="AG126" s="45" t="s">
        <v>59</v>
      </c>
      <c r="AH126" s="45" t="s">
        <v>59</v>
      </c>
      <c r="AI126" s="41" t="str">
        <f>IF(AC126&lt;1%,"Sin iniciar",IF(AC126=100%,"Terminado","En gestión"))</f>
        <v>Sin iniciar</v>
      </c>
      <c r="AJ126" s="269">
        <v>63818150.32</v>
      </c>
      <c r="AK126" s="269">
        <v>15954537.58</v>
      </c>
      <c r="AL126" s="411"/>
      <c r="AM126" s="411"/>
      <c r="AN126" s="411"/>
      <c r="AO126" s="260"/>
      <c r="AP126" s="35">
        <v>1</v>
      </c>
      <c r="AQ126" s="38">
        <f t="shared" ref="AQ126:AQ131" si="25">+IF($P126=0,"No Aplica",IF($AP126/$P126&gt;=100%,100%,$AP126/$P126))</f>
        <v>1</v>
      </c>
      <c r="AR126" s="39" t="str">
        <f t="shared" si="19"/>
        <v>Avance satisfactorio</v>
      </c>
      <c r="AS126" s="184" t="s">
        <v>999</v>
      </c>
      <c r="AT126" s="71" t="s">
        <v>1000</v>
      </c>
      <c r="AU126" s="35" t="s">
        <v>59</v>
      </c>
      <c r="AV126" s="41" t="str">
        <f>IF($AP126&lt;1,"Sin iniciar",IF($AP126=100,"Terminado","En gestión"))</f>
        <v>En gestión</v>
      </c>
      <c r="AW126" s="274">
        <v>58659464.020000003</v>
      </c>
      <c r="AX126" s="274">
        <v>30183237.5</v>
      </c>
      <c r="AY126" s="274">
        <v>116208944</v>
      </c>
      <c r="AZ126" s="274">
        <v>98695182</v>
      </c>
      <c r="BA126" s="274">
        <v>37075825</v>
      </c>
    </row>
    <row r="127" spans="2:53" s="95" customFormat="1" ht="96" customHeight="1">
      <c r="B127" s="20" t="s">
        <v>906</v>
      </c>
      <c r="C127" s="21" t="s">
        <v>1001</v>
      </c>
      <c r="D127" s="22" t="s">
        <v>79</v>
      </c>
      <c r="E127" s="22" t="s">
        <v>157</v>
      </c>
      <c r="F127" s="22" t="s">
        <v>168</v>
      </c>
      <c r="G127" s="147">
        <v>2</v>
      </c>
      <c r="H127" s="22" t="s">
        <v>1002</v>
      </c>
      <c r="I127" s="25" t="s">
        <v>46</v>
      </c>
      <c r="J127" s="25" t="s">
        <v>84</v>
      </c>
      <c r="K127" s="22" t="s">
        <v>1003</v>
      </c>
      <c r="L127" s="22" t="s">
        <v>1004</v>
      </c>
      <c r="M127" s="24" t="s">
        <v>996</v>
      </c>
      <c r="N127" s="24" t="s">
        <v>126</v>
      </c>
      <c r="O127" s="48">
        <v>1</v>
      </c>
      <c r="P127" s="48">
        <v>0</v>
      </c>
      <c r="Q127" s="48">
        <v>0</v>
      </c>
      <c r="R127" s="151">
        <v>1</v>
      </c>
      <c r="S127" s="52" t="s">
        <v>50</v>
      </c>
      <c r="T127" s="182">
        <v>854176949.67999995</v>
      </c>
      <c r="U127" s="102" t="s">
        <v>51</v>
      </c>
      <c r="V127" s="22" t="s">
        <v>920</v>
      </c>
      <c r="W127" s="183">
        <v>161125976</v>
      </c>
      <c r="X127" s="25" t="s">
        <v>128</v>
      </c>
      <c r="Y127" s="25" t="s">
        <v>54</v>
      </c>
      <c r="Z127" s="22" t="s">
        <v>129</v>
      </c>
      <c r="AA127" s="25" t="s">
        <v>59</v>
      </c>
      <c r="AB127" s="348"/>
      <c r="AC127" s="35">
        <v>1</v>
      </c>
      <c r="AD127" s="38">
        <f t="shared" si="24"/>
        <v>1</v>
      </c>
      <c r="AE127" s="39" t="str">
        <f t="shared" si="18"/>
        <v>Avance satisfactorio</v>
      </c>
      <c r="AF127" s="184" t="s">
        <v>1005</v>
      </c>
      <c r="AG127" s="184" t="s">
        <v>1006</v>
      </c>
      <c r="AH127" s="45" t="s">
        <v>59</v>
      </c>
      <c r="AI127" s="41" t="str">
        <f>IF(AC127&lt;1,"Sin iniciar",IF(AC127=100,"Terminado","En gestión"))</f>
        <v>En gestión</v>
      </c>
      <c r="AJ127" s="269">
        <v>854176949.67999995</v>
      </c>
      <c r="AK127" s="269">
        <v>213544237.41999999</v>
      </c>
      <c r="AL127" s="411"/>
      <c r="AM127" s="411"/>
      <c r="AN127" s="411"/>
      <c r="AO127" s="260"/>
      <c r="AP127" s="35">
        <v>0</v>
      </c>
      <c r="AQ127" s="38" t="str">
        <f t="shared" si="25"/>
        <v>No Aplica</v>
      </c>
      <c r="AR127" s="39" t="str">
        <f t="shared" si="19"/>
        <v>No reporta avance en el periodo</v>
      </c>
      <c r="AS127" s="184" t="s">
        <v>1007</v>
      </c>
      <c r="AT127" s="71" t="s">
        <v>1006</v>
      </c>
      <c r="AU127" s="35" t="s">
        <v>59</v>
      </c>
      <c r="AV127" s="41" t="str">
        <f>IF($AC127&lt;1,"Sin iniciar",IF($AC127=100,"Terminado","En gestión"))</f>
        <v>En gestión</v>
      </c>
      <c r="AW127" s="274">
        <v>782358806.39999998</v>
      </c>
      <c r="AX127" s="274">
        <v>403380551</v>
      </c>
      <c r="AY127" s="274">
        <v>145261180</v>
      </c>
      <c r="AZ127" s="274">
        <v>123368978</v>
      </c>
      <c r="BA127" s="274">
        <v>46344781</v>
      </c>
    </row>
    <row r="128" spans="2:53" s="95" customFormat="1" ht="84.75" customHeight="1">
      <c r="B128" s="20" t="s">
        <v>906</v>
      </c>
      <c r="C128" s="21" t="s">
        <v>1008</v>
      </c>
      <c r="D128" s="22" t="s">
        <v>79</v>
      </c>
      <c r="E128" s="22" t="s">
        <v>157</v>
      </c>
      <c r="F128" s="22" t="s">
        <v>168</v>
      </c>
      <c r="G128" s="147">
        <v>4</v>
      </c>
      <c r="H128" s="22" t="s">
        <v>1009</v>
      </c>
      <c r="I128" s="25" t="s">
        <v>83</v>
      </c>
      <c r="J128" s="25" t="s">
        <v>84</v>
      </c>
      <c r="K128" s="22" t="s">
        <v>1010</v>
      </c>
      <c r="L128" s="22" t="s">
        <v>1011</v>
      </c>
      <c r="M128" s="137">
        <v>45302</v>
      </c>
      <c r="N128" s="24" t="s">
        <v>1012</v>
      </c>
      <c r="O128" s="48">
        <v>1</v>
      </c>
      <c r="P128" s="48">
        <v>1</v>
      </c>
      <c r="Q128" s="48">
        <v>1</v>
      </c>
      <c r="R128" s="151">
        <v>1</v>
      </c>
      <c r="S128" s="52" t="s">
        <v>50</v>
      </c>
      <c r="T128" s="182">
        <v>109785482.66</v>
      </c>
      <c r="U128" s="102" t="s">
        <v>51</v>
      </c>
      <c r="V128" s="22" t="s">
        <v>920</v>
      </c>
      <c r="W128" s="183">
        <v>299235000</v>
      </c>
      <c r="X128" s="25" t="s">
        <v>128</v>
      </c>
      <c r="Y128" s="25" t="s">
        <v>54</v>
      </c>
      <c r="Z128" s="22" t="s">
        <v>129</v>
      </c>
      <c r="AA128" s="25" t="s">
        <v>59</v>
      </c>
      <c r="AB128" s="348"/>
      <c r="AC128" s="35">
        <v>1</v>
      </c>
      <c r="AD128" s="38">
        <f t="shared" si="24"/>
        <v>1</v>
      </c>
      <c r="AE128" s="39" t="str">
        <f t="shared" si="18"/>
        <v>Avance satisfactorio</v>
      </c>
      <c r="AF128" s="184" t="s">
        <v>1013</v>
      </c>
      <c r="AG128" s="184" t="s">
        <v>1014</v>
      </c>
      <c r="AH128" s="45" t="s">
        <v>59</v>
      </c>
      <c r="AI128" s="41" t="str">
        <f>IF(AC128&lt;1,"Sin iniciar",IF(AC128=100,"Terminado","En gestión"))</f>
        <v>En gestión</v>
      </c>
      <c r="AJ128" s="269">
        <v>109785482.66</v>
      </c>
      <c r="AK128" s="269">
        <v>27446370.670000002</v>
      </c>
      <c r="AL128" s="411"/>
      <c r="AM128" s="411"/>
      <c r="AN128" s="411"/>
      <c r="AO128" s="260"/>
      <c r="AP128" s="35">
        <v>1</v>
      </c>
      <c r="AQ128" s="38">
        <f t="shared" si="25"/>
        <v>1</v>
      </c>
      <c r="AR128" s="39" t="str">
        <f t="shared" si="19"/>
        <v>Avance satisfactorio</v>
      </c>
      <c r="AS128" s="184" t="s">
        <v>1015</v>
      </c>
      <c r="AT128" s="71" t="s">
        <v>1016</v>
      </c>
      <c r="AU128" s="35" t="s">
        <v>59</v>
      </c>
      <c r="AV128" s="41" t="str">
        <f>IF($AP128&lt;1,"Sin iniciar",IF($AP128=100,"Terminado","En gestión"))</f>
        <v>En gestión</v>
      </c>
      <c r="AW128" s="274">
        <v>106906976.5</v>
      </c>
      <c r="AX128" s="274">
        <v>54766134.600000001</v>
      </c>
      <c r="AY128" s="274">
        <v>319574595</v>
      </c>
      <c r="AZ128" s="274">
        <v>271411751</v>
      </c>
      <c r="BA128" s="274">
        <v>101958518</v>
      </c>
    </row>
    <row r="129" spans="2:53" s="95" customFormat="1" ht="84.75" customHeight="1">
      <c r="B129" s="20" t="s">
        <v>906</v>
      </c>
      <c r="C129" s="21" t="s">
        <v>1017</v>
      </c>
      <c r="D129" s="22" t="s">
        <v>79</v>
      </c>
      <c r="E129" s="22" t="s">
        <v>908</v>
      </c>
      <c r="F129" s="22" t="s">
        <v>44</v>
      </c>
      <c r="G129" s="147">
        <v>2</v>
      </c>
      <c r="H129" s="22" t="s">
        <v>1018</v>
      </c>
      <c r="I129" s="25" t="s">
        <v>46</v>
      </c>
      <c r="J129" s="25" t="s">
        <v>84</v>
      </c>
      <c r="K129" s="22" t="s">
        <v>1019</v>
      </c>
      <c r="L129" s="22" t="s">
        <v>1020</v>
      </c>
      <c r="M129" s="137">
        <v>45303</v>
      </c>
      <c r="N129" s="24" t="s">
        <v>126</v>
      </c>
      <c r="O129" s="48">
        <v>1</v>
      </c>
      <c r="P129" s="48">
        <v>0</v>
      </c>
      <c r="Q129" s="48">
        <v>0</v>
      </c>
      <c r="R129" s="151">
        <v>2</v>
      </c>
      <c r="S129" s="52" t="s">
        <v>50</v>
      </c>
      <c r="T129" s="182">
        <v>481517032.57999998</v>
      </c>
      <c r="U129" s="102" t="s">
        <v>51</v>
      </c>
      <c r="V129" s="22" t="s">
        <v>920</v>
      </c>
      <c r="W129" s="183">
        <v>95521955</v>
      </c>
      <c r="X129" s="25" t="s">
        <v>128</v>
      </c>
      <c r="Y129" s="25" t="s">
        <v>54</v>
      </c>
      <c r="Z129" s="22" t="s">
        <v>129</v>
      </c>
      <c r="AA129" s="25" t="s">
        <v>59</v>
      </c>
      <c r="AB129" s="348"/>
      <c r="AC129" s="35">
        <v>1</v>
      </c>
      <c r="AD129" s="38">
        <f t="shared" si="24"/>
        <v>1</v>
      </c>
      <c r="AE129" s="39" t="str">
        <f t="shared" si="18"/>
        <v>Avance satisfactorio</v>
      </c>
      <c r="AF129" s="184" t="s">
        <v>1021</v>
      </c>
      <c r="AG129" s="184" t="s">
        <v>1022</v>
      </c>
      <c r="AH129" s="45" t="s">
        <v>59</v>
      </c>
      <c r="AI129" s="41" t="str">
        <f>IF(AC129&lt;1,"Sin iniciar",IF(AC129=100,"Terminado","En gestión"))</f>
        <v>En gestión</v>
      </c>
      <c r="AJ129" s="269">
        <v>481517032.57999998</v>
      </c>
      <c r="AK129" s="269">
        <v>120379258.14</v>
      </c>
      <c r="AL129" s="411"/>
      <c r="AM129" s="411"/>
      <c r="AN129" s="411"/>
      <c r="AO129" s="260"/>
      <c r="AP129" s="35">
        <v>0</v>
      </c>
      <c r="AQ129" s="38" t="str">
        <f t="shared" si="25"/>
        <v>No Aplica</v>
      </c>
      <c r="AR129" s="39" t="str">
        <f t="shared" si="19"/>
        <v>No reporta avance en el periodo</v>
      </c>
      <c r="AS129" s="184" t="s">
        <v>1023</v>
      </c>
      <c r="AT129" s="71" t="s">
        <v>1022</v>
      </c>
      <c r="AU129" s="35" t="s">
        <v>59</v>
      </c>
      <c r="AV129" s="41" t="str">
        <f>IF($AC129&lt;1,"Sin iniciar",IF($AC129=100,"Terminado","En gestión"))</f>
        <v>En gestión</v>
      </c>
      <c r="AW129" s="274">
        <v>365989333.39999998</v>
      </c>
      <c r="AX129" s="274">
        <v>214550015</v>
      </c>
      <c r="AY129" s="274">
        <v>116208944</v>
      </c>
      <c r="AZ129" s="274">
        <v>98695182</v>
      </c>
      <c r="BA129" s="274">
        <v>37075825</v>
      </c>
    </row>
    <row r="130" spans="2:53" s="95" customFormat="1" ht="84.75" customHeight="1">
      <c r="B130" s="20" t="s">
        <v>906</v>
      </c>
      <c r="C130" s="21" t="s">
        <v>1024</v>
      </c>
      <c r="D130" s="22" t="s">
        <v>79</v>
      </c>
      <c r="E130" s="22" t="s">
        <v>157</v>
      </c>
      <c r="F130" s="22" t="s">
        <v>168</v>
      </c>
      <c r="G130" s="147">
        <v>2</v>
      </c>
      <c r="H130" s="22" t="s">
        <v>1025</v>
      </c>
      <c r="I130" s="25" t="s">
        <v>83</v>
      </c>
      <c r="J130" s="25" t="s">
        <v>84</v>
      </c>
      <c r="K130" s="22" t="s">
        <v>1026</v>
      </c>
      <c r="L130" s="22" t="s">
        <v>1027</v>
      </c>
      <c r="M130" s="137">
        <v>45327</v>
      </c>
      <c r="N130" s="24" t="s">
        <v>1028</v>
      </c>
      <c r="O130" s="48">
        <v>0</v>
      </c>
      <c r="P130" s="48">
        <v>0</v>
      </c>
      <c r="Q130" s="48">
        <v>2</v>
      </c>
      <c r="R130" s="151">
        <v>0</v>
      </c>
      <c r="S130" s="52" t="s">
        <v>50</v>
      </c>
      <c r="T130" s="182">
        <v>69778821.370000005</v>
      </c>
      <c r="U130" s="102" t="s">
        <v>51</v>
      </c>
      <c r="V130" s="22" t="s">
        <v>920</v>
      </c>
      <c r="W130" s="183">
        <v>39913047</v>
      </c>
      <c r="X130" s="25" t="s">
        <v>128</v>
      </c>
      <c r="Y130" s="25" t="s">
        <v>54</v>
      </c>
      <c r="Z130" s="22" t="s">
        <v>129</v>
      </c>
      <c r="AA130" s="25" t="s">
        <v>59</v>
      </c>
      <c r="AB130" s="348"/>
      <c r="AC130" s="35"/>
      <c r="AD130" s="38" t="str">
        <f t="shared" si="24"/>
        <v>No Aplica</v>
      </c>
      <c r="AE130" s="39" t="str">
        <f t="shared" si="18"/>
        <v>No reporta avance en el periodo</v>
      </c>
      <c r="AF130" s="184" t="s">
        <v>1683</v>
      </c>
      <c r="AG130" s="45" t="s">
        <v>59</v>
      </c>
      <c r="AH130" s="45" t="s">
        <v>59</v>
      </c>
      <c r="AI130" s="41" t="str">
        <f t="shared" ref="AI130:AI139" si="26">IF(AC130&lt;1%,"Sin iniciar",IF(AC130=100%,"Terminado","En gestión"))</f>
        <v>Sin iniciar</v>
      </c>
      <c r="AJ130" s="269">
        <v>69778821.370000005</v>
      </c>
      <c r="AK130" s="269">
        <v>17444705.34</v>
      </c>
      <c r="AL130" s="411"/>
      <c r="AM130" s="411"/>
      <c r="AN130" s="411"/>
      <c r="AO130" s="260"/>
      <c r="AP130" s="35">
        <v>0</v>
      </c>
      <c r="AQ130" s="38" t="str">
        <f t="shared" si="25"/>
        <v>No Aplica</v>
      </c>
      <c r="AR130" s="39" t="str">
        <f t="shared" si="19"/>
        <v>No reporta avance en el periodo</v>
      </c>
      <c r="AS130" s="184" t="s">
        <v>1029</v>
      </c>
      <c r="AT130" s="71" t="s">
        <v>59</v>
      </c>
      <c r="AU130" s="35" t="s">
        <v>59</v>
      </c>
      <c r="AV130" s="41" t="str">
        <f t="shared" si="17"/>
        <v>Sin iniciar</v>
      </c>
      <c r="AW130" s="274">
        <v>71430724.180000007</v>
      </c>
      <c r="AX130" s="274">
        <v>31241975.800000001</v>
      </c>
      <c r="AY130" s="274">
        <v>29052236</v>
      </c>
      <c r="AZ130" s="274">
        <v>24673796</v>
      </c>
      <c r="BA130" s="274">
        <v>9268956</v>
      </c>
    </row>
    <row r="131" spans="2:53" s="95" customFormat="1" ht="108" customHeight="1">
      <c r="B131" s="20" t="s">
        <v>906</v>
      </c>
      <c r="C131" s="21" t="s">
        <v>1030</v>
      </c>
      <c r="D131" s="22" t="s">
        <v>79</v>
      </c>
      <c r="E131" s="22" t="s">
        <v>908</v>
      </c>
      <c r="F131" s="22" t="s">
        <v>44</v>
      </c>
      <c r="G131" s="147">
        <v>1</v>
      </c>
      <c r="H131" s="22" t="s">
        <v>1031</v>
      </c>
      <c r="I131" s="25" t="s">
        <v>83</v>
      </c>
      <c r="J131" s="25" t="s">
        <v>84</v>
      </c>
      <c r="K131" s="22" t="s">
        <v>1032</v>
      </c>
      <c r="L131" s="22" t="s">
        <v>1033</v>
      </c>
      <c r="M131" s="137">
        <v>45302</v>
      </c>
      <c r="N131" s="137">
        <v>45478</v>
      </c>
      <c r="O131" s="48">
        <v>0</v>
      </c>
      <c r="P131" s="48">
        <v>0</v>
      </c>
      <c r="Q131" s="48">
        <v>1</v>
      </c>
      <c r="R131" s="151">
        <v>0</v>
      </c>
      <c r="S131" s="52" t="s">
        <v>50</v>
      </c>
      <c r="T131" s="182">
        <v>96480784.450000003</v>
      </c>
      <c r="U131" s="102" t="s">
        <v>59</v>
      </c>
      <c r="V131" s="183">
        <v>0</v>
      </c>
      <c r="W131" s="183">
        <v>0</v>
      </c>
      <c r="X131" s="25" t="s">
        <v>128</v>
      </c>
      <c r="Y131" s="25" t="s">
        <v>54</v>
      </c>
      <c r="Z131" s="22" t="s">
        <v>129</v>
      </c>
      <c r="AA131" s="25" t="s">
        <v>59</v>
      </c>
      <c r="AB131" s="348"/>
      <c r="AC131" s="35"/>
      <c r="AD131" s="38" t="str">
        <f t="shared" si="24"/>
        <v>No Aplica</v>
      </c>
      <c r="AE131" s="39" t="str">
        <f t="shared" si="18"/>
        <v>No reporta avance en el periodo</v>
      </c>
      <c r="AF131" s="184" t="s">
        <v>1034</v>
      </c>
      <c r="AG131" s="45" t="s">
        <v>59</v>
      </c>
      <c r="AH131" s="45" t="s">
        <v>59</v>
      </c>
      <c r="AI131" s="41" t="str">
        <f t="shared" si="26"/>
        <v>Sin iniciar</v>
      </c>
      <c r="AJ131" s="269">
        <v>96480784.450000003</v>
      </c>
      <c r="AK131" s="269">
        <v>24120196.109999999</v>
      </c>
      <c r="AL131" s="411"/>
      <c r="AM131" s="411"/>
      <c r="AN131" s="411"/>
      <c r="AO131" s="260"/>
      <c r="AP131" s="35">
        <v>0</v>
      </c>
      <c r="AQ131" s="38" t="str">
        <f t="shared" si="25"/>
        <v>No Aplica</v>
      </c>
      <c r="AR131" s="39" t="str">
        <f t="shared" si="19"/>
        <v>No reporta avance en el periodo</v>
      </c>
      <c r="AS131" s="184" t="s">
        <v>1684</v>
      </c>
      <c r="AT131" s="71" t="s">
        <v>59</v>
      </c>
      <c r="AU131" s="35" t="s">
        <v>59</v>
      </c>
      <c r="AV131" s="41" t="str">
        <f t="shared" si="17"/>
        <v>Sin iniciar</v>
      </c>
      <c r="AW131" s="274">
        <v>89066587.469999999</v>
      </c>
      <c r="AX131" s="274">
        <v>46906466.600000001</v>
      </c>
      <c r="AY131" s="274">
        <v>0</v>
      </c>
      <c r="AZ131" s="274">
        <v>0</v>
      </c>
      <c r="BA131" s="274">
        <v>0</v>
      </c>
    </row>
    <row r="132" spans="2:53" s="95" customFormat="1" ht="84.75" customHeight="1">
      <c r="B132" s="20" t="s">
        <v>906</v>
      </c>
      <c r="C132" s="21" t="s">
        <v>1035</v>
      </c>
      <c r="D132" s="22" t="s">
        <v>79</v>
      </c>
      <c r="E132" s="22" t="s">
        <v>908</v>
      </c>
      <c r="F132" s="22" t="s">
        <v>44</v>
      </c>
      <c r="G132" s="147">
        <v>1</v>
      </c>
      <c r="H132" s="22" t="s">
        <v>1036</v>
      </c>
      <c r="I132" s="25" t="s">
        <v>83</v>
      </c>
      <c r="J132" s="25" t="s">
        <v>84</v>
      </c>
      <c r="K132" s="22" t="s">
        <v>1037</v>
      </c>
      <c r="L132" s="22" t="s">
        <v>1038</v>
      </c>
      <c r="M132" s="137">
        <v>45302</v>
      </c>
      <c r="N132" s="24" t="s">
        <v>1039</v>
      </c>
      <c r="O132" s="48">
        <v>1</v>
      </c>
      <c r="P132" s="48">
        <v>0</v>
      </c>
      <c r="Q132" s="48">
        <v>0</v>
      </c>
      <c r="R132" s="151">
        <v>0</v>
      </c>
      <c r="S132" s="52" t="s">
        <v>50</v>
      </c>
      <c r="T132" s="182">
        <v>60039169.299999997</v>
      </c>
      <c r="U132" s="102" t="s">
        <v>59</v>
      </c>
      <c r="V132" s="183">
        <v>0</v>
      </c>
      <c r="W132" s="183">
        <v>0</v>
      </c>
      <c r="X132" s="25" t="s">
        <v>128</v>
      </c>
      <c r="Y132" s="25" t="s">
        <v>54</v>
      </c>
      <c r="Z132" s="22" t="s">
        <v>129</v>
      </c>
      <c r="AA132" s="25" t="s">
        <v>59</v>
      </c>
      <c r="AB132" s="348"/>
      <c r="AC132" s="35">
        <v>1</v>
      </c>
      <c r="AD132" s="38">
        <f t="shared" si="24"/>
        <v>1</v>
      </c>
      <c r="AE132" s="39" t="str">
        <f t="shared" si="18"/>
        <v>Avance satisfactorio</v>
      </c>
      <c r="AF132" s="184" t="s">
        <v>1040</v>
      </c>
      <c r="AG132" s="184" t="s">
        <v>1041</v>
      </c>
      <c r="AH132" s="45" t="s">
        <v>59</v>
      </c>
      <c r="AI132" s="41" t="str">
        <f t="shared" si="26"/>
        <v>Terminado</v>
      </c>
      <c r="AJ132" s="269">
        <v>60039169.299999997</v>
      </c>
      <c r="AK132" s="269">
        <v>15009792.32</v>
      </c>
      <c r="AL132" s="411"/>
      <c r="AM132" s="411"/>
      <c r="AN132" s="411"/>
      <c r="AO132" s="260"/>
      <c r="AP132" s="35">
        <v>1</v>
      </c>
      <c r="AQ132" s="38">
        <f>+IF($O132=0,"No Aplica",IF($AP132/$O132&gt;=100%,100%,$AP132/$O132))</f>
        <v>1</v>
      </c>
      <c r="AR132" s="39" t="str">
        <f t="shared" si="19"/>
        <v>Avance satisfactorio</v>
      </c>
      <c r="AS132" s="184" t="s">
        <v>1040</v>
      </c>
      <c r="AT132" s="71" t="s">
        <v>1041</v>
      </c>
      <c r="AU132" s="35" t="s">
        <v>59</v>
      </c>
      <c r="AV132" s="41" t="str">
        <f t="shared" ref="AV132" si="27">IF($AC132&lt;1%,"Sin iniciar",IF($AC132=100%,"Terminado","En gestión"))</f>
        <v>Terminado</v>
      </c>
      <c r="AW132" s="274">
        <v>69587899.219999999</v>
      </c>
      <c r="AX132" s="274">
        <v>31472082.300000001</v>
      </c>
      <c r="AY132" s="274">
        <v>0</v>
      </c>
      <c r="AZ132" s="274">
        <v>0</v>
      </c>
      <c r="BA132" s="274">
        <v>0</v>
      </c>
    </row>
    <row r="133" spans="2:53" s="95" customFormat="1" ht="84.75" customHeight="1">
      <c r="B133" s="20" t="s">
        <v>906</v>
      </c>
      <c r="C133" s="21" t="s">
        <v>1042</v>
      </c>
      <c r="D133" s="22" t="s">
        <v>79</v>
      </c>
      <c r="E133" s="22" t="s">
        <v>908</v>
      </c>
      <c r="F133" s="22" t="s">
        <v>44</v>
      </c>
      <c r="G133" s="147">
        <v>1</v>
      </c>
      <c r="H133" s="22" t="s">
        <v>1043</v>
      </c>
      <c r="I133" s="25" t="s">
        <v>83</v>
      </c>
      <c r="J133" s="25" t="s">
        <v>84</v>
      </c>
      <c r="K133" s="22" t="s">
        <v>1044</v>
      </c>
      <c r="L133" s="22" t="s">
        <v>1045</v>
      </c>
      <c r="M133" s="137">
        <v>45302</v>
      </c>
      <c r="N133" s="24" t="s">
        <v>1046</v>
      </c>
      <c r="O133" s="48">
        <v>0</v>
      </c>
      <c r="P133" s="48">
        <v>0</v>
      </c>
      <c r="Q133" s="48">
        <v>0</v>
      </c>
      <c r="R133" s="151">
        <v>1</v>
      </c>
      <c r="S133" s="52" t="s">
        <v>50</v>
      </c>
      <c r="T133" s="182">
        <v>157797765.19999999</v>
      </c>
      <c r="U133" s="102" t="s">
        <v>59</v>
      </c>
      <c r="V133" s="183">
        <v>0</v>
      </c>
      <c r="W133" s="183">
        <v>0</v>
      </c>
      <c r="X133" s="25" t="s">
        <v>128</v>
      </c>
      <c r="Y133" s="25" t="s">
        <v>54</v>
      </c>
      <c r="Z133" s="22" t="s">
        <v>129</v>
      </c>
      <c r="AA133" s="25" t="s">
        <v>59</v>
      </c>
      <c r="AB133" s="348"/>
      <c r="AC133" s="35"/>
      <c r="AD133" s="38" t="str">
        <f t="shared" si="24"/>
        <v>No Aplica</v>
      </c>
      <c r="AE133" s="39" t="str">
        <f t="shared" si="18"/>
        <v>No reporta avance en el periodo</v>
      </c>
      <c r="AF133" s="184" t="s">
        <v>1034</v>
      </c>
      <c r="AG133" s="45" t="s">
        <v>59</v>
      </c>
      <c r="AH133" s="45" t="s">
        <v>59</v>
      </c>
      <c r="AI133" s="41" t="str">
        <f t="shared" si="26"/>
        <v>Sin iniciar</v>
      </c>
      <c r="AJ133" s="269">
        <v>157797765.19999999</v>
      </c>
      <c r="AK133" s="269">
        <v>39449441.299999997</v>
      </c>
      <c r="AL133" s="411"/>
      <c r="AM133" s="411"/>
      <c r="AN133" s="411"/>
      <c r="AO133" s="260"/>
      <c r="AP133" s="35">
        <v>0</v>
      </c>
      <c r="AQ133" s="38" t="str">
        <f t="shared" ref="AQ133:AQ158" si="28">+IF($P133=0,"No Aplica",IF($AP133/$P133&gt;=100%,100%,$AP133/$P133))</f>
        <v>No Aplica</v>
      </c>
      <c r="AR133" s="39" t="str">
        <f t="shared" si="19"/>
        <v>No reporta avance en el periodo</v>
      </c>
      <c r="AS133" s="184" t="s">
        <v>1047</v>
      </c>
      <c r="AT133" s="71" t="s">
        <v>59</v>
      </c>
      <c r="AU133" s="35" t="s">
        <v>59</v>
      </c>
      <c r="AV133" s="41" t="str">
        <f t="shared" si="17"/>
        <v>Sin iniciar</v>
      </c>
      <c r="AW133" s="274">
        <v>157494073</v>
      </c>
      <c r="AX133" s="274">
        <v>77524840.400000006</v>
      </c>
      <c r="AY133" s="274">
        <v>0</v>
      </c>
      <c r="AZ133" s="274">
        <v>0</v>
      </c>
      <c r="BA133" s="274">
        <v>0</v>
      </c>
    </row>
    <row r="134" spans="2:53" s="95" customFormat="1" ht="84.75" customHeight="1">
      <c r="B134" s="20" t="s">
        <v>906</v>
      </c>
      <c r="C134" s="21" t="s">
        <v>1048</v>
      </c>
      <c r="D134" s="22" t="s">
        <v>79</v>
      </c>
      <c r="E134" s="22" t="s">
        <v>157</v>
      </c>
      <c r="F134" s="22" t="s">
        <v>1049</v>
      </c>
      <c r="G134" s="147">
        <v>1</v>
      </c>
      <c r="H134" s="22" t="s">
        <v>1050</v>
      </c>
      <c r="I134" s="25" t="s">
        <v>83</v>
      </c>
      <c r="J134" s="25" t="s">
        <v>84</v>
      </c>
      <c r="K134" s="22" t="s">
        <v>1051</v>
      </c>
      <c r="L134" s="22" t="s">
        <v>1052</v>
      </c>
      <c r="M134" s="137">
        <v>45327</v>
      </c>
      <c r="N134" s="24" t="s">
        <v>1053</v>
      </c>
      <c r="O134" s="48">
        <v>0</v>
      </c>
      <c r="P134" s="48">
        <v>1</v>
      </c>
      <c r="Q134" s="48">
        <v>0</v>
      </c>
      <c r="R134" s="151">
        <v>0</v>
      </c>
      <c r="S134" s="52" t="s">
        <v>59</v>
      </c>
      <c r="T134" s="182">
        <v>0</v>
      </c>
      <c r="U134" s="102" t="s">
        <v>59</v>
      </c>
      <c r="V134" s="183">
        <v>0</v>
      </c>
      <c r="W134" s="183">
        <v>0</v>
      </c>
      <c r="X134" s="25" t="s">
        <v>128</v>
      </c>
      <c r="Y134" s="25" t="s">
        <v>54</v>
      </c>
      <c r="Z134" s="22" t="s">
        <v>129</v>
      </c>
      <c r="AA134" s="25" t="s">
        <v>59</v>
      </c>
      <c r="AB134" s="348"/>
      <c r="AC134" s="35"/>
      <c r="AD134" s="38" t="str">
        <f t="shared" si="24"/>
        <v>No Aplica</v>
      </c>
      <c r="AE134" s="39" t="str">
        <f t="shared" si="18"/>
        <v>No reporta avance en el periodo</v>
      </c>
      <c r="AF134" s="184" t="s">
        <v>1054</v>
      </c>
      <c r="AG134" s="45" t="s">
        <v>59</v>
      </c>
      <c r="AH134" s="45" t="s">
        <v>59</v>
      </c>
      <c r="AI134" s="41" t="str">
        <f t="shared" si="26"/>
        <v>Sin iniciar</v>
      </c>
      <c r="AJ134" s="269">
        <v>0</v>
      </c>
      <c r="AK134" s="269"/>
      <c r="AL134" s="411"/>
      <c r="AM134" s="411"/>
      <c r="AN134" s="411"/>
      <c r="AO134" s="260"/>
      <c r="AP134" s="35">
        <v>1</v>
      </c>
      <c r="AQ134" s="38">
        <f t="shared" si="28"/>
        <v>1</v>
      </c>
      <c r="AR134" s="39" t="str">
        <f t="shared" si="19"/>
        <v>Avance satisfactorio</v>
      </c>
      <c r="AS134" s="184" t="s">
        <v>1055</v>
      </c>
      <c r="AT134" s="71" t="s">
        <v>1056</v>
      </c>
      <c r="AU134" s="35" t="s">
        <v>59</v>
      </c>
      <c r="AV134" s="41" t="str">
        <f t="shared" ref="AV134:AV138" si="29">IF($AP134&lt;1%,"Sin iniciar",IF($AP134=100%,"Terminado","En gestión"))</f>
        <v>Terminado</v>
      </c>
      <c r="AW134" s="274">
        <v>33226502.739999998</v>
      </c>
      <c r="AX134" s="274">
        <v>15222515.1</v>
      </c>
      <c r="AY134" s="274">
        <v>0</v>
      </c>
      <c r="AZ134" s="274">
        <v>0</v>
      </c>
      <c r="BA134" s="274">
        <v>0</v>
      </c>
    </row>
    <row r="135" spans="2:53" s="95" customFormat="1" ht="84.75" customHeight="1">
      <c r="B135" s="20" t="s">
        <v>906</v>
      </c>
      <c r="C135" s="21" t="s">
        <v>1057</v>
      </c>
      <c r="D135" s="22" t="s">
        <v>79</v>
      </c>
      <c r="E135" s="22" t="s">
        <v>157</v>
      </c>
      <c r="F135" s="22" t="s">
        <v>168</v>
      </c>
      <c r="G135" s="147">
        <v>1</v>
      </c>
      <c r="H135" s="22" t="s">
        <v>1058</v>
      </c>
      <c r="I135" s="25" t="s">
        <v>83</v>
      </c>
      <c r="J135" s="25" t="s">
        <v>84</v>
      </c>
      <c r="K135" s="22" t="s">
        <v>1059</v>
      </c>
      <c r="L135" s="22" t="s">
        <v>1060</v>
      </c>
      <c r="M135" s="24" t="s">
        <v>961</v>
      </c>
      <c r="N135" s="24" t="s">
        <v>592</v>
      </c>
      <c r="O135" s="48">
        <v>0</v>
      </c>
      <c r="P135" s="48">
        <v>0</v>
      </c>
      <c r="Q135" s="48">
        <v>0</v>
      </c>
      <c r="R135" s="151">
        <v>1</v>
      </c>
      <c r="S135" s="52" t="s">
        <v>50</v>
      </c>
      <c r="T135" s="182">
        <v>7331612.8799999999</v>
      </c>
      <c r="U135" s="102" t="s">
        <v>51</v>
      </c>
      <c r="V135" s="22" t="s">
        <v>920</v>
      </c>
      <c r="W135" s="183">
        <v>121000000</v>
      </c>
      <c r="X135" s="25" t="s">
        <v>128</v>
      </c>
      <c r="Y135" s="25" t="s">
        <v>54</v>
      </c>
      <c r="Z135" s="22" t="s">
        <v>129</v>
      </c>
      <c r="AA135" s="25" t="s">
        <v>59</v>
      </c>
      <c r="AB135" s="348"/>
      <c r="AC135" s="35"/>
      <c r="AD135" s="38" t="str">
        <f t="shared" si="24"/>
        <v>No Aplica</v>
      </c>
      <c r="AE135" s="39" t="str">
        <f t="shared" si="18"/>
        <v>No reporta avance en el periodo</v>
      </c>
      <c r="AF135" s="184" t="s">
        <v>1061</v>
      </c>
      <c r="AG135" s="45" t="s">
        <v>59</v>
      </c>
      <c r="AH135" s="45" t="s">
        <v>59</v>
      </c>
      <c r="AI135" s="41" t="str">
        <f t="shared" si="26"/>
        <v>Sin iniciar</v>
      </c>
      <c r="AJ135" s="269">
        <v>7331612.8799999999</v>
      </c>
      <c r="AK135" s="269">
        <v>3665806.5</v>
      </c>
      <c r="AL135" s="411"/>
      <c r="AM135" s="411"/>
      <c r="AN135" s="411"/>
      <c r="AO135" s="260"/>
      <c r="AP135" s="35">
        <v>0</v>
      </c>
      <c r="AQ135" s="38" t="str">
        <f t="shared" si="28"/>
        <v>No Aplica</v>
      </c>
      <c r="AR135" s="39" t="str">
        <f t="shared" si="19"/>
        <v>No reporta avance en el periodo</v>
      </c>
      <c r="AS135" s="184" t="s">
        <v>1062</v>
      </c>
      <c r="AT135" s="71" t="s">
        <v>59</v>
      </c>
      <c r="AU135" s="35" t="s">
        <v>59</v>
      </c>
      <c r="AV135" s="41" t="str">
        <f t="shared" si="29"/>
        <v>Sin iniciar</v>
      </c>
      <c r="AW135" s="274">
        <v>7331613.1260000002</v>
      </c>
      <c r="AX135" s="274">
        <v>5457978.5800000001</v>
      </c>
      <c r="AY135" s="274">
        <v>116208944</v>
      </c>
      <c r="AZ135" s="274">
        <v>98695182</v>
      </c>
      <c r="BA135" s="274">
        <v>37075825</v>
      </c>
    </row>
    <row r="136" spans="2:53" s="95" customFormat="1" ht="84.75" customHeight="1">
      <c r="B136" s="20" t="s">
        <v>906</v>
      </c>
      <c r="C136" s="21" t="s">
        <v>1063</v>
      </c>
      <c r="D136" s="22" t="s">
        <v>79</v>
      </c>
      <c r="E136" s="22" t="s">
        <v>157</v>
      </c>
      <c r="F136" s="22" t="s">
        <v>168</v>
      </c>
      <c r="G136" s="147">
        <v>1</v>
      </c>
      <c r="H136" s="22" t="s">
        <v>1064</v>
      </c>
      <c r="I136" s="25" t="s">
        <v>83</v>
      </c>
      <c r="J136" s="25" t="s">
        <v>84</v>
      </c>
      <c r="K136" s="22" t="s">
        <v>1065</v>
      </c>
      <c r="L136" s="22" t="s">
        <v>1066</v>
      </c>
      <c r="M136" s="137">
        <v>45327</v>
      </c>
      <c r="N136" s="24" t="s">
        <v>592</v>
      </c>
      <c r="O136" s="48">
        <v>0</v>
      </c>
      <c r="P136" s="48">
        <v>0</v>
      </c>
      <c r="Q136" s="48">
        <v>0</v>
      </c>
      <c r="R136" s="151">
        <v>1</v>
      </c>
      <c r="S136" s="52" t="s">
        <v>50</v>
      </c>
      <c r="T136" s="182">
        <v>11050444.5</v>
      </c>
      <c r="U136" s="102" t="s">
        <v>51</v>
      </c>
      <c r="V136" s="25" t="s">
        <v>52</v>
      </c>
      <c r="W136" s="183">
        <v>30250000</v>
      </c>
      <c r="X136" s="25" t="s">
        <v>128</v>
      </c>
      <c r="Y136" s="25" t="s">
        <v>54</v>
      </c>
      <c r="Z136" s="22" t="s">
        <v>129</v>
      </c>
      <c r="AA136" s="25" t="s">
        <v>56</v>
      </c>
      <c r="AB136" s="348"/>
      <c r="AC136" s="35"/>
      <c r="AD136" s="38" t="str">
        <f t="shared" si="24"/>
        <v>No Aplica</v>
      </c>
      <c r="AE136" s="39" t="str">
        <f t="shared" si="18"/>
        <v>No reporta avance en el periodo</v>
      </c>
      <c r="AF136" s="184" t="s">
        <v>1067</v>
      </c>
      <c r="AG136" s="45" t="s">
        <v>59</v>
      </c>
      <c r="AH136" s="45" t="s">
        <v>59</v>
      </c>
      <c r="AI136" s="41" t="str">
        <f t="shared" si="26"/>
        <v>Sin iniciar</v>
      </c>
      <c r="AJ136" s="269">
        <v>11050444.5</v>
      </c>
      <c r="AK136" s="269">
        <v>2762611.13</v>
      </c>
      <c r="AL136" s="411"/>
      <c r="AM136" s="411"/>
      <c r="AN136" s="411"/>
      <c r="AO136" s="260"/>
      <c r="AP136" s="35">
        <v>0</v>
      </c>
      <c r="AQ136" s="38" t="str">
        <f t="shared" si="28"/>
        <v>No Aplica</v>
      </c>
      <c r="AR136" s="39" t="str">
        <f t="shared" si="19"/>
        <v>No reporta avance en el periodo</v>
      </c>
      <c r="AS136" s="188" t="s">
        <v>1068</v>
      </c>
      <c r="AT136" s="71" t="s">
        <v>59</v>
      </c>
      <c r="AU136" s="35" t="s">
        <v>59</v>
      </c>
      <c r="AV136" s="41" t="str">
        <f t="shared" si="29"/>
        <v>Sin iniciar</v>
      </c>
      <c r="AW136" s="274">
        <v>11050444.800000001</v>
      </c>
      <c r="AX136" s="274">
        <v>5034091.42</v>
      </c>
      <c r="AY136" s="274">
        <v>29052236</v>
      </c>
      <c r="AZ136" s="274">
        <v>24673796</v>
      </c>
      <c r="BA136" s="274">
        <v>9268956</v>
      </c>
    </row>
    <row r="137" spans="2:53" s="95" customFormat="1" ht="84.75" customHeight="1">
      <c r="B137" s="20" t="s">
        <v>906</v>
      </c>
      <c r="C137" s="21" t="s">
        <v>1069</v>
      </c>
      <c r="D137" s="22" t="s">
        <v>79</v>
      </c>
      <c r="E137" s="22" t="s">
        <v>157</v>
      </c>
      <c r="F137" s="22" t="s">
        <v>168</v>
      </c>
      <c r="G137" s="147">
        <v>1</v>
      </c>
      <c r="H137" s="22" t="s">
        <v>1070</v>
      </c>
      <c r="I137" s="25" t="s">
        <v>83</v>
      </c>
      <c r="J137" s="25" t="s">
        <v>84</v>
      </c>
      <c r="K137" s="22" t="s">
        <v>1071</v>
      </c>
      <c r="L137" s="22" t="s">
        <v>1072</v>
      </c>
      <c r="M137" s="137">
        <v>45418</v>
      </c>
      <c r="N137" s="24" t="s">
        <v>592</v>
      </c>
      <c r="O137" s="48">
        <v>0</v>
      </c>
      <c r="P137" s="48">
        <v>0</v>
      </c>
      <c r="Q137" s="48">
        <v>0</v>
      </c>
      <c r="R137" s="151">
        <v>1</v>
      </c>
      <c r="S137" s="52" t="s">
        <v>50</v>
      </c>
      <c r="T137" s="182">
        <v>83141425.379999995</v>
      </c>
      <c r="U137" s="102" t="s">
        <v>59</v>
      </c>
      <c r="V137" s="183">
        <v>0</v>
      </c>
      <c r="W137" s="183">
        <v>0</v>
      </c>
      <c r="X137" s="25" t="s">
        <v>128</v>
      </c>
      <c r="Y137" s="25" t="s">
        <v>54</v>
      </c>
      <c r="Z137" s="22" t="s">
        <v>129</v>
      </c>
      <c r="AA137" s="25" t="s">
        <v>59</v>
      </c>
      <c r="AB137" s="348"/>
      <c r="AC137" s="35"/>
      <c r="AD137" s="38" t="str">
        <f t="shared" si="24"/>
        <v>No Aplica</v>
      </c>
      <c r="AE137" s="39" t="str">
        <f t="shared" ref="AE137:AE139" si="30">IF(ISTEXT(AD137),"No reporta avance en el periodo",IF(AD137&lt;=69%,"Avance insuficiente",IF(AD137&gt;95%,"Avance satisfactorio",IF(AD137&gt;70%,"Avance suficiente",IF(AD137&lt;94%,"Avance suficiente",0)))))</f>
        <v>No reporta avance en el periodo</v>
      </c>
      <c r="AF137" s="45" t="s">
        <v>59</v>
      </c>
      <c r="AG137" s="45" t="s">
        <v>59</v>
      </c>
      <c r="AH137" s="45" t="s">
        <v>59</v>
      </c>
      <c r="AI137" s="41" t="str">
        <f t="shared" si="26"/>
        <v>Sin iniciar</v>
      </c>
      <c r="AJ137" s="269">
        <v>83141425.379999995</v>
      </c>
      <c r="AK137" s="269">
        <v>20785356.350000001</v>
      </c>
      <c r="AL137" s="411"/>
      <c r="AM137" s="411"/>
      <c r="AN137" s="411"/>
      <c r="AO137" s="260"/>
      <c r="AP137" s="35">
        <v>0</v>
      </c>
      <c r="AQ137" s="38" t="str">
        <f t="shared" si="28"/>
        <v>No Aplica</v>
      </c>
      <c r="AR137" s="39" t="str">
        <f t="shared" si="19"/>
        <v>No reporta avance en el periodo</v>
      </c>
      <c r="AS137" s="188" t="s">
        <v>1073</v>
      </c>
      <c r="AT137" s="71" t="s">
        <v>59</v>
      </c>
      <c r="AU137" s="35" t="s">
        <v>59</v>
      </c>
      <c r="AV137" s="41" t="str">
        <f t="shared" si="29"/>
        <v>Sin iniciar</v>
      </c>
      <c r="AW137" s="274">
        <v>60195682.5</v>
      </c>
      <c r="AX137" s="274">
        <v>39752945</v>
      </c>
      <c r="AY137" s="274">
        <v>58104472</v>
      </c>
      <c r="AZ137" s="274">
        <v>49347591</v>
      </c>
      <c r="BA137" s="274">
        <v>18537912</v>
      </c>
    </row>
    <row r="138" spans="2:53" s="95" customFormat="1" ht="84.75" customHeight="1">
      <c r="B138" s="20" t="s">
        <v>906</v>
      </c>
      <c r="C138" s="21" t="s">
        <v>1074</v>
      </c>
      <c r="D138" s="22" t="s">
        <v>121</v>
      </c>
      <c r="E138" s="22" t="s">
        <v>1075</v>
      </c>
      <c r="F138" s="22" t="s">
        <v>1049</v>
      </c>
      <c r="G138" s="147">
        <v>1</v>
      </c>
      <c r="H138" s="22" t="s">
        <v>1076</v>
      </c>
      <c r="I138" s="25" t="s">
        <v>46</v>
      </c>
      <c r="J138" s="25" t="s">
        <v>84</v>
      </c>
      <c r="K138" s="22" t="s">
        <v>1077</v>
      </c>
      <c r="L138" s="22" t="s">
        <v>1078</v>
      </c>
      <c r="M138" s="24" t="s">
        <v>1079</v>
      </c>
      <c r="N138" s="24" t="s">
        <v>592</v>
      </c>
      <c r="O138" s="48">
        <v>0</v>
      </c>
      <c r="P138" s="48">
        <v>0</v>
      </c>
      <c r="Q138" s="48">
        <v>0</v>
      </c>
      <c r="R138" s="151">
        <v>1</v>
      </c>
      <c r="S138" s="52" t="s">
        <v>50</v>
      </c>
      <c r="T138" s="182">
        <v>3665806.44</v>
      </c>
      <c r="U138" s="102" t="s">
        <v>59</v>
      </c>
      <c r="V138" s="183">
        <v>0</v>
      </c>
      <c r="W138" s="183">
        <v>0</v>
      </c>
      <c r="X138" s="25" t="s">
        <v>128</v>
      </c>
      <c r="Y138" s="25" t="s">
        <v>54</v>
      </c>
      <c r="Z138" s="22" t="s">
        <v>129</v>
      </c>
      <c r="AA138" s="25" t="s">
        <v>56</v>
      </c>
      <c r="AB138" s="348"/>
      <c r="AC138" s="35"/>
      <c r="AD138" s="38" t="str">
        <f t="shared" si="24"/>
        <v>No Aplica</v>
      </c>
      <c r="AE138" s="39" t="str">
        <f t="shared" si="30"/>
        <v>No reporta avance en el periodo</v>
      </c>
      <c r="AF138" s="184" t="s">
        <v>1080</v>
      </c>
      <c r="AG138" s="45" t="s">
        <v>59</v>
      </c>
      <c r="AH138" s="45" t="s">
        <v>59</v>
      </c>
      <c r="AI138" s="41" t="str">
        <f t="shared" si="26"/>
        <v>Sin iniciar</v>
      </c>
      <c r="AJ138" s="269">
        <v>3665806.44</v>
      </c>
      <c r="AK138" s="269">
        <v>1832903.25</v>
      </c>
      <c r="AL138" s="411"/>
      <c r="AM138" s="411"/>
      <c r="AN138" s="411"/>
      <c r="AO138" s="260"/>
      <c r="AP138" s="35">
        <v>0</v>
      </c>
      <c r="AQ138" s="38" t="str">
        <f t="shared" si="28"/>
        <v>No Aplica</v>
      </c>
      <c r="AR138" s="39" t="str">
        <f t="shared" si="19"/>
        <v>No reporta avance en el periodo</v>
      </c>
      <c r="AS138" s="178" t="s">
        <v>1081</v>
      </c>
      <c r="AT138" s="71" t="s">
        <v>59</v>
      </c>
      <c r="AU138" s="35" t="s">
        <v>59</v>
      </c>
      <c r="AV138" s="41" t="str">
        <f t="shared" si="29"/>
        <v>Sin iniciar</v>
      </c>
      <c r="AW138" s="274">
        <v>3665806.5630000001</v>
      </c>
      <c r="AX138" s="274">
        <v>2728989.29</v>
      </c>
      <c r="AY138" s="274">
        <v>145261180</v>
      </c>
      <c r="AZ138" s="274">
        <v>123368978</v>
      </c>
      <c r="BA138" s="274">
        <v>46344781</v>
      </c>
    </row>
    <row r="139" spans="2:53" s="95" customFormat="1" ht="114.75" customHeight="1">
      <c r="B139" s="20" t="s">
        <v>906</v>
      </c>
      <c r="C139" s="21" t="s">
        <v>1082</v>
      </c>
      <c r="D139" s="22" t="s">
        <v>79</v>
      </c>
      <c r="E139" s="22" t="s">
        <v>157</v>
      </c>
      <c r="F139" s="22" t="s">
        <v>168</v>
      </c>
      <c r="G139" s="147">
        <v>3</v>
      </c>
      <c r="H139" s="189" t="s">
        <v>1083</v>
      </c>
      <c r="I139" s="25" t="s">
        <v>46</v>
      </c>
      <c r="J139" s="25" t="s">
        <v>84</v>
      </c>
      <c r="K139" s="22" t="s">
        <v>1084</v>
      </c>
      <c r="L139" s="189" t="s">
        <v>1085</v>
      </c>
      <c r="M139" s="137">
        <v>45327</v>
      </c>
      <c r="N139" s="24" t="s">
        <v>592</v>
      </c>
      <c r="O139" s="48">
        <v>0</v>
      </c>
      <c r="P139" s="48">
        <v>1</v>
      </c>
      <c r="Q139" s="48">
        <v>0</v>
      </c>
      <c r="R139" s="151">
        <v>2</v>
      </c>
      <c r="S139" s="52" t="s">
        <v>50</v>
      </c>
      <c r="T139" s="182">
        <v>33256570.149999999</v>
      </c>
      <c r="U139" s="102" t="s">
        <v>51</v>
      </c>
      <c r="V139" s="22" t="s">
        <v>1086</v>
      </c>
      <c r="W139" s="183">
        <v>48400000</v>
      </c>
      <c r="X139" s="25" t="s">
        <v>128</v>
      </c>
      <c r="Y139" s="25" t="s">
        <v>54</v>
      </c>
      <c r="Z139" s="22" t="s">
        <v>129</v>
      </c>
      <c r="AA139" s="25" t="s">
        <v>59</v>
      </c>
      <c r="AB139" s="348"/>
      <c r="AC139" s="35"/>
      <c r="AD139" s="38" t="str">
        <f t="shared" si="24"/>
        <v>No Aplica</v>
      </c>
      <c r="AE139" s="39" t="str">
        <f t="shared" si="30"/>
        <v>No reporta avance en el periodo</v>
      </c>
      <c r="AF139" s="184" t="s">
        <v>1087</v>
      </c>
      <c r="AG139" s="45" t="s">
        <v>59</v>
      </c>
      <c r="AH139" s="45" t="s">
        <v>59</v>
      </c>
      <c r="AI139" s="41" t="str">
        <f t="shared" si="26"/>
        <v>Sin iniciar</v>
      </c>
      <c r="AJ139" s="269">
        <v>33256570.149999999</v>
      </c>
      <c r="AK139" s="269">
        <v>8314142.54</v>
      </c>
      <c r="AL139" s="412"/>
      <c r="AM139" s="412"/>
      <c r="AN139" s="412"/>
      <c r="AO139" s="260"/>
      <c r="AP139" s="35">
        <v>1</v>
      </c>
      <c r="AQ139" s="38">
        <f t="shared" si="28"/>
        <v>1</v>
      </c>
      <c r="AR139" s="39" t="str">
        <f t="shared" si="19"/>
        <v>Avance satisfactorio</v>
      </c>
      <c r="AS139" s="184" t="s">
        <v>1088</v>
      </c>
      <c r="AT139" s="71" t="s">
        <v>1089</v>
      </c>
      <c r="AU139" s="35" t="s">
        <v>59</v>
      </c>
      <c r="AV139" s="41" t="str">
        <f>IF($AP139&lt;1,"Sin iniciar",IF($AP139=100,"Terminado","En gestión"))</f>
        <v>En gestión</v>
      </c>
      <c r="AW139" s="274">
        <v>33256570.149999999</v>
      </c>
      <c r="AX139" s="274">
        <v>11455040.800000001</v>
      </c>
      <c r="AY139" s="274">
        <v>58104472</v>
      </c>
      <c r="AZ139" s="274">
        <v>49347591</v>
      </c>
      <c r="BA139" s="274">
        <v>18537912</v>
      </c>
    </row>
    <row r="140" spans="2:53" s="95" customFormat="1" ht="114.75" customHeight="1">
      <c r="B140" s="20" t="s">
        <v>906</v>
      </c>
      <c r="C140" s="21" t="s">
        <v>1090</v>
      </c>
      <c r="D140" s="22" t="s">
        <v>1091</v>
      </c>
      <c r="E140" s="22" t="s">
        <v>178</v>
      </c>
      <c r="F140" s="22" t="s">
        <v>168</v>
      </c>
      <c r="G140" s="147">
        <v>1</v>
      </c>
      <c r="H140" s="190" t="s">
        <v>1092</v>
      </c>
      <c r="I140" s="25" t="s">
        <v>83</v>
      </c>
      <c r="J140" s="25" t="s">
        <v>84</v>
      </c>
      <c r="K140" s="22" t="s">
        <v>1084</v>
      </c>
      <c r="L140" s="189" t="s">
        <v>1093</v>
      </c>
      <c r="M140" s="137">
        <v>45474</v>
      </c>
      <c r="N140" s="137">
        <v>45657</v>
      </c>
      <c r="O140" s="48">
        <v>0</v>
      </c>
      <c r="P140" s="48">
        <v>0</v>
      </c>
      <c r="Q140" s="48">
        <v>0</v>
      </c>
      <c r="R140" s="186">
        <v>1</v>
      </c>
      <c r="S140" s="52" t="s">
        <v>50</v>
      </c>
      <c r="T140" s="182" t="s">
        <v>1094</v>
      </c>
      <c r="U140" s="102" t="s">
        <v>51</v>
      </c>
      <c r="V140" s="22" t="s">
        <v>1095</v>
      </c>
      <c r="W140" s="183">
        <v>100000000</v>
      </c>
      <c r="X140" s="25" t="s">
        <v>128</v>
      </c>
      <c r="Y140" s="25" t="s">
        <v>54</v>
      </c>
      <c r="Z140" s="22" t="s">
        <v>129</v>
      </c>
      <c r="AA140" s="25"/>
      <c r="AB140" s="348"/>
      <c r="AC140" s="35"/>
      <c r="AD140" s="38" t="str">
        <f t="shared" si="24"/>
        <v>No Aplica</v>
      </c>
      <c r="AE140" s="39" t="str">
        <f>IF(ISTEXT(AD140),"No reporta avance en el periodo",IF(AD140&lt;=69%,"Avance insuficiente",IF(AD140&gt;95%,"Avance satisfactorio",IF(AD140&gt;70%,"Avance suficiente",IF(AD140&lt;94%,"Avance suficiente",0)))))</f>
        <v>No reporta avance en el periodo</v>
      </c>
      <c r="AF140" s="45" t="s">
        <v>59</v>
      </c>
      <c r="AG140" s="45" t="s">
        <v>59</v>
      </c>
      <c r="AH140" s="45" t="s">
        <v>59</v>
      </c>
      <c r="AI140" s="41" t="str">
        <f>IF(AC140&lt;1%,"Sin iniciar",IF(AC140=100%,"Terminado","En gestión"))</f>
        <v>Sin iniciar</v>
      </c>
      <c r="AJ140" s="269">
        <v>0</v>
      </c>
      <c r="AK140" s="269">
        <v>0</v>
      </c>
      <c r="AL140" s="318">
        <v>0</v>
      </c>
      <c r="AM140" s="318">
        <v>0</v>
      </c>
      <c r="AN140" s="318">
        <v>0</v>
      </c>
      <c r="AO140" s="260"/>
      <c r="AP140" s="35">
        <v>0</v>
      </c>
      <c r="AQ140" s="38" t="str">
        <f t="shared" si="28"/>
        <v>No Aplica</v>
      </c>
      <c r="AR140" s="39" t="str">
        <f t="shared" si="19"/>
        <v>No reporta avance en el periodo</v>
      </c>
      <c r="AS140" s="184" t="s">
        <v>1096</v>
      </c>
      <c r="AT140" s="71" t="s">
        <v>59</v>
      </c>
      <c r="AU140" s="35" t="s">
        <v>59</v>
      </c>
      <c r="AV140" s="41" t="str">
        <f t="shared" ref="AV140" si="31">IF($AC140&lt;1%,"Sin iniciar",IF($AC140=100%,"Terminado","En gestión"))</f>
        <v>Sin iniciar</v>
      </c>
      <c r="AW140" s="274">
        <v>0</v>
      </c>
      <c r="AX140" s="274">
        <v>0</v>
      </c>
      <c r="AY140" s="274">
        <v>116208944</v>
      </c>
      <c r="AZ140" s="274">
        <v>98695182</v>
      </c>
      <c r="BA140" s="274">
        <v>37075825</v>
      </c>
    </row>
    <row r="141" spans="2:53" s="95" customFormat="1" ht="66.75" customHeight="1">
      <c r="B141" s="46" t="s">
        <v>1097</v>
      </c>
      <c r="C141" s="21" t="s">
        <v>1098</v>
      </c>
      <c r="D141" s="47" t="s">
        <v>42</v>
      </c>
      <c r="E141" s="47" t="s">
        <v>157</v>
      </c>
      <c r="F141" s="47" t="s">
        <v>168</v>
      </c>
      <c r="G141" s="147">
        <v>1</v>
      </c>
      <c r="H141" s="47" t="s">
        <v>1685</v>
      </c>
      <c r="I141" s="50" t="s">
        <v>46</v>
      </c>
      <c r="J141" s="50" t="s">
        <v>84</v>
      </c>
      <c r="K141" s="47" t="s">
        <v>1099</v>
      </c>
      <c r="L141" s="47" t="s">
        <v>1100</v>
      </c>
      <c r="M141" s="51">
        <v>45383</v>
      </c>
      <c r="N141" s="47" t="s">
        <v>1101</v>
      </c>
      <c r="O141" s="171">
        <v>0</v>
      </c>
      <c r="P141" s="48">
        <v>1</v>
      </c>
      <c r="Q141" s="48">
        <v>0</v>
      </c>
      <c r="R141" s="48">
        <v>0</v>
      </c>
      <c r="S141" s="52" t="s">
        <v>50</v>
      </c>
      <c r="T141" s="191">
        <v>43870108</v>
      </c>
      <c r="U141" s="192" t="s">
        <v>1102</v>
      </c>
      <c r="V141" s="193" t="s">
        <v>1103</v>
      </c>
      <c r="W141" s="194">
        <v>100744718.40000001</v>
      </c>
      <c r="X141" s="193" t="s">
        <v>128</v>
      </c>
      <c r="Y141" s="193" t="s">
        <v>54</v>
      </c>
      <c r="Z141" s="192" t="s">
        <v>129</v>
      </c>
      <c r="AA141" s="193" t="s">
        <v>59</v>
      </c>
      <c r="AB141" s="348"/>
      <c r="AC141" s="35">
        <v>0</v>
      </c>
      <c r="AD141" s="38" t="str">
        <f t="shared" si="24"/>
        <v>No Aplica</v>
      </c>
      <c r="AE141" s="39" t="str">
        <f t="shared" ref="AE141:AE151" si="32">IF(ISTEXT(AD141),"No reporta avance en el periodo",IF(AD141&lt;=69%,"Avance insuficiente",IF(AD141&gt;95%,"Avance satisfactorio",IF(AD141&gt;70%,"Avance suficiente",IF(AD141&lt;94%,"Avance suficiente",0)))))</f>
        <v>No reporta avance en el periodo</v>
      </c>
      <c r="AF141" s="184" t="s">
        <v>59</v>
      </c>
      <c r="AG141" s="184" t="s">
        <v>59</v>
      </c>
      <c r="AH141" s="184" t="s">
        <v>59</v>
      </c>
      <c r="AI141" s="41" t="str">
        <f t="shared" ref="AI141:AI174" si="33">IF(AC141&lt;1%,"Sin iniciar",IF(AC141=100%,"Terminado","En gestión"))</f>
        <v>Sin iniciar</v>
      </c>
      <c r="AJ141" s="269">
        <v>43870108</v>
      </c>
      <c r="AK141" s="269">
        <v>0</v>
      </c>
      <c r="AL141" s="500">
        <v>503723592</v>
      </c>
      <c r="AM141" s="500">
        <v>477350000</v>
      </c>
      <c r="AN141" s="500">
        <v>67083334.329999998</v>
      </c>
      <c r="AO141" s="260"/>
      <c r="AP141" s="35">
        <v>1</v>
      </c>
      <c r="AQ141" s="38">
        <f t="shared" si="28"/>
        <v>1</v>
      </c>
      <c r="AR141" s="39" t="str">
        <f t="shared" si="19"/>
        <v>Avance satisfactorio</v>
      </c>
      <c r="AS141" s="184" t="s">
        <v>1104</v>
      </c>
      <c r="AT141" s="360" t="s">
        <v>1105</v>
      </c>
      <c r="AU141" s="360" t="s">
        <v>59</v>
      </c>
      <c r="AV141" s="41" t="str">
        <f t="shared" ref="AV141:AV200" si="34">IF($AP141&lt;1%,"Sin iniciar",IF($AP141=100%,"Terminado","En gestión"))</f>
        <v>Terminado</v>
      </c>
      <c r="AW141" s="42">
        <v>43870108</v>
      </c>
      <c r="AX141" s="42">
        <f>AW141</f>
        <v>43870108</v>
      </c>
      <c r="AY141" s="410">
        <v>638723592</v>
      </c>
      <c r="AZ141" s="410">
        <v>477350000</v>
      </c>
      <c r="BA141" s="410">
        <v>195116667.33000001</v>
      </c>
    </row>
    <row r="142" spans="2:53" s="95" customFormat="1" ht="60" customHeight="1">
      <c r="B142" s="46" t="s">
        <v>1097</v>
      </c>
      <c r="C142" s="21" t="s">
        <v>1106</v>
      </c>
      <c r="D142" s="47" t="s">
        <v>42</v>
      </c>
      <c r="E142" s="47" t="s">
        <v>157</v>
      </c>
      <c r="F142" s="47" t="s">
        <v>168</v>
      </c>
      <c r="G142" s="147">
        <v>1</v>
      </c>
      <c r="H142" s="49" t="s">
        <v>1686</v>
      </c>
      <c r="I142" s="50" t="s">
        <v>46</v>
      </c>
      <c r="J142" s="50" t="s">
        <v>84</v>
      </c>
      <c r="K142" s="47" t="s">
        <v>1099</v>
      </c>
      <c r="L142" s="47" t="s">
        <v>1107</v>
      </c>
      <c r="M142" s="51">
        <v>45566</v>
      </c>
      <c r="N142" s="47" t="s">
        <v>592</v>
      </c>
      <c r="O142" s="48">
        <v>0</v>
      </c>
      <c r="P142" s="48">
        <v>0</v>
      </c>
      <c r="Q142" s="48">
        <v>0</v>
      </c>
      <c r="R142" s="48">
        <v>1</v>
      </c>
      <c r="S142" s="52" t="s">
        <v>50</v>
      </c>
      <c r="T142" s="191">
        <v>43870108</v>
      </c>
      <c r="U142" s="192" t="s">
        <v>1102</v>
      </c>
      <c r="V142" s="193" t="s">
        <v>1103</v>
      </c>
      <c r="W142" s="194">
        <v>100744718.40000001</v>
      </c>
      <c r="X142" s="193" t="s">
        <v>128</v>
      </c>
      <c r="Y142" s="193" t="s">
        <v>54</v>
      </c>
      <c r="Z142" s="192" t="s">
        <v>129</v>
      </c>
      <c r="AA142" s="193" t="s">
        <v>59</v>
      </c>
      <c r="AB142" s="348"/>
      <c r="AC142" s="35">
        <v>0</v>
      </c>
      <c r="AD142" s="38" t="str">
        <f t="shared" si="24"/>
        <v>No Aplica</v>
      </c>
      <c r="AE142" s="39" t="str">
        <f t="shared" si="32"/>
        <v>No reporta avance en el periodo</v>
      </c>
      <c r="AF142" s="184" t="s">
        <v>59</v>
      </c>
      <c r="AG142" s="184" t="s">
        <v>59</v>
      </c>
      <c r="AH142" s="184" t="s">
        <v>59</v>
      </c>
      <c r="AI142" s="41" t="str">
        <f t="shared" si="33"/>
        <v>Sin iniciar</v>
      </c>
      <c r="AJ142" s="269">
        <v>43870108</v>
      </c>
      <c r="AK142" s="269">
        <v>0</v>
      </c>
      <c r="AL142" s="500"/>
      <c r="AM142" s="500"/>
      <c r="AN142" s="500"/>
      <c r="AO142" s="260"/>
      <c r="AP142" s="35">
        <v>0</v>
      </c>
      <c r="AQ142" s="38" t="str">
        <f t="shared" si="28"/>
        <v>No Aplica</v>
      </c>
      <c r="AR142" s="39" t="str">
        <f t="shared" si="19"/>
        <v>No reporta avance en el periodo</v>
      </c>
      <c r="AS142" s="184" t="s">
        <v>59</v>
      </c>
      <c r="AT142" s="360" t="s">
        <v>59</v>
      </c>
      <c r="AU142" s="360" t="s">
        <v>59</v>
      </c>
      <c r="AV142" s="41" t="str">
        <f t="shared" si="34"/>
        <v>Sin iniciar</v>
      </c>
      <c r="AW142" s="274">
        <v>0</v>
      </c>
      <c r="AX142" s="274">
        <v>0</v>
      </c>
      <c r="AY142" s="411"/>
      <c r="AZ142" s="411"/>
      <c r="BA142" s="411"/>
    </row>
    <row r="143" spans="2:53" s="95" customFormat="1" ht="85.5" customHeight="1">
      <c r="B143" s="46" t="s">
        <v>1097</v>
      </c>
      <c r="C143" s="21" t="s">
        <v>1108</v>
      </c>
      <c r="D143" s="47" t="s">
        <v>42</v>
      </c>
      <c r="E143" s="47" t="s">
        <v>157</v>
      </c>
      <c r="F143" s="47" t="s">
        <v>168</v>
      </c>
      <c r="G143" s="147">
        <v>2</v>
      </c>
      <c r="H143" s="49" t="s">
        <v>1109</v>
      </c>
      <c r="I143" s="50" t="s">
        <v>46</v>
      </c>
      <c r="J143" s="50" t="s">
        <v>84</v>
      </c>
      <c r="K143" s="47" t="s">
        <v>1110</v>
      </c>
      <c r="L143" s="47" t="s">
        <v>1111</v>
      </c>
      <c r="M143" s="51">
        <v>45478</v>
      </c>
      <c r="N143" s="51">
        <v>45565</v>
      </c>
      <c r="O143" s="48">
        <v>0</v>
      </c>
      <c r="P143" s="48">
        <v>0</v>
      </c>
      <c r="Q143" s="48">
        <v>2</v>
      </c>
      <c r="R143" s="48">
        <v>0</v>
      </c>
      <c r="S143" s="52" t="s">
        <v>50</v>
      </c>
      <c r="T143" s="191">
        <v>43870108</v>
      </c>
      <c r="U143" s="192" t="s">
        <v>1102</v>
      </c>
      <c r="V143" s="193" t="s">
        <v>1103</v>
      </c>
      <c r="W143" s="194">
        <v>100744718.40000001</v>
      </c>
      <c r="X143" s="193" t="s">
        <v>128</v>
      </c>
      <c r="Y143" s="193" t="s">
        <v>54</v>
      </c>
      <c r="Z143" s="192" t="s">
        <v>129</v>
      </c>
      <c r="AA143" s="193" t="s">
        <v>59</v>
      </c>
      <c r="AB143" s="348"/>
      <c r="AC143" s="35">
        <v>0</v>
      </c>
      <c r="AD143" s="38" t="str">
        <f t="shared" si="24"/>
        <v>No Aplica</v>
      </c>
      <c r="AE143" s="39" t="str">
        <f t="shared" si="32"/>
        <v>No reporta avance en el periodo</v>
      </c>
      <c r="AF143" s="184" t="s">
        <v>59</v>
      </c>
      <c r="AG143" s="184" t="s">
        <v>59</v>
      </c>
      <c r="AH143" s="184" t="s">
        <v>59</v>
      </c>
      <c r="AI143" s="41" t="str">
        <f t="shared" si="33"/>
        <v>Sin iniciar</v>
      </c>
      <c r="AJ143" s="269">
        <v>43870108</v>
      </c>
      <c r="AK143" s="269">
        <v>0</v>
      </c>
      <c r="AL143" s="500"/>
      <c r="AM143" s="500"/>
      <c r="AN143" s="500"/>
      <c r="AO143" s="260"/>
      <c r="AP143" s="35">
        <v>0</v>
      </c>
      <c r="AQ143" s="38" t="str">
        <f t="shared" si="28"/>
        <v>No Aplica</v>
      </c>
      <c r="AR143" s="39" t="str">
        <f t="shared" si="19"/>
        <v>No reporta avance en el periodo</v>
      </c>
      <c r="AS143" s="184" t="s">
        <v>59</v>
      </c>
      <c r="AT143" s="360" t="s">
        <v>59</v>
      </c>
      <c r="AU143" s="360" t="s">
        <v>59</v>
      </c>
      <c r="AV143" s="41" t="str">
        <f t="shared" si="34"/>
        <v>Sin iniciar</v>
      </c>
      <c r="AW143" s="274">
        <v>0</v>
      </c>
      <c r="AX143" s="274">
        <v>0</v>
      </c>
      <c r="AY143" s="411"/>
      <c r="AZ143" s="411"/>
      <c r="BA143" s="411"/>
    </row>
    <row r="144" spans="2:53" s="95" customFormat="1" ht="85.5" customHeight="1">
      <c r="B144" s="46" t="s">
        <v>1097</v>
      </c>
      <c r="C144" s="21" t="s">
        <v>1112</v>
      </c>
      <c r="D144" s="47" t="s">
        <v>42</v>
      </c>
      <c r="E144" s="47" t="s">
        <v>157</v>
      </c>
      <c r="F144" s="47" t="s">
        <v>168</v>
      </c>
      <c r="G144" s="147">
        <v>1</v>
      </c>
      <c r="H144" s="47" t="s">
        <v>1687</v>
      </c>
      <c r="I144" s="50" t="s">
        <v>46</v>
      </c>
      <c r="J144" s="50" t="s">
        <v>84</v>
      </c>
      <c r="K144" s="47" t="s">
        <v>1113</v>
      </c>
      <c r="L144" s="47" t="s">
        <v>1688</v>
      </c>
      <c r="M144" s="51">
        <v>45397</v>
      </c>
      <c r="N144" s="47" t="s">
        <v>1101</v>
      </c>
      <c r="O144" s="48">
        <v>0</v>
      </c>
      <c r="P144" s="48">
        <v>1</v>
      </c>
      <c r="Q144" s="48">
        <v>0</v>
      </c>
      <c r="R144" s="48">
        <v>0</v>
      </c>
      <c r="S144" s="52" t="s">
        <v>50</v>
      </c>
      <c r="T144" s="191">
        <v>43870108</v>
      </c>
      <c r="U144" s="192" t="s">
        <v>1102</v>
      </c>
      <c r="V144" s="193" t="s">
        <v>1103</v>
      </c>
      <c r="W144" s="194">
        <v>100744718.40000001</v>
      </c>
      <c r="X144" s="193" t="s">
        <v>128</v>
      </c>
      <c r="Y144" s="193" t="s">
        <v>54</v>
      </c>
      <c r="Z144" s="192" t="s">
        <v>129</v>
      </c>
      <c r="AA144" s="193" t="s">
        <v>59</v>
      </c>
      <c r="AB144" s="348"/>
      <c r="AC144" s="35">
        <v>0</v>
      </c>
      <c r="AD144" s="38" t="str">
        <f t="shared" si="24"/>
        <v>No Aplica</v>
      </c>
      <c r="AE144" s="39" t="str">
        <f t="shared" si="32"/>
        <v>No reporta avance en el periodo</v>
      </c>
      <c r="AF144" s="184" t="s">
        <v>59</v>
      </c>
      <c r="AG144" s="184" t="s">
        <v>59</v>
      </c>
      <c r="AH144" s="184" t="s">
        <v>59</v>
      </c>
      <c r="AI144" s="41" t="str">
        <f t="shared" si="33"/>
        <v>Sin iniciar</v>
      </c>
      <c r="AJ144" s="269">
        <v>43870108</v>
      </c>
      <c r="AK144" s="269">
        <v>0</v>
      </c>
      <c r="AL144" s="500"/>
      <c r="AM144" s="500"/>
      <c r="AN144" s="500"/>
      <c r="AO144" s="260"/>
      <c r="AP144" s="35">
        <v>1</v>
      </c>
      <c r="AQ144" s="38">
        <f t="shared" si="28"/>
        <v>1</v>
      </c>
      <c r="AR144" s="39" t="str">
        <f t="shared" si="19"/>
        <v>Avance satisfactorio</v>
      </c>
      <c r="AS144" s="184" t="s">
        <v>1114</v>
      </c>
      <c r="AT144" s="360" t="s">
        <v>1115</v>
      </c>
      <c r="AU144" s="360" t="s">
        <v>59</v>
      </c>
      <c r="AV144" s="41" t="str">
        <f t="shared" si="34"/>
        <v>Terminado</v>
      </c>
      <c r="AW144" s="276">
        <v>43870108</v>
      </c>
      <c r="AX144" s="276">
        <v>43870108</v>
      </c>
      <c r="AY144" s="411"/>
      <c r="AZ144" s="411"/>
      <c r="BA144" s="411"/>
    </row>
    <row r="145" spans="2:53" s="95" customFormat="1" ht="85.5" customHeight="1">
      <c r="B145" s="46" t="s">
        <v>1097</v>
      </c>
      <c r="C145" s="21" t="s">
        <v>1116</v>
      </c>
      <c r="D145" s="47" t="s">
        <v>42</v>
      </c>
      <c r="E145" s="47" t="s">
        <v>157</v>
      </c>
      <c r="F145" s="47" t="s">
        <v>168</v>
      </c>
      <c r="G145" s="147">
        <v>2</v>
      </c>
      <c r="H145" s="49" t="s">
        <v>1117</v>
      </c>
      <c r="I145" s="50" t="s">
        <v>46</v>
      </c>
      <c r="J145" s="50" t="s">
        <v>84</v>
      </c>
      <c r="K145" s="47" t="s">
        <v>1118</v>
      </c>
      <c r="L145" s="47" t="s">
        <v>1119</v>
      </c>
      <c r="M145" s="51">
        <v>45570</v>
      </c>
      <c r="N145" s="47" t="s">
        <v>592</v>
      </c>
      <c r="O145" s="48">
        <v>0</v>
      </c>
      <c r="P145" s="48">
        <v>0</v>
      </c>
      <c r="Q145" s="48">
        <v>0</v>
      </c>
      <c r="R145" s="48">
        <v>2</v>
      </c>
      <c r="S145" s="52" t="s">
        <v>50</v>
      </c>
      <c r="T145" s="191">
        <v>43870108</v>
      </c>
      <c r="U145" s="192" t="s">
        <v>1102</v>
      </c>
      <c r="V145" s="193" t="s">
        <v>1103</v>
      </c>
      <c r="W145" s="194">
        <v>100744718.40000001</v>
      </c>
      <c r="X145" s="193" t="s">
        <v>128</v>
      </c>
      <c r="Y145" s="193" t="s">
        <v>54</v>
      </c>
      <c r="Z145" s="192" t="s">
        <v>129</v>
      </c>
      <c r="AA145" s="193" t="s">
        <v>59</v>
      </c>
      <c r="AB145" s="348"/>
      <c r="AC145" s="35">
        <v>0</v>
      </c>
      <c r="AD145" s="38" t="str">
        <f t="shared" si="24"/>
        <v>No Aplica</v>
      </c>
      <c r="AE145" s="39" t="str">
        <f t="shared" si="32"/>
        <v>No reporta avance en el periodo</v>
      </c>
      <c r="AF145" s="184" t="s">
        <v>59</v>
      </c>
      <c r="AG145" s="184" t="s">
        <v>59</v>
      </c>
      <c r="AH145" s="184" t="s">
        <v>59</v>
      </c>
      <c r="AI145" s="41" t="str">
        <f t="shared" si="33"/>
        <v>Sin iniciar</v>
      </c>
      <c r="AJ145" s="269">
        <v>43870108</v>
      </c>
      <c r="AK145" s="269">
        <v>0</v>
      </c>
      <c r="AL145" s="500"/>
      <c r="AM145" s="500"/>
      <c r="AN145" s="500"/>
      <c r="AO145" s="260"/>
      <c r="AP145" s="35">
        <v>0</v>
      </c>
      <c r="AQ145" s="38" t="str">
        <f t="shared" si="28"/>
        <v>No Aplica</v>
      </c>
      <c r="AR145" s="39" t="str">
        <f t="shared" si="19"/>
        <v>No reporta avance en el periodo</v>
      </c>
      <c r="AS145" s="184" t="s">
        <v>59</v>
      </c>
      <c r="AT145" s="360" t="s">
        <v>59</v>
      </c>
      <c r="AU145" s="360" t="s">
        <v>59</v>
      </c>
      <c r="AV145" s="41" t="str">
        <f t="shared" si="34"/>
        <v>Sin iniciar</v>
      </c>
      <c r="AW145" s="274">
        <v>0</v>
      </c>
      <c r="AX145" s="274">
        <v>0</v>
      </c>
      <c r="AY145" s="497"/>
      <c r="AZ145" s="497"/>
      <c r="BA145" s="497"/>
    </row>
    <row r="146" spans="2:53" s="201" customFormat="1" ht="92.25" customHeight="1">
      <c r="B146" s="195" t="s">
        <v>1097</v>
      </c>
      <c r="C146" s="21" t="s">
        <v>1120</v>
      </c>
      <c r="D146" s="49" t="s">
        <v>42</v>
      </c>
      <c r="E146" s="49" t="s">
        <v>1121</v>
      </c>
      <c r="F146" s="49" t="s">
        <v>143</v>
      </c>
      <c r="G146" s="134">
        <v>1</v>
      </c>
      <c r="H146" s="49" t="s">
        <v>1122</v>
      </c>
      <c r="I146" s="196" t="s">
        <v>46</v>
      </c>
      <c r="J146" s="196" t="s">
        <v>47</v>
      </c>
      <c r="K146" s="49" t="s">
        <v>1123</v>
      </c>
      <c r="L146" s="49" t="s">
        <v>1124</v>
      </c>
      <c r="M146" s="67">
        <v>45306</v>
      </c>
      <c r="N146" s="49" t="s">
        <v>592</v>
      </c>
      <c r="O146" s="186" t="s">
        <v>1125</v>
      </c>
      <c r="P146" s="186" t="s">
        <v>1126</v>
      </c>
      <c r="Q146" s="186" t="s">
        <v>1127</v>
      </c>
      <c r="R146" s="186" t="s">
        <v>1128</v>
      </c>
      <c r="S146" s="197" t="s">
        <v>50</v>
      </c>
      <c r="T146" s="191">
        <v>91459212</v>
      </c>
      <c r="U146" s="198" t="s">
        <v>1102</v>
      </c>
      <c r="V146" s="199" t="s">
        <v>892</v>
      </c>
      <c r="W146" s="200">
        <v>88000000</v>
      </c>
      <c r="X146" s="199" t="s">
        <v>128</v>
      </c>
      <c r="Y146" s="199" t="s">
        <v>54</v>
      </c>
      <c r="Z146" s="198" t="s">
        <v>129</v>
      </c>
      <c r="AA146" s="199" t="s">
        <v>56</v>
      </c>
      <c r="AB146" s="351"/>
      <c r="AC146" s="202">
        <v>0.25</v>
      </c>
      <c r="AD146" s="38">
        <f t="shared" si="24"/>
        <v>1</v>
      </c>
      <c r="AE146" s="39" t="str">
        <f t="shared" si="32"/>
        <v>Avance satisfactorio</v>
      </c>
      <c r="AF146" s="184" t="s">
        <v>1129</v>
      </c>
      <c r="AG146" s="184" t="s">
        <v>1130</v>
      </c>
      <c r="AH146" s="184" t="s">
        <v>59</v>
      </c>
      <c r="AI146" s="41" t="str">
        <f t="shared" si="33"/>
        <v>En gestión</v>
      </c>
      <c r="AJ146" s="269">
        <v>91459212</v>
      </c>
      <c r="AK146" s="269">
        <f>AJ146*3/12</f>
        <v>22864803</v>
      </c>
      <c r="AL146" s="492">
        <v>184000000</v>
      </c>
      <c r="AM146" s="492">
        <v>166000000</v>
      </c>
      <c r="AN146" s="492">
        <v>7466667</v>
      </c>
      <c r="AO146" s="260"/>
      <c r="AP146" s="91">
        <v>0.5</v>
      </c>
      <c r="AQ146" s="38">
        <f t="shared" si="28"/>
        <v>1</v>
      </c>
      <c r="AR146" s="39" t="str">
        <f t="shared" ref="AR146:AR209" si="35">IF(ISTEXT(AQ146),"No reporta avance en el periodo",IF(AQ146&lt;=69%,"Avance insuficiente",IF(AQ146&gt;95%,"Avance satisfactorio",IF(AQ146&gt;70%,"Avance suficiente",IF(AQ146&lt;94%,"Avance suficiente",0)))))</f>
        <v>Avance satisfactorio</v>
      </c>
      <c r="AS146" s="184" t="s">
        <v>1131</v>
      </c>
      <c r="AT146" s="360" t="s">
        <v>1132</v>
      </c>
      <c r="AU146" s="360" t="s">
        <v>59</v>
      </c>
      <c r="AV146" s="41" t="str">
        <f t="shared" si="34"/>
        <v>En gestión</v>
      </c>
      <c r="AW146" s="290">
        <v>91459212</v>
      </c>
      <c r="AX146" s="169">
        <f>AW146*(3/12)</f>
        <v>22864803</v>
      </c>
      <c r="AY146" s="498">
        <v>184000000</v>
      </c>
      <c r="AZ146" s="498">
        <v>162655291</v>
      </c>
      <c r="BA146" s="498">
        <v>54196077</v>
      </c>
    </row>
    <row r="147" spans="2:53" ht="89.25" customHeight="1">
      <c r="B147" s="46" t="s">
        <v>1097</v>
      </c>
      <c r="C147" s="21" t="s">
        <v>1133</v>
      </c>
      <c r="D147" s="47" t="s">
        <v>42</v>
      </c>
      <c r="E147" s="47" t="s">
        <v>1134</v>
      </c>
      <c r="F147" s="47" t="s">
        <v>143</v>
      </c>
      <c r="G147" s="59">
        <v>1</v>
      </c>
      <c r="H147" s="49" t="s">
        <v>1135</v>
      </c>
      <c r="I147" s="50" t="s">
        <v>46</v>
      </c>
      <c r="J147" s="50" t="s">
        <v>47</v>
      </c>
      <c r="K147" s="47" t="s">
        <v>1136</v>
      </c>
      <c r="L147" s="47" t="s">
        <v>1137</v>
      </c>
      <c r="M147" s="47" t="s">
        <v>1138</v>
      </c>
      <c r="N147" s="47" t="s">
        <v>592</v>
      </c>
      <c r="O147" s="58">
        <v>1</v>
      </c>
      <c r="P147" s="58">
        <v>1</v>
      </c>
      <c r="Q147" s="58">
        <v>1</v>
      </c>
      <c r="R147" s="58">
        <v>1</v>
      </c>
      <c r="S147" s="52" t="s">
        <v>50</v>
      </c>
      <c r="T147" s="191">
        <v>287473326</v>
      </c>
      <c r="U147" s="198" t="s">
        <v>1102</v>
      </c>
      <c r="V147" s="199" t="s">
        <v>892</v>
      </c>
      <c r="W147" s="200">
        <f>66000000+30000000</f>
        <v>96000000</v>
      </c>
      <c r="X147" s="193" t="s">
        <v>128</v>
      </c>
      <c r="Y147" s="193" t="s">
        <v>54</v>
      </c>
      <c r="Z147" s="192" t="s">
        <v>129</v>
      </c>
      <c r="AA147" s="192" t="s">
        <v>1139</v>
      </c>
      <c r="AB147" s="350"/>
      <c r="AC147" s="202">
        <f>(1/1)*1</f>
        <v>1</v>
      </c>
      <c r="AD147" s="38">
        <f t="shared" si="24"/>
        <v>1</v>
      </c>
      <c r="AE147" s="39" t="str">
        <f t="shared" si="32"/>
        <v>Avance satisfactorio</v>
      </c>
      <c r="AF147" s="184" t="s">
        <v>1140</v>
      </c>
      <c r="AG147" s="184" t="s">
        <v>1141</v>
      </c>
      <c r="AH147" s="184" t="s">
        <v>59</v>
      </c>
      <c r="AI147" s="41" t="str">
        <f t="shared" si="33"/>
        <v>Terminado</v>
      </c>
      <c r="AJ147" s="269">
        <v>287473326</v>
      </c>
      <c r="AK147" s="269">
        <f>AJ147*3/12</f>
        <v>71868331.5</v>
      </c>
      <c r="AL147" s="493"/>
      <c r="AM147" s="493"/>
      <c r="AN147" s="493"/>
      <c r="AO147" s="260"/>
      <c r="AP147" s="91">
        <v>1</v>
      </c>
      <c r="AQ147" s="38">
        <f t="shared" si="28"/>
        <v>1</v>
      </c>
      <c r="AR147" s="39" t="str">
        <f t="shared" si="35"/>
        <v>Avance satisfactorio</v>
      </c>
      <c r="AS147" s="184" t="s">
        <v>1689</v>
      </c>
      <c r="AT147" s="360" t="s">
        <v>1690</v>
      </c>
      <c r="AU147" s="360" t="s">
        <v>59</v>
      </c>
      <c r="AV147" s="41" t="str">
        <f t="shared" si="34"/>
        <v>Terminado</v>
      </c>
      <c r="AW147" s="290">
        <v>287473326</v>
      </c>
      <c r="AX147" s="42">
        <f>AW147*(3/12)</f>
        <v>71868331.5</v>
      </c>
      <c r="AY147" s="493"/>
      <c r="AZ147" s="493"/>
      <c r="BA147" s="493"/>
    </row>
    <row r="148" spans="2:53" ht="60" customHeight="1">
      <c r="B148" s="46" t="s">
        <v>1097</v>
      </c>
      <c r="C148" s="21" t="s">
        <v>1142</v>
      </c>
      <c r="D148" s="47" t="s">
        <v>42</v>
      </c>
      <c r="E148" s="47" t="s">
        <v>1134</v>
      </c>
      <c r="F148" s="47" t="s">
        <v>44</v>
      </c>
      <c r="G148" s="59">
        <v>1</v>
      </c>
      <c r="H148" s="49" t="s">
        <v>1143</v>
      </c>
      <c r="I148" s="50" t="s">
        <v>46</v>
      </c>
      <c r="J148" s="50" t="s">
        <v>47</v>
      </c>
      <c r="K148" s="47" t="s">
        <v>1144</v>
      </c>
      <c r="L148" s="47" t="s">
        <v>1145</v>
      </c>
      <c r="M148" s="51">
        <v>45474</v>
      </c>
      <c r="N148" s="47" t="s">
        <v>592</v>
      </c>
      <c r="O148" s="59">
        <v>0</v>
      </c>
      <c r="P148" s="59">
        <v>0</v>
      </c>
      <c r="Q148" s="58">
        <v>0.2</v>
      </c>
      <c r="R148" s="58">
        <v>1</v>
      </c>
      <c r="S148" s="52" t="s">
        <v>50</v>
      </c>
      <c r="T148" s="191">
        <v>91459212</v>
      </c>
      <c r="U148" s="192" t="s">
        <v>1102</v>
      </c>
      <c r="V148" s="193" t="s">
        <v>1146</v>
      </c>
      <c r="W148" s="501">
        <v>28880612472</v>
      </c>
      <c r="X148" s="193" t="s">
        <v>128</v>
      </c>
      <c r="Y148" s="193" t="s">
        <v>54</v>
      </c>
      <c r="Z148" s="192" t="s">
        <v>129</v>
      </c>
      <c r="AA148" s="192" t="s">
        <v>1139</v>
      </c>
      <c r="AB148" s="350"/>
      <c r="AC148" s="184">
        <v>0</v>
      </c>
      <c r="AD148" s="38" t="str">
        <f t="shared" si="24"/>
        <v>No Aplica</v>
      </c>
      <c r="AE148" s="39" t="str">
        <f t="shared" si="32"/>
        <v>No reporta avance en el periodo</v>
      </c>
      <c r="AF148" s="184" t="s">
        <v>59</v>
      </c>
      <c r="AG148" s="184" t="s">
        <v>59</v>
      </c>
      <c r="AH148" s="184" t="s">
        <v>59</v>
      </c>
      <c r="AI148" s="41" t="str">
        <f t="shared" si="33"/>
        <v>Sin iniciar</v>
      </c>
      <c r="AJ148" s="269">
        <v>91459212</v>
      </c>
      <c r="AK148" s="269">
        <v>0</v>
      </c>
      <c r="AL148" s="410">
        <v>30048275000</v>
      </c>
      <c r="AM148" s="410">
        <v>2498227454.2199998</v>
      </c>
      <c r="AN148" s="410">
        <v>196912610.13</v>
      </c>
      <c r="AO148" s="260"/>
      <c r="AP148" s="207">
        <v>0</v>
      </c>
      <c r="AQ148" s="38" t="str">
        <f t="shared" si="28"/>
        <v>No Aplica</v>
      </c>
      <c r="AR148" s="39" t="str">
        <f t="shared" si="35"/>
        <v>No reporta avance en el periodo</v>
      </c>
      <c r="AS148" s="184" t="s">
        <v>59</v>
      </c>
      <c r="AT148" s="360" t="s">
        <v>59</v>
      </c>
      <c r="AU148" s="360" t="s">
        <v>59</v>
      </c>
      <c r="AV148" s="41" t="str">
        <f t="shared" si="34"/>
        <v>Sin iniciar</v>
      </c>
      <c r="AW148" s="274">
        <v>0</v>
      </c>
      <c r="AX148" s="274">
        <v>0</v>
      </c>
      <c r="AY148" s="410">
        <v>22757806249.970001</v>
      </c>
      <c r="AZ148" s="410">
        <v>13256517717.23</v>
      </c>
      <c r="BA148" s="410">
        <v>1492246449.1452525</v>
      </c>
    </row>
    <row r="149" spans="2:53" ht="74.25" customHeight="1">
      <c r="B149" s="46" t="s">
        <v>1097</v>
      </c>
      <c r="C149" s="21" t="s">
        <v>1147</v>
      </c>
      <c r="D149" s="47" t="s">
        <v>42</v>
      </c>
      <c r="E149" s="47" t="s">
        <v>1134</v>
      </c>
      <c r="F149" s="47" t="s">
        <v>44</v>
      </c>
      <c r="G149" s="147">
        <v>1</v>
      </c>
      <c r="H149" s="49" t="s">
        <v>1148</v>
      </c>
      <c r="I149" s="50" t="s">
        <v>46</v>
      </c>
      <c r="J149" s="50" t="s">
        <v>84</v>
      </c>
      <c r="K149" s="47" t="s">
        <v>1149</v>
      </c>
      <c r="L149" s="47" t="s">
        <v>1150</v>
      </c>
      <c r="M149" s="51">
        <v>45566</v>
      </c>
      <c r="N149" s="47" t="s">
        <v>592</v>
      </c>
      <c r="O149" s="48">
        <v>0</v>
      </c>
      <c r="P149" s="48">
        <v>0</v>
      </c>
      <c r="Q149" s="48">
        <v>0</v>
      </c>
      <c r="R149" s="48" t="s">
        <v>1151</v>
      </c>
      <c r="S149" s="52" t="s">
        <v>50</v>
      </c>
      <c r="T149" s="191">
        <v>91459212</v>
      </c>
      <c r="U149" s="192" t="s">
        <v>1102</v>
      </c>
      <c r="V149" s="193" t="s">
        <v>1146</v>
      </c>
      <c r="W149" s="502"/>
      <c r="X149" s="193" t="s">
        <v>128</v>
      </c>
      <c r="Y149" s="193" t="s">
        <v>54</v>
      </c>
      <c r="Z149" s="192" t="s">
        <v>129</v>
      </c>
      <c r="AA149" s="193" t="s">
        <v>59</v>
      </c>
      <c r="AB149" s="348"/>
      <c r="AC149" s="184">
        <v>0</v>
      </c>
      <c r="AD149" s="38" t="str">
        <f t="shared" si="24"/>
        <v>No Aplica</v>
      </c>
      <c r="AE149" s="39" t="str">
        <f t="shared" si="32"/>
        <v>No reporta avance en el periodo</v>
      </c>
      <c r="AF149" s="184" t="s">
        <v>59</v>
      </c>
      <c r="AG149" s="184" t="s">
        <v>59</v>
      </c>
      <c r="AH149" s="184" t="s">
        <v>59</v>
      </c>
      <c r="AI149" s="41" t="str">
        <f t="shared" si="33"/>
        <v>Sin iniciar</v>
      </c>
      <c r="AJ149" s="269">
        <v>91459212</v>
      </c>
      <c r="AK149" s="269">
        <v>0</v>
      </c>
      <c r="AL149" s="411"/>
      <c r="AM149" s="411"/>
      <c r="AN149" s="411"/>
      <c r="AO149" s="260"/>
      <c r="AP149" s="207">
        <v>0</v>
      </c>
      <c r="AQ149" s="38" t="str">
        <f t="shared" si="28"/>
        <v>No Aplica</v>
      </c>
      <c r="AR149" s="39" t="str">
        <f t="shared" si="35"/>
        <v>No reporta avance en el periodo</v>
      </c>
      <c r="AS149" s="184" t="s">
        <v>59</v>
      </c>
      <c r="AT149" s="360" t="s">
        <v>59</v>
      </c>
      <c r="AU149" s="360" t="s">
        <v>59</v>
      </c>
      <c r="AV149" s="41" t="str">
        <f t="shared" si="34"/>
        <v>Sin iniciar</v>
      </c>
      <c r="AW149" s="274">
        <v>0</v>
      </c>
      <c r="AX149" s="274">
        <v>0</v>
      </c>
      <c r="AY149" s="411"/>
      <c r="AZ149" s="411"/>
      <c r="BA149" s="411"/>
    </row>
    <row r="150" spans="2:53" ht="74.25" customHeight="1">
      <c r="B150" s="46" t="s">
        <v>1097</v>
      </c>
      <c r="C150" s="21" t="s">
        <v>1152</v>
      </c>
      <c r="D150" s="47" t="s">
        <v>42</v>
      </c>
      <c r="E150" s="47" t="s">
        <v>1134</v>
      </c>
      <c r="F150" s="47" t="s">
        <v>44</v>
      </c>
      <c r="G150" s="59">
        <v>1</v>
      </c>
      <c r="H150" s="49" t="s">
        <v>1153</v>
      </c>
      <c r="I150" s="50" t="s">
        <v>46</v>
      </c>
      <c r="J150" s="50" t="s">
        <v>47</v>
      </c>
      <c r="K150" s="47" t="s">
        <v>1154</v>
      </c>
      <c r="L150" s="47" t="s">
        <v>1155</v>
      </c>
      <c r="M150" s="47" t="s">
        <v>1138</v>
      </c>
      <c r="N150" s="47" t="s">
        <v>592</v>
      </c>
      <c r="O150" s="58">
        <v>1</v>
      </c>
      <c r="P150" s="58">
        <v>1</v>
      </c>
      <c r="Q150" s="58">
        <v>1</v>
      </c>
      <c r="R150" s="58">
        <v>1</v>
      </c>
      <c r="S150" s="52" t="s">
        <v>50</v>
      </c>
      <c r="T150" s="191">
        <v>24962274</v>
      </c>
      <c r="U150" s="192" t="s">
        <v>1102</v>
      </c>
      <c r="V150" s="193" t="s">
        <v>1146</v>
      </c>
      <c r="W150" s="503"/>
      <c r="X150" s="193" t="s">
        <v>128</v>
      </c>
      <c r="Y150" s="193" t="s">
        <v>54</v>
      </c>
      <c r="Z150" s="192" t="s">
        <v>129</v>
      </c>
      <c r="AA150" s="193" t="s">
        <v>59</v>
      </c>
      <c r="AB150" s="348"/>
      <c r="AC150" s="202">
        <f>(1/1)*1</f>
        <v>1</v>
      </c>
      <c r="AD150" s="38">
        <f t="shared" si="24"/>
        <v>1</v>
      </c>
      <c r="AE150" s="39" t="str">
        <f t="shared" si="32"/>
        <v>Avance satisfactorio</v>
      </c>
      <c r="AF150" s="184" t="s">
        <v>1156</v>
      </c>
      <c r="AG150" s="184" t="s">
        <v>1157</v>
      </c>
      <c r="AH150" s="184" t="s">
        <v>59</v>
      </c>
      <c r="AI150" s="41" t="str">
        <f t="shared" si="33"/>
        <v>Terminado</v>
      </c>
      <c r="AJ150" s="269">
        <v>24962274</v>
      </c>
      <c r="AK150" s="269">
        <f>AJ150*3/12</f>
        <v>6240568.5</v>
      </c>
      <c r="AL150" s="412"/>
      <c r="AM150" s="412"/>
      <c r="AN150" s="412"/>
      <c r="AO150" s="260"/>
      <c r="AP150" s="204">
        <f>10/10</f>
        <v>1</v>
      </c>
      <c r="AQ150" s="38">
        <f t="shared" si="28"/>
        <v>1</v>
      </c>
      <c r="AR150" s="39" t="str">
        <f t="shared" si="35"/>
        <v>Avance satisfactorio</v>
      </c>
      <c r="AS150" s="184" t="s">
        <v>1691</v>
      </c>
      <c r="AT150" s="360" t="s">
        <v>1158</v>
      </c>
      <c r="AU150" s="360" t="s">
        <v>59</v>
      </c>
      <c r="AV150" s="41" t="str">
        <f t="shared" si="34"/>
        <v>Terminado</v>
      </c>
      <c r="AW150" s="205">
        <v>24962274</v>
      </c>
      <c r="AX150" s="205">
        <f>AW150*3/12</f>
        <v>6240568.5</v>
      </c>
      <c r="AY150" s="412"/>
      <c r="AZ150" s="412"/>
      <c r="BA150" s="412"/>
    </row>
    <row r="151" spans="2:53" ht="74.25" customHeight="1">
      <c r="B151" s="46" t="s">
        <v>1097</v>
      </c>
      <c r="C151" s="21" t="s">
        <v>1159</v>
      </c>
      <c r="D151" s="47" t="s">
        <v>42</v>
      </c>
      <c r="E151" s="47" t="s">
        <v>1134</v>
      </c>
      <c r="F151" s="47" t="s">
        <v>44</v>
      </c>
      <c r="G151" s="59">
        <v>1</v>
      </c>
      <c r="H151" s="49" t="s">
        <v>1160</v>
      </c>
      <c r="I151" s="50" t="s">
        <v>46</v>
      </c>
      <c r="J151" s="50" t="s">
        <v>47</v>
      </c>
      <c r="K151" s="47" t="s">
        <v>1161</v>
      </c>
      <c r="L151" s="47" t="s">
        <v>1155</v>
      </c>
      <c r="M151" s="47" t="s">
        <v>1138</v>
      </c>
      <c r="N151" s="47" t="s">
        <v>592</v>
      </c>
      <c r="O151" s="58">
        <v>1</v>
      </c>
      <c r="P151" s="58">
        <v>1</v>
      </c>
      <c r="Q151" s="58">
        <v>1</v>
      </c>
      <c r="R151" s="58">
        <v>1</v>
      </c>
      <c r="S151" s="52" t="s">
        <v>50</v>
      </c>
      <c r="T151" s="191">
        <v>24962274</v>
      </c>
      <c r="U151" s="192" t="s">
        <v>51</v>
      </c>
      <c r="V151" s="193" t="s">
        <v>127</v>
      </c>
      <c r="W151" s="194">
        <f>1654873830/2</f>
        <v>827436915</v>
      </c>
      <c r="X151" s="193" t="s">
        <v>128</v>
      </c>
      <c r="Y151" s="193" t="s">
        <v>54</v>
      </c>
      <c r="Z151" s="192" t="s">
        <v>129</v>
      </c>
      <c r="AA151" s="193" t="s">
        <v>59</v>
      </c>
      <c r="AB151" s="348"/>
      <c r="AC151" s="202">
        <f>(2/2)*1</f>
        <v>1</v>
      </c>
      <c r="AD151" s="38">
        <f t="shared" si="24"/>
        <v>1</v>
      </c>
      <c r="AE151" s="39" t="str">
        <f t="shared" si="32"/>
        <v>Avance satisfactorio</v>
      </c>
      <c r="AF151" s="184" t="s">
        <v>1162</v>
      </c>
      <c r="AG151" s="184" t="s">
        <v>1163</v>
      </c>
      <c r="AH151" s="184" t="s">
        <v>59</v>
      </c>
      <c r="AI151" s="41" t="str">
        <f t="shared" si="33"/>
        <v>Terminado</v>
      </c>
      <c r="AJ151" s="269">
        <v>24962274</v>
      </c>
      <c r="AK151" s="269">
        <f>AJ151*3/12</f>
        <v>6240568.5</v>
      </c>
      <c r="AL151" s="410">
        <v>3232509796.6599998</v>
      </c>
      <c r="AM151" s="410">
        <v>1821711460.6600001</v>
      </c>
      <c r="AN151" s="410">
        <v>169201758.62</v>
      </c>
      <c r="AO151" s="260"/>
      <c r="AP151" s="204">
        <f>7/7</f>
        <v>1</v>
      </c>
      <c r="AQ151" s="38">
        <f t="shared" si="28"/>
        <v>1</v>
      </c>
      <c r="AR151" s="39" t="str">
        <f t="shared" si="35"/>
        <v>Avance satisfactorio</v>
      </c>
      <c r="AS151" s="184" t="s">
        <v>1164</v>
      </c>
      <c r="AT151" s="360" t="s">
        <v>1165</v>
      </c>
      <c r="AU151" s="360" t="s">
        <v>59</v>
      </c>
      <c r="AV151" s="41" t="str">
        <f t="shared" si="34"/>
        <v>Terminado</v>
      </c>
      <c r="AW151" s="55">
        <v>24962274</v>
      </c>
      <c r="AX151" s="42">
        <f>AW151*(3/12)</f>
        <v>6240568.5</v>
      </c>
      <c r="AY151" s="410">
        <v>3535650415.5900002</v>
      </c>
      <c r="AZ151" s="410">
        <v>1819432360.6600001</v>
      </c>
      <c r="BA151" s="410">
        <v>739412570.17999995</v>
      </c>
    </row>
    <row r="152" spans="2:53" ht="84.75" customHeight="1">
      <c r="B152" s="46" t="s">
        <v>1097</v>
      </c>
      <c r="C152" s="21" t="s">
        <v>1166</v>
      </c>
      <c r="D152" s="47" t="s">
        <v>42</v>
      </c>
      <c r="E152" s="47" t="s">
        <v>1134</v>
      </c>
      <c r="F152" s="47" t="s">
        <v>44</v>
      </c>
      <c r="G152" s="59">
        <v>1</v>
      </c>
      <c r="H152" s="49" t="s">
        <v>1167</v>
      </c>
      <c r="I152" s="50" t="s">
        <v>46</v>
      </c>
      <c r="J152" s="50" t="s">
        <v>47</v>
      </c>
      <c r="K152" s="47" t="s">
        <v>1161</v>
      </c>
      <c r="L152" s="47" t="s">
        <v>1155</v>
      </c>
      <c r="M152" s="47" t="s">
        <v>1138</v>
      </c>
      <c r="N152" s="47" t="s">
        <v>592</v>
      </c>
      <c r="O152" s="58">
        <v>1</v>
      </c>
      <c r="P152" s="58">
        <v>1</v>
      </c>
      <c r="Q152" s="58">
        <v>1</v>
      </c>
      <c r="R152" s="58">
        <v>1</v>
      </c>
      <c r="S152" s="52" t="s">
        <v>50</v>
      </c>
      <c r="T152" s="191">
        <v>24962274</v>
      </c>
      <c r="U152" s="192" t="s">
        <v>51</v>
      </c>
      <c r="V152" s="193" t="s">
        <v>127</v>
      </c>
      <c r="W152" s="194">
        <f>1654873830/2</f>
        <v>827436915</v>
      </c>
      <c r="X152" s="193" t="s">
        <v>128</v>
      </c>
      <c r="Y152" s="193" t="s">
        <v>54</v>
      </c>
      <c r="Z152" s="192" t="s">
        <v>129</v>
      </c>
      <c r="AA152" s="193" t="s">
        <v>59</v>
      </c>
      <c r="AB152" s="348"/>
      <c r="AC152" s="184">
        <v>0</v>
      </c>
      <c r="AD152" s="38" t="s">
        <v>54</v>
      </c>
      <c r="AE152" s="39" t="s">
        <v>1168</v>
      </c>
      <c r="AF152" s="206" t="s">
        <v>1692</v>
      </c>
      <c r="AG152" s="206" t="s">
        <v>1169</v>
      </c>
      <c r="AH152" s="206" t="s">
        <v>59</v>
      </c>
      <c r="AI152" s="41" t="str">
        <f t="shared" si="33"/>
        <v>Sin iniciar</v>
      </c>
      <c r="AJ152" s="269">
        <v>24962274</v>
      </c>
      <c r="AK152" s="269">
        <f>AJ152*3/12</f>
        <v>6240568.5</v>
      </c>
      <c r="AL152" s="411"/>
      <c r="AM152" s="411"/>
      <c r="AN152" s="411"/>
      <c r="AO152" s="260"/>
      <c r="AP152" s="204">
        <f>1/1</f>
        <v>1</v>
      </c>
      <c r="AQ152" s="38">
        <f t="shared" si="28"/>
        <v>1</v>
      </c>
      <c r="AR152" s="39" t="str">
        <f t="shared" si="35"/>
        <v>Avance satisfactorio</v>
      </c>
      <c r="AS152" s="184" t="s">
        <v>1170</v>
      </c>
      <c r="AT152" s="360" t="s">
        <v>1171</v>
      </c>
      <c r="AU152" s="360" t="s">
        <v>59</v>
      </c>
      <c r="AV152" s="41" t="str">
        <f t="shared" si="34"/>
        <v>Terminado</v>
      </c>
      <c r="AW152" s="55">
        <v>24962274</v>
      </c>
      <c r="AX152" s="42">
        <f>AW152*(3/12)</f>
        <v>6240568.5</v>
      </c>
      <c r="AY152" s="411"/>
      <c r="AZ152" s="411"/>
      <c r="BA152" s="411"/>
    </row>
    <row r="153" spans="2:53" ht="97.5" customHeight="1">
      <c r="B153" s="46" t="s">
        <v>1097</v>
      </c>
      <c r="C153" s="21" t="s">
        <v>1172</v>
      </c>
      <c r="D153" s="47" t="s">
        <v>42</v>
      </c>
      <c r="E153" s="47" t="s">
        <v>1134</v>
      </c>
      <c r="F153" s="47" t="s">
        <v>143</v>
      </c>
      <c r="G153" s="59">
        <v>1</v>
      </c>
      <c r="H153" s="49" t="s">
        <v>1173</v>
      </c>
      <c r="I153" s="50" t="s">
        <v>46</v>
      </c>
      <c r="J153" s="50" t="s">
        <v>47</v>
      </c>
      <c r="K153" s="47" t="s">
        <v>1174</v>
      </c>
      <c r="L153" s="47" t="s">
        <v>1175</v>
      </c>
      <c r="M153" s="67">
        <v>45567</v>
      </c>
      <c r="N153" s="67">
        <v>45657</v>
      </c>
      <c r="O153" s="134">
        <v>0</v>
      </c>
      <c r="P153" s="134">
        <v>0</v>
      </c>
      <c r="Q153" s="134">
        <v>0</v>
      </c>
      <c r="R153" s="58">
        <v>1</v>
      </c>
      <c r="S153" s="52" t="s">
        <v>50</v>
      </c>
      <c r="T153" s="191">
        <v>220091858</v>
      </c>
      <c r="U153" s="192" t="s">
        <v>51</v>
      </c>
      <c r="V153" s="193" t="s">
        <v>127</v>
      </c>
      <c r="W153" s="194">
        <v>373587836.11000001</v>
      </c>
      <c r="X153" s="193" t="s">
        <v>128</v>
      </c>
      <c r="Y153" s="193" t="s">
        <v>54</v>
      </c>
      <c r="Z153" s="192" t="s">
        <v>129</v>
      </c>
      <c r="AA153" s="192" t="s">
        <v>1139</v>
      </c>
      <c r="AB153" s="350"/>
      <c r="AC153" s="184">
        <v>0</v>
      </c>
      <c r="AD153" s="38" t="str">
        <f t="shared" ref="AD153:AD184" si="36">+IF(O153=0,"No Aplica",IF(AC153/O153&gt;=100%,100%,AC153/O153))</f>
        <v>No Aplica</v>
      </c>
      <c r="AE153" s="39" t="str">
        <f t="shared" ref="AE153:AE207" si="37">IF(ISTEXT(AD153),"No reporta avance en el periodo",IF(AD153&lt;=69%,"Avance insuficiente",IF(AD153&gt;95%,"Avance satisfactorio",IF(AD153&gt;70%,"Avance suficiente",IF(AD153&lt;94%,"Avance suficiente",0)))))</f>
        <v>No reporta avance en el periodo</v>
      </c>
      <c r="AF153" s="184" t="s">
        <v>59</v>
      </c>
      <c r="AG153" s="184" t="s">
        <v>59</v>
      </c>
      <c r="AH153" s="184" t="s">
        <v>59</v>
      </c>
      <c r="AI153" s="41" t="str">
        <f t="shared" si="33"/>
        <v>Sin iniciar</v>
      </c>
      <c r="AJ153" s="269">
        <v>220091858</v>
      </c>
      <c r="AK153" s="269">
        <v>0</v>
      </c>
      <c r="AL153" s="310"/>
      <c r="AM153" s="310"/>
      <c r="AN153" s="310"/>
      <c r="AO153" s="260"/>
      <c r="AP153" s="207">
        <v>0</v>
      </c>
      <c r="AQ153" s="38" t="str">
        <f t="shared" si="28"/>
        <v>No Aplica</v>
      </c>
      <c r="AR153" s="39" t="str">
        <f t="shared" si="35"/>
        <v>No reporta avance en el periodo</v>
      </c>
      <c r="AS153" s="184" t="s">
        <v>59</v>
      </c>
      <c r="AT153" s="360" t="s">
        <v>59</v>
      </c>
      <c r="AU153" s="360" t="s">
        <v>59</v>
      </c>
      <c r="AV153" s="41" t="str">
        <f t="shared" si="34"/>
        <v>Sin iniciar</v>
      </c>
      <c r="AW153" s="274">
        <v>0</v>
      </c>
      <c r="AX153" s="274">
        <v>0</v>
      </c>
      <c r="AY153" s="411"/>
      <c r="AZ153" s="411"/>
      <c r="BA153" s="411"/>
    </row>
    <row r="154" spans="2:53" ht="94.5" customHeight="1">
      <c r="B154" s="46" t="s">
        <v>1097</v>
      </c>
      <c r="C154" s="21" t="s">
        <v>1176</v>
      </c>
      <c r="D154" s="47" t="s">
        <v>42</v>
      </c>
      <c r="E154" s="47" t="s">
        <v>1134</v>
      </c>
      <c r="F154" s="47" t="s">
        <v>81</v>
      </c>
      <c r="G154" s="59">
        <v>1</v>
      </c>
      <c r="H154" s="49" t="s">
        <v>1177</v>
      </c>
      <c r="I154" s="50" t="s">
        <v>46</v>
      </c>
      <c r="J154" s="50" t="s">
        <v>47</v>
      </c>
      <c r="K154" s="47" t="s">
        <v>1174</v>
      </c>
      <c r="L154" s="47" t="s">
        <v>1175</v>
      </c>
      <c r="M154" s="67">
        <v>45567</v>
      </c>
      <c r="N154" s="67" t="s">
        <v>592</v>
      </c>
      <c r="O154" s="134">
        <v>0</v>
      </c>
      <c r="P154" s="134">
        <v>0</v>
      </c>
      <c r="Q154" s="134">
        <v>0</v>
      </c>
      <c r="R154" s="58">
        <v>1</v>
      </c>
      <c r="S154" s="52" t="s">
        <v>50</v>
      </c>
      <c r="T154" s="191">
        <v>220091858</v>
      </c>
      <c r="U154" s="192" t="s">
        <v>51</v>
      </c>
      <c r="V154" s="193" t="s">
        <v>127</v>
      </c>
      <c r="W154" s="194">
        <v>373587836.11000001</v>
      </c>
      <c r="X154" s="193" t="s">
        <v>128</v>
      </c>
      <c r="Y154" s="193" t="s">
        <v>54</v>
      </c>
      <c r="Z154" s="192" t="s">
        <v>129</v>
      </c>
      <c r="AA154" s="193" t="s">
        <v>59</v>
      </c>
      <c r="AB154" s="348"/>
      <c r="AC154" s="184">
        <v>0</v>
      </c>
      <c r="AD154" s="38" t="str">
        <f t="shared" si="36"/>
        <v>No Aplica</v>
      </c>
      <c r="AE154" s="39" t="str">
        <f t="shared" si="37"/>
        <v>No reporta avance en el periodo</v>
      </c>
      <c r="AF154" s="184" t="s">
        <v>59</v>
      </c>
      <c r="AG154" s="184" t="s">
        <v>59</v>
      </c>
      <c r="AH154" s="184" t="s">
        <v>59</v>
      </c>
      <c r="AI154" s="41" t="str">
        <f t="shared" si="33"/>
        <v>Sin iniciar</v>
      </c>
      <c r="AJ154" s="269">
        <v>220091858</v>
      </c>
      <c r="AK154" s="269">
        <v>0</v>
      </c>
      <c r="AL154" s="310"/>
      <c r="AM154" s="310"/>
      <c r="AN154" s="310"/>
      <c r="AO154" s="260"/>
      <c r="AP154" s="207">
        <v>0</v>
      </c>
      <c r="AQ154" s="38" t="str">
        <f t="shared" si="28"/>
        <v>No Aplica</v>
      </c>
      <c r="AR154" s="39" t="str">
        <f t="shared" si="35"/>
        <v>No reporta avance en el periodo</v>
      </c>
      <c r="AS154" s="184" t="s">
        <v>59</v>
      </c>
      <c r="AT154" s="360" t="s">
        <v>59</v>
      </c>
      <c r="AU154" s="360" t="s">
        <v>59</v>
      </c>
      <c r="AV154" s="41" t="str">
        <f t="shared" si="34"/>
        <v>Sin iniciar</v>
      </c>
      <c r="AW154" s="274">
        <v>0</v>
      </c>
      <c r="AX154" s="274">
        <v>0</v>
      </c>
      <c r="AY154" s="411"/>
      <c r="AZ154" s="411"/>
      <c r="BA154" s="411"/>
    </row>
    <row r="155" spans="2:53" ht="111" customHeight="1">
      <c r="B155" s="46" t="s">
        <v>1097</v>
      </c>
      <c r="C155" s="21" t="s">
        <v>1178</v>
      </c>
      <c r="D155" s="47" t="s">
        <v>42</v>
      </c>
      <c r="E155" s="47" t="s">
        <v>1134</v>
      </c>
      <c r="F155" s="47" t="s">
        <v>143</v>
      </c>
      <c r="G155" s="59">
        <v>1</v>
      </c>
      <c r="H155" s="49" t="s">
        <v>1179</v>
      </c>
      <c r="I155" s="196" t="s">
        <v>194</v>
      </c>
      <c r="J155" s="50" t="s">
        <v>47</v>
      </c>
      <c r="K155" s="47" t="s">
        <v>1180</v>
      </c>
      <c r="L155" s="47" t="s">
        <v>1181</v>
      </c>
      <c r="M155" s="67">
        <v>45567</v>
      </c>
      <c r="N155" s="51" t="s">
        <v>592</v>
      </c>
      <c r="O155" s="59">
        <v>0</v>
      </c>
      <c r="P155" s="59">
        <v>0</v>
      </c>
      <c r="Q155" s="134">
        <v>0</v>
      </c>
      <c r="R155" s="58">
        <v>1</v>
      </c>
      <c r="S155" s="52" t="s">
        <v>50</v>
      </c>
      <c r="T155" s="191">
        <v>220091858</v>
      </c>
      <c r="U155" s="192" t="s">
        <v>51</v>
      </c>
      <c r="V155" s="193" t="s">
        <v>127</v>
      </c>
      <c r="W155" s="194">
        <v>373587836.11000001</v>
      </c>
      <c r="X155" s="193" t="s">
        <v>128</v>
      </c>
      <c r="Y155" s="193" t="s">
        <v>54</v>
      </c>
      <c r="Z155" s="192" t="s">
        <v>129</v>
      </c>
      <c r="AA155" s="193" t="s">
        <v>59</v>
      </c>
      <c r="AB155" s="348"/>
      <c r="AC155" s="184">
        <v>0</v>
      </c>
      <c r="AD155" s="38" t="str">
        <f t="shared" si="36"/>
        <v>No Aplica</v>
      </c>
      <c r="AE155" s="39" t="str">
        <f t="shared" si="37"/>
        <v>No reporta avance en el periodo</v>
      </c>
      <c r="AF155" s="184" t="s">
        <v>59</v>
      </c>
      <c r="AG155" s="184" t="s">
        <v>59</v>
      </c>
      <c r="AH155" s="184" t="s">
        <v>59</v>
      </c>
      <c r="AI155" s="41" t="str">
        <f t="shared" si="33"/>
        <v>Sin iniciar</v>
      </c>
      <c r="AJ155" s="269">
        <v>220091858</v>
      </c>
      <c r="AK155" s="269">
        <v>0</v>
      </c>
      <c r="AL155" s="310"/>
      <c r="AM155" s="310"/>
      <c r="AN155" s="310"/>
      <c r="AO155" s="260"/>
      <c r="AP155" s="207">
        <v>0</v>
      </c>
      <c r="AQ155" s="38" t="str">
        <f t="shared" si="28"/>
        <v>No Aplica</v>
      </c>
      <c r="AR155" s="39" t="str">
        <f t="shared" si="35"/>
        <v>No reporta avance en el periodo</v>
      </c>
      <c r="AS155" s="184" t="s">
        <v>59</v>
      </c>
      <c r="AT155" s="360" t="s">
        <v>59</v>
      </c>
      <c r="AU155" s="360" t="s">
        <v>59</v>
      </c>
      <c r="AV155" s="41" t="str">
        <f t="shared" si="34"/>
        <v>Sin iniciar</v>
      </c>
      <c r="AW155" s="274">
        <v>0</v>
      </c>
      <c r="AX155" s="274">
        <v>0</v>
      </c>
      <c r="AY155" s="411"/>
      <c r="AZ155" s="411"/>
      <c r="BA155" s="411"/>
    </row>
    <row r="156" spans="2:53" ht="60" customHeight="1">
      <c r="B156" s="46" t="s">
        <v>1097</v>
      </c>
      <c r="C156" s="21" t="s">
        <v>1182</v>
      </c>
      <c r="D156" s="47" t="s">
        <v>42</v>
      </c>
      <c r="E156" s="47" t="s">
        <v>157</v>
      </c>
      <c r="F156" s="47" t="s">
        <v>168</v>
      </c>
      <c r="G156" s="59">
        <v>1</v>
      </c>
      <c r="H156" s="49" t="s">
        <v>1693</v>
      </c>
      <c r="I156" s="50" t="s">
        <v>194</v>
      </c>
      <c r="J156" s="50" t="s">
        <v>47</v>
      </c>
      <c r="K156" s="47" t="s">
        <v>1183</v>
      </c>
      <c r="L156" s="47" t="s">
        <v>1694</v>
      </c>
      <c r="M156" s="51">
        <v>45566</v>
      </c>
      <c r="N156" s="47" t="s">
        <v>592</v>
      </c>
      <c r="O156" s="59">
        <v>0</v>
      </c>
      <c r="P156" s="59">
        <v>0</v>
      </c>
      <c r="Q156" s="59">
        <v>0</v>
      </c>
      <c r="R156" s="58">
        <v>1</v>
      </c>
      <c r="S156" s="52" t="s">
        <v>50</v>
      </c>
      <c r="T156" s="191">
        <v>55451013</v>
      </c>
      <c r="U156" s="192" t="s">
        <v>51</v>
      </c>
      <c r="V156" s="193" t="s">
        <v>127</v>
      </c>
      <c r="W156" s="194">
        <f>456872458.33/2</f>
        <v>228436229.16499999</v>
      </c>
      <c r="X156" s="193" t="s">
        <v>128</v>
      </c>
      <c r="Y156" s="193" t="s">
        <v>54</v>
      </c>
      <c r="Z156" s="192" t="s">
        <v>129</v>
      </c>
      <c r="AA156" s="193" t="s">
        <v>59</v>
      </c>
      <c r="AB156" s="348"/>
      <c r="AC156" s="184">
        <v>0</v>
      </c>
      <c r="AD156" s="38" t="str">
        <f t="shared" si="36"/>
        <v>No Aplica</v>
      </c>
      <c r="AE156" s="39" t="str">
        <f t="shared" si="37"/>
        <v>No reporta avance en el periodo</v>
      </c>
      <c r="AF156" s="184" t="s">
        <v>59</v>
      </c>
      <c r="AG156" s="184" t="s">
        <v>59</v>
      </c>
      <c r="AH156" s="184" t="s">
        <v>59</v>
      </c>
      <c r="AI156" s="41" t="str">
        <f t="shared" si="33"/>
        <v>Sin iniciar</v>
      </c>
      <c r="AJ156" s="269">
        <v>55451013</v>
      </c>
      <c r="AK156" s="269">
        <v>0</v>
      </c>
      <c r="AL156" s="310"/>
      <c r="AM156" s="310"/>
      <c r="AN156" s="310"/>
      <c r="AO156" s="260"/>
      <c r="AP156" s="207">
        <v>0</v>
      </c>
      <c r="AQ156" s="38" t="str">
        <f t="shared" si="28"/>
        <v>No Aplica</v>
      </c>
      <c r="AR156" s="39" t="str">
        <f t="shared" si="35"/>
        <v>No reporta avance en el periodo</v>
      </c>
      <c r="AS156" s="184" t="s">
        <v>59</v>
      </c>
      <c r="AT156" s="360" t="s">
        <v>59</v>
      </c>
      <c r="AU156" s="360" t="s">
        <v>59</v>
      </c>
      <c r="AV156" s="41" t="str">
        <f t="shared" si="34"/>
        <v>Sin iniciar</v>
      </c>
      <c r="AW156" s="274">
        <v>0</v>
      </c>
      <c r="AX156" s="274">
        <v>0</v>
      </c>
      <c r="AY156" s="411"/>
      <c r="AZ156" s="411"/>
      <c r="BA156" s="411"/>
    </row>
    <row r="157" spans="2:53" ht="90.75" customHeight="1">
      <c r="B157" s="46" t="s">
        <v>1097</v>
      </c>
      <c r="C157" s="21" t="s">
        <v>1184</v>
      </c>
      <c r="D157" s="47" t="s">
        <v>42</v>
      </c>
      <c r="E157" s="47" t="s">
        <v>157</v>
      </c>
      <c r="F157" s="47" t="s">
        <v>168</v>
      </c>
      <c r="G157" s="147">
        <v>1</v>
      </c>
      <c r="H157" s="49" t="s">
        <v>1185</v>
      </c>
      <c r="I157" s="50" t="s">
        <v>46</v>
      </c>
      <c r="J157" s="50" t="s">
        <v>84</v>
      </c>
      <c r="K157" s="47" t="s">
        <v>1186</v>
      </c>
      <c r="L157" s="47" t="s">
        <v>1187</v>
      </c>
      <c r="M157" s="51">
        <v>45566</v>
      </c>
      <c r="N157" s="47" t="s">
        <v>592</v>
      </c>
      <c r="O157" s="48">
        <v>0</v>
      </c>
      <c r="P157" s="48">
        <v>0</v>
      </c>
      <c r="Q157" s="48">
        <v>0</v>
      </c>
      <c r="R157" s="48">
        <v>1</v>
      </c>
      <c r="S157" s="52" t="s">
        <v>50</v>
      </c>
      <c r="T157" s="191">
        <v>55451013</v>
      </c>
      <c r="U157" s="192" t="s">
        <v>51</v>
      </c>
      <c r="V157" s="193" t="s">
        <v>127</v>
      </c>
      <c r="W157" s="194">
        <f>456872458.33/2</f>
        <v>228436229.16499999</v>
      </c>
      <c r="X157" s="193" t="s">
        <v>128</v>
      </c>
      <c r="Y157" s="193" t="s">
        <v>54</v>
      </c>
      <c r="Z157" s="192" t="s">
        <v>129</v>
      </c>
      <c r="AA157" s="193" t="s">
        <v>59</v>
      </c>
      <c r="AB157" s="348"/>
      <c r="AC157" s="184">
        <v>0</v>
      </c>
      <c r="AD157" s="38" t="str">
        <f t="shared" si="36"/>
        <v>No Aplica</v>
      </c>
      <c r="AE157" s="39" t="str">
        <f t="shared" si="37"/>
        <v>No reporta avance en el periodo</v>
      </c>
      <c r="AF157" s="184" t="s">
        <v>59</v>
      </c>
      <c r="AG157" s="184" t="s">
        <v>59</v>
      </c>
      <c r="AH157" s="184" t="s">
        <v>59</v>
      </c>
      <c r="AI157" s="41" t="str">
        <f t="shared" si="33"/>
        <v>Sin iniciar</v>
      </c>
      <c r="AJ157" s="269">
        <v>55451013</v>
      </c>
      <c r="AK157" s="269">
        <v>0</v>
      </c>
      <c r="AL157" s="311"/>
      <c r="AM157" s="311"/>
      <c r="AN157" s="311"/>
      <c r="AO157" s="260"/>
      <c r="AP157" s="207">
        <v>0</v>
      </c>
      <c r="AQ157" s="38" t="str">
        <f t="shared" si="28"/>
        <v>No Aplica</v>
      </c>
      <c r="AR157" s="39" t="str">
        <f t="shared" si="35"/>
        <v>No reporta avance en el periodo</v>
      </c>
      <c r="AS157" s="184" t="s">
        <v>59</v>
      </c>
      <c r="AT157" s="360" t="s">
        <v>59</v>
      </c>
      <c r="AU157" s="360" t="s">
        <v>59</v>
      </c>
      <c r="AV157" s="41" t="str">
        <f t="shared" si="34"/>
        <v>Sin iniciar</v>
      </c>
      <c r="AW157" s="274">
        <v>0</v>
      </c>
      <c r="AX157" s="274">
        <v>0</v>
      </c>
      <c r="AY157" s="412"/>
      <c r="AZ157" s="412"/>
      <c r="BA157" s="412"/>
    </row>
    <row r="158" spans="2:53" ht="96" customHeight="1">
      <c r="B158" s="46" t="s">
        <v>1097</v>
      </c>
      <c r="C158" s="21" t="s">
        <v>1188</v>
      </c>
      <c r="D158" s="47" t="s">
        <v>42</v>
      </c>
      <c r="E158" s="47" t="s">
        <v>1134</v>
      </c>
      <c r="F158" s="47" t="s">
        <v>143</v>
      </c>
      <c r="G158" s="59">
        <v>1</v>
      </c>
      <c r="H158" s="49" t="s">
        <v>1189</v>
      </c>
      <c r="I158" s="50" t="s">
        <v>46</v>
      </c>
      <c r="J158" s="50" t="s">
        <v>47</v>
      </c>
      <c r="K158" s="47" t="s">
        <v>1190</v>
      </c>
      <c r="L158" s="47" t="s">
        <v>1191</v>
      </c>
      <c r="M158" s="47" t="s">
        <v>1138</v>
      </c>
      <c r="N158" s="47" t="s">
        <v>592</v>
      </c>
      <c r="O158" s="58">
        <v>1</v>
      </c>
      <c r="P158" s="58">
        <v>1</v>
      </c>
      <c r="Q158" s="58">
        <v>1</v>
      </c>
      <c r="R158" s="58">
        <v>1</v>
      </c>
      <c r="S158" s="52" t="s">
        <v>50</v>
      </c>
      <c r="T158" s="191">
        <v>24962274</v>
      </c>
      <c r="U158" s="192" t="s">
        <v>51</v>
      </c>
      <c r="V158" s="193" t="s">
        <v>52</v>
      </c>
      <c r="W158" s="194">
        <v>40893788.555555597</v>
      </c>
      <c r="X158" s="193" t="s">
        <v>128</v>
      </c>
      <c r="Y158" s="193" t="s">
        <v>54</v>
      </c>
      <c r="Z158" s="192" t="s">
        <v>129</v>
      </c>
      <c r="AA158" s="192" t="s">
        <v>1139</v>
      </c>
      <c r="AB158" s="350"/>
      <c r="AC158" s="202">
        <f>(2/2)*1</f>
        <v>1</v>
      </c>
      <c r="AD158" s="38">
        <f t="shared" si="36"/>
        <v>1</v>
      </c>
      <c r="AE158" s="39" t="str">
        <f t="shared" si="37"/>
        <v>Avance satisfactorio</v>
      </c>
      <c r="AF158" s="184" t="s">
        <v>1192</v>
      </c>
      <c r="AG158" s="184" t="s">
        <v>1193</v>
      </c>
      <c r="AH158" s="184" t="s">
        <v>59</v>
      </c>
      <c r="AI158" s="41" t="str">
        <f t="shared" si="33"/>
        <v>Terminado</v>
      </c>
      <c r="AJ158" s="269">
        <v>24962274</v>
      </c>
      <c r="AK158" s="269">
        <f t="shared" ref="AK158:AK166" si="38">AJ158*(3/12)</f>
        <v>6240568.5</v>
      </c>
      <c r="AL158" s="504">
        <v>1127958615.6800001</v>
      </c>
      <c r="AM158" s="504">
        <v>957793960</v>
      </c>
      <c r="AN158" s="504">
        <v>85120945</v>
      </c>
      <c r="AO158" s="260"/>
      <c r="AP158" s="204">
        <f>1/1</f>
        <v>1</v>
      </c>
      <c r="AQ158" s="38">
        <f t="shared" si="28"/>
        <v>1</v>
      </c>
      <c r="AR158" s="39" t="str">
        <f t="shared" si="35"/>
        <v>Avance satisfactorio</v>
      </c>
      <c r="AS158" s="184" t="s">
        <v>1194</v>
      </c>
      <c r="AT158" s="360" t="s">
        <v>1195</v>
      </c>
      <c r="AU158" s="360" t="s">
        <v>59</v>
      </c>
      <c r="AV158" s="41" t="str">
        <f t="shared" si="34"/>
        <v>Terminado</v>
      </c>
      <c r="AW158" s="42">
        <v>24962274</v>
      </c>
      <c r="AX158" s="42">
        <f>AW158*(3/12)</f>
        <v>6240568.5</v>
      </c>
      <c r="AY158" s="410">
        <v>1070814362.38</v>
      </c>
      <c r="AZ158" s="410">
        <v>964924064</v>
      </c>
      <c r="BA158" s="410">
        <v>501585809.67000002</v>
      </c>
    </row>
    <row r="159" spans="2:53" ht="74.25" customHeight="1">
      <c r="B159" s="46" t="s">
        <v>1097</v>
      </c>
      <c r="C159" s="21" t="s">
        <v>1196</v>
      </c>
      <c r="D159" s="47" t="s">
        <v>42</v>
      </c>
      <c r="E159" s="47" t="s">
        <v>1134</v>
      </c>
      <c r="F159" s="47" t="s">
        <v>143</v>
      </c>
      <c r="G159" s="59">
        <v>1</v>
      </c>
      <c r="H159" s="49" t="s">
        <v>1197</v>
      </c>
      <c r="I159" s="50" t="s">
        <v>46</v>
      </c>
      <c r="J159" s="50" t="s">
        <v>47</v>
      </c>
      <c r="K159" s="47" t="s">
        <v>1190</v>
      </c>
      <c r="L159" s="47" t="s">
        <v>1198</v>
      </c>
      <c r="M159" s="47" t="s">
        <v>1138</v>
      </c>
      <c r="N159" s="47" t="s">
        <v>592</v>
      </c>
      <c r="O159" s="58">
        <v>1</v>
      </c>
      <c r="P159" s="58">
        <v>1</v>
      </c>
      <c r="Q159" s="58">
        <v>1</v>
      </c>
      <c r="R159" s="58">
        <v>1</v>
      </c>
      <c r="S159" s="52" t="s">
        <v>50</v>
      </c>
      <c r="T159" s="191">
        <v>24962274</v>
      </c>
      <c r="U159" s="192" t="s">
        <v>51</v>
      </c>
      <c r="V159" s="193" t="s">
        <v>52</v>
      </c>
      <c r="W159" s="194">
        <v>40893788.555555552</v>
      </c>
      <c r="X159" s="193" t="s">
        <v>128</v>
      </c>
      <c r="Y159" s="193" t="s">
        <v>54</v>
      </c>
      <c r="Z159" s="192" t="s">
        <v>129</v>
      </c>
      <c r="AA159" s="192" t="s">
        <v>1139</v>
      </c>
      <c r="AB159" s="350"/>
      <c r="AC159" s="202">
        <f>(2/2)*1</f>
        <v>1</v>
      </c>
      <c r="AD159" s="38">
        <f t="shared" si="36"/>
        <v>1</v>
      </c>
      <c r="AE159" s="39" t="str">
        <f t="shared" si="37"/>
        <v>Avance satisfactorio</v>
      </c>
      <c r="AF159" s="184" t="s">
        <v>1199</v>
      </c>
      <c r="AG159" s="184" t="s">
        <v>1200</v>
      </c>
      <c r="AH159" s="184" t="s">
        <v>59</v>
      </c>
      <c r="AI159" s="41" t="str">
        <f t="shared" si="33"/>
        <v>Terminado</v>
      </c>
      <c r="AJ159" s="269">
        <v>24962274</v>
      </c>
      <c r="AK159" s="269">
        <f t="shared" si="38"/>
        <v>6240568.5</v>
      </c>
      <c r="AL159" s="506"/>
      <c r="AM159" s="506"/>
      <c r="AN159" s="506"/>
      <c r="AO159" s="260"/>
      <c r="AP159" s="207">
        <v>0</v>
      </c>
      <c r="AQ159" s="38" t="str">
        <f>+IF($AP159=0,"No Aplica",IF($AP159/$P159&gt;=100%,100%,$AP159/$P159))</f>
        <v>No Aplica</v>
      </c>
      <c r="AR159" s="39" t="str">
        <f t="shared" si="35"/>
        <v>No reporta avance en el periodo</v>
      </c>
      <c r="AS159" s="206" t="s">
        <v>59</v>
      </c>
      <c r="AT159" s="360" t="s">
        <v>59</v>
      </c>
      <c r="AU159" s="360" t="s">
        <v>1695</v>
      </c>
      <c r="AV159" s="41" t="str">
        <f t="shared" si="34"/>
        <v>Sin iniciar</v>
      </c>
      <c r="AW159" s="42">
        <v>24962274</v>
      </c>
      <c r="AX159" s="42">
        <f>AW159*(3/12)</f>
        <v>6240568.5</v>
      </c>
      <c r="AY159" s="411"/>
      <c r="AZ159" s="411"/>
      <c r="BA159" s="411"/>
    </row>
    <row r="160" spans="2:53" ht="74.25" customHeight="1">
      <c r="B160" s="46" t="s">
        <v>1097</v>
      </c>
      <c r="C160" s="21" t="s">
        <v>1201</v>
      </c>
      <c r="D160" s="47" t="s">
        <v>42</v>
      </c>
      <c r="E160" s="47" t="s">
        <v>1134</v>
      </c>
      <c r="F160" s="47" t="s">
        <v>143</v>
      </c>
      <c r="G160" s="59">
        <v>1</v>
      </c>
      <c r="H160" s="49" t="s">
        <v>1202</v>
      </c>
      <c r="I160" s="50" t="s">
        <v>46</v>
      </c>
      <c r="J160" s="50" t="s">
        <v>47</v>
      </c>
      <c r="K160" s="47" t="s">
        <v>1203</v>
      </c>
      <c r="L160" s="47" t="s">
        <v>1204</v>
      </c>
      <c r="M160" s="47" t="s">
        <v>1138</v>
      </c>
      <c r="N160" s="47" t="s">
        <v>592</v>
      </c>
      <c r="O160" s="48" t="s">
        <v>1125</v>
      </c>
      <c r="P160" s="48" t="s">
        <v>1126</v>
      </c>
      <c r="Q160" s="48" t="s">
        <v>1127</v>
      </c>
      <c r="R160" s="48" t="s">
        <v>1128</v>
      </c>
      <c r="S160" s="52" t="s">
        <v>50</v>
      </c>
      <c r="T160" s="191">
        <v>24962274</v>
      </c>
      <c r="U160" s="192" t="s">
        <v>51</v>
      </c>
      <c r="V160" s="193" t="s">
        <v>52</v>
      </c>
      <c r="W160" s="194">
        <v>40893788.555555597</v>
      </c>
      <c r="X160" s="193" t="s">
        <v>128</v>
      </c>
      <c r="Y160" s="193" t="s">
        <v>54</v>
      </c>
      <c r="Z160" s="192" t="s">
        <v>129</v>
      </c>
      <c r="AA160" s="192" t="s">
        <v>1139</v>
      </c>
      <c r="AB160" s="350"/>
      <c r="AC160" s="202">
        <v>0.25</v>
      </c>
      <c r="AD160" s="38">
        <f t="shared" si="36"/>
        <v>1</v>
      </c>
      <c r="AE160" s="39" t="str">
        <f t="shared" si="37"/>
        <v>Avance satisfactorio</v>
      </c>
      <c r="AF160" s="184" t="s">
        <v>1205</v>
      </c>
      <c r="AG160" s="184" t="s">
        <v>1206</v>
      </c>
      <c r="AH160" s="184" t="s">
        <v>59</v>
      </c>
      <c r="AI160" s="41" t="str">
        <f t="shared" si="33"/>
        <v>En gestión</v>
      </c>
      <c r="AJ160" s="269">
        <v>24962274</v>
      </c>
      <c r="AK160" s="269">
        <f t="shared" si="38"/>
        <v>6240568.5</v>
      </c>
      <c r="AL160" s="506"/>
      <c r="AM160" s="506"/>
      <c r="AN160" s="506"/>
      <c r="AO160" s="260"/>
      <c r="AP160" s="204">
        <v>0.5</v>
      </c>
      <c r="AQ160" s="38">
        <f t="shared" ref="AQ160:AQ191" si="39">+IF($P160=0,"No Aplica",IF($AP160/$P160&gt;=100%,100%,$AP160/$P160))</f>
        <v>1</v>
      </c>
      <c r="AR160" s="39" t="str">
        <f t="shared" si="35"/>
        <v>Avance satisfactorio</v>
      </c>
      <c r="AS160" s="184" t="s">
        <v>1207</v>
      </c>
      <c r="AT160" s="360" t="s">
        <v>1208</v>
      </c>
      <c r="AU160" s="360" t="s">
        <v>59</v>
      </c>
      <c r="AV160" s="41" t="str">
        <f t="shared" si="34"/>
        <v>En gestión</v>
      </c>
      <c r="AW160" s="42">
        <v>24962274</v>
      </c>
      <c r="AX160" s="42">
        <f>AW160*(3/12)</f>
        <v>6240568.5</v>
      </c>
      <c r="AY160" s="411"/>
      <c r="AZ160" s="411"/>
      <c r="BA160" s="411"/>
    </row>
    <row r="161" spans="2:53" ht="74.25" customHeight="1">
      <c r="B161" s="46" t="s">
        <v>1097</v>
      </c>
      <c r="C161" s="21" t="s">
        <v>1209</v>
      </c>
      <c r="D161" s="47" t="s">
        <v>42</v>
      </c>
      <c r="E161" s="47" t="s">
        <v>1134</v>
      </c>
      <c r="F161" s="47" t="s">
        <v>143</v>
      </c>
      <c r="G161" s="59">
        <v>1</v>
      </c>
      <c r="H161" s="49" t="s">
        <v>1210</v>
      </c>
      <c r="I161" s="50" t="s">
        <v>46</v>
      </c>
      <c r="J161" s="50" t="s">
        <v>47</v>
      </c>
      <c r="K161" s="47" t="s">
        <v>1136</v>
      </c>
      <c r="L161" s="47" t="s">
        <v>1198</v>
      </c>
      <c r="M161" s="47" t="s">
        <v>1138</v>
      </c>
      <c r="N161" s="47" t="s">
        <v>592</v>
      </c>
      <c r="O161" s="58">
        <v>1</v>
      </c>
      <c r="P161" s="58">
        <v>1</v>
      </c>
      <c r="Q161" s="58">
        <v>1</v>
      </c>
      <c r="R161" s="58">
        <v>1</v>
      </c>
      <c r="S161" s="52" t="s">
        <v>50</v>
      </c>
      <c r="T161" s="191">
        <v>24962274</v>
      </c>
      <c r="U161" s="192" t="s">
        <v>51</v>
      </c>
      <c r="V161" s="193" t="s">
        <v>52</v>
      </c>
      <c r="W161" s="194">
        <v>40893788.555555552</v>
      </c>
      <c r="X161" s="193" t="s">
        <v>128</v>
      </c>
      <c r="Y161" s="193" t="s">
        <v>54</v>
      </c>
      <c r="Z161" s="192" t="s">
        <v>129</v>
      </c>
      <c r="AA161" s="192" t="s">
        <v>1139</v>
      </c>
      <c r="AB161" s="350"/>
      <c r="AC161" s="208">
        <v>0</v>
      </c>
      <c r="AD161" s="38">
        <f t="shared" si="36"/>
        <v>0</v>
      </c>
      <c r="AE161" s="39" t="str">
        <f t="shared" si="37"/>
        <v>Avance insuficiente</v>
      </c>
      <c r="AF161" s="206" t="s">
        <v>1211</v>
      </c>
      <c r="AG161" s="206" t="s">
        <v>1696</v>
      </c>
      <c r="AH161" s="206" t="s">
        <v>59</v>
      </c>
      <c r="AI161" s="41" t="str">
        <f t="shared" si="33"/>
        <v>Sin iniciar</v>
      </c>
      <c r="AJ161" s="269">
        <v>24962274</v>
      </c>
      <c r="AK161" s="269">
        <f t="shared" si="38"/>
        <v>6240568.5</v>
      </c>
      <c r="AL161" s="506"/>
      <c r="AM161" s="506"/>
      <c r="AN161" s="506"/>
      <c r="AO161" s="260"/>
      <c r="AP161" s="204">
        <f>1/1</f>
        <v>1</v>
      </c>
      <c r="AQ161" s="38">
        <f t="shared" si="39"/>
        <v>1</v>
      </c>
      <c r="AR161" s="39" t="str">
        <f t="shared" si="35"/>
        <v>Avance satisfactorio</v>
      </c>
      <c r="AS161" s="184" t="s">
        <v>1697</v>
      </c>
      <c r="AT161" s="360" t="s">
        <v>1212</v>
      </c>
      <c r="AU161" s="360" t="s">
        <v>59</v>
      </c>
      <c r="AV161" s="41" t="str">
        <f t="shared" si="34"/>
        <v>Terminado</v>
      </c>
      <c r="AW161" s="42">
        <v>24962274</v>
      </c>
      <c r="AX161" s="42">
        <f>AW161*(3/12)</f>
        <v>6240568.5</v>
      </c>
      <c r="AY161" s="411"/>
      <c r="AZ161" s="411"/>
      <c r="BA161" s="411"/>
    </row>
    <row r="162" spans="2:53" ht="74.25" customHeight="1">
      <c r="B162" s="46" t="s">
        <v>1097</v>
      </c>
      <c r="C162" s="21" t="s">
        <v>1213</v>
      </c>
      <c r="D162" s="47" t="s">
        <v>42</v>
      </c>
      <c r="E162" s="47" t="s">
        <v>1134</v>
      </c>
      <c r="F162" s="47" t="s">
        <v>143</v>
      </c>
      <c r="G162" s="59">
        <v>1</v>
      </c>
      <c r="H162" s="49" t="s">
        <v>1214</v>
      </c>
      <c r="I162" s="50" t="s">
        <v>46</v>
      </c>
      <c r="J162" s="50" t="s">
        <v>47</v>
      </c>
      <c r="K162" s="47" t="s">
        <v>1136</v>
      </c>
      <c r="L162" s="47" t="s">
        <v>1198</v>
      </c>
      <c r="M162" s="47" t="s">
        <v>1138</v>
      </c>
      <c r="N162" s="47" t="s">
        <v>592</v>
      </c>
      <c r="O162" s="58">
        <v>1</v>
      </c>
      <c r="P162" s="58">
        <v>1</v>
      </c>
      <c r="Q162" s="58">
        <v>1</v>
      </c>
      <c r="R162" s="58">
        <v>1</v>
      </c>
      <c r="S162" s="52" t="s">
        <v>50</v>
      </c>
      <c r="T162" s="191">
        <v>24962274</v>
      </c>
      <c r="U162" s="192" t="s">
        <v>51</v>
      </c>
      <c r="V162" s="193" t="s">
        <v>52</v>
      </c>
      <c r="W162" s="194">
        <v>40893788.555555552</v>
      </c>
      <c r="X162" s="193" t="s">
        <v>128</v>
      </c>
      <c r="Y162" s="193" t="s">
        <v>54</v>
      </c>
      <c r="Z162" s="192" t="s">
        <v>129</v>
      </c>
      <c r="AA162" s="192" t="s">
        <v>1139</v>
      </c>
      <c r="AB162" s="350"/>
      <c r="AC162" s="202">
        <f>(1/1)*1</f>
        <v>1</v>
      </c>
      <c r="AD162" s="38">
        <f t="shared" si="36"/>
        <v>1</v>
      </c>
      <c r="AE162" s="39" t="str">
        <f t="shared" si="37"/>
        <v>Avance satisfactorio</v>
      </c>
      <c r="AF162" s="184" t="s">
        <v>1698</v>
      </c>
      <c r="AG162" s="184" t="s">
        <v>1215</v>
      </c>
      <c r="AH162" s="184" t="s">
        <v>59</v>
      </c>
      <c r="AI162" s="41" t="str">
        <f t="shared" si="33"/>
        <v>Terminado</v>
      </c>
      <c r="AJ162" s="269">
        <v>24962274</v>
      </c>
      <c r="AK162" s="269">
        <f t="shared" si="38"/>
        <v>6240568.5</v>
      </c>
      <c r="AL162" s="506"/>
      <c r="AM162" s="506"/>
      <c r="AN162" s="506"/>
      <c r="AO162" s="260"/>
      <c r="AP162" s="204">
        <f>1/1</f>
        <v>1</v>
      </c>
      <c r="AQ162" s="38">
        <f t="shared" si="39"/>
        <v>1</v>
      </c>
      <c r="AR162" s="39" t="str">
        <f t="shared" si="35"/>
        <v>Avance satisfactorio</v>
      </c>
      <c r="AS162" s="184" t="s">
        <v>1216</v>
      </c>
      <c r="AT162" s="360" t="s">
        <v>1217</v>
      </c>
      <c r="AU162" s="360" t="s">
        <v>59</v>
      </c>
      <c r="AV162" s="41" t="str">
        <f t="shared" si="34"/>
        <v>Terminado</v>
      </c>
      <c r="AW162" s="42">
        <v>24962274</v>
      </c>
      <c r="AX162" s="42">
        <f>AW162*(3/12)</f>
        <v>6240568.5</v>
      </c>
      <c r="AY162" s="411"/>
      <c r="AZ162" s="411"/>
      <c r="BA162" s="411"/>
    </row>
    <row r="163" spans="2:53" ht="60" customHeight="1">
      <c r="B163" s="46" t="s">
        <v>1097</v>
      </c>
      <c r="C163" s="21" t="s">
        <v>1218</v>
      </c>
      <c r="D163" s="47" t="s">
        <v>42</v>
      </c>
      <c r="E163" s="47" t="s">
        <v>1134</v>
      </c>
      <c r="F163" s="47" t="s">
        <v>143</v>
      </c>
      <c r="G163" s="59">
        <v>1</v>
      </c>
      <c r="H163" s="49" t="s">
        <v>1219</v>
      </c>
      <c r="I163" s="50" t="s">
        <v>46</v>
      </c>
      <c r="J163" s="50" t="s">
        <v>47</v>
      </c>
      <c r="K163" s="47" t="s">
        <v>1220</v>
      </c>
      <c r="L163" s="47" t="s">
        <v>1221</v>
      </c>
      <c r="M163" s="47" t="s">
        <v>1138</v>
      </c>
      <c r="N163" s="47" t="s">
        <v>592</v>
      </c>
      <c r="O163" s="48" t="s">
        <v>1125</v>
      </c>
      <c r="P163" s="48" t="s">
        <v>1126</v>
      </c>
      <c r="Q163" s="48" t="s">
        <v>1127</v>
      </c>
      <c r="R163" s="48" t="s">
        <v>1128</v>
      </c>
      <c r="S163" s="52" t="s">
        <v>50</v>
      </c>
      <c r="T163" s="191">
        <v>24962274</v>
      </c>
      <c r="U163" s="192" t="s">
        <v>51</v>
      </c>
      <c r="V163" s="193" t="s">
        <v>52</v>
      </c>
      <c r="W163" s="194">
        <v>40893788.555555552</v>
      </c>
      <c r="X163" s="193" t="s">
        <v>128</v>
      </c>
      <c r="Y163" s="193" t="s">
        <v>54</v>
      </c>
      <c r="Z163" s="192" t="s">
        <v>129</v>
      </c>
      <c r="AA163" s="192" t="s">
        <v>1139</v>
      </c>
      <c r="AB163" s="350"/>
      <c r="AC163" s="202">
        <v>0.25</v>
      </c>
      <c r="AD163" s="38">
        <f t="shared" si="36"/>
        <v>1</v>
      </c>
      <c r="AE163" s="39" t="str">
        <f t="shared" si="37"/>
        <v>Avance satisfactorio</v>
      </c>
      <c r="AF163" s="184" t="s">
        <v>1222</v>
      </c>
      <c r="AG163" s="184" t="s">
        <v>1223</v>
      </c>
      <c r="AH163" s="184" t="s">
        <v>59</v>
      </c>
      <c r="AI163" s="41" t="str">
        <f t="shared" si="33"/>
        <v>En gestión</v>
      </c>
      <c r="AJ163" s="269">
        <v>24962274</v>
      </c>
      <c r="AK163" s="269">
        <f t="shared" si="38"/>
        <v>6240568.5</v>
      </c>
      <c r="AL163" s="506"/>
      <c r="AM163" s="506"/>
      <c r="AN163" s="506"/>
      <c r="AO163" s="260"/>
      <c r="AP163" s="204">
        <v>0.5</v>
      </c>
      <c r="AQ163" s="38">
        <f t="shared" si="39"/>
        <v>1</v>
      </c>
      <c r="AR163" s="39" t="str">
        <f t="shared" si="35"/>
        <v>Avance satisfactorio</v>
      </c>
      <c r="AS163" s="184" t="s">
        <v>1699</v>
      </c>
      <c r="AT163" s="360" t="s">
        <v>1224</v>
      </c>
      <c r="AU163" s="360" t="s">
        <v>59</v>
      </c>
      <c r="AV163" s="41" t="str">
        <f t="shared" si="34"/>
        <v>En gestión</v>
      </c>
      <c r="AW163" s="42">
        <v>24962275</v>
      </c>
      <c r="AX163" s="42">
        <f t="shared" ref="AX163:AX164" si="40">AW163*(3/12)</f>
        <v>6240568.75</v>
      </c>
      <c r="AY163" s="411"/>
      <c r="AZ163" s="411"/>
      <c r="BA163" s="411"/>
    </row>
    <row r="164" spans="2:53" ht="60" customHeight="1">
      <c r="B164" s="46" t="s">
        <v>1097</v>
      </c>
      <c r="C164" s="21" t="s">
        <v>1225</v>
      </c>
      <c r="D164" s="47" t="s">
        <v>42</v>
      </c>
      <c r="E164" s="47" t="s">
        <v>1134</v>
      </c>
      <c r="F164" s="47" t="s">
        <v>143</v>
      </c>
      <c r="G164" s="59">
        <v>1</v>
      </c>
      <c r="H164" s="49" t="s">
        <v>1226</v>
      </c>
      <c r="I164" s="50" t="s">
        <v>46</v>
      </c>
      <c r="J164" s="50" t="s">
        <v>47</v>
      </c>
      <c r="K164" s="47" t="s">
        <v>1227</v>
      </c>
      <c r="L164" s="47" t="s">
        <v>1228</v>
      </c>
      <c r="M164" s="47" t="s">
        <v>1138</v>
      </c>
      <c r="N164" s="47" t="s">
        <v>592</v>
      </c>
      <c r="O164" s="48" t="s">
        <v>1125</v>
      </c>
      <c r="P164" s="48" t="s">
        <v>1126</v>
      </c>
      <c r="Q164" s="48" t="s">
        <v>1127</v>
      </c>
      <c r="R164" s="48" t="s">
        <v>1128</v>
      </c>
      <c r="S164" s="52" t="s">
        <v>50</v>
      </c>
      <c r="T164" s="191">
        <v>24962274</v>
      </c>
      <c r="U164" s="192" t="s">
        <v>51</v>
      </c>
      <c r="V164" s="193" t="s">
        <v>52</v>
      </c>
      <c r="W164" s="194">
        <v>40893788.555555552</v>
      </c>
      <c r="X164" s="193" t="s">
        <v>128</v>
      </c>
      <c r="Y164" s="193" t="s">
        <v>54</v>
      </c>
      <c r="Z164" s="192" t="s">
        <v>129</v>
      </c>
      <c r="AA164" s="192" t="s">
        <v>1139</v>
      </c>
      <c r="AB164" s="350"/>
      <c r="AC164" s="202">
        <v>0.25</v>
      </c>
      <c r="AD164" s="38">
        <f t="shared" si="36"/>
        <v>1</v>
      </c>
      <c r="AE164" s="39" t="str">
        <f t="shared" si="37"/>
        <v>Avance satisfactorio</v>
      </c>
      <c r="AF164" s="184" t="s">
        <v>1229</v>
      </c>
      <c r="AG164" s="184" t="s">
        <v>1230</v>
      </c>
      <c r="AH164" s="184" t="s">
        <v>59</v>
      </c>
      <c r="AI164" s="41" t="str">
        <f t="shared" si="33"/>
        <v>En gestión</v>
      </c>
      <c r="AJ164" s="269">
        <v>24962274</v>
      </c>
      <c r="AK164" s="269">
        <f t="shared" si="38"/>
        <v>6240568.5</v>
      </c>
      <c r="AL164" s="506"/>
      <c r="AM164" s="506"/>
      <c r="AN164" s="506"/>
      <c r="AO164" s="260"/>
      <c r="AP164" s="204">
        <v>0.5</v>
      </c>
      <c r="AQ164" s="38">
        <f t="shared" si="39"/>
        <v>1</v>
      </c>
      <c r="AR164" s="39" t="str">
        <f t="shared" si="35"/>
        <v>Avance satisfactorio</v>
      </c>
      <c r="AS164" s="184" t="s">
        <v>1231</v>
      </c>
      <c r="AT164" s="360" t="s">
        <v>1232</v>
      </c>
      <c r="AU164" s="360" t="s">
        <v>59</v>
      </c>
      <c r="AV164" s="41" t="str">
        <f t="shared" si="34"/>
        <v>En gestión</v>
      </c>
      <c r="AW164" s="42">
        <v>24962276</v>
      </c>
      <c r="AX164" s="42">
        <f t="shared" si="40"/>
        <v>6240569</v>
      </c>
      <c r="AY164" s="411"/>
      <c r="AZ164" s="411"/>
      <c r="BA164" s="411"/>
    </row>
    <row r="165" spans="2:53" ht="102.75" customHeight="1">
      <c r="B165" s="46" t="s">
        <v>1097</v>
      </c>
      <c r="C165" s="21" t="s">
        <v>1233</v>
      </c>
      <c r="D165" s="47" t="s">
        <v>42</v>
      </c>
      <c r="E165" s="47" t="s">
        <v>1134</v>
      </c>
      <c r="F165" s="47" t="s">
        <v>143</v>
      </c>
      <c r="G165" s="59">
        <v>1</v>
      </c>
      <c r="H165" s="49" t="s">
        <v>1234</v>
      </c>
      <c r="I165" s="50" t="s">
        <v>46</v>
      </c>
      <c r="J165" s="50" t="s">
        <v>47</v>
      </c>
      <c r="K165" s="47" t="s">
        <v>1136</v>
      </c>
      <c r="L165" s="47" t="s">
        <v>1235</v>
      </c>
      <c r="M165" s="47" t="s">
        <v>1138</v>
      </c>
      <c r="N165" s="47" t="s">
        <v>592</v>
      </c>
      <c r="O165" s="58">
        <v>1</v>
      </c>
      <c r="P165" s="58">
        <v>1</v>
      </c>
      <c r="Q165" s="58">
        <v>1</v>
      </c>
      <c r="R165" s="58">
        <v>1</v>
      </c>
      <c r="S165" s="52" t="s">
        <v>50</v>
      </c>
      <c r="T165" s="191">
        <v>24962274</v>
      </c>
      <c r="U165" s="192" t="s">
        <v>51</v>
      </c>
      <c r="V165" s="193" t="s">
        <v>52</v>
      </c>
      <c r="W165" s="194">
        <v>40893788.555555552</v>
      </c>
      <c r="X165" s="193" t="s">
        <v>128</v>
      </c>
      <c r="Y165" s="193" t="s">
        <v>54</v>
      </c>
      <c r="Z165" s="192" t="s">
        <v>129</v>
      </c>
      <c r="AA165" s="192" t="s">
        <v>1139</v>
      </c>
      <c r="AB165" s="350"/>
      <c r="AC165" s="202">
        <f>(1/1)*1</f>
        <v>1</v>
      </c>
      <c r="AD165" s="38">
        <f t="shared" si="36"/>
        <v>1</v>
      </c>
      <c r="AE165" s="39" t="str">
        <f t="shared" si="37"/>
        <v>Avance satisfactorio</v>
      </c>
      <c r="AF165" s="184" t="s">
        <v>1236</v>
      </c>
      <c r="AG165" s="184" t="s">
        <v>1237</v>
      </c>
      <c r="AH165" s="184" t="s">
        <v>59</v>
      </c>
      <c r="AI165" s="41" t="str">
        <f t="shared" si="33"/>
        <v>Terminado</v>
      </c>
      <c r="AJ165" s="269">
        <v>24962274</v>
      </c>
      <c r="AK165" s="269">
        <f t="shared" si="38"/>
        <v>6240568.5</v>
      </c>
      <c r="AL165" s="506"/>
      <c r="AM165" s="506"/>
      <c r="AN165" s="506"/>
      <c r="AO165" s="260"/>
      <c r="AP165" s="204">
        <f>1/1</f>
        <v>1</v>
      </c>
      <c r="AQ165" s="38">
        <f t="shared" si="39"/>
        <v>1</v>
      </c>
      <c r="AR165" s="39" t="str">
        <f t="shared" si="35"/>
        <v>Avance satisfactorio</v>
      </c>
      <c r="AS165" s="184" t="s">
        <v>1700</v>
      </c>
      <c r="AT165" s="360" t="s">
        <v>1238</v>
      </c>
      <c r="AU165" s="360" t="s">
        <v>59</v>
      </c>
      <c r="AV165" s="41" t="str">
        <f t="shared" si="34"/>
        <v>Terminado</v>
      </c>
      <c r="AW165" s="42">
        <v>24962273</v>
      </c>
      <c r="AX165" s="42">
        <f>AW165*(3/12)</f>
        <v>6240568.25</v>
      </c>
      <c r="AY165" s="411"/>
      <c r="AZ165" s="411"/>
      <c r="BA165" s="411"/>
    </row>
    <row r="166" spans="2:53" ht="97.5" customHeight="1">
      <c r="B166" s="46" t="s">
        <v>1097</v>
      </c>
      <c r="C166" s="21" t="s">
        <v>1239</v>
      </c>
      <c r="D166" s="47" t="s">
        <v>42</v>
      </c>
      <c r="E166" s="47" t="s">
        <v>1134</v>
      </c>
      <c r="F166" s="47" t="s">
        <v>143</v>
      </c>
      <c r="G166" s="59">
        <v>1</v>
      </c>
      <c r="H166" s="49" t="s">
        <v>1240</v>
      </c>
      <c r="I166" s="50" t="s">
        <v>46</v>
      </c>
      <c r="J166" s="50" t="s">
        <v>47</v>
      </c>
      <c r="K166" s="47" t="s">
        <v>1136</v>
      </c>
      <c r="L166" s="47" t="s">
        <v>1241</v>
      </c>
      <c r="M166" s="47" t="s">
        <v>1138</v>
      </c>
      <c r="N166" s="47" t="s">
        <v>592</v>
      </c>
      <c r="O166" s="58">
        <v>1</v>
      </c>
      <c r="P166" s="58">
        <v>1</v>
      </c>
      <c r="Q166" s="58">
        <v>1</v>
      </c>
      <c r="R166" s="58">
        <v>1</v>
      </c>
      <c r="S166" s="52" t="s">
        <v>50</v>
      </c>
      <c r="T166" s="191">
        <v>24962274</v>
      </c>
      <c r="U166" s="192" t="s">
        <v>51</v>
      </c>
      <c r="V166" s="193" t="s">
        <v>52</v>
      </c>
      <c r="W166" s="194">
        <v>40893788.555555552</v>
      </c>
      <c r="X166" s="193" t="s">
        <v>128</v>
      </c>
      <c r="Y166" s="193" t="s">
        <v>54</v>
      </c>
      <c r="Z166" s="192" t="s">
        <v>129</v>
      </c>
      <c r="AA166" s="192" t="s">
        <v>1139</v>
      </c>
      <c r="AB166" s="350"/>
      <c r="AC166" s="202">
        <f>(1/1)*1</f>
        <v>1</v>
      </c>
      <c r="AD166" s="38">
        <f t="shared" si="36"/>
        <v>1</v>
      </c>
      <c r="AE166" s="39" t="str">
        <f t="shared" si="37"/>
        <v>Avance satisfactorio</v>
      </c>
      <c r="AF166" s="184" t="s">
        <v>1242</v>
      </c>
      <c r="AG166" s="184" t="s">
        <v>1243</v>
      </c>
      <c r="AH166" s="184" t="s">
        <v>59</v>
      </c>
      <c r="AI166" s="41" t="str">
        <f t="shared" si="33"/>
        <v>Terminado</v>
      </c>
      <c r="AJ166" s="269">
        <v>24962274</v>
      </c>
      <c r="AK166" s="269">
        <f t="shared" si="38"/>
        <v>6240568.5</v>
      </c>
      <c r="AL166" s="506"/>
      <c r="AM166" s="506"/>
      <c r="AN166" s="506"/>
      <c r="AO166" s="260"/>
      <c r="AP166" s="204">
        <f>8/8</f>
        <v>1</v>
      </c>
      <c r="AQ166" s="38">
        <f t="shared" si="39"/>
        <v>1</v>
      </c>
      <c r="AR166" s="39" t="str">
        <f t="shared" si="35"/>
        <v>Avance satisfactorio</v>
      </c>
      <c r="AS166" s="184" t="s">
        <v>1701</v>
      </c>
      <c r="AT166" s="360" t="s">
        <v>1702</v>
      </c>
      <c r="AU166" s="360" t="s">
        <v>59</v>
      </c>
      <c r="AV166" s="41" t="str">
        <f t="shared" si="34"/>
        <v>Terminado</v>
      </c>
      <c r="AW166" s="42">
        <v>24962274</v>
      </c>
      <c r="AX166" s="42">
        <f>AW166*(3/12)</f>
        <v>6240568.5</v>
      </c>
      <c r="AY166" s="411"/>
      <c r="AZ166" s="411"/>
      <c r="BA166" s="411"/>
    </row>
    <row r="167" spans="2:53" ht="102.75" customHeight="1">
      <c r="B167" s="46" t="s">
        <v>1097</v>
      </c>
      <c r="C167" s="21" t="s">
        <v>1244</v>
      </c>
      <c r="D167" s="47" t="s">
        <v>42</v>
      </c>
      <c r="E167" s="47" t="s">
        <v>1134</v>
      </c>
      <c r="F167" s="47" t="s">
        <v>168</v>
      </c>
      <c r="G167" s="59">
        <v>1</v>
      </c>
      <c r="H167" s="49" t="s">
        <v>1245</v>
      </c>
      <c r="I167" s="50" t="s">
        <v>194</v>
      </c>
      <c r="J167" s="50" t="s">
        <v>47</v>
      </c>
      <c r="K167" s="47" t="s">
        <v>1246</v>
      </c>
      <c r="L167" s="47" t="s">
        <v>1247</v>
      </c>
      <c r="M167" s="51">
        <v>45474</v>
      </c>
      <c r="N167" s="51" t="s">
        <v>592</v>
      </c>
      <c r="O167" s="59">
        <v>0</v>
      </c>
      <c r="P167" s="59">
        <v>0</v>
      </c>
      <c r="Q167" s="58">
        <v>0.5</v>
      </c>
      <c r="R167" s="58">
        <v>1</v>
      </c>
      <c r="S167" s="52" t="s">
        <v>50</v>
      </c>
      <c r="T167" s="191">
        <v>220091858</v>
      </c>
      <c r="U167" s="192" t="s">
        <v>51</v>
      </c>
      <c r="V167" s="193" t="s">
        <v>52</v>
      </c>
      <c r="W167" s="194">
        <v>307426626.68000001</v>
      </c>
      <c r="X167" s="193" t="s">
        <v>128</v>
      </c>
      <c r="Y167" s="193" t="s">
        <v>54</v>
      </c>
      <c r="Z167" s="192" t="s">
        <v>129</v>
      </c>
      <c r="AA167" s="192" t="s">
        <v>1139</v>
      </c>
      <c r="AB167" s="350"/>
      <c r="AC167" s="184">
        <v>0</v>
      </c>
      <c r="AD167" s="38" t="str">
        <f t="shared" si="36"/>
        <v>No Aplica</v>
      </c>
      <c r="AE167" s="39" t="str">
        <f t="shared" si="37"/>
        <v>No reporta avance en el periodo</v>
      </c>
      <c r="AF167" s="184" t="s">
        <v>59</v>
      </c>
      <c r="AG167" s="184" t="s">
        <v>59</v>
      </c>
      <c r="AH167" s="184" t="s">
        <v>59</v>
      </c>
      <c r="AI167" s="41" t="str">
        <f t="shared" si="33"/>
        <v>Sin iniciar</v>
      </c>
      <c r="AJ167" s="269">
        <v>220091858</v>
      </c>
      <c r="AK167" s="269">
        <v>0</v>
      </c>
      <c r="AL167" s="506"/>
      <c r="AM167" s="506"/>
      <c r="AN167" s="506"/>
      <c r="AO167" s="260"/>
      <c r="AP167" s="207">
        <v>0</v>
      </c>
      <c r="AQ167" s="38" t="str">
        <f t="shared" si="39"/>
        <v>No Aplica</v>
      </c>
      <c r="AR167" s="39" t="str">
        <f t="shared" si="35"/>
        <v>No reporta avance en el periodo</v>
      </c>
      <c r="AS167" s="184" t="s">
        <v>59</v>
      </c>
      <c r="AT167" s="360" t="s">
        <v>59</v>
      </c>
      <c r="AU167" s="360" t="s">
        <v>59</v>
      </c>
      <c r="AV167" s="41" t="str">
        <f t="shared" si="34"/>
        <v>Sin iniciar</v>
      </c>
      <c r="AW167" s="274">
        <v>0</v>
      </c>
      <c r="AX167" s="274">
        <v>0</v>
      </c>
      <c r="AY167" s="411"/>
      <c r="AZ167" s="411"/>
      <c r="BA167" s="411"/>
    </row>
    <row r="168" spans="2:53" ht="69.75" customHeight="1">
      <c r="B168" s="46" t="s">
        <v>1097</v>
      </c>
      <c r="C168" s="21" t="s">
        <v>1248</v>
      </c>
      <c r="D168" s="47" t="s">
        <v>42</v>
      </c>
      <c r="E168" s="47" t="s">
        <v>157</v>
      </c>
      <c r="F168" s="47" t="s">
        <v>168</v>
      </c>
      <c r="G168" s="147">
        <v>1</v>
      </c>
      <c r="H168" s="49" t="s">
        <v>1249</v>
      </c>
      <c r="I168" s="50" t="s">
        <v>46</v>
      </c>
      <c r="J168" s="50" t="s">
        <v>84</v>
      </c>
      <c r="K168" s="47" t="s">
        <v>1250</v>
      </c>
      <c r="L168" s="47" t="s">
        <v>1251</v>
      </c>
      <c r="M168" s="51">
        <v>45566</v>
      </c>
      <c r="N168" s="47" t="s">
        <v>592</v>
      </c>
      <c r="O168" s="48">
        <v>0</v>
      </c>
      <c r="P168" s="48">
        <v>0</v>
      </c>
      <c r="Q168" s="48">
        <v>0</v>
      </c>
      <c r="R168" s="48">
        <v>1</v>
      </c>
      <c r="S168" s="52" t="s">
        <v>50</v>
      </c>
      <c r="T168" s="191">
        <v>55451013</v>
      </c>
      <c r="U168" s="192" t="s">
        <v>51</v>
      </c>
      <c r="V168" s="193" t="s">
        <v>52</v>
      </c>
      <c r="W168" s="194">
        <v>305133500</v>
      </c>
      <c r="X168" s="193" t="s">
        <v>128</v>
      </c>
      <c r="Y168" s="193" t="s">
        <v>54</v>
      </c>
      <c r="Z168" s="192" t="s">
        <v>129</v>
      </c>
      <c r="AA168" s="193" t="s">
        <v>59</v>
      </c>
      <c r="AB168" s="348"/>
      <c r="AC168" s="184">
        <v>0</v>
      </c>
      <c r="AD168" s="38" t="str">
        <f t="shared" si="36"/>
        <v>No Aplica</v>
      </c>
      <c r="AE168" s="39" t="str">
        <f t="shared" si="37"/>
        <v>No reporta avance en el periodo</v>
      </c>
      <c r="AF168" s="184" t="s">
        <v>59</v>
      </c>
      <c r="AG168" s="184" t="s">
        <v>59</v>
      </c>
      <c r="AH168" s="184" t="s">
        <v>59</v>
      </c>
      <c r="AI168" s="41" t="str">
        <f t="shared" si="33"/>
        <v>Sin iniciar</v>
      </c>
      <c r="AJ168" s="269">
        <v>55451013</v>
      </c>
      <c r="AK168" s="269">
        <v>0</v>
      </c>
      <c r="AL168" s="506"/>
      <c r="AM168" s="506"/>
      <c r="AN168" s="506"/>
      <c r="AO168" s="260"/>
      <c r="AP168" s="207">
        <v>0</v>
      </c>
      <c r="AQ168" s="38" t="str">
        <f t="shared" si="39"/>
        <v>No Aplica</v>
      </c>
      <c r="AR168" s="39" t="str">
        <f t="shared" si="35"/>
        <v>No reporta avance en el periodo</v>
      </c>
      <c r="AS168" s="184" t="s">
        <v>59</v>
      </c>
      <c r="AT168" s="360" t="s">
        <v>59</v>
      </c>
      <c r="AU168" s="360" t="s">
        <v>59</v>
      </c>
      <c r="AV168" s="41" t="str">
        <f t="shared" si="34"/>
        <v>Sin iniciar</v>
      </c>
      <c r="AW168" s="274">
        <v>0</v>
      </c>
      <c r="AX168" s="274">
        <v>0</v>
      </c>
      <c r="AY168" s="411"/>
      <c r="AZ168" s="411"/>
      <c r="BA168" s="411"/>
    </row>
    <row r="169" spans="2:53" ht="85.5" customHeight="1">
      <c r="B169" s="46" t="s">
        <v>1097</v>
      </c>
      <c r="C169" s="21" t="s">
        <v>1252</v>
      </c>
      <c r="D169" s="47" t="s">
        <v>42</v>
      </c>
      <c r="E169" s="47" t="s">
        <v>157</v>
      </c>
      <c r="F169" s="47" t="s">
        <v>168</v>
      </c>
      <c r="G169" s="147">
        <v>1</v>
      </c>
      <c r="H169" s="49" t="s">
        <v>1253</v>
      </c>
      <c r="I169" s="50" t="s">
        <v>46</v>
      </c>
      <c r="J169" s="50" t="s">
        <v>84</v>
      </c>
      <c r="K169" s="47" t="s">
        <v>1254</v>
      </c>
      <c r="L169" s="47" t="s">
        <v>1255</v>
      </c>
      <c r="M169" s="51">
        <v>45566</v>
      </c>
      <c r="N169" s="47" t="s">
        <v>592</v>
      </c>
      <c r="O169" s="48">
        <v>0</v>
      </c>
      <c r="P169" s="48">
        <v>0</v>
      </c>
      <c r="Q169" s="48">
        <v>0</v>
      </c>
      <c r="R169" s="48">
        <v>1</v>
      </c>
      <c r="S169" s="52" t="s">
        <v>50</v>
      </c>
      <c r="T169" s="191">
        <v>55451013</v>
      </c>
      <c r="U169" s="192" t="s">
        <v>51</v>
      </c>
      <c r="V169" s="193" t="s">
        <v>52</v>
      </c>
      <c r="W169" s="194">
        <v>119459250</v>
      </c>
      <c r="X169" s="193" t="s">
        <v>128</v>
      </c>
      <c r="Y169" s="193" t="s">
        <v>54</v>
      </c>
      <c r="Z169" s="192" t="s">
        <v>129</v>
      </c>
      <c r="AA169" s="193" t="s">
        <v>59</v>
      </c>
      <c r="AB169" s="348"/>
      <c r="AC169" s="184">
        <v>0</v>
      </c>
      <c r="AD169" s="38" t="str">
        <f t="shared" si="36"/>
        <v>No Aplica</v>
      </c>
      <c r="AE169" s="39" t="str">
        <f t="shared" si="37"/>
        <v>No reporta avance en el periodo</v>
      </c>
      <c r="AF169" s="184" t="s">
        <v>59</v>
      </c>
      <c r="AG169" s="184" t="s">
        <v>59</v>
      </c>
      <c r="AH169" s="184" t="s">
        <v>59</v>
      </c>
      <c r="AI169" s="41" t="str">
        <f t="shared" si="33"/>
        <v>Sin iniciar</v>
      </c>
      <c r="AJ169" s="269">
        <v>55451013</v>
      </c>
      <c r="AK169" s="269">
        <v>0</v>
      </c>
      <c r="AL169" s="505"/>
      <c r="AM169" s="505"/>
      <c r="AN169" s="505"/>
      <c r="AO169" s="260"/>
      <c r="AP169" s="207">
        <v>0</v>
      </c>
      <c r="AQ169" s="38" t="str">
        <f t="shared" si="39"/>
        <v>No Aplica</v>
      </c>
      <c r="AR169" s="39" t="str">
        <f t="shared" si="35"/>
        <v>No reporta avance en el periodo</v>
      </c>
      <c r="AS169" s="184" t="s">
        <v>59</v>
      </c>
      <c r="AT169" s="360" t="s">
        <v>59</v>
      </c>
      <c r="AU169" s="360" t="s">
        <v>59</v>
      </c>
      <c r="AV169" s="41" t="str">
        <f t="shared" si="34"/>
        <v>Sin iniciar</v>
      </c>
      <c r="AW169" s="274">
        <v>0</v>
      </c>
      <c r="AX169" s="274">
        <v>0</v>
      </c>
      <c r="AY169" s="412"/>
      <c r="AZ169" s="412"/>
      <c r="BA169" s="412"/>
    </row>
    <row r="170" spans="2:53" ht="97.5" customHeight="1">
      <c r="B170" s="46" t="s">
        <v>1097</v>
      </c>
      <c r="C170" s="21" t="s">
        <v>1256</v>
      </c>
      <c r="D170" s="47" t="s">
        <v>42</v>
      </c>
      <c r="E170" s="47" t="s">
        <v>1134</v>
      </c>
      <c r="F170" s="47" t="s">
        <v>168</v>
      </c>
      <c r="G170" s="59">
        <v>1</v>
      </c>
      <c r="H170" s="49" t="s">
        <v>1257</v>
      </c>
      <c r="I170" s="50" t="s">
        <v>46</v>
      </c>
      <c r="J170" s="50" t="s">
        <v>47</v>
      </c>
      <c r="K170" s="47" t="s">
        <v>1258</v>
      </c>
      <c r="L170" s="47" t="s">
        <v>1259</v>
      </c>
      <c r="M170" s="47" t="s">
        <v>1138</v>
      </c>
      <c r="N170" s="47" t="s">
        <v>592</v>
      </c>
      <c r="O170" s="48" t="s">
        <v>1125</v>
      </c>
      <c r="P170" s="66">
        <v>0.35</v>
      </c>
      <c r="Q170" s="48" t="s">
        <v>1127</v>
      </c>
      <c r="R170" s="48" t="s">
        <v>1128</v>
      </c>
      <c r="S170" s="52" t="s">
        <v>50</v>
      </c>
      <c r="T170" s="191">
        <v>91459212</v>
      </c>
      <c r="U170" s="192" t="s">
        <v>1102</v>
      </c>
      <c r="V170" s="192" t="s">
        <v>1260</v>
      </c>
      <c r="W170" s="194">
        <v>214662528</v>
      </c>
      <c r="X170" s="193" t="s">
        <v>128</v>
      </c>
      <c r="Y170" s="193" t="s">
        <v>54</v>
      </c>
      <c r="Z170" s="192" t="s">
        <v>129</v>
      </c>
      <c r="AA170" s="193" t="s">
        <v>59</v>
      </c>
      <c r="AB170" s="348"/>
      <c r="AC170" s="202">
        <v>0.25</v>
      </c>
      <c r="AD170" s="38">
        <f t="shared" si="36"/>
        <v>1</v>
      </c>
      <c r="AE170" s="39" t="str">
        <f t="shared" si="37"/>
        <v>Avance satisfactorio</v>
      </c>
      <c r="AF170" s="184" t="s">
        <v>1261</v>
      </c>
      <c r="AG170" s="184" t="s">
        <v>1262</v>
      </c>
      <c r="AH170" s="184" t="s">
        <v>59</v>
      </c>
      <c r="AI170" s="41" t="str">
        <f t="shared" si="33"/>
        <v>En gestión</v>
      </c>
      <c r="AJ170" s="269">
        <v>91459212</v>
      </c>
      <c r="AK170" s="269">
        <f>AJ170*(3/12)</f>
        <v>22864803</v>
      </c>
      <c r="AL170" s="205">
        <v>0</v>
      </c>
      <c r="AM170" s="205">
        <v>0</v>
      </c>
      <c r="AN170" s="205">
        <v>0</v>
      </c>
      <c r="AO170" s="260"/>
      <c r="AP170" s="204">
        <v>0.35</v>
      </c>
      <c r="AQ170" s="38">
        <f t="shared" si="39"/>
        <v>1</v>
      </c>
      <c r="AR170" s="39" t="str">
        <f t="shared" si="35"/>
        <v>Avance satisfactorio</v>
      </c>
      <c r="AS170" s="184" t="s">
        <v>1732</v>
      </c>
      <c r="AT170" s="360" t="s">
        <v>1263</v>
      </c>
      <c r="AU170" s="360" t="s">
        <v>59</v>
      </c>
      <c r="AV170" s="41" t="str">
        <f t="shared" si="34"/>
        <v>En gestión</v>
      </c>
      <c r="AW170" s="205">
        <v>91459212</v>
      </c>
      <c r="AX170" s="205">
        <f>AW170*(3/12)</f>
        <v>22864803</v>
      </c>
      <c r="AY170" s="42">
        <v>0</v>
      </c>
      <c r="AZ170" s="42">
        <v>0</v>
      </c>
      <c r="BA170" s="129">
        <v>0</v>
      </c>
    </row>
    <row r="171" spans="2:53" ht="96" customHeight="1">
      <c r="B171" s="46" t="s">
        <v>1097</v>
      </c>
      <c r="C171" s="21" t="s">
        <v>1264</v>
      </c>
      <c r="D171" s="47" t="s">
        <v>42</v>
      </c>
      <c r="E171" s="47" t="s">
        <v>1265</v>
      </c>
      <c r="F171" s="47" t="s">
        <v>168</v>
      </c>
      <c r="G171" s="59">
        <v>1</v>
      </c>
      <c r="H171" s="49" t="s">
        <v>1266</v>
      </c>
      <c r="I171" s="50" t="s">
        <v>46</v>
      </c>
      <c r="J171" s="50" t="s">
        <v>47</v>
      </c>
      <c r="K171" s="47" t="s">
        <v>1267</v>
      </c>
      <c r="L171" s="47" t="s">
        <v>1268</v>
      </c>
      <c r="M171" s="47" t="s">
        <v>1138</v>
      </c>
      <c r="N171" s="47" t="s">
        <v>592</v>
      </c>
      <c r="O171" s="48" t="s">
        <v>1125</v>
      </c>
      <c r="P171" s="48" t="s">
        <v>1126</v>
      </c>
      <c r="Q171" s="48" t="s">
        <v>1127</v>
      </c>
      <c r="R171" s="48" t="s">
        <v>1128</v>
      </c>
      <c r="S171" s="52" t="s">
        <v>50</v>
      </c>
      <c r="T171" s="191">
        <v>287473326</v>
      </c>
      <c r="U171" s="192" t="s">
        <v>1102</v>
      </c>
      <c r="V171" s="192" t="s">
        <v>197</v>
      </c>
      <c r="W171" s="194">
        <v>471050000</v>
      </c>
      <c r="X171" s="193" t="s">
        <v>128</v>
      </c>
      <c r="Y171" s="193" t="s">
        <v>54</v>
      </c>
      <c r="Z171" s="192" t="s">
        <v>129</v>
      </c>
      <c r="AA171" s="193" t="s">
        <v>59</v>
      </c>
      <c r="AB171" s="348"/>
      <c r="AC171" s="202">
        <v>0.25</v>
      </c>
      <c r="AD171" s="38">
        <f t="shared" si="36"/>
        <v>1</v>
      </c>
      <c r="AE171" s="39" t="str">
        <f t="shared" si="37"/>
        <v>Avance satisfactorio</v>
      </c>
      <c r="AF171" s="184" t="s">
        <v>1269</v>
      </c>
      <c r="AG171" s="184" t="s">
        <v>1270</v>
      </c>
      <c r="AH171" s="184" t="s">
        <v>59</v>
      </c>
      <c r="AI171" s="41" t="str">
        <f t="shared" si="33"/>
        <v>En gestión</v>
      </c>
      <c r="AJ171" s="269">
        <v>287473326</v>
      </c>
      <c r="AK171" s="269">
        <f>AJ171*(3/12)</f>
        <v>71868331.5</v>
      </c>
      <c r="AL171" s="205">
        <v>471050000</v>
      </c>
      <c r="AM171" s="205">
        <v>150400000</v>
      </c>
      <c r="AN171" s="205">
        <v>21560000</v>
      </c>
      <c r="AO171" s="260"/>
      <c r="AP171" s="204">
        <v>0.5</v>
      </c>
      <c r="AQ171" s="38">
        <f t="shared" si="39"/>
        <v>1</v>
      </c>
      <c r="AR171" s="39" t="str">
        <f t="shared" si="35"/>
        <v>Avance satisfactorio</v>
      </c>
      <c r="AS171" s="184" t="s">
        <v>1703</v>
      </c>
      <c r="AT171" s="360" t="s">
        <v>1271</v>
      </c>
      <c r="AU171" s="360" t="s">
        <v>59</v>
      </c>
      <c r="AV171" s="41" t="str">
        <f t="shared" si="34"/>
        <v>En gestión</v>
      </c>
      <c r="AW171" s="42">
        <v>287473326</v>
      </c>
      <c r="AX171" s="42">
        <f>AW171*(3/12)</f>
        <v>71868331.5</v>
      </c>
      <c r="AY171" s="205">
        <v>338583333.32999998</v>
      </c>
      <c r="AZ171" s="205">
        <v>187733333</v>
      </c>
      <c r="BA171" s="205">
        <v>78526667</v>
      </c>
    </row>
    <row r="172" spans="2:53" ht="94.5" customHeight="1">
      <c r="B172" s="46" t="s">
        <v>1097</v>
      </c>
      <c r="C172" s="21" t="s">
        <v>1272</v>
      </c>
      <c r="D172" s="47" t="s">
        <v>42</v>
      </c>
      <c r="E172" s="47" t="s">
        <v>1134</v>
      </c>
      <c r="F172" s="47" t="s">
        <v>168</v>
      </c>
      <c r="G172" s="59">
        <v>1</v>
      </c>
      <c r="H172" s="49" t="s">
        <v>1273</v>
      </c>
      <c r="I172" s="50" t="s">
        <v>46</v>
      </c>
      <c r="J172" s="50" t="s">
        <v>47</v>
      </c>
      <c r="K172" s="47" t="s">
        <v>1274</v>
      </c>
      <c r="L172" s="47" t="s">
        <v>1704</v>
      </c>
      <c r="M172" s="51" t="s">
        <v>1138</v>
      </c>
      <c r="N172" s="51">
        <v>45473</v>
      </c>
      <c r="O172" s="58">
        <v>1</v>
      </c>
      <c r="P172" s="58">
        <v>1</v>
      </c>
      <c r="Q172" s="58">
        <v>0</v>
      </c>
      <c r="R172" s="58">
        <v>0</v>
      </c>
      <c r="S172" s="52" t="s">
        <v>50</v>
      </c>
      <c r="T172" s="191">
        <v>91459212</v>
      </c>
      <c r="U172" s="192" t="s">
        <v>59</v>
      </c>
      <c r="V172" s="193" t="s">
        <v>59</v>
      </c>
      <c r="W172" s="194">
        <v>0</v>
      </c>
      <c r="X172" s="193" t="s">
        <v>128</v>
      </c>
      <c r="Y172" s="193" t="s">
        <v>54</v>
      </c>
      <c r="Z172" s="192" t="s">
        <v>129</v>
      </c>
      <c r="AA172" s="193" t="s">
        <v>59</v>
      </c>
      <c r="AB172" s="348"/>
      <c r="AC172" s="202">
        <f>(6/6)</f>
        <v>1</v>
      </c>
      <c r="AD172" s="38">
        <f t="shared" si="36"/>
        <v>1</v>
      </c>
      <c r="AE172" s="39" t="str">
        <f t="shared" si="37"/>
        <v>Avance satisfactorio</v>
      </c>
      <c r="AF172" s="184" t="s">
        <v>1275</v>
      </c>
      <c r="AG172" s="184" t="s">
        <v>1276</v>
      </c>
      <c r="AH172" s="184" t="s">
        <v>59</v>
      </c>
      <c r="AI172" s="41" t="str">
        <f t="shared" si="33"/>
        <v>Terminado</v>
      </c>
      <c r="AJ172" s="269">
        <v>91459212</v>
      </c>
      <c r="AK172" s="269">
        <f>AJ172*(3/12)</f>
        <v>22864803</v>
      </c>
      <c r="AL172" s="42">
        <v>0</v>
      </c>
      <c r="AM172" s="42">
        <v>0</v>
      </c>
      <c r="AN172" s="42">
        <v>0</v>
      </c>
      <c r="AO172" s="260"/>
      <c r="AP172" s="204">
        <v>1</v>
      </c>
      <c r="AQ172" s="38">
        <f t="shared" si="39"/>
        <v>1</v>
      </c>
      <c r="AR172" s="39" t="str">
        <f t="shared" si="35"/>
        <v>Avance satisfactorio</v>
      </c>
      <c r="AS172" s="184" t="s">
        <v>1277</v>
      </c>
      <c r="AT172" s="360" t="s">
        <v>1705</v>
      </c>
      <c r="AU172" s="360" t="s">
        <v>59</v>
      </c>
      <c r="AV172" s="41" t="str">
        <f t="shared" si="34"/>
        <v>Terminado</v>
      </c>
      <c r="AW172" s="205">
        <v>91459212</v>
      </c>
      <c r="AX172" s="205">
        <f>AW172*(6/12)</f>
        <v>45729606</v>
      </c>
      <c r="AY172" s="205">
        <v>7585935416.6599998</v>
      </c>
      <c r="AZ172" s="205">
        <v>4418839239.0799999</v>
      </c>
      <c r="BA172" s="205">
        <v>497415483.05000001</v>
      </c>
    </row>
    <row r="173" spans="2:53" ht="75" customHeight="1">
      <c r="B173" s="46" t="s">
        <v>1097</v>
      </c>
      <c r="C173" s="21" t="s">
        <v>1278</v>
      </c>
      <c r="D173" s="47" t="s">
        <v>42</v>
      </c>
      <c r="E173" s="47" t="s">
        <v>829</v>
      </c>
      <c r="F173" s="47" t="s">
        <v>168</v>
      </c>
      <c r="G173" s="59">
        <v>1</v>
      </c>
      <c r="H173" s="49" t="s">
        <v>1279</v>
      </c>
      <c r="I173" s="50" t="s">
        <v>46</v>
      </c>
      <c r="J173" s="50" t="s">
        <v>47</v>
      </c>
      <c r="K173" s="47" t="s">
        <v>1280</v>
      </c>
      <c r="L173" s="47" t="s">
        <v>1281</v>
      </c>
      <c r="M173" s="51">
        <v>45474</v>
      </c>
      <c r="N173" s="47" t="s">
        <v>1282</v>
      </c>
      <c r="O173" s="59">
        <v>0</v>
      </c>
      <c r="P173" s="59">
        <v>0</v>
      </c>
      <c r="Q173" s="58">
        <v>1</v>
      </c>
      <c r="R173" s="59">
        <v>0</v>
      </c>
      <c r="S173" s="52" t="s">
        <v>50</v>
      </c>
      <c r="T173" s="191">
        <v>180695880</v>
      </c>
      <c r="U173" s="192" t="s">
        <v>172</v>
      </c>
      <c r="V173" s="193" t="s">
        <v>173</v>
      </c>
      <c r="W173" s="194">
        <f>83000000/2</f>
        <v>41500000</v>
      </c>
      <c r="X173" s="193" t="s">
        <v>128</v>
      </c>
      <c r="Y173" s="193" t="s">
        <v>54</v>
      </c>
      <c r="Z173" s="192" t="s">
        <v>129</v>
      </c>
      <c r="AA173" s="193" t="s">
        <v>59</v>
      </c>
      <c r="AB173" s="348"/>
      <c r="AC173" s="184">
        <v>0</v>
      </c>
      <c r="AD173" s="38" t="str">
        <f t="shared" si="36"/>
        <v>No Aplica</v>
      </c>
      <c r="AE173" s="39" t="str">
        <f t="shared" si="37"/>
        <v>No reporta avance en el periodo</v>
      </c>
      <c r="AF173" s="184" t="s">
        <v>59</v>
      </c>
      <c r="AG173" s="184" t="s">
        <v>59</v>
      </c>
      <c r="AH173" s="184" t="s">
        <v>59</v>
      </c>
      <c r="AI173" s="41" t="str">
        <f t="shared" si="33"/>
        <v>Sin iniciar</v>
      </c>
      <c r="AJ173" s="269">
        <v>180695880</v>
      </c>
      <c r="AK173" s="269">
        <v>0</v>
      </c>
      <c r="AL173" s="504">
        <v>83000000</v>
      </c>
      <c r="AM173" s="504">
        <v>82500000</v>
      </c>
      <c r="AN173" s="504">
        <v>10450000</v>
      </c>
      <c r="AO173" s="260"/>
      <c r="AP173" s="207">
        <v>0</v>
      </c>
      <c r="AQ173" s="38" t="str">
        <f t="shared" si="39"/>
        <v>No Aplica</v>
      </c>
      <c r="AR173" s="39" t="str">
        <f t="shared" si="35"/>
        <v>No reporta avance en el periodo</v>
      </c>
      <c r="AS173" s="184" t="s">
        <v>59</v>
      </c>
      <c r="AT173" s="360" t="s">
        <v>59</v>
      </c>
      <c r="AU173" s="360" t="s">
        <v>59</v>
      </c>
      <c r="AV173" s="41" t="str">
        <f t="shared" si="34"/>
        <v>Sin iniciar</v>
      </c>
      <c r="AW173" s="274">
        <v>0</v>
      </c>
      <c r="AX173" s="274">
        <v>0</v>
      </c>
      <c r="AY173" s="504">
        <v>82500000</v>
      </c>
      <c r="AZ173" s="504">
        <v>82500000</v>
      </c>
      <c r="BA173" s="504">
        <v>59950000</v>
      </c>
    </row>
    <row r="174" spans="2:53" ht="128.25" customHeight="1">
      <c r="B174" s="46" t="s">
        <v>1097</v>
      </c>
      <c r="C174" s="21" t="s">
        <v>1283</v>
      </c>
      <c r="D174" s="47" t="s">
        <v>42</v>
      </c>
      <c r="E174" s="47" t="s">
        <v>829</v>
      </c>
      <c r="F174" s="47" t="s">
        <v>168</v>
      </c>
      <c r="G174" s="59">
        <v>1</v>
      </c>
      <c r="H174" s="49" t="s">
        <v>1284</v>
      </c>
      <c r="I174" s="50" t="s">
        <v>46</v>
      </c>
      <c r="J174" s="50" t="s">
        <v>47</v>
      </c>
      <c r="K174" s="47" t="s">
        <v>1285</v>
      </c>
      <c r="L174" s="47" t="s">
        <v>1286</v>
      </c>
      <c r="M174" s="51">
        <v>45383</v>
      </c>
      <c r="N174" s="47" t="s">
        <v>592</v>
      </c>
      <c r="O174" s="59">
        <v>0</v>
      </c>
      <c r="P174" s="58">
        <v>0.3</v>
      </c>
      <c r="Q174" s="58">
        <v>0.4</v>
      </c>
      <c r="R174" s="58">
        <v>1</v>
      </c>
      <c r="S174" s="52" t="s">
        <v>50</v>
      </c>
      <c r="T174" s="191">
        <v>180695880</v>
      </c>
      <c r="U174" s="192" t="s">
        <v>172</v>
      </c>
      <c r="V174" s="193" t="s">
        <v>173</v>
      </c>
      <c r="W174" s="194">
        <f>83000000/2</f>
        <v>41500000</v>
      </c>
      <c r="X174" s="193" t="s">
        <v>128</v>
      </c>
      <c r="Y174" s="193" t="s">
        <v>54</v>
      </c>
      <c r="Z174" s="192" t="s">
        <v>129</v>
      </c>
      <c r="AA174" s="193" t="s">
        <v>59</v>
      </c>
      <c r="AB174" s="348"/>
      <c r="AC174" s="184">
        <v>0</v>
      </c>
      <c r="AD174" s="38" t="str">
        <f t="shared" si="36"/>
        <v>No Aplica</v>
      </c>
      <c r="AE174" s="39" t="str">
        <f t="shared" si="37"/>
        <v>No reporta avance en el periodo</v>
      </c>
      <c r="AF174" s="184" t="s">
        <v>59</v>
      </c>
      <c r="AG174" s="184" t="s">
        <v>59</v>
      </c>
      <c r="AH174" s="184" t="s">
        <v>59</v>
      </c>
      <c r="AI174" s="41" t="str">
        <f t="shared" si="33"/>
        <v>Sin iniciar</v>
      </c>
      <c r="AJ174" s="269">
        <v>180695880</v>
      </c>
      <c r="AK174" s="269">
        <v>0</v>
      </c>
      <c r="AL174" s="505"/>
      <c r="AM174" s="505"/>
      <c r="AN174" s="505"/>
      <c r="AO174" s="260"/>
      <c r="AP174" s="204">
        <f>(0.8/3)+(0/3)+(0.7/3)</f>
        <v>0.5</v>
      </c>
      <c r="AQ174" s="38">
        <f t="shared" si="39"/>
        <v>1</v>
      </c>
      <c r="AR174" s="39" t="str">
        <f t="shared" si="35"/>
        <v>Avance satisfactorio</v>
      </c>
      <c r="AS174" s="184" t="s">
        <v>1706</v>
      </c>
      <c r="AT174" s="360" t="s">
        <v>1707</v>
      </c>
      <c r="AU174" s="360" t="s">
        <v>59</v>
      </c>
      <c r="AV174" s="41" t="str">
        <f t="shared" si="34"/>
        <v>En gestión</v>
      </c>
      <c r="AW174" s="55">
        <v>180695880</v>
      </c>
      <c r="AX174" s="42">
        <f>AW174*(3/9)</f>
        <v>60231960</v>
      </c>
      <c r="AY174" s="505"/>
      <c r="AZ174" s="505"/>
      <c r="BA174" s="505"/>
    </row>
    <row r="175" spans="2:53" ht="84.75" customHeight="1">
      <c r="B175" s="46" t="s">
        <v>1097</v>
      </c>
      <c r="C175" s="21" t="s">
        <v>1287</v>
      </c>
      <c r="D175" s="47" t="s">
        <v>42</v>
      </c>
      <c r="E175" s="47" t="s">
        <v>1134</v>
      </c>
      <c r="F175" s="47" t="s">
        <v>168</v>
      </c>
      <c r="G175" s="147">
        <v>4</v>
      </c>
      <c r="H175" s="49" t="s">
        <v>1288</v>
      </c>
      <c r="I175" s="50" t="s">
        <v>46</v>
      </c>
      <c r="J175" s="50" t="s">
        <v>84</v>
      </c>
      <c r="K175" s="47" t="s">
        <v>1289</v>
      </c>
      <c r="L175" s="47" t="s">
        <v>1290</v>
      </c>
      <c r="M175" s="51" t="s">
        <v>1138</v>
      </c>
      <c r="N175" s="51" t="s">
        <v>592</v>
      </c>
      <c r="O175" s="48">
        <v>1</v>
      </c>
      <c r="P175" s="48">
        <v>1</v>
      </c>
      <c r="Q175" s="48">
        <v>1</v>
      </c>
      <c r="R175" s="48">
        <v>1</v>
      </c>
      <c r="S175" s="52" t="s">
        <v>50</v>
      </c>
      <c r="T175" s="191">
        <v>220091858</v>
      </c>
      <c r="U175" s="192" t="s">
        <v>51</v>
      </c>
      <c r="V175" s="193" t="s">
        <v>1291</v>
      </c>
      <c r="W175" s="501">
        <v>593703137.66999996</v>
      </c>
      <c r="X175" s="193" t="s">
        <v>128</v>
      </c>
      <c r="Y175" s="193" t="s">
        <v>54</v>
      </c>
      <c r="Z175" s="192" t="s">
        <v>129</v>
      </c>
      <c r="AA175" s="193" t="s">
        <v>59</v>
      </c>
      <c r="AB175" s="348"/>
      <c r="AC175" s="184">
        <v>1</v>
      </c>
      <c r="AD175" s="38">
        <f t="shared" si="36"/>
        <v>1</v>
      </c>
      <c r="AE175" s="39" t="str">
        <f t="shared" si="37"/>
        <v>Avance satisfactorio</v>
      </c>
      <c r="AF175" s="184" t="s">
        <v>1292</v>
      </c>
      <c r="AG175" s="184" t="s">
        <v>1293</v>
      </c>
      <c r="AH175" s="184" t="s">
        <v>59</v>
      </c>
      <c r="AI175" s="41" t="str">
        <f>IF(AC175&lt;1,"Sin iniciar",IF(AC175=100,"Terminado","En gestión"))</f>
        <v>En gestión</v>
      </c>
      <c r="AJ175" s="269">
        <v>220091858</v>
      </c>
      <c r="AK175" s="269">
        <f>AJ175*3/12</f>
        <v>55022964.5</v>
      </c>
      <c r="AL175" s="504">
        <v>565807995.66999996</v>
      </c>
      <c r="AM175" s="504">
        <v>455212204</v>
      </c>
      <c r="AN175" s="504">
        <v>44608999</v>
      </c>
      <c r="AO175" s="260"/>
      <c r="AP175" s="209">
        <v>1</v>
      </c>
      <c r="AQ175" s="38">
        <f t="shared" si="39"/>
        <v>1</v>
      </c>
      <c r="AR175" s="39" t="str">
        <f t="shared" si="35"/>
        <v>Avance satisfactorio</v>
      </c>
      <c r="AS175" s="184" t="s">
        <v>1294</v>
      </c>
      <c r="AT175" s="360" t="s">
        <v>1295</v>
      </c>
      <c r="AU175" s="360" t="s">
        <v>59</v>
      </c>
      <c r="AV175" s="41" t="str">
        <f>IF($AP175&lt;1,"Sin iniciar",IF($AP175=100,"Terminado","En gestión"))</f>
        <v>En gestión</v>
      </c>
      <c r="AW175" s="205">
        <v>220091858</v>
      </c>
      <c r="AX175" s="205">
        <f>AW175*3/12</f>
        <v>55022964.5</v>
      </c>
      <c r="AY175" s="504">
        <v>593703137.66999996</v>
      </c>
      <c r="AZ175" s="504">
        <v>482285353</v>
      </c>
      <c r="BA175" s="504">
        <v>186556748</v>
      </c>
    </row>
    <row r="176" spans="2:53" ht="60" customHeight="1">
      <c r="B176" s="46" t="s">
        <v>1097</v>
      </c>
      <c r="C176" s="21" t="s">
        <v>1296</v>
      </c>
      <c r="D176" s="47" t="s">
        <v>42</v>
      </c>
      <c r="E176" s="47" t="s">
        <v>157</v>
      </c>
      <c r="F176" s="47" t="s">
        <v>168</v>
      </c>
      <c r="G176" s="59">
        <v>1</v>
      </c>
      <c r="H176" s="49" t="s">
        <v>1297</v>
      </c>
      <c r="I176" s="50" t="s">
        <v>46</v>
      </c>
      <c r="J176" s="50" t="s">
        <v>47</v>
      </c>
      <c r="K176" s="47" t="s">
        <v>1298</v>
      </c>
      <c r="L176" s="47" t="s">
        <v>1299</v>
      </c>
      <c r="M176" s="51">
        <v>45566</v>
      </c>
      <c r="N176" s="47" t="s">
        <v>592</v>
      </c>
      <c r="O176" s="48">
        <v>0</v>
      </c>
      <c r="P176" s="48">
        <v>0</v>
      </c>
      <c r="Q176" s="48">
        <v>0</v>
      </c>
      <c r="R176" s="59">
        <v>1</v>
      </c>
      <c r="S176" s="52" t="s">
        <v>50</v>
      </c>
      <c r="T176" s="191">
        <v>55451013</v>
      </c>
      <c r="U176" s="192" t="s">
        <v>51</v>
      </c>
      <c r="V176" s="193" t="s">
        <v>1291</v>
      </c>
      <c r="W176" s="503"/>
      <c r="X176" s="193" t="s">
        <v>128</v>
      </c>
      <c r="Y176" s="193" t="s">
        <v>54</v>
      </c>
      <c r="Z176" s="192" t="s">
        <v>129</v>
      </c>
      <c r="AA176" s="193" t="s">
        <v>59</v>
      </c>
      <c r="AB176" s="348"/>
      <c r="AC176" s="184">
        <v>0</v>
      </c>
      <c r="AD176" s="38" t="str">
        <f t="shared" si="36"/>
        <v>No Aplica</v>
      </c>
      <c r="AE176" s="39" t="str">
        <f t="shared" si="37"/>
        <v>No reporta avance en el periodo</v>
      </c>
      <c r="AF176" s="184" t="s">
        <v>59</v>
      </c>
      <c r="AG176" s="184" t="s">
        <v>59</v>
      </c>
      <c r="AH176" s="184" t="s">
        <v>59</v>
      </c>
      <c r="AI176" s="41" t="str">
        <f t="shared" ref="AI176:AI202" si="41">IF(AC176&lt;1%,"Sin iniciar",IF(AC176=100%,"Terminado","En gestión"))</f>
        <v>Sin iniciar</v>
      </c>
      <c r="AJ176" s="269">
        <v>55451013</v>
      </c>
      <c r="AK176" s="269">
        <v>0</v>
      </c>
      <c r="AL176" s="505"/>
      <c r="AM176" s="505"/>
      <c r="AN176" s="505"/>
      <c r="AO176" s="260"/>
      <c r="AP176" s="207">
        <v>0</v>
      </c>
      <c r="AQ176" s="38" t="str">
        <f t="shared" si="39"/>
        <v>No Aplica</v>
      </c>
      <c r="AR176" s="39" t="str">
        <f t="shared" si="35"/>
        <v>No reporta avance en el periodo</v>
      </c>
      <c r="AS176" s="184" t="s">
        <v>59</v>
      </c>
      <c r="AT176" s="360" t="s">
        <v>59</v>
      </c>
      <c r="AU176" s="360" t="s">
        <v>59</v>
      </c>
      <c r="AV176" s="41" t="str">
        <f t="shared" si="34"/>
        <v>Sin iniciar</v>
      </c>
      <c r="AW176" s="274">
        <v>0</v>
      </c>
      <c r="AX176" s="274">
        <v>0</v>
      </c>
      <c r="AY176" s="505"/>
      <c r="AZ176" s="505"/>
      <c r="BA176" s="505"/>
    </row>
    <row r="177" spans="2:53" ht="99.75" customHeight="1">
      <c r="B177" s="20" t="s">
        <v>1300</v>
      </c>
      <c r="C177" s="21" t="s">
        <v>1301</v>
      </c>
      <c r="D177" s="22" t="s">
        <v>42</v>
      </c>
      <c r="E177" s="22" t="s">
        <v>1265</v>
      </c>
      <c r="F177" s="22" t="s">
        <v>143</v>
      </c>
      <c r="G177" s="58">
        <v>1</v>
      </c>
      <c r="H177" s="22" t="s">
        <v>1302</v>
      </c>
      <c r="I177" s="25" t="s">
        <v>46</v>
      </c>
      <c r="J177" s="25" t="s">
        <v>47</v>
      </c>
      <c r="K177" s="22" t="s">
        <v>1303</v>
      </c>
      <c r="L177" s="22" t="s">
        <v>1304</v>
      </c>
      <c r="M177" s="139">
        <v>45323</v>
      </c>
      <c r="N177" s="24" t="s">
        <v>997</v>
      </c>
      <c r="O177" s="59">
        <v>0.6</v>
      </c>
      <c r="P177" s="59">
        <v>0.9</v>
      </c>
      <c r="Q177" s="59">
        <v>1</v>
      </c>
      <c r="R177" s="59">
        <v>0</v>
      </c>
      <c r="S177" s="52" t="s">
        <v>50</v>
      </c>
      <c r="T177" s="210">
        <v>20781125.07</v>
      </c>
      <c r="U177" s="102" t="s">
        <v>1102</v>
      </c>
      <c r="V177" s="25" t="s">
        <v>1146</v>
      </c>
      <c r="W177" s="211">
        <v>885006500</v>
      </c>
      <c r="X177" s="25" t="s">
        <v>128</v>
      </c>
      <c r="Y177" s="25" t="s">
        <v>54</v>
      </c>
      <c r="Z177" s="22" t="s">
        <v>129</v>
      </c>
      <c r="AA177" s="25" t="s">
        <v>56</v>
      </c>
      <c r="AB177" s="348"/>
      <c r="AC177" s="204">
        <f>1.2/2</f>
        <v>0.6</v>
      </c>
      <c r="AD177" s="38">
        <f t="shared" si="36"/>
        <v>1</v>
      </c>
      <c r="AE177" s="39" t="str">
        <f t="shared" si="37"/>
        <v>Avance satisfactorio</v>
      </c>
      <c r="AF177" s="45" t="s">
        <v>1305</v>
      </c>
      <c r="AG177" s="45" t="s">
        <v>1708</v>
      </c>
      <c r="AH177" s="45" t="s">
        <v>59</v>
      </c>
      <c r="AI177" s="41" t="str">
        <f t="shared" si="41"/>
        <v>En gestión</v>
      </c>
      <c r="AJ177" s="269">
        <v>20781125.07</v>
      </c>
      <c r="AK177" s="269">
        <v>20781125.07</v>
      </c>
      <c r="AL177" s="410">
        <v>290929679000</v>
      </c>
      <c r="AM177" s="410">
        <v>22819243638.43</v>
      </c>
      <c r="AN177" s="410">
        <v>1005549722.27</v>
      </c>
      <c r="AO177" s="260"/>
      <c r="AP177" s="212">
        <f>8.1/9</f>
        <v>0.89999999999999991</v>
      </c>
      <c r="AQ177" s="38">
        <f t="shared" si="39"/>
        <v>1</v>
      </c>
      <c r="AR177" s="39" t="str">
        <f t="shared" si="35"/>
        <v>Avance satisfactorio</v>
      </c>
      <c r="AS177" s="184" t="s">
        <v>1306</v>
      </c>
      <c r="AT177" s="361" t="s">
        <v>1307</v>
      </c>
      <c r="AU177" s="265" t="s">
        <v>59</v>
      </c>
      <c r="AV177" s="41" t="str">
        <f t="shared" si="34"/>
        <v>En gestión</v>
      </c>
      <c r="AW177" s="42">
        <v>46383583.469999999</v>
      </c>
      <c r="AX177" s="42" t="s">
        <v>1308</v>
      </c>
      <c r="AY177" s="513">
        <v>288629679000.04999</v>
      </c>
      <c r="AZ177" s="513">
        <v>49544266561.230003</v>
      </c>
      <c r="BA177" s="513">
        <v>11794706396.969999</v>
      </c>
    </row>
    <row r="178" spans="2:53" ht="151.5" customHeight="1">
      <c r="B178" s="20" t="s">
        <v>1300</v>
      </c>
      <c r="C178" s="21" t="s">
        <v>1309</v>
      </c>
      <c r="D178" s="22" t="s">
        <v>42</v>
      </c>
      <c r="E178" s="22" t="s">
        <v>1265</v>
      </c>
      <c r="F178" s="102" t="s">
        <v>81</v>
      </c>
      <c r="G178" s="58">
        <v>0.33</v>
      </c>
      <c r="H178" s="22" t="s">
        <v>1310</v>
      </c>
      <c r="I178" s="25" t="s">
        <v>46</v>
      </c>
      <c r="J178" s="25" t="s">
        <v>47</v>
      </c>
      <c r="K178" s="22" t="s">
        <v>1311</v>
      </c>
      <c r="L178" s="22" t="s">
        <v>1312</v>
      </c>
      <c r="M178" s="139">
        <v>45323</v>
      </c>
      <c r="N178" s="24" t="s">
        <v>997</v>
      </c>
      <c r="O178" s="59">
        <v>0.1</v>
      </c>
      <c r="P178" s="59">
        <v>0.2</v>
      </c>
      <c r="Q178" s="59">
        <v>0.33</v>
      </c>
      <c r="R178" s="59">
        <v>0</v>
      </c>
      <c r="S178" s="52" t="s">
        <v>50</v>
      </c>
      <c r="T178" s="210">
        <v>10390562.529999999</v>
      </c>
      <c r="U178" s="102" t="s">
        <v>1102</v>
      </c>
      <c r="V178" s="25" t="s">
        <v>1146</v>
      </c>
      <c r="W178" s="211">
        <v>13180176000</v>
      </c>
      <c r="X178" s="25" t="s">
        <v>128</v>
      </c>
      <c r="Y178" s="25" t="s">
        <v>54</v>
      </c>
      <c r="Z178" s="22" t="s">
        <v>129</v>
      </c>
      <c r="AA178" s="25" t="s">
        <v>56</v>
      </c>
      <c r="AB178" s="348"/>
      <c r="AC178" s="213">
        <v>0.1</v>
      </c>
      <c r="AD178" s="38">
        <f t="shared" si="36"/>
        <v>1</v>
      </c>
      <c r="AE178" s="39" t="str">
        <f t="shared" si="37"/>
        <v>Avance satisfactorio</v>
      </c>
      <c r="AF178" s="45" t="s">
        <v>1313</v>
      </c>
      <c r="AG178" s="45" t="s">
        <v>1314</v>
      </c>
      <c r="AH178" s="45" t="s">
        <v>59</v>
      </c>
      <c r="AI178" s="41" t="str">
        <f t="shared" si="41"/>
        <v>En gestión</v>
      </c>
      <c r="AJ178" s="269">
        <v>10390562.529999999</v>
      </c>
      <c r="AK178" s="269">
        <v>10390562.529999999</v>
      </c>
      <c r="AL178" s="411"/>
      <c r="AM178" s="411"/>
      <c r="AN178" s="411"/>
      <c r="AO178" s="260"/>
      <c r="AP178" s="212">
        <f>((2/9)*0.33)+((2/9)*0.33)+((1.42/9)*0.34)</f>
        <v>0.20031111111111111</v>
      </c>
      <c r="AQ178" s="38">
        <f t="shared" si="39"/>
        <v>1</v>
      </c>
      <c r="AR178" s="39" t="str">
        <f t="shared" si="35"/>
        <v>Avance satisfactorio</v>
      </c>
      <c r="AS178" s="184" t="s">
        <v>1709</v>
      </c>
      <c r="AT178" s="361" t="s">
        <v>1315</v>
      </c>
      <c r="AU178" s="265" t="s">
        <v>59</v>
      </c>
      <c r="AV178" s="41" t="str">
        <f t="shared" si="34"/>
        <v>En gestión</v>
      </c>
      <c r="AW178" s="42">
        <v>23191791.73</v>
      </c>
      <c r="AX178" s="42" t="s">
        <v>1316</v>
      </c>
      <c r="AY178" s="514"/>
      <c r="AZ178" s="514"/>
      <c r="BA178" s="514"/>
    </row>
    <row r="179" spans="2:53" ht="90" customHeight="1">
      <c r="B179" s="20" t="s">
        <v>1300</v>
      </c>
      <c r="C179" s="21" t="s">
        <v>1317</v>
      </c>
      <c r="D179" s="22" t="s">
        <v>42</v>
      </c>
      <c r="E179" s="22" t="s">
        <v>1265</v>
      </c>
      <c r="F179" s="22" t="s">
        <v>143</v>
      </c>
      <c r="G179" s="58">
        <v>1</v>
      </c>
      <c r="H179" s="22" t="s">
        <v>1318</v>
      </c>
      <c r="I179" s="25" t="s">
        <v>46</v>
      </c>
      <c r="J179" s="25" t="s">
        <v>47</v>
      </c>
      <c r="K179" s="22" t="s">
        <v>1319</v>
      </c>
      <c r="L179" s="22" t="s">
        <v>1320</v>
      </c>
      <c r="M179" s="139">
        <v>45298</v>
      </c>
      <c r="N179" s="24" t="s">
        <v>592</v>
      </c>
      <c r="O179" s="59">
        <v>0</v>
      </c>
      <c r="P179" s="59">
        <v>0</v>
      </c>
      <c r="Q179" s="59">
        <v>0.33</v>
      </c>
      <c r="R179" s="59">
        <v>1</v>
      </c>
      <c r="S179" s="52" t="s">
        <v>59</v>
      </c>
      <c r="T179" s="214">
        <v>0</v>
      </c>
      <c r="U179" s="102" t="s">
        <v>1102</v>
      </c>
      <c r="V179" s="25" t="s">
        <v>1146</v>
      </c>
      <c r="W179" s="507">
        <v>276864496500</v>
      </c>
      <c r="X179" s="25" t="s">
        <v>128</v>
      </c>
      <c r="Y179" s="25" t="s">
        <v>54</v>
      </c>
      <c r="Z179" s="22" t="s">
        <v>129</v>
      </c>
      <c r="AA179" s="25" t="s">
        <v>56</v>
      </c>
      <c r="AB179" s="348"/>
      <c r="AC179" s="215">
        <v>0</v>
      </c>
      <c r="AD179" s="38" t="str">
        <f t="shared" si="36"/>
        <v>No Aplica</v>
      </c>
      <c r="AE179" s="39" t="str">
        <f t="shared" si="37"/>
        <v>No reporta avance en el periodo</v>
      </c>
      <c r="AF179" s="45" t="s">
        <v>59</v>
      </c>
      <c r="AG179" s="45" t="s">
        <v>59</v>
      </c>
      <c r="AH179" s="45" t="s">
        <v>59</v>
      </c>
      <c r="AI179" s="41" t="str">
        <f t="shared" si="41"/>
        <v>Sin iniciar</v>
      </c>
      <c r="AJ179" s="269">
        <v>0</v>
      </c>
      <c r="AK179" s="269">
        <v>0</v>
      </c>
      <c r="AL179" s="411"/>
      <c r="AM179" s="411"/>
      <c r="AN179" s="411"/>
      <c r="AO179" s="260"/>
      <c r="AP179" s="204">
        <v>0</v>
      </c>
      <c r="AQ179" s="38" t="str">
        <f t="shared" si="39"/>
        <v>No Aplica</v>
      </c>
      <c r="AR179" s="39" t="str">
        <f t="shared" si="35"/>
        <v>No reporta avance en el periodo</v>
      </c>
      <c r="AS179" s="184" t="s">
        <v>59</v>
      </c>
      <c r="AT179" s="360" t="s">
        <v>59</v>
      </c>
      <c r="AU179" s="360" t="s">
        <v>59</v>
      </c>
      <c r="AV179" s="41" t="str">
        <f t="shared" si="34"/>
        <v>Sin iniciar</v>
      </c>
      <c r="AW179" s="274">
        <v>0</v>
      </c>
      <c r="AX179" s="274">
        <v>0</v>
      </c>
      <c r="AY179" s="514"/>
      <c r="AZ179" s="514"/>
      <c r="BA179" s="514"/>
    </row>
    <row r="180" spans="2:53" ht="70.5" customHeight="1">
      <c r="B180" s="20" t="s">
        <v>1300</v>
      </c>
      <c r="C180" s="21" t="s">
        <v>1321</v>
      </c>
      <c r="D180" s="22" t="s">
        <v>42</v>
      </c>
      <c r="E180" s="22" t="s">
        <v>1265</v>
      </c>
      <c r="F180" s="22" t="s">
        <v>143</v>
      </c>
      <c r="G180" s="58">
        <v>1</v>
      </c>
      <c r="H180" s="22" t="s">
        <v>1322</v>
      </c>
      <c r="I180" s="25" t="s">
        <v>46</v>
      </c>
      <c r="J180" s="25" t="s">
        <v>47</v>
      </c>
      <c r="K180" s="22" t="s">
        <v>1323</v>
      </c>
      <c r="L180" s="22" t="s">
        <v>1324</v>
      </c>
      <c r="M180" s="139">
        <v>45301</v>
      </c>
      <c r="N180" s="24" t="s">
        <v>592</v>
      </c>
      <c r="O180" s="59">
        <v>0</v>
      </c>
      <c r="P180" s="59">
        <v>0</v>
      </c>
      <c r="Q180" s="59">
        <v>0</v>
      </c>
      <c r="R180" s="59">
        <v>1</v>
      </c>
      <c r="S180" s="52" t="s">
        <v>59</v>
      </c>
      <c r="T180" s="210">
        <v>0</v>
      </c>
      <c r="U180" s="102" t="s">
        <v>1102</v>
      </c>
      <c r="V180" s="25" t="s">
        <v>1146</v>
      </c>
      <c r="W180" s="508"/>
      <c r="X180" s="25" t="s">
        <v>128</v>
      </c>
      <c r="Y180" s="25" t="s">
        <v>54</v>
      </c>
      <c r="Z180" s="22" t="s">
        <v>129</v>
      </c>
      <c r="AA180" s="25" t="s">
        <v>56</v>
      </c>
      <c r="AB180" s="348"/>
      <c r="AC180" s="215">
        <v>0</v>
      </c>
      <c r="AD180" s="38" t="str">
        <f t="shared" si="36"/>
        <v>No Aplica</v>
      </c>
      <c r="AE180" s="39" t="str">
        <f t="shared" si="37"/>
        <v>No reporta avance en el periodo</v>
      </c>
      <c r="AF180" s="45" t="s">
        <v>59</v>
      </c>
      <c r="AG180" s="45" t="s">
        <v>59</v>
      </c>
      <c r="AH180" s="45" t="s">
        <v>59</v>
      </c>
      <c r="AI180" s="41" t="str">
        <f t="shared" si="41"/>
        <v>Sin iniciar</v>
      </c>
      <c r="AJ180" s="269">
        <v>0</v>
      </c>
      <c r="AK180" s="269">
        <v>0</v>
      </c>
      <c r="AL180" s="412"/>
      <c r="AM180" s="412"/>
      <c r="AN180" s="412"/>
      <c r="AO180" s="260"/>
      <c r="AP180" s="204">
        <v>0</v>
      </c>
      <c r="AQ180" s="38" t="str">
        <f t="shared" si="39"/>
        <v>No Aplica</v>
      </c>
      <c r="AR180" s="39" t="str">
        <f t="shared" si="35"/>
        <v>No reporta avance en el periodo</v>
      </c>
      <c r="AS180" s="184" t="s">
        <v>59</v>
      </c>
      <c r="AT180" s="360" t="s">
        <v>59</v>
      </c>
      <c r="AU180" s="360" t="s">
        <v>59</v>
      </c>
      <c r="AV180" s="41" t="str">
        <f t="shared" si="34"/>
        <v>Sin iniciar</v>
      </c>
      <c r="AW180" s="274">
        <v>0</v>
      </c>
      <c r="AX180" s="274">
        <v>0</v>
      </c>
      <c r="AY180" s="515"/>
      <c r="AZ180" s="515"/>
      <c r="BA180" s="515"/>
    </row>
    <row r="181" spans="2:53" ht="75" customHeight="1">
      <c r="B181" s="20" t="s">
        <v>1300</v>
      </c>
      <c r="C181" s="21" t="s">
        <v>1325</v>
      </c>
      <c r="D181" s="22" t="s">
        <v>42</v>
      </c>
      <c r="E181" s="22" t="s">
        <v>1265</v>
      </c>
      <c r="F181" s="22" t="s">
        <v>143</v>
      </c>
      <c r="G181" s="58">
        <v>1</v>
      </c>
      <c r="H181" s="22" t="s">
        <v>1326</v>
      </c>
      <c r="I181" s="25" t="s">
        <v>46</v>
      </c>
      <c r="J181" s="25" t="s">
        <v>47</v>
      </c>
      <c r="K181" s="22" t="s">
        <v>1327</v>
      </c>
      <c r="L181" s="22" t="s">
        <v>1328</v>
      </c>
      <c r="M181" s="139">
        <v>45323</v>
      </c>
      <c r="N181" s="24" t="s">
        <v>592</v>
      </c>
      <c r="O181" s="59">
        <v>0.25</v>
      </c>
      <c r="P181" s="59">
        <v>0.6</v>
      </c>
      <c r="Q181" s="59">
        <v>0.75</v>
      </c>
      <c r="R181" s="59">
        <v>1</v>
      </c>
      <c r="S181" s="52" t="s">
        <v>50</v>
      </c>
      <c r="T181" s="214">
        <v>10390562.529999999</v>
      </c>
      <c r="U181" s="102" t="s">
        <v>1102</v>
      </c>
      <c r="V181" s="22" t="s">
        <v>1329</v>
      </c>
      <c r="W181" s="211">
        <v>1608471000</v>
      </c>
      <c r="X181" s="25" t="s">
        <v>128</v>
      </c>
      <c r="Y181" s="25" t="s">
        <v>54</v>
      </c>
      <c r="Z181" s="22" t="s">
        <v>129</v>
      </c>
      <c r="AA181" s="25" t="s">
        <v>56</v>
      </c>
      <c r="AB181" s="348"/>
      <c r="AC181" s="215">
        <v>0.25</v>
      </c>
      <c r="AD181" s="38">
        <f t="shared" si="36"/>
        <v>1</v>
      </c>
      <c r="AE181" s="39" t="str">
        <f t="shared" si="37"/>
        <v>Avance satisfactorio</v>
      </c>
      <c r="AF181" s="184" t="s">
        <v>1330</v>
      </c>
      <c r="AG181" s="184" t="s">
        <v>1331</v>
      </c>
      <c r="AH181" s="184" t="s">
        <v>59</v>
      </c>
      <c r="AI181" s="41" t="str">
        <f t="shared" si="41"/>
        <v>En gestión</v>
      </c>
      <c r="AJ181" s="269">
        <v>10390562.529999999</v>
      </c>
      <c r="AK181" s="269">
        <v>10390562.529999999</v>
      </c>
      <c r="AL181" s="42">
        <v>1608471000</v>
      </c>
      <c r="AM181" s="42">
        <v>927159000</v>
      </c>
      <c r="AN181" s="42">
        <v>42638000</v>
      </c>
      <c r="AO181" s="260"/>
      <c r="AP181" s="212">
        <v>0.6</v>
      </c>
      <c r="AQ181" s="38">
        <f t="shared" si="39"/>
        <v>1</v>
      </c>
      <c r="AR181" s="39" t="str">
        <f t="shared" si="35"/>
        <v>Avance satisfactorio</v>
      </c>
      <c r="AS181" s="184" t="s">
        <v>1332</v>
      </c>
      <c r="AT181" s="361" t="s">
        <v>1333</v>
      </c>
      <c r="AU181" s="265" t="s">
        <v>59</v>
      </c>
      <c r="AV181" s="41" t="str">
        <f t="shared" si="34"/>
        <v>En gestión</v>
      </c>
      <c r="AW181" s="42">
        <v>23191791.73</v>
      </c>
      <c r="AX181" s="42">
        <v>23191791.73</v>
      </c>
      <c r="AY181" s="277">
        <v>1608471000</v>
      </c>
      <c r="AZ181" s="277">
        <v>1135895000</v>
      </c>
      <c r="BA181" s="277">
        <v>490263066.35000002</v>
      </c>
    </row>
    <row r="182" spans="2:53" ht="85.5" customHeight="1">
      <c r="B182" s="20" t="s">
        <v>1300</v>
      </c>
      <c r="C182" s="21" t="s">
        <v>1334</v>
      </c>
      <c r="D182" s="22" t="s">
        <v>42</v>
      </c>
      <c r="E182" s="22" t="s">
        <v>1265</v>
      </c>
      <c r="F182" s="22" t="s">
        <v>143</v>
      </c>
      <c r="G182" s="58">
        <v>1</v>
      </c>
      <c r="H182" s="22" t="s">
        <v>1335</v>
      </c>
      <c r="I182" s="25" t="s">
        <v>46</v>
      </c>
      <c r="J182" s="25" t="s">
        <v>47</v>
      </c>
      <c r="K182" s="22" t="s">
        <v>1336</v>
      </c>
      <c r="L182" s="22" t="s">
        <v>1337</v>
      </c>
      <c r="M182" s="139">
        <v>45323</v>
      </c>
      <c r="N182" s="24" t="s">
        <v>997</v>
      </c>
      <c r="O182" s="59">
        <v>0.33</v>
      </c>
      <c r="P182" s="59">
        <v>0.66</v>
      </c>
      <c r="Q182" s="59">
        <v>1</v>
      </c>
      <c r="R182" s="59">
        <v>0</v>
      </c>
      <c r="S182" s="52" t="s">
        <v>50</v>
      </c>
      <c r="T182" s="214">
        <v>31171687.600000001</v>
      </c>
      <c r="U182" s="102" t="s">
        <v>1102</v>
      </c>
      <c r="V182" s="22" t="s">
        <v>197</v>
      </c>
      <c r="W182" s="211">
        <v>1130850000</v>
      </c>
      <c r="X182" s="25" t="s">
        <v>128</v>
      </c>
      <c r="Y182" s="25" t="s">
        <v>54</v>
      </c>
      <c r="Z182" s="22" t="s">
        <v>129</v>
      </c>
      <c r="AA182" s="25" t="s">
        <v>56</v>
      </c>
      <c r="AB182" s="348"/>
      <c r="AC182" s="215">
        <v>0.33</v>
      </c>
      <c r="AD182" s="38">
        <f t="shared" si="36"/>
        <v>1</v>
      </c>
      <c r="AE182" s="39" t="str">
        <f t="shared" si="37"/>
        <v>Avance satisfactorio</v>
      </c>
      <c r="AF182" s="184" t="s">
        <v>1338</v>
      </c>
      <c r="AG182" s="184" t="s">
        <v>1339</v>
      </c>
      <c r="AH182" s="184" t="s">
        <v>59</v>
      </c>
      <c r="AI182" s="41" t="str">
        <f t="shared" si="41"/>
        <v>En gestión</v>
      </c>
      <c r="AJ182" s="269">
        <v>31171687.600000001</v>
      </c>
      <c r="AK182" s="269">
        <v>31171687.600000001</v>
      </c>
      <c r="AL182" s="42">
        <v>1130850000</v>
      </c>
      <c r="AM182" s="42">
        <v>958348333.33000004</v>
      </c>
      <c r="AN182" s="42">
        <v>117895001.33</v>
      </c>
      <c r="AO182" s="260"/>
      <c r="AP182" s="212">
        <v>0.66</v>
      </c>
      <c r="AQ182" s="38">
        <f t="shared" si="39"/>
        <v>1</v>
      </c>
      <c r="AR182" s="39" t="str">
        <f t="shared" si="35"/>
        <v>Avance satisfactorio</v>
      </c>
      <c r="AS182" s="184" t="s">
        <v>1710</v>
      </c>
      <c r="AT182" s="361" t="s">
        <v>1340</v>
      </c>
      <c r="AU182" s="265" t="s">
        <v>59</v>
      </c>
      <c r="AV182" s="41" t="str">
        <f t="shared" si="34"/>
        <v>En gestión</v>
      </c>
      <c r="AW182" s="42">
        <v>69575375.200000003</v>
      </c>
      <c r="AX182" s="42">
        <v>69575375.200000003</v>
      </c>
      <c r="AY182" s="277">
        <v>1130850000</v>
      </c>
      <c r="AZ182" s="277">
        <v>866336885.33000004</v>
      </c>
      <c r="BA182" s="277">
        <v>425995001.32999998</v>
      </c>
    </row>
    <row r="183" spans="2:53" ht="89.25" customHeight="1">
      <c r="B183" s="216" t="s">
        <v>1341</v>
      </c>
      <c r="C183" s="21" t="s">
        <v>1342</v>
      </c>
      <c r="D183" s="192" t="s">
        <v>121</v>
      </c>
      <c r="E183" s="192" t="s">
        <v>1343</v>
      </c>
      <c r="F183" s="192" t="s">
        <v>143</v>
      </c>
      <c r="G183" s="58">
        <v>1</v>
      </c>
      <c r="H183" s="192" t="s">
        <v>1344</v>
      </c>
      <c r="I183" s="193" t="s">
        <v>46</v>
      </c>
      <c r="J183" s="193" t="s">
        <v>47</v>
      </c>
      <c r="K183" s="192" t="s">
        <v>1345</v>
      </c>
      <c r="L183" s="192" t="s">
        <v>1346</v>
      </c>
      <c r="M183" s="217">
        <v>45327</v>
      </c>
      <c r="N183" s="217">
        <v>45641</v>
      </c>
      <c r="O183" s="58">
        <v>0.1</v>
      </c>
      <c r="P183" s="58">
        <v>0.4</v>
      </c>
      <c r="Q183" s="58">
        <v>0.7</v>
      </c>
      <c r="R183" s="59">
        <v>1</v>
      </c>
      <c r="S183" s="52" t="s">
        <v>50</v>
      </c>
      <c r="T183" s="214">
        <v>152129859</v>
      </c>
      <c r="U183" s="192" t="s">
        <v>1347</v>
      </c>
      <c r="V183" s="192" t="s">
        <v>333</v>
      </c>
      <c r="W183" s="509">
        <v>85990000</v>
      </c>
      <c r="X183" s="193" t="s">
        <v>128</v>
      </c>
      <c r="Y183" s="193" t="s">
        <v>54</v>
      </c>
      <c r="Z183" s="192" t="s">
        <v>129</v>
      </c>
      <c r="AA183" s="193" t="s">
        <v>1348</v>
      </c>
      <c r="AB183" s="52"/>
      <c r="AC183" s="25">
        <v>10</v>
      </c>
      <c r="AD183" s="38">
        <f t="shared" si="36"/>
        <v>1</v>
      </c>
      <c r="AE183" s="39" t="str">
        <f t="shared" si="37"/>
        <v>Avance satisfactorio</v>
      </c>
      <c r="AF183" s="184" t="s">
        <v>1349</v>
      </c>
      <c r="AG183" s="184" t="s">
        <v>1350</v>
      </c>
      <c r="AH183" s="184" t="s">
        <v>59</v>
      </c>
      <c r="AI183" s="41" t="str">
        <f t="shared" si="41"/>
        <v>En gestión</v>
      </c>
      <c r="AJ183" s="269">
        <v>152129859</v>
      </c>
      <c r="AK183" s="269">
        <v>38032464</v>
      </c>
      <c r="AL183" s="410">
        <v>85990000</v>
      </c>
      <c r="AM183" s="410">
        <v>85990000</v>
      </c>
      <c r="AN183" s="410">
        <v>10032166.67</v>
      </c>
      <c r="AO183" s="260"/>
      <c r="AP183" s="218">
        <v>0.4</v>
      </c>
      <c r="AQ183" s="38">
        <f t="shared" si="39"/>
        <v>1</v>
      </c>
      <c r="AR183" s="39" t="str">
        <f t="shared" si="35"/>
        <v>Avance satisfactorio</v>
      </c>
      <c r="AS183" s="184" t="s">
        <v>1351</v>
      </c>
      <c r="AT183" s="363" t="s">
        <v>1350</v>
      </c>
      <c r="AU183" s="362" t="s">
        <v>59</v>
      </c>
      <c r="AV183" s="41" t="str">
        <f t="shared" si="34"/>
        <v>En gestión</v>
      </c>
      <c r="AW183" s="42">
        <v>152129859</v>
      </c>
      <c r="AX183" s="42">
        <v>76064929.5</v>
      </c>
      <c r="AY183" s="511">
        <v>85990000</v>
      </c>
      <c r="AZ183" s="511">
        <v>85990000</v>
      </c>
      <c r="BA183" s="511">
        <v>35829166.670000002</v>
      </c>
    </row>
    <row r="184" spans="2:53" ht="85.5" customHeight="1">
      <c r="B184" s="216" t="s">
        <v>1341</v>
      </c>
      <c r="C184" s="21" t="s">
        <v>1352</v>
      </c>
      <c r="D184" s="192" t="s">
        <v>1353</v>
      </c>
      <c r="E184" s="192" t="s">
        <v>157</v>
      </c>
      <c r="F184" s="192" t="s">
        <v>1354</v>
      </c>
      <c r="G184" s="58">
        <v>1</v>
      </c>
      <c r="H184" s="192" t="s">
        <v>1355</v>
      </c>
      <c r="I184" s="193" t="s">
        <v>46</v>
      </c>
      <c r="J184" s="193" t="s">
        <v>47</v>
      </c>
      <c r="K184" s="192" t="s">
        <v>1246</v>
      </c>
      <c r="L184" s="192" t="s">
        <v>1356</v>
      </c>
      <c r="M184" s="217">
        <v>45327</v>
      </c>
      <c r="N184" s="217">
        <v>45641</v>
      </c>
      <c r="O184" s="58">
        <v>0.25</v>
      </c>
      <c r="P184" s="58">
        <v>0.5</v>
      </c>
      <c r="Q184" s="58">
        <v>0.75</v>
      </c>
      <c r="R184" s="59">
        <v>1</v>
      </c>
      <c r="S184" s="52" t="s">
        <v>50</v>
      </c>
      <c r="T184" s="214">
        <v>246748520</v>
      </c>
      <c r="U184" s="192" t="s">
        <v>1347</v>
      </c>
      <c r="V184" s="192" t="s">
        <v>333</v>
      </c>
      <c r="W184" s="510"/>
      <c r="X184" s="193" t="s">
        <v>128</v>
      </c>
      <c r="Y184" s="193" t="s">
        <v>54</v>
      </c>
      <c r="Z184" s="192" t="s">
        <v>129</v>
      </c>
      <c r="AA184" s="193" t="s">
        <v>59</v>
      </c>
      <c r="AB184" s="52"/>
      <c r="AC184" s="25">
        <v>25</v>
      </c>
      <c r="AD184" s="38">
        <f t="shared" si="36"/>
        <v>1</v>
      </c>
      <c r="AE184" s="39" t="str">
        <f t="shared" si="37"/>
        <v>Avance satisfactorio</v>
      </c>
      <c r="AF184" s="184" t="s">
        <v>1357</v>
      </c>
      <c r="AG184" s="184" t="s">
        <v>1358</v>
      </c>
      <c r="AH184" s="184" t="s">
        <v>59</v>
      </c>
      <c r="AI184" s="41" t="str">
        <f t="shared" si="41"/>
        <v>En gestión</v>
      </c>
      <c r="AJ184" s="269">
        <v>246748520</v>
      </c>
      <c r="AK184" s="269">
        <v>61687130</v>
      </c>
      <c r="AL184" s="412"/>
      <c r="AM184" s="412"/>
      <c r="AN184" s="412"/>
      <c r="AO184" s="260"/>
      <c r="AP184" s="218">
        <v>0.5</v>
      </c>
      <c r="AQ184" s="38">
        <f t="shared" si="39"/>
        <v>1</v>
      </c>
      <c r="AR184" s="39" t="str">
        <f t="shared" si="35"/>
        <v>Avance satisfactorio</v>
      </c>
      <c r="AS184" s="184" t="s">
        <v>1359</v>
      </c>
      <c r="AT184" s="363" t="s">
        <v>1358</v>
      </c>
      <c r="AU184" s="265" t="s">
        <v>59</v>
      </c>
      <c r="AV184" s="41" t="str">
        <f t="shared" si="34"/>
        <v>En gestión</v>
      </c>
      <c r="AW184" s="42">
        <v>246748520</v>
      </c>
      <c r="AX184" s="42">
        <v>123374260</v>
      </c>
      <c r="AY184" s="512"/>
      <c r="AZ184" s="512"/>
      <c r="BA184" s="512"/>
    </row>
    <row r="185" spans="2:53" ht="65.25" customHeight="1">
      <c r="B185" s="216" t="s">
        <v>1341</v>
      </c>
      <c r="C185" s="21" t="s">
        <v>1360</v>
      </c>
      <c r="D185" s="192" t="s">
        <v>1353</v>
      </c>
      <c r="E185" s="192" t="s">
        <v>157</v>
      </c>
      <c r="F185" s="192" t="s">
        <v>1354</v>
      </c>
      <c r="G185" s="58">
        <v>1</v>
      </c>
      <c r="H185" s="192" t="s">
        <v>1361</v>
      </c>
      <c r="I185" s="193" t="s">
        <v>46</v>
      </c>
      <c r="J185" s="193" t="s">
        <v>47</v>
      </c>
      <c r="K185" s="192" t="s">
        <v>1362</v>
      </c>
      <c r="L185" s="192" t="s">
        <v>1363</v>
      </c>
      <c r="M185" s="217">
        <v>45327</v>
      </c>
      <c r="N185" s="217">
        <v>45656</v>
      </c>
      <c r="O185" s="58">
        <v>0.25</v>
      </c>
      <c r="P185" s="58">
        <v>0.5</v>
      </c>
      <c r="Q185" s="58">
        <v>0.75</v>
      </c>
      <c r="R185" s="59">
        <v>1</v>
      </c>
      <c r="S185" s="52" t="s">
        <v>50</v>
      </c>
      <c r="T185" s="214">
        <v>2106139308</v>
      </c>
      <c r="U185" s="192" t="s">
        <v>1347</v>
      </c>
      <c r="V185" s="192" t="s">
        <v>1329</v>
      </c>
      <c r="W185" s="219">
        <v>1815856688</v>
      </c>
      <c r="X185" s="193" t="s">
        <v>128</v>
      </c>
      <c r="Y185" s="193" t="s">
        <v>54</v>
      </c>
      <c r="Z185" s="192" t="s">
        <v>129</v>
      </c>
      <c r="AA185" s="193" t="s">
        <v>59</v>
      </c>
      <c r="AB185" s="348"/>
      <c r="AC185" s="204">
        <v>0.25</v>
      </c>
      <c r="AD185" s="38">
        <f t="shared" ref="AD185:AD216" si="42">+IF(O185=0,"No Aplica",IF(AC185/O185&gt;=100%,100%,AC185/O185))</f>
        <v>1</v>
      </c>
      <c r="AE185" s="39" t="str">
        <f t="shared" si="37"/>
        <v>Avance satisfactorio</v>
      </c>
      <c r="AF185" s="184" t="s">
        <v>1364</v>
      </c>
      <c r="AG185" s="184" t="s">
        <v>1365</v>
      </c>
      <c r="AH185" s="184" t="s">
        <v>59</v>
      </c>
      <c r="AI185" s="41" t="str">
        <f t="shared" si="41"/>
        <v>En gestión</v>
      </c>
      <c r="AJ185" s="269">
        <v>2106139308</v>
      </c>
      <c r="AK185" s="269">
        <v>526534804</v>
      </c>
      <c r="AL185" s="42">
        <v>1722097024</v>
      </c>
      <c r="AM185" s="42">
        <v>1343460000</v>
      </c>
      <c r="AN185" s="42">
        <v>110581100.68000001</v>
      </c>
      <c r="AO185" s="260"/>
      <c r="AP185" s="218">
        <v>0.5</v>
      </c>
      <c r="AQ185" s="38">
        <f t="shared" si="39"/>
        <v>1</v>
      </c>
      <c r="AR185" s="39" t="str">
        <f t="shared" si="35"/>
        <v>Avance satisfactorio</v>
      </c>
      <c r="AS185" s="184" t="s">
        <v>1366</v>
      </c>
      <c r="AT185" s="363" t="s">
        <v>1365</v>
      </c>
      <c r="AU185" s="265" t="s">
        <v>59</v>
      </c>
      <c r="AV185" s="41" t="str">
        <f t="shared" si="34"/>
        <v>En gestión</v>
      </c>
      <c r="AW185" s="42">
        <v>2106139308</v>
      </c>
      <c r="AX185" s="42">
        <v>1053069654</v>
      </c>
      <c r="AY185" s="278">
        <v>1815856688</v>
      </c>
      <c r="AZ185" s="278">
        <v>1425565215</v>
      </c>
      <c r="BA185" s="278">
        <v>523742771.68000001</v>
      </c>
    </row>
    <row r="186" spans="2:53" ht="72.75" customHeight="1">
      <c r="B186" s="216" t="s">
        <v>1341</v>
      </c>
      <c r="C186" s="21" t="s">
        <v>1367</v>
      </c>
      <c r="D186" s="192" t="s">
        <v>1353</v>
      </c>
      <c r="E186" s="192" t="s">
        <v>157</v>
      </c>
      <c r="F186" s="192" t="s">
        <v>1354</v>
      </c>
      <c r="G186" s="58">
        <v>1</v>
      </c>
      <c r="H186" s="192" t="s">
        <v>1368</v>
      </c>
      <c r="I186" s="193" t="s">
        <v>46</v>
      </c>
      <c r="J186" s="193" t="s">
        <v>47</v>
      </c>
      <c r="K186" s="192" t="s">
        <v>1369</v>
      </c>
      <c r="L186" s="192" t="s">
        <v>1346</v>
      </c>
      <c r="M186" s="217">
        <v>45327</v>
      </c>
      <c r="N186" s="217">
        <v>45656</v>
      </c>
      <c r="O186" s="58">
        <v>0.25</v>
      </c>
      <c r="P186" s="58">
        <v>0.5</v>
      </c>
      <c r="Q186" s="58">
        <v>0.75</v>
      </c>
      <c r="R186" s="59">
        <v>1</v>
      </c>
      <c r="S186" s="52" t="s">
        <v>50</v>
      </c>
      <c r="T186" s="214">
        <v>553549218</v>
      </c>
      <c r="U186" s="192" t="s">
        <v>1347</v>
      </c>
      <c r="V186" s="192" t="s">
        <v>1370</v>
      </c>
      <c r="W186" s="219">
        <v>1025897312</v>
      </c>
      <c r="X186" s="193" t="s">
        <v>128</v>
      </c>
      <c r="Y186" s="193" t="s">
        <v>54</v>
      </c>
      <c r="Z186" s="192" t="s">
        <v>129</v>
      </c>
      <c r="AA186" s="193" t="s">
        <v>59</v>
      </c>
      <c r="AB186" s="348"/>
      <c r="AC186" s="204">
        <v>0.25</v>
      </c>
      <c r="AD186" s="38">
        <f t="shared" si="42"/>
        <v>1</v>
      </c>
      <c r="AE186" s="39" t="str">
        <f t="shared" si="37"/>
        <v>Avance satisfactorio</v>
      </c>
      <c r="AF186" s="184" t="s">
        <v>1371</v>
      </c>
      <c r="AG186" s="184" t="s">
        <v>1372</v>
      </c>
      <c r="AH186" s="184" t="s">
        <v>59</v>
      </c>
      <c r="AI186" s="41" t="str">
        <f t="shared" si="41"/>
        <v>En gestión</v>
      </c>
      <c r="AJ186" s="269">
        <v>553549218</v>
      </c>
      <c r="AK186" s="269">
        <v>138387304</v>
      </c>
      <c r="AL186" s="42">
        <v>1025897312</v>
      </c>
      <c r="AM186" s="42">
        <v>780336000</v>
      </c>
      <c r="AN186" s="42">
        <v>34910499.329999998</v>
      </c>
      <c r="AO186" s="260"/>
      <c r="AP186" s="218">
        <v>0.5</v>
      </c>
      <c r="AQ186" s="38">
        <f t="shared" si="39"/>
        <v>1</v>
      </c>
      <c r="AR186" s="39" t="str">
        <f t="shared" si="35"/>
        <v>Avance satisfactorio</v>
      </c>
      <c r="AS186" s="184" t="s">
        <v>1711</v>
      </c>
      <c r="AT186" s="363" t="s">
        <v>1372</v>
      </c>
      <c r="AU186" s="265" t="s">
        <v>59</v>
      </c>
      <c r="AV186" s="41" t="str">
        <f t="shared" si="34"/>
        <v>En gestión</v>
      </c>
      <c r="AW186" s="42">
        <v>553549218</v>
      </c>
      <c r="AX186" s="42">
        <v>276774609</v>
      </c>
      <c r="AY186" s="278">
        <v>1025897312</v>
      </c>
      <c r="AZ186" s="278">
        <v>867170300</v>
      </c>
      <c r="BA186" s="278">
        <v>286876165.66000003</v>
      </c>
    </row>
    <row r="187" spans="2:53" ht="105.75" customHeight="1">
      <c r="B187" s="216" t="s">
        <v>1341</v>
      </c>
      <c r="C187" s="21" t="s">
        <v>1373</v>
      </c>
      <c r="D187" s="192" t="s">
        <v>1353</v>
      </c>
      <c r="E187" s="192" t="s">
        <v>1374</v>
      </c>
      <c r="F187" s="192" t="s">
        <v>44</v>
      </c>
      <c r="G187" s="58">
        <v>1</v>
      </c>
      <c r="H187" s="192" t="s">
        <v>1375</v>
      </c>
      <c r="I187" s="193" t="s">
        <v>46</v>
      </c>
      <c r="J187" s="193" t="s">
        <v>47</v>
      </c>
      <c r="K187" s="192" t="s">
        <v>1376</v>
      </c>
      <c r="L187" s="192" t="s">
        <v>1377</v>
      </c>
      <c r="M187" s="217">
        <v>45327</v>
      </c>
      <c r="N187" s="217">
        <v>45626</v>
      </c>
      <c r="O187" s="58">
        <v>0.25</v>
      </c>
      <c r="P187" s="58">
        <v>0.5</v>
      </c>
      <c r="Q187" s="58">
        <v>0.75</v>
      </c>
      <c r="R187" s="59">
        <v>1</v>
      </c>
      <c r="S187" s="52" t="s">
        <v>50</v>
      </c>
      <c r="T187" s="214">
        <v>397704681</v>
      </c>
      <c r="U187" s="192" t="s">
        <v>1347</v>
      </c>
      <c r="V187" s="192" t="s">
        <v>52</v>
      </c>
      <c r="W187" s="509">
        <v>272600000</v>
      </c>
      <c r="X187" s="193" t="s">
        <v>128</v>
      </c>
      <c r="Y187" s="193" t="s">
        <v>54</v>
      </c>
      <c r="Z187" s="192" t="s">
        <v>129</v>
      </c>
      <c r="AA187" s="193" t="s">
        <v>59</v>
      </c>
      <c r="AB187" s="52"/>
      <c r="AC187" s="25">
        <v>25</v>
      </c>
      <c r="AD187" s="38">
        <f t="shared" si="42"/>
        <v>1</v>
      </c>
      <c r="AE187" s="39" t="str">
        <f t="shared" si="37"/>
        <v>Avance satisfactorio</v>
      </c>
      <c r="AF187" s="184" t="s">
        <v>1712</v>
      </c>
      <c r="AG187" s="184" t="s">
        <v>1378</v>
      </c>
      <c r="AH187" s="184" t="s">
        <v>59</v>
      </c>
      <c r="AI187" s="41" t="str">
        <f t="shared" si="41"/>
        <v>En gestión</v>
      </c>
      <c r="AJ187" s="269">
        <v>397704681</v>
      </c>
      <c r="AK187" s="269">
        <v>99426170</v>
      </c>
      <c r="AL187" s="410">
        <v>272600000</v>
      </c>
      <c r="AM187" s="410">
        <v>262600000</v>
      </c>
      <c r="AN187" s="410">
        <v>24789800</v>
      </c>
      <c r="AO187" s="260"/>
      <c r="AP187" s="218">
        <v>0.5</v>
      </c>
      <c r="AQ187" s="38">
        <f t="shared" si="39"/>
        <v>1</v>
      </c>
      <c r="AR187" s="39" t="str">
        <f t="shared" si="35"/>
        <v>Avance satisfactorio</v>
      </c>
      <c r="AS187" s="184" t="s">
        <v>1379</v>
      </c>
      <c r="AT187" s="363" t="s">
        <v>1378</v>
      </c>
      <c r="AU187" s="265" t="s">
        <v>59</v>
      </c>
      <c r="AV187" s="41" t="str">
        <f t="shared" si="34"/>
        <v>En gestión</v>
      </c>
      <c r="AW187" s="42">
        <v>397704681</v>
      </c>
      <c r="AX187" s="279">
        <v>198852340.5</v>
      </c>
      <c r="AY187" s="517">
        <v>272600000</v>
      </c>
      <c r="AZ187" s="517">
        <v>263292037</v>
      </c>
      <c r="BA187" s="517">
        <v>105536837</v>
      </c>
    </row>
    <row r="188" spans="2:53" ht="60" customHeight="1">
      <c r="B188" s="216" t="s">
        <v>1341</v>
      </c>
      <c r="C188" s="21" t="s">
        <v>1380</v>
      </c>
      <c r="D188" s="192" t="s">
        <v>121</v>
      </c>
      <c r="E188" s="192" t="s">
        <v>157</v>
      </c>
      <c r="F188" s="192" t="s">
        <v>44</v>
      </c>
      <c r="G188" s="58">
        <v>1</v>
      </c>
      <c r="H188" s="192" t="s">
        <v>1381</v>
      </c>
      <c r="I188" s="193" t="s">
        <v>46</v>
      </c>
      <c r="J188" s="193" t="s">
        <v>47</v>
      </c>
      <c r="K188" s="192" t="s">
        <v>1382</v>
      </c>
      <c r="L188" s="192" t="s">
        <v>1356</v>
      </c>
      <c r="M188" s="217">
        <v>45327</v>
      </c>
      <c r="N188" s="217">
        <v>45626</v>
      </c>
      <c r="O188" s="58">
        <v>0.25</v>
      </c>
      <c r="P188" s="58">
        <v>0.5</v>
      </c>
      <c r="Q188" s="58">
        <v>0.75</v>
      </c>
      <c r="R188" s="59">
        <v>1</v>
      </c>
      <c r="S188" s="52" t="s">
        <v>50</v>
      </c>
      <c r="T188" s="214">
        <v>120484096</v>
      </c>
      <c r="U188" s="192" t="s">
        <v>1347</v>
      </c>
      <c r="V188" s="192" t="s">
        <v>52</v>
      </c>
      <c r="W188" s="510"/>
      <c r="X188" s="193" t="s">
        <v>128</v>
      </c>
      <c r="Y188" s="193" t="s">
        <v>54</v>
      </c>
      <c r="Z188" s="192" t="s">
        <v>129</v>
      </c>
      <c r="AA188" s="193" t="s">
        <v>59</v>
      </c>
      <c r="AB188" s="52"/>
      <c r="AC188" s="25">
        <v>25</v>
      </c>
      <c r="AD188" s="38">
        <f t="shared" si="42"/>
        <v>1</v>
      </c>
      <c r="AE188" s="39" t="str">
        <f t="shared" si="37"/>
        <v>Avance satisfactorio</v>
      </c>
      <c r="AF188" s="184" t="s">
        <v>1383</v>
      </c>
      <c r="AG188" s="184" t="s">
        <v>1384</v>
      </c>
      <c r="AH188" s="184" t="s">
        <v>59</v>
      </c>
      <c r="AI188" s="41" t="str">
        <f t="shared" si="41"/>
        <v>En gestión</v>
      </c>
      <c r="AJ188" s="269">
        <v>120484096</v>
      </c>
      <c r="AK188" s="269">
        <v>30121024</v>
      </c>
      <c r="AL188" s="412"/>
      <c r="AM188" s="412"/>
      <c r="AN188" s="412"/>
      <c r="AO188" s="260"/>
      <c r="AP188" s="218">
        <v>0.5</v>
      </c>
      <c r="AQ188" s="38">
        <f t="shared" si="39"/>
        <v>1</v>
      </c>
      <c r="AR188" s="39" t="str">
        <f t="shared" si="35"/>
        <v>Avance satisfactorio</v>
      </c>
      <c r="AS188" s="184" t="s">
        <v>1385</v>
      </c>
      <c r="AT188" s="363" t="s">
        <v>1384</v>
      </c>
      <c r="AU188" s="265" t="s">
        <v>59</v>
      </c>
      <c r="AV188" s="41" t="str">
        <f t="shared" si="34"/>
        <v>En gestión</v>
      </c>
      <c r="AW188" s="42">
        <v>120484096</v>
      </c>
      <c r="AX188" s="279">
        <v>60242048</v>
      </c>
      <c r="AY188" s="517"/>
      <c r="AZ188" s="517"/>
      <c r="BA188" s="517"/>
    </row>
    <row r="189" spans="2:53" ht="60" customHeight="1">
      <c r="B189" s="216" t="s">
        <v>1341</v>
      </c>
      <c r="C189" s="21" t="s">
        <v>1386</v>
      </c>
      <c r="D189" s="192" t="s">
        <v>121</v>
      </c>
      <c r="E189" s="192" t="s">
        <v>157</v>
      </c>
      <c r="F189" s="192" t="s">
        <v>44</v>
      </c>
      <c r="G189" s="58">
        <v>1</v>
      </c>
      <c r="H189" s="192" t="s">
        <v>1387</v>
      </c>
      <c r="I189" s="193" t="s">
        <v>46</v>
      </c>
      <c r="J189" s="193" t="s">
        <v>47</v>
      </c>
      <c r="K189" s="192" t="s">
        <v>1388</v>
      </c>
      <c r="L189" s="192" t="s">
        <v>1328</v>
      </c>
      <c r="M189" s="217">
        <v>45327</v>
      </c>
      <c r="N189" s="217">
        <v>45656</v>
      </c>
      <c r="O189" s="58">
        <v>1</v>
      </c>
      <c r="P189" s="58">
        <v>1</v>
      </c>
      <c r="Q189" s="58">
        <v>1</v>
      </c>
      <c r="R189" s="59">
        <v>1</v>
      </c>
      <c r="S189" s="52" t="s">
        <v>50</v>
      </c>
      <c r="T189" s="214">
        <v>43870570</v>
      </c>
      <c r="U189" s="192" t="s">
        <v>1347</v>
      </c>
      <c r="V189" s="192" t="s">
        <v>1328</v>
      </c>
      <c r="W189" s="220">
        <v>123250000</v>
      </c>
      <c r="X189" s="193" t="s">
        <v>128</v>
      </c>
      <c r="Y189" s="193" t="s">
        <v>54</v>
      </c>
      <c r="Z189" s="192" t="s">
        <v>129</v>
      </c>
      <c r="AA189" s="193" t="s">
        <v>59</v>
      </c>
      <c r="AB189" s="348"/>
      <c r="AC189" s="204">
        <v>1</v>
      </c>
      <c r="AD189" s="38">
        <f t="shared" si="42"/>
        <v>1</v>
      </c>
      <c r="AE189" s="39" t="str">
        <f t="shared" si="37"/>
        <v>Avance satisfactorio</v>
      </c>
      <c r="AF189" s="184" t="s">
        <v>1389</v>
      </c>
      <c r="AG189" s="184" t="s">
        <v>1390</v>
      </c>
      <c r="AH189" s="184" t="s">
        <v>59</v>
      </c>
      <c r="AI189" s="41" t="str">
        <f t="shared" si="41"/>
        <v>Terminado</v>
      </c>
      <c r="AJ189" s="269">
        <v>43870570</v>
      </c>
      <c r="AK189" s="269">
        <v>10967642</v>
      </c>
      <c r="AL189" s="42">
        <v>123250000</v>
      </c>
      <c r="AM189" s="42">
        <v>123250000</v>
      </c>
      <c r="AN189" s="42">
        <v>11333333</v>
      </c>
      <c r="AO189" s="260"/>
      <c r="AP189" s="221">
        <v>1</v>
      </c>
      <c r="AQ189" s="38">
        <f t="shared" si="39"/>
        <v>1</v>
      </c>
      <c r="AR189" s="39" t="str">
        <f t="shared" si="35"/>
        <v>Avance satisfactorio</v>
      </c>
      <c r="AS189" s="184" t="s">
        <v>1391</v>
      </c>
      <c r="AT189" s="363" t="s">
        <v>1390</v>
      </c>
      <c r="AU189" s="265" t="s">
        <v>59</v>
      </c>
      <c r="AV189" s="41" t="str">
        <f t="shared" si="34"/>
        <v>Terminado</v>
      </c>
      <c r="AW189" s="42">
        <v>43870570</v>
      </c>
      <c r="AX189" s="42">
        <v>21935285</v>
      </c>
      <c r="AY189" s="280">
        <v>123250000</v>
      </c>
      <c r="AZ189" s="280">
        <v>123250000</v>
      </c>
      <c r="BA189" s="280">
        <v>49583333</v>
      </c>
    </row>
    <row r="190" spans="2:53" ht="60" customHeight="1">
      <c r="B190" s="20" t="s">
        <v>1392</v>
      </c>
      <c r="C190" s="21" t="s">
        <v>1393</v>
      </c>
      <c r="D190" s="22" t="s">
        <v>121</v>
      </c>
      <c r="E190" s="22" t="s">
        <v>157</v>
      </c>
      <c r="F190" s="22" t="s">
        <v>168</v>
      </c>
      <c r="G190" s="66">
        <v>1</v>
      </c>
      <c r="H190" s="222" t="s">
        <v>1394</v>
      </c>
      <c r="I190" s="25" t="s">
        <v>46</v>
      </c>
      <c r="J190" s="25" t="s">
        <v>47</v>
      </c>
      <c r="K190" s="24" t="s">
        <v>1395</v>
      </c>
      <c r="L190" s="222" t="s">
        <v>1396</v>
      </c>
      <c r="M190" s="137">
        <v>45322</v>
      </c>
      <c r="N190" s="137">
        <v>45656</v>
      </c>
      <c r="O190" s="66">
        <v>0.25</v>
      </c>
      <c r="P190" s="66">
        <v>0.5</v>
      </c>
      <c r="Q190" s="66">
        <v>0.75</v>
      </c>
      <c r="R190" s="66">
        <v>1</v>
      </c>
      <c r="S190" s="52" t="s">
        <v>50</v>
      </c>
      <c r="T190" s="223">
        <v>1540959952</v>
      </c>
      <c r="U190" s="102" t="s">
        <v>1397</v>
      </c>
      <c r="V190" s="25" t="s">
        <v>1363</v>
      </c>
      <c r="W190" s="224">
        <v>90295383126</v>
      </c>
      <c r="X190" s="25" t="s">
        <v>128</v>
      </c>
      <c r="Y190" s="25" t="s">
        <v>54</v>
      </c>
      <c r="Z190" s="22" t="s">
        <v>129</v>
      </c>
      <c r="AA190" s="25" t="s">
        <v>59</v>
      </c>
      <c r="AB190" s="348"/>
      <c r="AC190" s="204">
        <v>0.25</v>
      </c>
      <c r="AD190" s="38">
        <f t="shared" si="42"/>
        <v>1</v>
      </c>
      <c r="AE190" s="39" t="str">
        <f t="shared" si="37"/>
        <v>Avance satisfactorio</v>
      </c>
      <c r="AF190" s="184" t="s">
        <v>1398</v>
      </c>
      <c r="AG190" s="184" t="s">
        <v>1399</v>
      </c>
      <c r="AH190" s="184" t="s">
        <v>59</v>
      </c>
      <c r="AI190" s="41" t="str">
        <f t="shared" si="41"/>
        <v>En gestión</v>
      </c>
      <c r="AJ190" s="269">
        <v>1540959952</v>
      </c>
      <c r="AK190" s="269">
        <v>385239988</v>
      </c>
      <c r="AL190" s="42">
        <v>98654923132.100006</v>
      </c>
      <c r="AM190" s="42">
        <v>55601980288.279999</v>
      </c>
      <c r="AN190" s="42">
        <v>12726293826.780001</v>
      </c>
      <c r="AO190" s="260"/>
      <c r="AP190" s="213">
        <v>0.5</v>
      </c>
      <c r="AQ190" s="38">
        <f t="shared" si="39"/>
        <v>1</v>
      </c>
      <c r="AR190" s="39" t="str">
        <f t="shared" si="35"/>
        <v>Avance satisfactorio</v>
      </c>
      <c r="AS190" s="184" t="s">
        <v>1400</v>
      </c>
      <c r="AT190" s="184" t="s">
        <v>1401</v>
      </c>
      <c r="AU190" s="266" t="s">
        <v>59</v>
      </c>
      <c r="AV190" s="41" t="str">
        <f t="shared" si="34"/>
        <v>En gestión</v>
      </c>
      <c r="AW190" s="291">
        <v>1540959952</v>
      </c>
      <c r="AX190" s="292">
        <v>770479976</v>
      </c>
      <c r="AY190" s="281">
        <v>98375829858.970001</v>
      </c>
      <c r="AZ190" s="281">
        <v>59684872909.379997</v>
      </c>
      <c r="BA190" s="281">
        <v>32057695129.700001</v>
      </c>
    </row>
    <row r="191" spans="2:53" ht="67.5" customHeight="1">
      <c r="B191" s="20" t="s">
        <v>1392</v>
      </c>
      <c r="C191" s="21" t="s">
        <v>1402</v>
      </c>
      <c r="D191" s="22" t="s">
        <v>121</v>
      </c>
      <c r="E191" s="22" t="s">
        <v>157</v>
      </c>
      <c r="F191" s="22" t="s">
        <v>168</v>
      </c>
      <c r="G191" s="66">
        <v>1</v>
      </c>
      <c r="H191" s="222" t="s">
        <v>1403</v>
      </c>
      <c r="I191" s="25" t="s">
        <v>46</v>
      </c>
      <c r="J191" s="25" t="s">
        <v>47</v>
      </c>
      <c r="K191" s="22" t="s">
        <v>1404</v>
      </c>
      <c r="L191" s="222" t="s">
        <v>1713</v>
      </c>
      <c r="M191" s="137">
        <v>45292</v>
      </c>
      <c r="N191" s="137">
        <v>45656</v>
      </c>
      <c r="O191" s="66">
        <v>0.25</v>
      </c>
      <c r="P191" s="66">
        <v>0.5</v>
      </c>
      <c r="Q191" s="66">
        <v>0.75</v>
      </c>
      <c r="R191" s="66">
        <v>1</v>
      </c>
      <c r="S191" s="52" t="s">
        <v>50</v>
      </c>
      <c r="T191" s="223">
        <v>172216574</v>
      </c>
      <c r="U191" s="102" t="s">
        <v>1397</v>
      </c>
      <c r="V191" s="22" t="s">
        <v>1405</v>
      </c>
      <c r="W191" s="224">
        <v>3524607295</v>
      </c>
      <c r="X191" s="25" t="s">
        <v>128</v>
      </c>
      <c r="Y191" s="25" t="s">
        <v>54</v>
      </c>
      <c r="Z191" s="22" t="s">
        <v>129</v>
      </c>
      <c r="AA191" s="25" t="s">
        <v>59</v>
      </c>
      <c r="AB191" s="348"/>
      <c r="AC191" s="204">
        <v>0.25</v>
      </c>
      <c r="AD191" s="38">
        <f t="shared" si="42"/>
        <v>1</v>
      </c>
      <c r="AE191" s="39" t="str">
        <f t="shared" si="37"/>
        <v>Avance satisfactorio</v>
      </c>
      <c r="AF191" s="184" t="s">
        <v>1406</v>
      </c>
      <c r="AG191" s="184" t="s">
        <v>1407</v>
      </c>
      <c r="AH191" s="184" t="s">
        <v>59</v>
      </c>
      <c r="AI191" s="41" t="str">
        <f t="shared" si="41"/>
        <v>En gestión</v>
      </c>
      <c r="AJ191" s="269">
        <v>172216574</v>
      </c>
      <c r="AK191" s="269">
        <v>43054144</v>
      </c>
      <c r="AL191" s="410">
        <v>4309951985</v>
      </c>
      <c r="AM191" s="410">
        <v>2248826135.23</v>
      </c>
      <c r="AN191" s="410">
        <v>206746716.94</v>
      </c>
      <c r="AO191" s="260"/>
      <c r="AP191" s="215">
        <v>0.5</v>
      </c>
      <c r="AQ191" s="38">
        <f t="shared" si="39"/>
        <v>1</v>
      </c>
      <c r="AR191" s="39" t="str">
        <f t="shared" si="35"/>
        <v>Avance satisfactorio</v>
      </c>
      <c r="AS191" s="184" t="s">
        <v>1408</v>
      </c>
      <c r="AT191" s="184" t="s">
        <v>1409</v>
      </c>
      <c r="AU191" s="266" t="s">
        <v>59</v>
      </c>
      <c r="AV191" s="41" t="str">
        <f t="shared" si="34"/>
        <v>En gestión</v>
      </c>
      <c r="AW191" s="293">
        <v>172216574</v>
      </c>
      <c r="AX191" s="294">
        <v>86108287</v>
      </c>
      <c r="AY191" s="516">
        <v>4274891126</v>
      </c>
      <c r="AZ191" s="516">
        <v>2620268044.3800001</v>
      </c>
      <c r="BA191" s="516">
        <v>933817552.12</v>
      </c>
    </row>
    <row r="192" spans="2:53" ht="60" customHeight="1">
      <c r="B192" s="20" t="s">
        <v>1392</v>
      </c>
      <c r="C192" s="21" t="s">
        <v>1410</v>
      </c>
      <c r="D192" s="22" t="s">
        <v>121</v>
      </c>
      <c r="E192" s="22" t="s">
        <v>157</v>
      </c>
      <c r="F192" s="22" t="s">
        <v>168</v>
      </c>
      <c r="G192" s="127">
        <v>3</v>
      </c>
      <c r="H192" s="185" t="s">
        <v>1411</v>
      </c>
      <c r="I192" s="25" t="s">
        <v>46</v>
      </c>
      <c r="J192" s="25" t="s">
        <v>84</v>
      </c>
      <c r="K192" s="24" t="s">
        <v>1412</v>
      </c>
      <c r="L192" s="24" t="s">
        <v>1413</v>
      </c>
      <c r="M192" s="137">
        <v>45383</v>
      </c>
      <c r="N192" s="137">
        <v>45656</v>
      </c>
      <c r="O192" s="225">
        <v>0</v>
      </c>
      <c r="P192" s="225">
        <v>1</v>
      </c>
      <c r="Q192" s="225">
        <v>1</v>
      </c>
      <c r="R192" s="225">
        <v>1</v>
      </c>
      <c r="S192" s="52" t="s">
        <v>50</v>
      </c>
      <c r="T192" s="223">
        <v>107500000</v>
      </c>
      <c r="U192" s="102" t="s">
        <v>1397</v>
      </c>
      <c r="V192" s="22" t="s">
        <v>1405</v>
      </c>
      <c r="W192" s="224">
        <v>213568191</v>
      </c>
      <c r="X192" s="25" t="s">
        <v>128</v>
      </c>
      <c r="Y192" s="25" t="s">
        <v>54</v>
      </c>
      <c r="Z192" s="22" t="s">
        <v>129</v>
      </c>
      <c r="AA192" s="25" t="s">
        <v>59</v>
      </c>
      <c r="AB192" s="348"/>
      <c r="AC192" s="207"/>
      <c r="AD192" s="38" t="str">
        <f t="shared" si="42"/>
        <v>No Aplica</v>
      </c>
      <c r="AE192" s="39" t="str">
        <f t="shared" si="37"/>
        <v>No reporta avance en el periodo</v>
      </c>
      <c r="AF192" s="184" t="s">
        <v>59</v>
      </c>
      <c r="AG192" s="184" t="s">
        <v>59</v>
      </c>
      <c r="AH192" s="184" t="s">
        <v>59</v>
      </c>
      <c r="AI192" s="41" t="str">
        <f t="shared" si="41"/>
        <v>Sin iniciar</v>
      </c>
      <c r="AJ192" s="269">
        <v>107500000</v>
      </c>
      <c r="AK192" s="269">
        <v>0</v>
      </c>
      <c r="AL192" s="412"/>
      <c r="AM192" s="412"/>
      <c r="AN192" s="412"/>
      <c r="AO192" s="260"/>
      <c r="AP192" s="226">
        <v>1</v>
      </c>
      <c r="AQ192" s="38">
        <f t="shared" ref="AQ192:AQ213" si="43">+IF($P192=0,"No Aplica",IF($AP192/$P192&gt;=100%,100%,$AP192/$P192))</f>
        <v>1</v>
      </c>
      <c r="AR192" s="39" t="str">
        <f t="shared" si="35"/>
        <v>Avance satisfactorio</v>
      </c>
      <c r="AS192" s="184" t="s">
        <v>1414</v>
      </c>
      <c r="AT192" s="184" t="s">
        <v>1415</v>
      </c>
      <c r="AU192" s="266" t="s">
        <v>59</v>
      </c>
      <c r="AV192" s="41" t="str">
        <f>IF($AP192&lt;1,"Sin iniciar",IF($AP192=100,"Terminado","En gestión"))</f>
        <v>En gestión</v>
      </c>
      <c r="AW192" s="293">
        <v>107500000</v>
      </c>
      <c r="AX192" s="294">
        <v>53750000</v>
      </c>
      <c r="AY192" s="516"/>
      <c r="AZ192" s="516"/>
      <c r="BA192" s="516"/>
    </row>
    <row r="193" spans="2:53" ht="60" customHeight="1">
      <c r="B193" s="20" t="s">
        <v>1392</v>
      </c>
      <c r="C193" s="21" t="s">
        <v>1416</v>
      </c>
      <c r="D193" s="22" t="s">
        <v>121</v>
      </c>
      <c r="E193" s="22" t="s">
        <v>157</v>
      </c>
      <c r="F193" s="22" t="s">
        <v>168</v>
      </c>
      <c r="G193" s="227">
        <v>105</v>
      </c>
      <c r="H193" s="222" t="s">
        <v>1417</v>
      </c>
      <c r="I193" s="25" t="s">
        <v>46</v>
      </c>
      <c r="J193" s="25" t="s">
        <v>84</v>
      </c>
      <c r="K193" s="22" t="s">
        <v>1418</v>
      </c>
      <c r="L193" s="62" t="s">
        <v>1419</v>
      </c>
      <c r="M193" s="137">
        <v>45292</v>
      </c>
      <c r="N193" s="137">
        <v>45656</v>
      </c>
      <c r="O193" s="225">
        <v>19</v>
      </c>
      <c r="P193" s="225">
        <v>44</v>
      </c>
      <c r="Q193" s="225">
        <v>17</v>
      </c>
      <c r="R193" s="225">
        <v>25</v>
      </c>
      <c r="S193" s="52" t="s">
        <v>50</v>
      </c>
      <c r="T193" s="223">
        <v>203770391.19953406</v>
      </c>
      <c r="U193" s="102" t="s">
        <v>1397</v>
      </c>
      <c r="V193" s="22" t="s">
        <v>197</v>
      </c>
      <c r="W193" s="224">
        <v>781592364</v>
      </c>
      <c r="X193" s="25" t="s">
        <v>128</v>
      </c>
      <c r="Y193" s="25" t="s">
        <v>54</v>
      </c>
      <c r="Z193" s="22" t="s">
        <v>129</v>
      </c>
      <c r="AA193" s="25" t="s">
        <v>59</v>
      </c>
      <c r="AB193" s="348"/>
      <c r="AC193" s="207">
        <v>19</v>
      </c>
      <c r="AD193" s="38">
        <f t="shared" si="42"/>
        <v>1</v>
      </c>
      <c r="AE193" s="39" t="str">
        <f t="shared" si="37"/>
        <v>Avance satisfactorio</v>
      </c>
      <c r="AF193" s="184" t="s">
        <v>1420</v>
      </c>
      <c r="AG193" s="184" t="s">
        <v>1421</v>
      </c>
      <c r="AH193" s="184" t="s">
        <v>59</v>
      </c>
      <c r="AI193" s="41" t="str">
        <f t="shared" si="41"/>
        <v>En gestión</v>
      </c>
      <c r="AJ193" s="269">
        <v>203770391</v>
      </c>
      <c r="AK193" s="269">
        <v>50942598</v>
      </c>
      <c r="AL193" s="42">
        <v>1530838881</v>
      </c>
      <c r="AM193" s="42">
        <v>1263449390.96</v>
      </c>
      <c r="AN193" s="42">
        <v>105355672.63</v>
      </c>
      <c r="AO193" s="260"/>
      <c r="AP193" s="226">
        <v>44</v>
      </c>
      <c r="AQ193" s="38">
        <f t="shared" si="43"/>
        <v>1</v>
      </c>
      <c r="AR193" s="39" t="str">
        <f t="shared" si="35"/>
        <v>Avance satisfactorio</v>
      </c>
      <c r="AS193" s="184" t="s">
        <v>1714</v>
      </c>
      <c r="AT193" s="184" t="s">
        <v>1422</v>
      </c>
      <c r="AU193" s="266" t="s">
        <v>59</v>
      </c>
      <c r="AV193" s="41" t="str">
        <f t="shared" si="34"/>
        <v>En gestión</v>
      </c>
      <c r="AW193" s="293">
        <v>203770391</v>
      </c>
      <c r="AX193" s="295">
        <v>101885196</v>
      </c>
      <c r="AY193" s="281">
        <v>1553047580</v>
      </c>
      <c r="AZ193" s="281">
        <v>1037676935.85</v>
      </c>
      <c r="BA193" s="281">
        <v>387291184.87</v>
      </c>
    </row>
    <row r="194" spans="2:53" ht="60" customHeight="1">
      <c r="B194" s="20" t="s">
        <v>1392</v>
      </c>
      <c r="C194" s="21" t="s">
        <v>1423</v>
      </c>
      <c r="D194" s="22" t="s">
        <v>121</v>
      </c>
      <c r="E194" s="22" t="s">
        <v>157</v>
      </c>
      <c r="F194" s="22" t="s">
        <v>168</v>
      </c>
      <c r="G194" s="186">
        <v>6</v>
      </c>
      <c r="H194" s="24" t="s">
        <v>1424</v>
      </c>
      <c r="I194" s="25" t="s">
        <v>46</v>
      </c>
      <c r="J194" s="25" t="s">
        <v>84</v>
      </c>
      <c r="K194" s="24" t="s">
        <v>1425</v>
      </c>
      <c r="L194" s="24" t="s">
        <v>1426</v>
      </c>
      <c r="M194" s="137">
        <v>45383</v>
      </c>
      <c r="N194" s="137">
        <v>45656</v>
      </c>
      <c r="O194" s="127">
        <v>0</v>
      </c>
      <c r="P194" s="127">
        <v>2</v>
      </c>
      <c r="Q194" s="127">
        <v>2</v>
      </c>
      <c r="R194" s="186">
        <v>2</v>
      </c>
      <c r="S194" s="52" t="s">
        <v>59</v>
      </c>
      <c r="T194" s="223">
        <v>0</v>
      </c>
      <c r="U194" s="102" t="s">
        <v>113</v>
      </c>
      <c r="V194" s="25" t="s">
        <v>892</v>
      </c>
      <c r="W194" s="224">
        <v>278396072</v>
      </c>
      <c r="X194" s="25" t="s">
        <v>1427</v>
      </c>
      <c r="Y194" s="25" t="s">
        <v>54</v>
      </c>
      <c r="Z194" s="22" t="s">
        <v>129</v>
      </c>
      <c r="AA194" s="25" t="s">
        <v>56</v>
      </c>
      <c r="AB194" s="348"/>
      <c r="AC194" s="207"/>
      <c r="AD194" s="38" t="str">
        <f t="shared" si="42"/>
        <v>No Aplica</v>
      </c>
      <c r="AE194" s="39" t="str">
        <f t="shared" si="37"/>
        <v>No reporta avance en el periodo</v>
      </c>
      <c r="AF194" s="184" t="s">
        <v>59</v>
      </c>
      <c r="AG194" s="184" t="s">
        <v>59</v>
      </c>
      <c r="AH194" s="184" t="s">
        <v>59</v>
      </c>
      <c r="AI194" s="41" t="str">
        <f t="shared" si="41"/>
        <v>Sin iniciar</v>
      </c>
      <c r="AJ194" s="269">
        <v>0</v>
      </c>
      <c r="AK194" s="269">
        <v>0</v>
      </c>
      <c r="AL194" s="42">
        <v>278396072</v>
      </c>
      <c r="AM194" s="42">
        <v>273148000</v>
      </c>
      <c r="AN194" s="42">
        <v>11727613</v>
      </c>
      <c r="AO194" s="260"/>
      <c r="AP194" s="226">
        <v>2</v>
      </c>
      <c r="AQ194" s="38">
        <f t="shared" si="43"/>
        <v>1</v>
      </c>
      <c r="AR194" s="39" t="str">
        <f t="shared" si="35"/>
        <v>Avance satisfactorio</v>
      </c>
      <c r="AS194" s="184" t="s">
        <v>1715</v>
      </c>
      <c r="AT194" s="184" t="s">
        <v>1428</v>
      </c>
      <c r="AU194" s="267" t="s">
        <v>1716</v>
      </c>
      <c r="AV194" s="41" t="str">
        <f t="shared" si="34"/>
        <v>En gestión</v>
      </c>
      <c r="AW194" s="304">
        <v>0</v>
      </c>
      <c r="AX194" s="304">
        <v>0</v>
      </c>
      <c r="AY194" s="281">
        <v>278396072</v>
      </c>
      <c r="AZ194" s="281">
        <v>261423613</v>
      </c>
      <c r="BA194" s="281">
        <v>86636413</v>
      </c>
    </row>
    <row r="195" spans="2:53" ht="114.75" customHeight="1">
      <c r="B195" s="20" t="s">
        <v>1392</v>
      </c>
      <c r="C195" s="21" t="s">
        <v>1429</v>
      </c>
      <c r="D195" s="22" t="s">
        <v>121</v>
      </c>
      <c r="E195" s="22" t="s">
        <v>157</v>
      </c>
      <c r="F195" s="22" t="s">
        <v>168</v>
      </c>
      <c r="G195" s="66">
        <v>1</v>
      </c>
      <c r="H195" s="24" t="s">
        <v>1430</v>
      </c>
      <c r="I195" s="25" t="s">
        <v>46</v>
      </c>
      <c r="J195" s="25" t="s">
        <v>47</v>
      </c>
      <c r="K195" s="24" t="s">
        <v>1431</v>
      </c>
      <c r="L195" s="24" t="s">
        <v>1432</v>
      </c>
      <c r="M195" s="137">
        <v>45323</v>
      </c>
      <c r="N195" s="137">
        <v>45656</v>
      </c>
      <c r="O195" s="66">
        <v>0.2</v>
      </c>
      <c r="P195" s="66">
        <v>0.4</v>
      </c>
      <c r="Q195" s="66">
        <v>0.6</v>
      </c>
      <c r="R195" s="66">
        <v>1</v>
      </c>
      <c r="S195" s="52" t="s">
        <v>59</v>
      </c>
      <c r="T195" s="223">
        <v>0</v>
      </c>
      <c r="U195" s="102" t="s">
        <v>113</v>
      </c>
      <c r="V195" s="25" t="s">
        <v>52</v>
      </c>
      <c r="W195" s="520">
        <v>113704480</v>
      </c>
      <c r="X195" s="25" t="s">
        <v>1427</v>
      </c>
      <c r="Y195" s="25" t="s">
        <v>54</v>
      </c>
      <c r="Z195" s="22" t="s">
        <v>129</v>
      </c>
      <c r="AA195" s="25" t="s">
        <v>56</v>
      </c>
      <c r="AB195" s="348"/>
      <c r="AC195" s="204">
        <v>0.2</v>
      </c>
      <c r="AD195" s="38">
        <f t="shared" si="42"/>
        <v>1</v>
      </c>
      <c r="AE195" s="39" t="str">
        <f t="shared" si="37"/>
        <v>Avance satisfactorio</v>
      </c>
      <c r="AF195" s="184" t="s">
        <v>1433</v>
      </c>
      <c r="AG195" s="184" t="s">
        <v>1434</v>
      </c>
      <c r="AH195" s="184" t="s">
        <v>59</v>
      </c>
      <c r="AI195" s="41" t="str">
        <f t="shared" si="41"/>
        <v>En gestión</v>
      </c>
      <c r="AJ195" s="269">
        <v>0</v>
      </c>
      <c r="AK195" s="269">
        <v>0</v>
      </c>
      <c r="AL195" s="410">
        <v>113704480</v>
      </c>
      <c r="AM195" s="410">
        <v>113459710</v>
      </c>
      <c r="AN195" s="410">
        <v>1702710</v>
      </c>
      <c r="AO195" s="260"/>
      <c r="AP195" s="215">
        <v>0.4</v>
      </c>
      <c r="AQ195" s="38">
        <f t="shared" si="43"/>
        <v>1</v>
      </c>
      <c r="AR195" s="39" t="str">
        <f t="shared" si="35"/>
        <v>Avance satisfactorio</v>
      </c>
      <c r="AS195" s="184" t="s">
        <v>1717</v>
      </c>
      <c r="AT195" s="184" t="s">
        <v>1435</v>
      </c>
      <c r="AU195" s="266" t="s">
        <v>59</v>
      </c>
      <c r="AV195" s="41" t="str">
        <f t="shared" si="34"/>
        <v>En gestión</v>
      </c>
      <c r="AW195" s="274">
        <v>0</v>
      </c>
      <c r="AX195" s="274">
        <v>0</v>
      </c>
      <c r="AY195" s="518">
        <v>113704480</v>
      </c>
      <c r="AZ195" s="518">
        <v>107959710</v>
      </c>
      <c r="BA195" s="518">
        <v>33229810</v>
      </c>
    </row>
    <row r="196" spans="2:53" ht="69.75" customHeight="1">
      <c r="B196" s="20" t="s">
        <v>1392</v>
      </c>
      <c r="C196" s="21" t="s">
        <v>1436</v>
      </c>
      <c r="D196" s="22" t="s">
        <v>121</v>
      </c>
      <c r="E196" s="22" t="s">
        <v>1437</v>
      </c>
      <c r="F196" s="22" t="s">
        <v>44</v>
      </c>
      <c r="G196" s="66">
        <v>1</v>
      </c>
      <c r="H196" s="24" t="s">
        <v>1438</v>
      </c>
      <c r="I196" s="25" t="s">
        <v>46</v>
      </c>
      <c r="J196" s="25" t="s">
        <v>47</v>
      </c>
      <c r="K196" s="24" t="s">
        <v>1439</v>
      </c>
      <c r="L196" s="24" t="s">
        <v>1440</v>
      </c>
      <c r="M196" s="137">
        <v>45323</v>
      </c>
      <c r="N196" s="137">
        <v>45656</v>
      </c>
      <c r="O196" s="66">
        <v>0.25</v>
      </c>
      <c r="P196" s="66">
        <v>0.5</v>
      </c>
      <c r="Q196" s="66">
        <v>0.75</v>
      </c>
      <c r="R196" s="66">
        <v>1</v>
      </c>
      <c r="S196" s="52" t="s">
        <v>50</v>
      </c>
      <c r="T196" s="228">
        <v>19836615.599999998</v>
      </c>
      <c r="U196" s="102" t="s">
        <v>113</v>
      </c>
      <c r="V196" s="25" t="s">
        <v>52</v>
      </c>
      <c r="W196" s="521"/>
      <c r="X196" s="25" t="s">
        <v>1427</v>
      </c>
      <c r="Y196" s="25" t="s">
        <v>54</v>
      </c>
      <c r="Z196" s="22" t="s">
        <v>129</v>
      </c>
      <c r="AA196" s="25" t="s">
        <v>56</v>
      </c>
      <c r="AB196" s="348"/>
      <c r="AC196" s="204">
        <v>0.1</v>
      </c>
      <c r="AD196" s="38">
        <f t="shared" si="42"/>
        <v>0.4</v>
      </c>
      <c r="AE196" s="39" t="str">
        <f t="shared" si="37"/>
        <v>Avance insuficiente</v>
      </c>
      <c r="AF196" s="184" t="s">
        <v>1441</v>
      </c>
      <c r="AG196" s="184" t="s">
        <v>1442</v>
      </c>
      <c r="AH196" s="184" t="s">
        <v>1443</v>
      </c>
      <c r="AI196" s="41" t="str">
        <f t="shared" si="41"/>
        <v>En gestión</v>
      </c>
      <c r="AJ196" s="269">
        <v>19836616</v>
      </c>
      <c r="AK196" s="269">
        <v>4959154</v>
      </c>
      <c r="AL196" s="412"/>
      <c r="AM196" s="412"/>
      <c r="AN196" s="412"/>
      <c r="AO196" s="260"/>
      <c r="AP196" s="215">
        <v>0.25</v>
      </c>
      <c r="AQ196" s="38">
        <f t="shared" si="43"/>
        <v>0.5</v>
      </c>
      <c r="AR196" s="39" t="str">
        <f t="shared" si="35"/>
        <v>Avance insuficiente</v>
      </c>
      <c r="AS196" s="267" t="s">
        <v>1774</v>
      </c>
      <c r="AT196" s="184" t="s">
        <v>1444</v>
      </c>
      <c r="AU196" s="267" t="s">
        <v>1774</v>
      </c>
      <c r="AV196" s="41" t="str">
        <f t="shared" si="34"/>
        <v>En gestión</v>
      </c>
      <c r="AW196" s="296">
        <v>19836616</v>
      </c>
      <c r="AX196" s="297">
        <v>9918308</v>
      </c>
      <c r="AY196" s="519"/>
      <c r="AZ196" s="519"/>
      <c r="BA196" s="519"/>
    </row>
    <row r="197" spans="2:53" ht="72" customHeight="1">
      <c r="B197" s="20" t="s">
        <v>1392</v>
      </c>
      <c r="C197" s="21" t="s">
        <v>1445</v>
      </c>
      <c r="D197" s="22" t="s">
        <v>121</v>
      </c>
      <c r="E197" s="22" t="s">
        <v>157</v>
      </c>
      <c r="F197" s="22" t="s">
        <v>168</v>
      </c>
      <c r="G197" s="186">
        <v>2</v>
      </c>
      <c r="H197" s="24" t="s">
        <v>1446</v>
      </c>
      <c r="I197" s="25" t="s">
        <v>46</v>
      </c>
      <c r="J197" s="25" t="s">
        <v>84</v>
      </c>
      <c r="K197" s="24" t="s">
        <v>1447</v>
      </c>
      <c r="L197" s="185" t="s">
        <v>1448</v>
      </c>
      <c r="M197" s="137">
        <v>45383</v>
      </c>
      <c r="N197" s="137">
        <v>45656</v>
      </c>
      <c r="O197" s="186">
        <v>0</v>
      </c>
      <c r="P197" s="186">
        <v>1</v>
      </c>
      <c r="Q197" s="186">
        <v>0</v>
      </c>
      <c r="R197" s="186">
        <v>2</v>
      </c>
      <c r="S197" s="52" t="s">
        <v>59</v>
      </c>
      <c r="T197" s="223">
        <v>0</v>
      </c>
      <c r="U197" s="102" t="s">
        <v>1347</v>
      </c>
      <c r="V197" s="22" t="s">
        <v>1449</v>
      </c>
      <c r="W197" s="224">
        <v>500000000</v>
      </c>
      <c r="X197" s="25" t="s">
        <v>128</v>
      </c>
      <c r="Y197" s="25" t="s">
        <v>54</v>
      </c>
      <c r="Z197" s="22" t="s">
        <v>129</v>
      </c>
      <c r="AA197" s="25" t="s">
        <v>56</v>
      </c>
      <c r="AB197" s="348"/>
      <c r="AC197" s="207"/>
      <c r="AD197" s="38" t="str">
        <f t="shared" si="42"/>
        <v>No Aplica</v>
      </c>
      <c r="AE197" s="39" t="str">
        <f t="shared" si="37"/>
        <v>No reporta avance en el periodo</v>
      </c>
      <c r="AF197" s="184" t="s">
        <v>59</v>
      </c>
      <c r="AG197" s="184" t="s">
        <v>59</v>
      </c>
      <c r="AH197" s="184" t="s">
        <v>59</v>
      </c>
      <c r="AI197" s="41" t="str">
        <f t="shared" si="41"/>
        <v>Sin iniciar</v>
      </c>
      <c r="AJ197" s="269">
        <v>0</v>
      </c>
      <c r="AK197" s="269">
        <v>0</v>
      </c>
      <c r="AL197" s="42">
        <v>500000000</v>
      </c>
      <c r="AM197" s="42">
        <v>491336517</v>
      </c>
      <c r="AN197" s="42">
        <v>26309350</v>
      </c>
      <c r="AO197" s="260"/>
      <c r="AP197" s="226">
        <v>1</v>
      </c>
      <c r="AQ197" s="38">
        <f t="shared" si="43"/>
        <v>1</v>
      </c>
      <c r="AR197" s="39" t="str">
        <f t="shared" si="35"/>
        <v>Avance satisfactorio</v>
      </c>
      <c r="AS197" s="184" t="s">
        <v>1450</v>
      </c>
      <c r="AT197" s="184" t="s">
        <v>1451</v>
      </c>
      <c r="AU197" s="266" t="s">
        <v>59</v>
      </c>
      <c r="AV197" s="157" t="str">
        <f>IF($AP197&lt;1,"Sin iniciar",IF($AP197=100,"Terminado","En gestión"))</f>
        <v>En gestión</v>
      </c>
      <c r="AW197" s="298">
        <v>0</v>
      </c>
      <c r="AX197" s="298">
        <v>0</v>
      </c>
      <c r="AY197" s="281">
        <v>500000000</v>
      </c>
      <c r="AZ197" s="281">
        <v>423944983</v>
      </c>
      <c r="BA197" s="281">
        <v>151819983</v>
      </c>
    </row>
    <row r="198" spans="2:53" ht="68.25" customHeight="1">
      <c r="B198" s="20" t="s">
        <v>1392</v>
      </c>
      <c r="C198" s="21" t="s">
        <v>1452</v>
      </c>
      <c r="D198" s="22" t="s">
        <v>121</v>
      </c>
      <c r="E198" s="22" t="s">
        <v>157</v>
      </c>
      <c r="F198" s="22" t="s">
        <v>168</v>
      </c>
      <c r="G198" s="66">
        <v>1</v>
      </c>
      <c r="H198" s="24" t="s">
        <v>1453</v>
      </c>
      <c r="I198" s="25" t="s">
        <v>46</v>
      </c>
      <c r="J198" s="25" t="s">
        <v>47</v>
      </c>
      <c r="K198" s="24" t="s">
        <v>1454</v>
      </c>
      <c r="L198" s="24" t="s">
        <v>1455</v>
      </c>
      <c r="M198" s="137">
        <v>45383</v>
      </c>
      <c r="N198" s="137">
        <v>45656</v>
      </c>
      <c r="O198" s="66">
        <v>0</v>
      </c>
      <c r="P198" s="66">
        <v>0.5</v>
      </c>
      <c r="Q198" s="66">
        <v>0.75</v>
      </c>
      <c r="R198" s="66">
        <v>1</v>
      </c>
      <c r="S198" s="52" t="s">
        <v>59</v>
      </c>
      <c r="T198" s="223">
        <v>0</v>
      </c>
      <c r="U198" s="102" t="s">
        <v>1102</v>
      </c>
      <c r="V198" s="25" t="s">
        <v>52</v>
      </c>
      <c r="W198" s="520">
        <v>80000000</v>
      </c>
      <c r="X198" s="25" t="s">
        <v>128</v>
      </c>
      <c r="Y198" s="25" t="s">
        <v>54</v>
      </c>
      <c r="Z198" s="22" t="s">
        <v>129</v>
      </c>
      <c r="AA198" s="25" t="s">
        <v>56</v>
      </c>
      <c r="AB198" s="348"/>
      <c r="AC198" s="207"/>
      <c r="AD198" s="38" t="str">
        <f t="shared" si="42"/>
        <v>No Aplica</v>
      </c>
      <c r="AE198" s="39" t="str">
        <f t="shared" si="37"/>
        <v>No reporta avance en el periodo</v>
      </c>
      <c r="AF198" s="184" t="s">
        <v>59</v>
      </c>
      <c r="AG198" s="184" t="s">
        <v>59</v>
      </c>
      <c r="AH198" s="184" t="s">
        <v>59</v>
      </c>
      <c r="AI198" s="41" t="str">
        <f t="shared" si="41"/>
        <v>Sin iniciar</v>
      </c>
      <c r="AJ198" s="269">
        <v>0</v>
      </c>
      <c r="AK198" s="269">
        <v>0</v>
      </c>
      <c r="AL198" s="410">
        <v>80000000</v>
      </c>
      <c r="AM198" s="410">
        <v>80000000</v>
      </c>
      <c r="AN198" s="410">
        <v>2133333</v>
      </c>
      <c r="AO198" s="260"/>
      <c r="AP198" s="215">
        <v>0.5</v>
      </c>
      <c r="AQ198" s="38">
        <f t="shared" si="43"/>
        <v>1</v>
      </c>
      <c r="AR198" s="39" t="str">
        <f t="shared" si="35"/>
        <v>Avance satisfactorio</v>
      </c>
      <c r="AS198" s="184" t="s">
        <v>1456</v>
      </c>
      <c r="AT198" s="184" t="s">
        <v>1457</v>
      </c>
      <c r="AU198" s="266" t="s">
        <v>59</v>
      </c>
      <c r="AV198" s="157" t="str">
        <f t="shared" si="34"/>
        <v>En gestión</v>
      </c>
      <c r="AW198" s="298">
        <v>0</v>
      </c>
      <c r="AX198" s="299">
        <v>0</v>
      </c>
      <c r="AY198" s="516">
        <v>80000000</v>
      </c>
      <c r="AZ198" s="516">
        <v>77600000</v>
      </c>
      <c r="BA198" s="516">
        <v>26133333</v>
      </c>
    </row>
    <row r="199" spans="2:53" ht="60" customHeight="1">
      <c r="B199" s="20" t="s">
        <v>1392</v>
      </c>
      <c r="C199" s="21" t="s">
        <v>1458</v>
      </c>
      <c r="D199" s="22" t="s">
        <v>121</v>
      </c>
      <c r="E199" s="22" t="s">
        <v>157</v>
      </c>
      <c r="F199" s="22" t="s">
        <v>168</v>
      </c>
      <c r="G199" s="127">
        <v>7</v>
      </c>
      <c r="H199" s="22" t="s">
        <v>1459</v>
      </c>
      <c r="I199" s="25" t="s">
        <v>46</v>
      </c>
      <c r="J199" s="25" t="s">
        <v>84</v>
      </c>
      <c r="K199" s="22" t="s">
        <v>1460</v>
      </c>
      <c r="L199" s="62" t="s">
        <v>1461</v>
      </c>
      <c r="M199" s="62">
        <v>45383</v>
      </c>
      <c r="N199" s="229">
        <v>45656</v>
      </c>
      <c r="O199" s="127">
        <v>0</v>
      </c>
      <c r="P199" s="127">
        <v>3</v>
      </c>
      <c r="Q199" s="127">
        <v>5</v>
      </c>
      <c r="R199" s="127">
        <v>7</v>
      </c>
      <c r="S199" s="52" t="s">
        <v>59</v>
      </c>
      <c r="T199" s="228">
        <v>0</v>
      </c>
      <c r="U199" s="102" t="s">
        <v>1102</v>
      </c>
      <c r="V199" s="25" t="s">
        <v>52</v>
      </c>
      <c r="W199" s="521"/>
      <c r="X199" s="25" t="s">
        <v>128</v>
      </c>
      <c r="Y199" s="25" t="s">
        <v>54</v>
      </c>
      <c r="Z199" s="22" t="s">
        <v>129</v>
      </c>
      <c r="AA199" s="25" t="s">
        <v>59</v>
      </c>
      <c r="AB199" s="348"/>
      <c r="AC199" s="207"/>
      <c r="AD199" s="38" t="str">
        <f t="shared" si="42"/>
        <v>No Aplica</v>
      </c>
      <c r="AE199" s="39" t="str">
        <f t="shared" si="37"/>
        <v>No reporta avance en el periodo</v>
      </c>
      <c r="AF199" s="184" t="s">
        <v>59</v>
      </c>
      <c r="AG199" s="184" t="s">
        <v>59</v>
      </c>
      <c r="AH199" s="184" t="s">
        <v>59</v>
      </c>
      <c r="AI199" s="41" t="str">
        <f t="shared" si="41"/>
        <v>Sin iniciar</v>
      </c>
      <c r="AJ199" s="269">
        <v>0</v>
      </c>
      <c r="AK199" s="269">
        <v>0</v>
      </c>
      <c r="AL199" s="412"/>
      <c r="AM199" s="412"/>
      <c r="AN199" s="412"/>
      <c r="AO199" s="260"/>
      <c r="AP199" s="226">
        <v>3</v>
      </c>
      <c r="AQ199" s="38">
        <f t="shared" si="43"/>
        <v>1</v>
      </c>
      <c r="AR199" s="39" t="str">
        <f t="shared" si="35"/>
        <v>Avance satisfactorio</v>
      </c>
      <c r="AS199" s="184" t="s">
        <v>1462</v>
      </c>
      <c r="AT199" s="184" t="s">
        <v>1463</v>
      </c>
      <c r="AU199" s="266" t="s">
        <v>59</v>
      </c>
      <c r="AV199" s="157" t="str">
        <f t="shared" si="34"/>
        <v>En gestión</v>
      </c>
      <c r="AW199" s="298">
        <v>0</v>
      </c>
      <c r="AX199" s="299">
        <v>0</v>
      </c>
      <c r="AY199" s="516"/>
      <c r="AZ199" s="516"/>
      <c r="BA199" s="516"/>
    </row>
    <row r="200" spans="2:53" ht="75.75" customHeight="1">
      <c r="B200" s="20" t="s">
        <v>1392</v>
      </c>
      <c r="C200" s="21" t="s">
        <v>1464</v>
      </c>
      <c r="D200" s="22" t="s">
        <v>121</v>
      </c>
      <c r="E200" s="22" t="s">
        <v>157</v>
      </c>
      <c r="F200" s="22" t="s">
        <v>168</v>
      </c>
      <c r="G200" s="66">
        <v>1</v>
      </c>
      <c r="H200" s="222" t="s">
        <v>1465</v>
      </c>
      <c r="I200" s="25" t="s">
        <v>46</v>
      </c>
      <c r="J200" s="25" t="s">
        <v>47</v>
      </c>
      <c r="K200" s="222" t="s">
        <v>1466</v>
      </c>
      <c r="L200" s="24" t="s">
        <v>1467</v>
      </c>
      <c r="M200" s="137">
        <v>45321</v>
      </c>
      <c r="N200" s="137">
        <v>45656</v>
      </c>
      <c r="O200" s="66">
        <v>0.2</v>
      </c>
      <c r="P200" s="66">
        <v>0.4</v>
      </c>
      <c r="Q200" s="66">
        <v>0.7</v>
      </c>
      <c r="R200" s="66">
        <v>1</v>
      </c>
      <c r="S200" s="52" t="s">
        <v>59</v>
      </c>
      <c r="T200" s="223">
        <v>0</v>
      </c>
      <c r="U200" s="102" t="s">
        <v>1102</v>
      </c>
      <c r="V200" s="22" t="s">
        <v>333</v>
      </c>
      <c r="W200" s="520">
        <v>534359448</v>
      </c>
      <c r="X200" s="25" t="s">
        <v>128</v>
      </c>
      <c r="Y200" s="25" t="s">
        <v>54</v>
      </c>
      <c r="Z200" s="22" t="s">
        <v>129</v>
      </c>
      <c r="AA200" s="25" t="s">
        <v>56</v>
      </c>
      <c r="AB200" s="348"/>
      <c r="AC200" s="204">
        <v>0.2</v>
      </c>
      <c r="AD200" s="38">
        <f t="shared" si="42"/>
        <v>1</v>
      </c>
      <c r="AE200" s="39" t="str">
        <f t="shared" si="37"/>
        <v>Avance satisfactorio</v>
      </c>
      <c r="AF200" s="184" t="s">
        <v>1468</v>
      </c>
      <c r="AG200" s="184" t="s">
        <v>1469</v>
      </c>
      <c r="AH200" s="184" t="s">
        <v>59</v>
      </c>
      <c r="AI200" s="41" t="str">
        <f t="shared" si="41"/>
        <v>En gestión</v>
      </c>
      <c r="AJ200" s="269">
        <v>0</v>
      </c>
      <c r="AK200" s="269">
        <v>0</v>
      </c>
      <c r="AL200" s="410">
        <v>534359448</v>
      </c>
      <c r="AM200" s="410">
        <v>500025000</v>
      </c>
      <c r="AN200" s="410">
        <v>16560001</v>
      </c>
      <c r="AO200" s="260"/>
      <c r="AP200" s="215">
        <v>0.4</v>
      </c>
      <c r="AQ200" s="38">
        <f t="shared" si="43"/>
        <v>1</v>
      </c>
      <c r="AR200" s="39" t="str">
        <f t="shared" si="35"/>
        <v>Avance satisfactorio</v>
      </c>
      <c r="AS200" s="184" t="s">
        <v>1470</v>
      </c>
      <c r="AT200" s="184" t="s">
        <v>1471</v>
      </c>
      <c r="AU200" s="266" t="s">
        <v>59</v>
      </c>
      <c r="AV200" s="41" t="str">
        <f t="shared" si="34"/>
        <v>En gestión</v>
      </c>
      <c r="AW200" s="298">
        <v>0</v>
      </c>
      <c r="AX200" s="298">
        <v>0</v>
      </c>
      <c r="AY200" s="518">
        <v>534359448</v>
      </c>
      <c r="AZ200" s="518">
        <v>488193334</v>
      </c>
      <c r="BA200" s="518">
        <v>164835001</v>
      </c>
    </row>
    <row r="201" spans="2:53" ht="60" customHeight="1">
      <c r="B201" s="20" t="s">
        <v>1392</v>
      </c>
      <c r="C201" s="21" t="s">
        <v>1472</v>
      </c>
      <c r="D201" s="22" t="s">
        <v>121</v>
      </c>
      <c r="E201" s="22" t="s">
        <v>157</v>
      </c>
      <c r="F201" s="22" t="s">
        <v>168</v>
      </c>
      <c r="G201" s="127">
        <v>2</v>
      </c>
      <c r="H201" s="22" t="s">
        <v>1473</v>
      </c>
      <c r="I201" s="25" t="s">
        <v>46</v>
      </c>
      <c r="J201" s="25" t="s">
        <v>84</v>
      </c>
      <c r="K201" s="22" t="s">
        <v>1474</v>
      </c>
      <c r="L201" s="104" t="s">
        <v>1475</v>
      </c>
      <c r="M201" s="62">
        <v>45383</v>
      </c>
      <c r="N201" s="137">
        <v>45656</v>
      </c>
      <c r="O201" s="127">
        <v>0</v>
      </c>
      <c r="P201" s="127">
        <v>1</v>
      </c>
      <c r="Q201" s="127">
        <v>0</v>
      </c>
      <c r="R201" s="127">
        <v>2</v>
      </c>
      <c r="S201" s="52" t="s">
        <v>59</v>
      </c>
      <c r="T201" s="228">
        <v>0</v>
      </c>
      <c r="U201" s="102" t="s">
        <v>1102</v>
      </c>
      <c r="V201" s="22" t="s">
        <v>333</v>
      </c>
      <c r="W201" s="521"/>
      <c r="X201" s="25" t="s">
        <v>128</v>
      </c>
      <c r="Y201" s="25" t="s">
        <v>54</v>
      </c>
      <c r="Z201" s="22" t="s">
        <v>129</v>
      </c>
      <c r="AA201" s="25" t="s">
        <v>59</v>
      </c>
      <c r="AB201" s="348"/>
      <c r="AC201" s="207"/>
      <c r="AD201" s="38" t="str">
        <f t="shared" si="42"/>
        <v>No Aplica</v>
      </c>
      <c r="AE201" s="39" t="str">
        <f t="shared" si="37"/>
        <v>No reporta avance en el periodo</v>
      </c>
      <c r="AF201" s="184" t="s">
        <v>59</v>
      </c>
      <c r="AG201" s="184" t="s">
        <v>59</v>
      </c>
      <c r="AH201" s="184" t="s">
        <v>59</v>
      </c>
      <c r="AI201" s="41" t="str">
        <f t="shared" si="41"/>
        <v>Sin iniciar</v>
      </c>
      <c r="AJ201" s="269">
        <v>0</v>
      </c>
      <c r="AK201" s="269">
        <v>0</v>
      </c>
      <c r="AL201" s="412"/>
      <c r="AM201" s="412"/>
      <c r="AN201" s="412"/>
      <c r="AO201" s="260"/>
      <c r="AP201" s="226">
        <v>1</v>
      </c>
      <c r="AQ201" s="38">
        <f t="shared" si="43"/>
        <v>1</v>
      </c>
      <c r="AR201" s="39" t="str">
        <f t="shared" si="35"/>
        <v>Avance satisfactorio</v>
      </c>
      <c r="AS201" s="184" t="s">
        <v>1476</v>
      </c>
      <c r="AT201" s="184" t="s">
        <v>1477</v>
      </c>
      <c r="AU201" s="266" t="s">
        <v>59</v>
      </c>
      <c r="AV201" s="157" t="str">
        <f>IF($AP201&lt;1,"Sin iniciar",IF($AP201=100,"Terminado","En gestión"))</f>
        <v>En gestión</v>
      </c>
      <c r="AW201" s="298">
        <v>0</v>
      </c>
      <c r="AX201" s="298">
        <v>0</v>
      </c>
      <c r="AY201" s="519"/>
      <c r="AZ201" s="519"/>
      <c r="BA201" s="519"/>
    </row>
    <row r="202" spans="2:53" ht="60" customHeight="1">
      <c r="B202" s="20" t="s">
        <v>1392</v>
      </c>
      <c r="C202" s="21" t="s">
        <v>1478</v>
      </c>
      <c r="D202" s="22" t="s">
        <v>121</v>
      </c>
      <c r="E202" s="22" t="s">
        <v>1437</v>
      </c>
      <c r="F202" s="22" t="s">
        <v>44</v>
      </c>
      <c r="G202" s="66">
        <v>1</v>
      </c>
      <c r="H202" s="24" t="s">
        <v>1479</v>
      </c>
      <c r="I202" s="25" t="s">
        <v>46</v>
      </c>
      <c r="J202" s="25" t="s">
        <v>47</v>
      </c>
      <c r="K202" s="24" t="s">
        <v>1480</v>
      </c>
      <c r="L202" s="24" t="s">
        <v>1481</v>
      </c>
      <c r="M202" s="137">
        <v>45321</v>
      </c>
      <c r="N202" s="137">
        <v>45656</v>
      </c>
      <c r="O202" s="134">
        <v>0</v>
      </c>
      <c r="P202" s="134">
        <v>0.3</v>
      </c>
      <c r="Q202" s="134">
        <v>0.6</v>
      </c>
      <c r="R202" s="134">
        <v>1</v>
      </c>
      <c r="S202" s="52" t="s">
        <v>50</v>
      </c>
      <c r="T202" s="223">
        <v>18231898.5</v>
      </c>
      <c r="U202" s="102" t="s">
        <v>59</v>
      </c>
      <c r="V202" s="25" t="s">
        <v>59</v>
      </c>
      <c r="W202" s="224">
        <v>0</v>
      </c>
      <c r="X202" s="25" t="s">
        <v>128</v>
      </c>
      <c r="Y202" s="25" t="s">
        <v>54</v>
      </c>
      <c r="Z202" s="22" t="s">
        <v>129</v>
      </c>
      <c r="AA202" s="25" t="s">
        <v>56</v>
      </c>
      <c r="AB202" s="348"/>
      <c r="AC202" s="207"/>
      <c r="AD202" s="38" t="str">
        <f t="shared" si="42"/>
        <v>No Aplica</v>
      </c>
      <c r="AE202" s="39" t="str">
        <f t="shared" si="37"/>
        <v>No reporta avance en el periodo</v>
      </c>
      <c r="AF202" s="184" t="s">
        <v>59</v>
      </c>
      <c r="AG202" s="184" t="s">
        <v>59</v>
      </c>
      <c r="AH202" s="184" t="s">
        <v>59</v>
      </c>
      <c r="AI202" s="41" t="str">
        <f t="shared" si="41"/>
        <v>Sin iniciar</v>
      </c>
      <c r="AJ202" s="269">
        <v>18231898.5</v>
      </c>
      <c r="AK202" s="269">
        <v>0</v>
      </c>
      <c r="AL202" s="42">
        <v>0</v>
      </c>
      <c r="AM202" s="42">
        <v>0</v>
      </c>
      <c r="AN202" s="42"/>
      <c r="AO202" s="260"/>
      <c r="AP202" s="215">
        <v>0.3</v>
      </c>
      <c r="AQ202" s="38">
        <f t="shared" si="43"/>
        <v>1</v>
      </c>
      <c r="AR202" s="39" t="str">
        <f t="shared" si="35"/>
        <v>Avance satisfactorio</v>
      </c>
      <c r="AS202" s="184" t="s">
        <v>1482</v>
      </c>
      <c r="AT202" s="184" t="s">
        <v>1483</v>
      </c>
      <c r="AU202" s="266" t="s">
        <v>59</v>
      </c>
      <c r="AV202" s="41" t="str">
        <f t="shared" ref="AV202:AV221" si="44">IF($AP202&lt;1%,"Sin iniciar",IF($AP202=100%,"Terminado","En gestión"))</f>
        <v>En gestión</v>
      </c>
      <c r="AW202" s="293">
        <v>18231899</v>
      </c>
      <c r="AX202" s="295">
        <v>9115949</v>
      </c>
      <c r="AY202" s="42">
        <v>0</v>
      </c>
      <c r="AZ202" s="42">
        <v>0</v>
      </c>
      <c r="BA202" s="42">
        <v>0</v>
      </c>
    </row>
    <row r="203" spans="2:53" ht="60" customHeight="1">
      <c r="B203" s="20" t="s">
        <v>1392</v>
      </c>
      <c r="C203" s="21" t="s">
        <v>1484</v>
      </c>
      <c r="D203" s="22" t="s">
        <v>121</v>
      </c>
      <c r="E203" s="22" t="s">
        <v>157</v>
      </c>
      <c r="F203" s="22" t="s">
        <v>168</v>
      </c>
      <c r="G203" s="186">
        <v>4</v>
      </c>
      <c r="H203" s="24" t="s">
        <v>1485</v>
      </c>
      <c r="I203" s="25" t="s">
        <v>46</v>
      </c>
      <c r="J203" s="25" t="s">
        <v>84</v>
      </c>
      <c r="K203" s="24" t="s">
        <v>1486</v>
      </c>
      <c r="L203" s="24" t="s">
        <v>1487</v>
      </c>
      <c r="M203" s="137">
        <v>45321</v>
      </c>
      <c r="N203" s="137">
        <v>45656</v>
      </c>
      <c r="O203" s="186">
        <v>1</v>
      </c>
      <c r="P203" s="186">
        <v>2</v>
      </c>
      <c r="Q203" s="186">
        <v>3</v>
      </c>
      <c r="R203" s="186">
        <v>4</v>
      </c>
      <c r="S203" s="52" t="s">
        <v>59</v>
      </c>
      <c r="T203" s="223">
        <v>0</v>
      </c>
      <c r="U203" s="102" t="s">
        <v>1102</v>
      </c>
      <c r="V203" s="25" t="s">
        <v>1103</v>
      </c>
      <c r="W203" s="520">
        <v>243540000</v>
      </c>
      <c r="X203" s="25" t="s">
        <v>128</v>
      </c>
      <c r="Y203" s="25" t="s">
        <v>54</v>
      </c>
      <c r="Z203" s="22" t="s">
        <v>129</v>
      </c>
      <c r="AA203" s="25" t="s">
        <v>59</v>
      </c>
      <c r="AB203" s="348"/>
      <c r="AC203" s="207">
        <v>1</v>
      </c>
      <c r="AD203" s="38">
        <f t="shared" si="42"/>
        <v>1</v>
      </c>
      <c r="AE203" s="39" t="str">
        <f t="shared" si="37"/>
        <v>Avance satisfactorio</v>
      </c>
      <c r="AF203" s="184" t="s">
        <v>1488</v>
      </c>
      <c r="AG203" s="184" t="s">
        <v>1489</v>
      </c>
      <c r="AH203" s="184" t="s">
        <v>59</v>
      </c>
      <c r="AI203" s="41" t="str">
        <f>IF(AC203&lt;1,"Sin iniciar",IF(AC203=100,"Terminado","En gestión"))</f>
        <v>En gestión</v>
      </c>
      <c r="AJ203" s="269">
        <v>0</v>
      </c>
      <c r="AK203" s="269">
        <v>0</v>
      </c>
      <c r="AL203" s="410">
        <v>243540000</v>
      </c>
      <c r="AM203" s="410">
        <v>167534666</v>
      </c>
      <c r="AN203" s="410">
        <v>6384666</v>
      </c>
      <c r="AO203" s="260"/>
      <c r="AP203" s="226">
        <v>2</v>
      </c>
      <c r="AQ203" s="38">
        <f t="shared" si="43"/>
        <v>1</v>
      </c>
      <c r="AR203" s="39" t="str">
        <f t="shared" si="35"/>
        <v>Avance satisfactorio</v>
      </c>
      <c r="AS203" s="184" t="s">
        <v>1718</v>
      </c>
      <c r="AT203" s="184" t="s">
        <v>1490</v>
      </c>
      <c r="AU203" s="266" t="s">
        <v>59</v>
      </c>
      <c r="AV203" s="41" t="str">
        <f t="shared" si="44"/>
        <v>En gestión</v>
      </c>
      <c r="AW203" s="300">
        <v>0</v>
      </c>
      <c r="AX203" s="301">
        <v>0</v>
      </c>
      <c r="AY203" s="518">
        <v>243540000</v>
      </c>
      <c r="AZ203" s="518">
        <v>243134666</v>
      </c>
      <c r="BA203" s="518">
        <v>70409666</v>
      </c>
    </row>
    <row r="204" spans="2:53" ht="75" customHeight="1">
      <c r="B204" s="20" t="s">
        <v>1392</v>
      </c>
      <c r="C204" s="21" t="s">
        <v>1491</v>
      </c>
      <c r="D204" s="22" t="s">
        <v>121</v>
      </c>
      <c r="E204" s="22" t="s">
        <v>1437</v>
      </c>
      <c r="F204" s="22" t="s">
        <v>44</v>
      </c>
      <c r="G204" s="59">
        <v>1</v>
      </c>
      <c r="H204" s="22" t="s">
        <v>1492</v>
      </c>
      <c r="I204" s="25" t="s">
        <v>46</v>
      </c>
      <c r="J204" s="25" t="s">
        <v>47</v>
      </c>
      <c r="K204" s="22" t="s">
        <v>1493</v>
      </c>
      <c r="L204" s="62" t="s">
        <v>1494</v>
      </c>
      <c r="M204" s="62">
        <v>45383</v>
      </c>
      <c r="N204" s="137">
        <v>45656</v>
      </c>
      <c r="O204" s="59">
        <v>0</v>
      </c>
      <c r="P204" s="59">
        <v>0.3</v>
      </c>
      <c r="Q204" s="59">
        <v>0.7</v>
      </c>
      <c r="R204" s="59">
        <v>1</v>
      </c>
      <c r="S204" s="52" t="s">
        <v>59</v>
      </c>
      <c r="T204" s="228">
        <v>0</v>
      </c>
      <c r="U204" s="102" t="s">
        <v>1102</v>
      </c>
      <c r="V204" s="25" t="s">
        <v>1103</v>
      </c>
      <c r="W204" s="522"/>
      <c r="X204" s="25" t="s">
        <v>128</v>
      </c>
      <c r="Y204" s="25" t="s">
        <v>54</v>
      </c>
      <c r="Z204" s="22" t="s">
        <v>129</v>
      </c>
      <c r="AA204" s="25" t="s">
        <v>59</v>
      </c>
      <c r="AB204" s="348"/>
      <c r="AC204" s="207"/>
      <c r="AD204" s="38" t="str">
        <f t="shared" si="42"/>
        <v>No Aplica</v>
      </c>
      <c r="AE204" s="39" t="str">
        <f t="shared" si="37"/>
        <v>No reporta avance en el periodo</v>
      </c>
      <c r="AF204" s="184" t="s">
        <v>59</v>
      </c>
      <c r="AG204" s="184" t="s">
        <v>59</v>
      </c>
      <c r="AH204" s="184" t="s">
        <v>59</v>
      </c>
      <c r="AI204" s="41" t="str">
        <f t="shared" ref="AI204:AI214" si="45">IF(AC204&lt;1%,"Sin iniciar",IF(AC204=100%,"Terminado","En gestión"))</f>
        <v>Sin iniciar</v>
      </c>
      <c r="AJ204" s="269">
        <v>0</v>
      </c>
      <c r="AK204" s="269">
        <v>0</v>
      </c>
      <c r="AL204" s="411"/>
      <c r="AM204" s="411"/>
      <c r="AN204" s="411"/>
      <c r="AO204" s="260"/>
      <c r="AP204" s="215">
        <v>0.3</v>
      </c>
      <c r="AQ204" s="38">
        <f t="shared" si="43"/>
        <v>1</v>
      </c>
      <c r="AR204" s="39" t="str">
        <f t="shared" si="35"/>
        <v>Avance satisfactorio</v>
      </c>
      <c r="AS204" s="184" t="s">
        <v>1495</v>
      </c>
      <c r="AT204" s="184" t="s">
        <v>1496</v>
      </c>
      <c r="AU204" s="266" t="s">
        <v>59</v>
      </c>
      <c r="AV204" s="157" t="str">
        <f t="shared" si="44"/>
        <v>En gestión</v>
      </c>
      <c r="AW204" s="298">
        <v>0</v>
      </c>
      <c r="AX204" s="298">
        <v>0</v>
      </c>
      <c r="AY204" s="523"/>
      <c r="AZ204" s="523"/>
      <c r="BA204" s="523"/>
    </row>
    <row r="205" spans="2:53" ht="60" customHeight="1">
      <c r="B205" s="20" t="s">
        <v>1392</v>
      </c>
      <c r="C205" s="21" t="s">
        <v>1497</v>
      </c>
      <c r="D205" s="22" t="s">
        <v>121</v>
      </c>
      <c r="E205" s="22" t="s">
        <v>157</v>
      </c>
      <c r="F205" s="22" t="s">
        <v>168</v>
      </c>
      <c r="G205" s="59">
        <v>1</v>
      </c>
      <c r="H205" s="22" t="s">
        <v>1498</v>
      </c>
      <c r="I205" s="25" t="s">
        <v>46</v>
      </c>
      <c r="J205" s="25" t="s">
        <v>47</v>
      </c>
      <c r="K205" s="22" t="s">
        <v>1499</v>
      </c>
      <c r="L205" s="62" t="s">
        <v>1500</v>
      </c>
      <c r="M205" s="62">
        <v>45292</v>
      </c>
      <c r="N205" s="229">
        <v>45656</v>
      </c>
      <c r="O205" s="59">
        <v>0.25</v>
      </c>
      <c r="P205" s="59">
        <v>0.5</v>
      </c>
      <c r="Q205" s="59">
        <v>0.75</v>
      </c>
      <c r="R205" s="59">
        <v>1</v>
      </c>
      <c r="S205" s="52" t="s">
        <v>59</v>
      </c>
      <c r="T205" s="228">
        <v>0</v>
      </c>
      <c r="U205" s="102" t="s">
        <v>1102</v>
      </c>
      <c r="V205" s="25" t="s">
        <v>1103</v>
      </c>
      <c r="W205" s="521"/>
      <c r="X205" s="25" t="s">
        <v>128</v>
      </c>
      <c r="Y205" s="25" t="s">
        <v>54</v>
      </c>
      <c r="Z205" s="22" t="s">
        <v>129</v>
      </c>
      <c r="AA205" s="25" t="s">
        <v>59</v>
      </c>
      <c r="AB205" s="348"/>
      <c r="AC205" s="204">
        <v>0.25</v>
      </c>
      <c r="AD205" s="38">
        <f t="shared" si="42"/>
        <v>1</v>
      </c>
      <c r="AE205" s="39" t="str">
        <f t="shared" si="37"/>
        <v>Avance satisfactorio</v>
      </c>
      <c r="AF205" s="184" t="s">
        <v>1501</v>
      </c>
      <c r="AG205" s="184" t="s">
        <v>1502</v>
      </c>
      <c r="AH205" s="184" t="s">
        <v>59</v>
      </c>
      <c r="AI205" s="41" t="str">
        <f t="shared" si="45"/>
        <v>En gestión</v>
      </c>
      <c r="AJ205" s="269">
        <v>0</v>
      </c>
      <c r="AK205" s="269">
        <v>0</v>
      </c>
      <c r="AL205" s="412"/>
      <c r="AM205" s="412"/>
      <c r="AN205" s="412"/>
      <c r="AO205" s="260"/>
      <c r="AP205" s="215">
        <v>0.5</v>
      </c>
      <c r="AQ205" s="38">
        <f t="shared" si="43"/>
        <v>1</v>
      </c>
      <c r="AR205" s="39" t="str">
        <f t="shared" si="35"/>
        <v>Avance satisfactorio</v>
      </c>
      <c r="AS205" s="184" t="s">
        <v>1503</v>
      </c>
      <c r="AT205" s="184" t="s">
        <v>1504</v>
      </c>
      <c r="AU205" s="266" t="s">
        <v>59</v>
      </c>
      <c r="AV205" s="41" t="str">
        <f t="shared" si="44"/>
        <v>En gestión</v>
      </c>
      <c r="AW205" s="302">
        <v>0</v>
      </c>
      <c r="AX205" s="303">
        <v>0</v>
      </c>
      <c r="AY205" s="519"/>
      <c r="AZ205" s="519"/>
      <c r="BA205" s="519"/>
    </row>
    <row r="206" spans="2:53" ht="60" customHeight="1">
      <c r="B206" s="20" t="s">
        <v>1392</v>
      </c>
      <c r="C206" s="21" t="s">
        <v>1505</v>
      </c>
      <c r="D206" s="22" t="s">
        <v>121</v>
      </c>
      <c r="E206" s="22" t="s">
        <v>157</v>
      </c>
      <c r="F206" s="22" t="s">
        <v>81</v>
      </c>
      <c r="G206" s="59">
        <v>0.2</v>
      </c>
      <c r="H206" s="24" t="s">
        <v>1506</v>
      </c>
      <c r="I206" s="25" t="s">
        <v>46</v>
      </c>
      <c r="J206" s="25" t="s">
        <v>47</v>
      </c>
      <c r="K206" s="22" t="s">
        <v>1507</v>
      </c>
      <c r="L206" s="64" t="s">
        <v>1508</v>
      </c>
      <c r="M206" s="230">
        <v>45292</v>
      </c>
      <c r="N206" s="230">
        <v>45473</v>
      </c>
      <c r="O206" s="59">
        <v>0.1</v>
      </c>
      <c r="P206" s="59">
        <v>0.2</v>
      </c>
      <c r="Q206" s="28">
        <v>0</v>
      </c>
      <c r="R206" s="28">
        <v>0</v>
      </c>
      <c r="S206" s="52" t="s">
        <v>50</v>
      </c>
      <c r="T206" s="231">
        <v>7000000</v>
      </c>
      <c r="U206" s="102" t="s">
        <v>59</v>
      </c>
      <c r="V206" s="25" t="s">
        <v>59</v>
      </c>
      <c r="W206" s="232">
        <v>0</v>
      </c>
      <c r="X206" s="25" t="s">
        <v>128</v>
      </c>
      <c r="Y206" s="25" t="s">
        <v>54</v>
      </c>
      <c r="Z206" s="22" t="s">
        <v>129</v>
      </c>
      <c r="AA206" s="25" t="s">
        <v>56</v>
      </c>
      <c r="AB206" s="348"/>
      <c r="AC206" s="204">
        <v>0.1</v>
      </c>
      <c r="AD206" s="38">
        <f t="shared" si="42"/>
        <v>1</v>
      </c>
      <c r="AE206" s="39" t="str">
        <f t="shared" si="37"/>
        <v>Avance satisfactorio</v>
      </c>
      <c r="AF206" s="184" t="s">
        <v>1509</v>
      </c>
      <c r="AG206" s="184" t="s">
        <v>1510</v>
      </c>
      <c r="AH206" s="184" t="s">
        <v>59</v>
      </c>
      <c r="AI206" s="41" t="str">
        <f t="shared" si="45"/>
        <v>En gestión</v>
      </c>
      <c r="AJ206" s="269">
        <v>7000000</v>
      </c>
      <c r="AK206" s="269">
        <v>1750000</v>
      </c>
      <c r="AL206" s="42">
        <v>0</v>
      </c>
      <c r="AM206" s="42">
        <v>0</v>
      </c>
      <c r="AN206" s="42">
        <v>0</v>
      </c>
      <c r="AO206" s="260"/>
      <c r="AP206" s="215">
        <v>0.2</v>
      </c>
      <c r="AQ206" s="38">
        <f t="shared" si="43"/>
        <v>1</v>
      </c>
      <c r="AR206" s="39" t="str">
        <f t="shared" si="35"/>
        <v>Avance satisfactorio</v>
      </c>
      <c r="AS206" s="184" t="s">
        <v>1511</v>
      </c>
      <c r="AT206" s="184" t="s">
        <v>1512</v>
      </c>
      <c r="AU206" s="266" t="s">
        <v>59</v>
      </c>
      <c r="AV206" s="41" t="str">
        <f>IF($AP206&lt;1%,"Sin iniciar",IF($AP206=20%,"Terminado","En gestión"))</f>
        <v>Terminado</v>
      </c>
      <c r="AW206" s="304">
        <v>7000000</v>
      </c>
      <c r="AX206" s="292">
        <v>3500000</v>
      </c>
      <c r="AY206" s="42">
        <v>0</v>
      </c>
      <c r="AZ206" s="42">
        <v>0</v>
      </c>
      <c r="BA206" s="42">
        <v>0</v>
      </c>
    </row>
    <row r="207" spans="2:53" ht="75" customHeight="1">
      <c r="B207" s="20" t="s">
        <v>1392</v>
      </c>
      <c r="C207" s="21" t="s">
        <v>1513</v>
      </c>
      <c r="D207" s="22" t="s">
        <v>121</v>
      </c>
      <c r="E207" s="22" t="s">
        <v>1437</v>
      </c>
      <c r="F207" s="22" t="s">
        <v>81</v>
      </c>
      <c r="G207" s="59">
        <v>0.2</v>
      </c>
      <c r="H207" s="24" t="s">
        <v>1514</v>
      </c>
      <c r="I207" s="25" t="s">
        <v>46</v>
      </c>
      <c r="J207" s="25" t="s">
        <v>47</v>
      </c>
      <c r="K207" s="24" t="s">
        <v>1515</v>
      </c>
      <c r="L207" s="64" t="s">
        <v>1516</v>
      </c>
      <c r="M207" s="137">
        <v>45383</v>
      </c>
      <c r="N207" s="233">
        <v>45473</v>
      </c>
      <c r="O207" s="59">
        <v>0</v>
      </c>
      <c r="P207" s="59">
        <v>0.2</v>
      </c>
      <c r="Q207" s="23">
        <v>0</v>
      </c>
      <c r="R207" s="23">
        <v>0</v>
      </c>
      <c r="S207" s="52" t="s">
        <v>50</v>
      </c>
      <c r="T207" s="231">
        <v>31540210</v>
      </c>
      <c r="U207" s="102" t="s">
        <v>59</v>
      </c>
      <c r="V207" s="25" t="s">
        <v>59</v>
      </c>
      <c r="W207" s="232">
        <v>0</v>
      </c>
      <c r="X207" s="25" t="s">
        <v>128</v>
      </c>
      <c r="Y207" s="25" t="s">
        <v>54</v>
      </c>
      <c r="Z207" s="22" t="s">
        <v>129</v>
      </c>
      <c r="AA207" s="25" t="s">
        <v>56</v>
      </c>
      <c r="AB207" s="348"/>
      <c r="AC207" s="207">
        <v>0</v>
      </c>
      <c r="AD207" s="38" t="str">
        <f t="shared" si="42"/>
        <v>No Aplica</v>
      </c>
      <c r="AE207" s="39" t="str">
        <f t="shared" si="37"/>
        <v>No reporta avance en el periodo</v>
      </c>
      <c r="AF207" s="184" t="s">
        <v>59</v>
      </c>
      <c r="AG207" s="184" t="s">
        <v>59</v>
      </c>
      <c r="AH207" s="184" t="s">
        <v>59</v>
      </c>
      <c r="AI207" s="41" t="str">
        <f t="shared" si="45"/>
        <v>Sin iniciar</v>
      </c>
      <c r="AJ207" s="269">
        <v>31540210</v>
      </c>
      <c r="AK207" s="269">
        <v>0</v>
      </c>
      <c r="AL207" s="42">
        <v>0</v>
      </c>
      <c r="AM207" s="42">
        <v>0</v>
      </c>
      <c r="AN207" s="42">
        <v>0</v>
      </c>
      <c r="AO207" s="260"/>
      <c r="AP207" s="234">
        <v>0.2</v>
      </c>
      <c r="AQ207" s="38">
        <f t="shared" si="43"/>
        <v>1</v>
      </c>
      <c r="AR207" s="39" t="str">
        <f t="shared" si="35"/>
        <v>Avance satisfactorio</v>
      </c>
      <c r="AS207" s="184" t="s">
        <v>1517</v>
      </c>
      <c r="AT207" s="184" t="s">
        <v>1518</v>
      </c>
      <c r="AU207" s="266" t="s">
        <v>59</v>
      </c>
      <c r="AV207" s="41" t="str">
        <f>IF($AP207&lt;1%,"Sin iniciar",IF($AP207=20%,"Terminado","En gestión"))</f>
        <v>Terminado</v>
      </c>
      <c r="AW207" s="305">
        <v>31540210</v>
      </c>
      <c r="AX207" s="295">
        <v>15770105</v>
      </c>
      <c r="AY207" s="42">
        <v>0</v>
      </c>
      <c r="AZ207" s="42">
        <v>0</v>
      </c>
      <c r="BA207" s="42">
        <v>0</v>
      </c>
    </row>
    <row r="208" spans="2:53" ht="75" customHeight="1">
      <c r="B208" s="20" t="s">
        <v>1392</v>
      </c>
      <c r="C208" s="21" t="s">
        <v>1519</v>
      </c>
      <c r="D208" s="47" t="s">
        <v>42</v>
      </c>
      <c r="E208" s="47" t="s">
        <v>43</v>
      </c>
      <c r="F208" s="47" t="s">
        <v>143</v>
      </c>
      <c r="G208" s="66">
        <v>1</v>
      </c>
      <c r="H208" s="49" t="s">
        <v>1520</v>
      </c>
      <c r="I208" s="50" t="s">
        <v>46</v>
      </c>
      <c r="J208" s="50" t="s">
        <v>47</v>
      </c>
      <c r="K208" s="49" t="s">
        <v>1521</v>
      </c>
      <c r="L208" s="49" t="s">
        <v>1522</v>
      </c>
      <c r="M208" s="67">
        <v>45323</v>
      </c>
      <c r="N208" s="67">
        <v>45656</v>
      </c>
      <c r="O208" s="66">
        <v>0.1</v>
      </c>
      <c r="P208" s="66">
        <v>0.2</v>
      </c>
      <c r="Q208" s="66">
        <v>0.4</v>
      </c>
      <c r="R208" s="66">
        <v>1</v>
      </c>
      <c r="S208" s="52" t="s">
        <v>50</v>
      </c>
      <c r="T208" s="68">
        <v>37248000</v>
      </c>
      <c r="U208" s="47" t="s">
        <v>59</v>
      </c>
      <c r="V208" s="50" t="s">
        <v>59</v>
      </c>
      <c r="W208" s="69">
        <v>0</v>
      </c>
      <c r="X208" s="50" t="s">
        <v>128</v>
      </c>
      <c r="Y208" s="50" t="s">
        <v>54</v>
      </c>
      <c r="Z208" s="47" t="s">
        <v>129</v>
      </c>
      <c r="AA208" s="50" t="s">
        <v>56</v>
      </c>
      <c r="AB208" s="348"/>
      <c r="AC208" s="30">
        <v>0.1</v>
      </c>
      <c r="AD208" s="38">
        <f t="shared" si="42"/>
        <v>1</v>
      </c>
      <c r="AE208" s="39" t="str">
        <f>IF(ISTEXT(AD208),"No reporta avance en el periodo",IF(AD208&lt;=69%,"Avance insuficiente",IF(AD208&gt;95%,"Avance satisfactorio",IF(AD208&gt;70%,"Avance suficiente",IF(AD208&lt;94%,"Avance suficiente",0)))))</f>
        <v>Avance satisfactorio</v>
      </c>
      <c r="AF208" s="45" t="s">
        <v>1523</v>
      </c>
      <c r="AG208" s="79" t="s">
        <v>1524</v>
      </c>
      <c r="AH208" s="35" t="s">
        <v>59</v>
      </c>
      <c r="AI208" s="41" t="str">
        <f>IF(AC208&lt;1%,"Sin iniciar",IF(AC208=100%,"Terminado","En gestión"))</f>
        <v>En gestión</v>
      </c>
      <c r="AJ208" s="269">
        <v>37248000</v>
      </c>
      <c r="AK208" s="269">
        <v>3724800</v>
      </c>
      <c r="AL208" s="42">
        <v>0</v>
      </c>
      <c r="AM208" s="42">
        <v>0</v>
      </c>
      <c r="AN208" s="42">
        <v>0</v>
      </c>
      <c r="AO208" s="260"/>
      <c r="AP208" s="204">
        <v>0.4</v>
      </c>
      <c r="AQ208" s="38">
        <f t="shared" si="43"/>
        <v>1</v>
      </c>
      <c r="AR208" s="39" t="str">
        <f t="shared" si="35"/>
        <v>Avance satisfactorio</v>
      </c>
      <c r="AS208" s="184" t="s">
        <v>1525</v>
      </c>
      <c r="AT208" s="184" t="s">
        <v>1526</v>
      </c>
      <c r="AU208" s="266" t="s">
        <v>59</v>
      </c>
      <c r="AV208" s="41" t="str">
        <f t="shared" si="44"/>
        <v>En gestión</v>
      </c>
      <c r="AW208" s="61">
        <v>0</v>
      </c>
      <c r="AX208" s="61">
        <v>0</v>
      </c>
      <c r="AY208" s="42">
        <v>0</v>
      </c>
      <c r="AZ208" s="42">
        <v>0</v>
      </c>
      <c r="BA208" s="42">
        <v>0</v>
      </c>
    </row>
    <row r="209" spans="2:53" ht="105" customHeight="1">
      <c r="B209" s="216" t="s">
        <v>1527</v>
      </c>
      <c r="C209" s="21" t="s">
        <v>1528</v>
      </c>
      <c r="D209" s="192" t="s">
        <v>121</v>
      </c>
      <c r="E209" s="192" t="s">
        <v>229</v>
      </c>
      <c r="F209" s="192" t="s">
        <v>44</v>
      </c>
      <c r="G209" s="59">
        <v>1</v>
      </c>
      <c r="H209" s="192" t="s">
        <v>1529</v>
      </c>
      <c r="I209" s="193" t="s">
        <v>46</v>
      </c>
      <c r="J209" s="193" t="s">
        <v>47</v>
      </c>
      <c r="K209" s="192" t="s">
        <v>1530</v>
      </c>
      <c r="L209" s="192" t="s">
        <v>1531</v>
      </c>
      <c r="M209" s="235">
        <v>45323</v>
      </c>
      <c r="N209" s="198" t="s">
        <v>592</v>
      </c>
      <c r="O209" s="58">
        <v>0.1</v>
      </c>
      <c r="P209" s="58">
        <v>0.3</v>
      </c>
      <c r="Q209" s="58">
        <v>0.6</v>
      </c>
      <c r="R209" s="23">
        <v>1</v>
      </c>
      <c r="S209" s="52" t="s">
        <v>50</v>
      </c>
      <c r="T209" s="231">
        <v>101462363.62415999</v>
      </c>
      <c r="U209" s="192" t="s">
        <v>59</v>
      </c>
      <c r="V209" s="236" t="s">
        <v>59</v>
      </c>
      <c r="W209" s="236">
        <v>0</v>
      </c>
      <c r="X209" s="94" t="s">
        <v>128</v>
      </c>
      <c r="Y209" s="94" t="s">
        <v>54</v>
      </c>
      <c r="Z209" s="93" t="s">
        <v>129</v>
      </c>
      <c r="AA209" s="94" t="s">
        <v>56</v>
      </c>
      <c r="AB209" s="348"/>
      <c r="AC209" s="237">
        <v>0.1</v>
      </c>
      <c r="AD209" s="152">
        <f t="shared" si="42"/>
        <v>1</v>
      </c>
      <c r="AE209" s="153" t="str">
        <f t="shared" ref="AE209:AE221" si="46">IF(ISTEXT(AD209),"No reporta avance en el periodo",IF(AD209&lt;=69%,"Avance insuficiente",IF(AD209&gt;95%,"Avance satisfactorio",IF(AD209&gt;70%,"Avance suficiente",IF(AD209&lt;94%,"Avance suficiente",0)))))</f>
        <v>Avance satisfactorio</v>
      </c>
      <c r="AF209" s="154" t="s">
        <v>1532</v>
      </c>
      <c r="AG209" s="154" t="s">
        <v>1533</v>
      </c>
      <c r="AH209" s="154" t="s">
        <v>59</v>
      </c>
      <c r="AI209" s="238" t="str">
        <f t="shared" si="45"/>
        <v>En gestión</v>
      </c>
      <c r="AJ209" s="269">
        <v>101462363.62415999</v>
      </c>
      <c r="AK209" s="269">
        <v>22562084.940000001</v>
      </c>
      <c r="AL209" s="312">
        <v>2452042935.7600002</v>
      </c>
      <c r="AM209" s="312">
        <v>1627444382.1300001</v>
      </c>
      <c r="AN209" s="313">
        <v>192309441.78</v>
      </c>
      <c r="AO209" s="260"/>
      <c r="AP209" s="237">
        <v>0.3</v>
      </c>
      <c r="AQ209" s="38">
        <f t="shared" si="43"/>
        <v>1</v>
      </c>
      <c r="AR209" s="39" t="str">
        <f t="shared" si="35"/>
        <v>Avance satisfactorio</v>
      </c>
      <c r="AS209" s="184" t="s">
        <v>1719</v>
      </c>
      <c r="AT209" s="366" t="s">
        <v>1534</v>
      </c>
      <c r="AU209" s="178" t="s">
        <v>59</v>
      </c>
      <c r="AV209" s="41" t="str">
        <f t="shared" si="44"/>
        <v>En gestión</v>
      </c>
      <c r="AW209" s="307">
        <v>101462363.62415999</v>
      </c>
      <c r="AX209" s="289">
        <v>47198518.18</v>
      </c>
      <c r="AY209" s="282">
        <v>2134697894.4300001</v>
      </c>
      <c r="AZ209" s="282">
        <v>1719432573.1300001</v>
      </c>
      <c r="BA209" s="282">
        <v>732910378.58000004</v>
      </c>
    </row>
    <row r="210" spans="2:53" ht="90" customHeight="1">
      <c r="B210" s="216" t="s">
        <v>1527</v>
      </c>
      <c r="C210" s="21" t="s">
        <v>1535</v>
      </c>
      <c r="D210" s="192" t="s">
        <v>42</v>
      </c>
      <c r="E210" s="192" t="s">
        <v>829</v>
      </c>
      <c r="F210" s="192" t="s">
        <v>44</v>
      </c>
      <c r="G210" s="59">
        <v>1</v>
      </c>
      <c r="H210" s="192" t="s">
        <v>1536</v>
      </c>
      <c r="I210" s="193" t="s">
        <v>46</v>
      </c>
      <c r="J210" s="193" t="s">
        <v>47</v>
      </c>
      <c r="K210" s="192" t="s">
        <v>1530</v>
      </c>
      <c r="L210" s="192" t="s">
        <v>1537</v>
      </c>
      <c r="M210" s="235">
        <v>45323</v>
      </c>
      <c r="N210" s="198" t="s">
        <v>592</v>
      </c>
      <c r="O210" s="58">
        <v>0.1</v>
      </c>
      <c r="P210" s="58">
        <v>0.3</v>
      </c>
      <c r="Q210" s="58">
        <v>0.6</v>
      </c>
      <c r="R210" s="23">
        <v>1</v>
      </c>
      <c r="S210" s="52" t="s">
        <v>50</v>
      </c>
      <c r="T210" s="231">
        <v>235934757.22924802</v>
      </c>
      <c r="U210" s="192" t="s">
        <v>59</v>
      </c>
      <c r="V210" s="236" t="s">
        <v>59</v>
      </c>
      <c r="W210" s="236">
        <v>0</v>
      </c>
      <c r="X210" s="94" t="s">
        <v>128</v>
      </c>
      <c r="Y210" s="94" t="s">
        <v>54</v>
      </c>
      <c r="Z210" s="93" t="s">
        <v>129</v>
      </c>
      <c r="AA210" s="94" t="s">
        <v>59</v>
      </c>
      <c r="AB210" s="348"/>
      <c r="AC210" s="221">
        <v>0.1</v>
      </c>
      <c r="AD210" s="38">
        <f t="shared" si="42"/>
        <v>1</v>
      </c>
      <c r="AE210" s="39" t="str">
        <f t="shared" si="46"/>
        <v>Avance satisfactorio</v>
      </c>
      <c r="AF210" s="161" t="s">
        <v>1538</v>
      </c>
      <c r="AG210" s="161" t="s">
        <v>1539</v>
      </c>
      <c r="AH210" s="161" t="s">
        <v>59</v>
      </c>
      <c r="AI210" s="41" t="str">
        <f t="shared" si="45"/>
        <v>En gestión</v>
      </c>
      <c r="AJ210" s="269">
        <v>235934757.22924802</v>
      </c>
      <c r="AK210" s="269">
        <v>50263417.590000004</v>
      </c>
      <c r="AL210" s="314">
        <v>2409832486.5300002</v>
      </c>
      <c r="AM210" s="314">
        <v>2197476140</v>
      </c>
      <c r="AN210" s="315">
        <v>289360829.83999997</v>
      </c>
      <c r="AO210" s="260"/>
      <c r="AP210" s="237">
        <v>0.3</v>
      </c>
      <c r="AQ210" s="38">
        <f t="shared" si="43"/>
        <v>1</v>
      </c>
      <c r="AR210" s="39" t="str">
        <f t="shared" ref="AR210:AR221" si="47">IF(ISTEXT(AQ210),"No reporta avance en el periodo",IF(AQ210&lt;=69%,"Avance insuficiente",IF(AQ210&gt;95%,"Avance satisfactorio",IF(AQ210&gt;70%,"Avance suficiente",IF(AQ210&lt;94%,"Avance suficiente",0)))))</f>
        <v>Avance satisfactorio</v>
      </c>
      <c r="AS210" s="184" t="s">
        <v>1540</v>
      </c>
      <c r="AT210" s="366" t="s">
        <v>1541</v>
      </c>
      <c r="AU210" s="178" t="s">
        <v>59</v>
      </c>
      <c r="AV210" s="41" t="str">
        <f t="shared" si="44"/>
        <v>En gestión</v>
      </c>
      <c r="AW210" s="307">
        <v>235934757.22924802</v>
      </c>
      <c r="AX210" s="289">
        <v>149684835.81999999</v>
      </c>
      <c r="AY210" s="282">
        <v>2409832487.4200001</v>
      </c>
      <c r="AZ210" s="282">
        <v>2179442102</v>
      </c>
      <c r="BA210" s="282">
        <v>952980631.84000003</v>
      </c>
    </row>
    <row r="211" spans="2:53" ht="102.75" customHeight="1">
      <c r="B211" s="216" t="s">
        <v>1527</v>
      </c>
      <c r="C211" s="21" t="s">
        <v>1542</v>
      </c>
      <c r="D211" s="192" t="s">
        <v>121</v>
      </c>
      <c r="E211" s="192" t="s">
        <v>229</v>
      </c>
      <c r="F211" s="192" t="s">
        <v>44</v>
      </c>
      <c r="G211" s="59">
        <v>1</v>
      </c>
      <c r="H211" s="192" t="s">
        <v>1543</v>
      </c>
      <c r="I211" s="193" t="s">
        <v>46</v>
      </c>
      <c r="J211" s="193" t="s">
        <v>47</v>
      </c>
      <c r="K211" s="192" t="s">
        <v>1530</v>
      </c>
      <c r="L211" s="192" t="s">
        <v>1544</v>
      </c>
      <c r="M211" s="235">
        <v>45323</v>
      </c>
      <c r="N211" s="198" t="s">
        <v>592</v>
      </c>
      <c r="O211" s="58">
        <v>0.1</v>
      </c>
      <c r="P211" s="58">
        <v>0.3</v>
      </c>
      <c r="Q211" s="58">
        <v>0.6</v>
      </c>
      <c r="R211" s="23">
        <v>1</v>
      </c>
      <c r="S211" s="52" t="s">
        <v>50</v>
      </c>
      <c r="T211" s="231">
        <v>87317315.316000015</v>
      </c>
      <c r="U211" s="192" t="s">
        <v>59</v>
      </c>
      <c r="V211" s="236" t="s">
        <v>59</v>
      </c>
      <c r="W211" s="236">
        <v>0</v>
      </c>
      <c r="X211" s="94" t="s">
        <v>128</v>
      </c>
      <c r="Y211" s="94" t="s">
        <v>54</v>
      </c>
      <c r="Z211" s="93" t="s">
        <v>129</v>
      </c>
      <c r="AA211" s="94" t="s">
        <v>59</v>
      </c>
      <c r="AB211" s="348"/>
      <c r="AC211" s="221">
        <v>0.1</v>
      </c>
      <c r="AD211" s="159">
        <f t="shared" si="42"/>
        <v>1</v>
      </c>
      <c r="AE211" s="160" t="str">
        <f t="shared" si="46"/>
        <v>Avance satisfactorio</v>
      </c>
      <c r="AF211" s="161" t="s">
        <v>1545</v>
      </c>
      <c r="AG211" s="161" t="s">
        <v>1546</v>
      </c>
      <c r="AH211" s="161" t="s">
        <v>59</v>
      </c>
      <c r="AI211" s="239" t="str">
        <f t="shared" si="45"/>
        <v>En gestión</v>
      </c>
      <c r="AJ211" s="269">
        <v>87317315.316000015</v>
      </c>
      <c r="AK211" s="269">
        <v>21209529.539999999</v>
      </c>
      <c r="AL211" s="316">
        <v>173288000</v>
      </c>
      <c r="AM211" s="316">
        <v>118430000</v>
      </c>
      <c r="AN211" s="317">
        <v>16022533</v>
      </c>
      <c r="AO211" s="260"/>
      <c r="AP211" s="237">
        <v>0.3</v>
      </c>
      <c r="AQ211" s="38">
        <f t="shared" si="43"/>
        <v>1</v>
      </c>
      <c r="AR211" s="39" t="str">
        <f t="shared" si="47"/>
        <v>Avance satisfactorio</v>
      </c>
      <c r="AS211" s="184" t="s">
        <v>1720</v>
      </c>
      <c r="AT211" s="366" t="s">
        <v>1721</v>
      </c>
      <c r="AU211" s="178" t="s">
        <v>59</v>
      </c>
      <c r="AV211" s="41" t="str">
        <f t="shared" si="44"/>
        <v>En gestión</v>
      </c>
      <c r="AW211" s="307">
        <v>87317315.316000015</v>
      </c>
      <c r="AX211" s="289">
        <v>29267290.969999999</v>
      </c>
      <c r="AY211" s="282">
        <v>173288000</v>
      </c>
      <c r="AZ211" s="282">
        <v>148430000</v>
      </c>
      <c r="BA211" s="282">
        <v>50461333</v>
      </c>
    </row>
    <row r="212" spans="2:53" ht="114" customHeight="1">
      <c r="B212" s="20" t="s">
        <v>1547</v>
      </c>
      <c r="C212" s="21" t="s">
        <v>1548</v>
      </c>
      <c r="D212" s="22" t="s">
        <v>79</v>
      </c>
      <c r="E212" s="22" t="s">
        <v>157</v>
      </c>
      <c r="F212" s="22" t="s">
        <v>44</v>
      </c>
      <c r="G212" s="171">
        <v>2</v>
      </c>
      <c r="H212" s="240" t="s">
        <v>1549</v>
      </c>
      <c r="I212" s="25" t="s">
        <v>46</v>
      </c>
      <c r="J212" s="25" t="s">
        <v>84</v>
      </c>
      <c r="K212" s="22" t="s">
        <v>1550</v>
      </c>
      <c r="L212" s="22" t="s">
        <v>1551</v>
      </c>
      <c r="M212" s="62">
        <v>45383</v>
      </c>
      <c r="N212" s="62">
        <v>45595</v>
      </c>
      <c r="O212" s="48">
        <v>0</v>
      </c>
      <c r="P212" s="48">
        <v>1</v>
      </c>
      <c r="Q212" s="48">
        <v>1</v>
      </c>
      <c r="R212" s="48">
        <v>0</v>
      </c>
      <c r="S212" s="52" t="s">
        <v>50</v>
      </c>
      <c r="T212" s="214">
        <v>12000000</v>
      </c>
      <c r="U212" s="102" t="s">
        <v>59</v>
      </c>
      <c r="V212" s="22" t="s">
        <v>59</v>
      </c>
      <c r="W212" s="241">
        <v>0</v>
      </c>
      <c r="X212" s="22" t="s">
        <v>137</v>
      </c>
      <c r="Y212" s="22" t="s">
        <v>54</v>
      </c>
      <c r="Z212" s="22" t="s">
        <v>1552</v>
      </c>
      <c r="AA212" s="25" t="s">
        <v>59</v>
      </c>
      <c r="AB212" s="348"/>
      <c r="AC212" s="207"/>
      <c r="AD212" s="38" t="str">
        <f t="shared" si="42"/>
        <v>No Aplica</v>
      </c>
      <c r="AE212" s="39" t="str">
        <f t="shared" si="46"/>
        <v>No reporta avance en el periodo</v>
      </c>
      <c r="AF212" s="184" t="s">
        <v>59</v>
      </c>
      <c r="AG212" s="184" t="s">
        <v>59</v>
      </c>
      <c r="AH212" s="184" t="s">
        <v>59</v>
      </c>
      <c r="AI212" s="41" t="str">
        <f t="shared" si="45"/>
        <v>Sin iniciar</v>
      </c>
      <c r="AJ212" s="269">
        <v>12000000</v>
      </c>
      <c r="AK212" s="269">
        <v>0</v>
      </c>
      <c r="AL212" s="129">
        <v>0</v>
      </c>
      <c r="AM212" s="129">
        <v>0</v>
      </c>
      <c r="AN212" s="129">
        <v>0</v>
      </c>
      <c r="AO212" s="260"/>
      <c r="AP212" s="207">
        <v>1</v>
      </c>
      <c r="AQ212" s="38">
        <f t="shared" si="43"/>
        <v>1</v>
      </c>
      <c r="AR212" s="39" t="str">
        <f t="shared" si="47"/>
        <v>Avance satisfactorio</v>
      </c>
      <c r="AS212" s="188" t="s">
        <v>1722</v>
      </c>
      <c r="AT212" s="108" t="s">
        <v>1723</v>
      </c>
      <c r="AU212" s="360" t="s">
        <v>59</v>
      </c>
      <c r="AV212" s="41" t="str">
        <f>IF($AP212&lt;1,"Sin iniciar",IF($AP212=100,"Terminado","En gestión"))</f>
        <v>En gestión</v>
      </c>
      <c r="AW212" s="302">
        <v>12000000</v>
      </c>
      <c r="AX212" s="303">
        <v>364085</v>
      </c>
      <c r="AY212" s="184" t="s">
        <v>59</v>
      </c>
      <c r="AZ212" s="184" t="s">
        <v>59</v>
      </c>
      <c r="BA212" s="184" t="s">
        <v>59</v>
      </c>
    </row>
    <row r="213" spans="2:53" ht="84.75" customHeight="1">
      <c r="B213" s="20" t="s">
        <v>1547</v>
      </c>
      <c r="C213" s="21" t="s">
        <v>1553</v>
      </c>
      <c r="D213" s="22" t="s">
        <v>79</v>
      </c>
      <c r="E213" s="22" t="s">
        <v>157</v>
      </c>
      <c r="F213" s="22" t="s">
        <v>44</v>
      </c>
      <c r="G213" s="186">
        <v>1</v>
      </c>
      <c r="H213" s="24" t="s">
        <v>1554</v>
      </c>
      <c r="I213" s="25" t="s">
        <v>46</v>
      </c>
      <c r="J213" s="25" t="s">
        <v>84</v>
      </c>
      <c r="K213" s="24" t="s">
        <v>1555</v>
      </c>
      <c r="L213" s="24" t="s">
        <v>1556</v>
      </c>
      <c r="M213" s="137">
        <v>45474</v>
      </c>
      <c r="N213" s="24" t="s">
        <v>962</v>
      </c>
      <c r="O213" s="186">
        <v>0</v>
      </c>
      <c r="P213" s="186">
        <v>0</v>
      </c>
      <c r="Q213" s="186">
        <v>1</v>
      </c>
      <c r="R213" s="186">
        <v>0</v>
      </c>
      <c r="S213" s="52" t="s">
        <v>50</v>
      </c>
      <c r="T213" s="214">
        <v>12000000</v>
      </c>
      <c r="U213" s="102" t="s">
        <v>1397</v>
      </c>
      <c r="V213" s="22" t="s">
        <v>1557</v>
      </c>
      <c r="W213" s="241">
        <v>0</v>
      </c>
      <c r="X213" s="22" t="s">
        <v>137</v>
      </c>
      <c r="Y213" s="22" t="s">
        <v>54</v>
      </c>
      <c r="Z213" s="22" t="s">
        <v>1552</v>
      </c>
      <c r="AA213" s="25" t="s">
        <v>59</v>
      </c>
      <c r="AB213" s="348"/>
      <c r="AC213" s="207"/>
      <c r="AD213" s="38" t="str">
        <f t="shared" si="42"/>
        <v>No Aplica</v>
      </c>
      <c r="AE213" s="39" t="str">
        <f t="shared" si="46"/>
        <v>No reporta avance en el periodo</v>
      </c>
      <c r="AF213" s="184" t="s">
        <v>59</v>
      </c>
      <c r="AG213" s="184" t="s">
        <v>59</v>
      </c>
      <c r="AH213" s="184" t="s">
        <v>59</v>
      </c>
      <c r="AI213" s="41" t="str">
        <f t="shared" si="45"/>
        <v>Sin iniciar</v>
      </c>
      <c r="AJ213" s="269">
        <v>12000000</v>
      </c>
      <c r="AK213" s="269">
        <v>0</v>
      </c>
      <c r="AL213" s="129">
        <v>0</v>
      </c>
      <c r="AM213" s="129">
        <v>0</v>
      </c>
      <c r="AN213" s="129">
        <v>0</v>
      </c>
      <c r="AO213" s="260"/>
      <c r="AP213" s="207">
        <v>0</v>
      </c>
      <c r="AQ213" s="38" t="str">
        <f t="shared" si="43"/>
        <v>No Aplica</v>
      </c>
      <c r="AR213" s="353" t="str">
        <f t="shared" si="47"/>
        <v>No reporta avance en el periodo</v>
      </c>
      <c r="AS213" s="354" t="s">
        <v>59</v>
      </c>
      <c r="AT213" s="364" t="s">
        <v>59</v>
      </c>
      <c r="AU213" s="360" t="s">
        <v>59</v>
      </c>
      <c r="AV213" s="41" t="str">
        <f t="shared" si="44"/>
        <v>Sin iniciar</v>
      </c>
      <c r="AW213" s="302" t="s">
        <v>59</v>
      </c>
      <c r="AX213" s="303" t="s">
        <v>59</v>
      </c>
      <c r="AY213" s="184" t="s">
        <v>59</v>
      </c>
      <c r="AZ213" s="184" t="s">
        <v>59</v>
      </c>
      <c r="BA213" s="184" t="s">
        <v>59</v>
      </c>
    </row>
    <row r="214" spans="2:53" ht="60" customHeight="1">
      <c r="B214" s="20" t="s">
        <v>1547</v>
      </c>
      <c r="C214" s="21" t="s">
        <v>1558</v>
      </c>
      <c r="D214" s="22" t="s">
        <v>191</v>
      </c>
      <c r="E214" s="22" t="s">
        <v>157</v>
      </c>
      <c r="F214" s="22" t="s">
        <v>44</v>
      </c>
      <c r="G214" s="58">
        <v>1</v>
      </c>
      <c r="H214" s="22" t="s">
        <v>1559</v>
      </c>
      <c r="I214" s="25" t="s">
        <v>46</v>
      </c>
      <c r="J214" s="25" t="s">
        <v>47</v>
      </c>
      <c r="K214" s="22" t="s">
        <v>1560</v>
      </c>
      <c r="L214" s="22" t="s">
        <v>1561</v>
      </c>
      <c r="M214" s="62">
        <v>45324</v>
      </c>
      <c r="N214" s="62">
        <v>45656</v>
      </c>
      <c r="O214" s="58">
        <v>0.05</v>
      </c>
      <c r="P214" s="58">
        <v>0.3</v>
      </c>
      <c r="Q214" s="58">
        <v>0.6</v>
      </c>
      <c r="R214" s="58">
        <v>1</v>
      </c>
      <c r="S214" s="52" t="s">
        <v>50</v>
      </c>
      <c r="T214" s="214">
        <v>50528526</v>
      </c>
      <c r="U214" s="102" t="s">
        <v>59</v>
      </c>
      <c r="V214" s="242" t="s">
        <v>59</v>
      </c>
      <c r="W214" s="53">
        <v>0</v>
      </c>
      <c r="X214" s="22" t="s">
        <v>161</v>
      </c>
      <c r="Y214" s="22" t="s">
        <v>54</v>
      </c>
      <c r="Z214" s="22" t="s">
        <v>55</v>
      </c>
      <c r="AA214" s="25" t="s">
        <v>59</v>
      </c>
      <c r="AB214" s="348"/>
      <c r="AC214" s="204">
        <v>0.05</v>
      </c>
      <c r="AD214" s="38">
        <f t="shared" si="42"/>
        <v>1</v>
      </c>
      <c r="AE214" s="39" t="str">
        <f t="shared" si="46"/>
        <v>Avance satisfactorio</v>
      </c>
      <c r="AF214" s="184" t="s">
        <v>1562</v>
      </c>
      <c r="AG214" s="184" t="s">
        <v>1563</v>
      </c>
      <c r="AH214" s="45" t="s">
        <v>59</v>
      </c>
      <c r="AI214" s="41" t="str">
        <f t="shared" si="45"/>
        <v>En gestión</v>
      </c>
      <c r="AJ214" s="269">
        <v>12632131.5</v>
      </c>
      <c r="AK214" s="269">
        <v>12632131.5</v>
      </c>
      <c r="AL214" s="129">
        <v>0</v>
      </c>
      <c r="AM214" s="129">
        <v>0</v>
      </c>
      <c r="AN214" s="129">
        <v>0</v>
      </c>
      <c r="AO214" s="260"/>
      <c r="AP214" s="204">
        <v>0.3</v>
      </c>
      <c r="AQ214" s="38">
        <v>1</v>
      </c>
      <c r="AR214" s="353" t="str">
        <f t="shared" si="47"/>
        <v>Avance satisfactorio</v>
      </c>
      <c r="AS214" s="355" t="s">
        <v>1724</v>
      </c>
      <c r="AT214" s="365"/>
      <c r="AU214" s="360" t="s">
        <v>59</v>
      </c>
      <c r="AV214" s="41" t="str">
        <f t="shared" si="44"/>
        <v>En gestión</v>
      </c>
      <c r="AW214" s="42">
        <v>50526528</v>
      </c>
      <c r="AX214" s="42">
        <f>12632131.5*2</f>
        <v>25264263</v>
      </c>
      <c r="AY214" s="184" t="s">
        <v>59</v>
      </c>
      <c r="AZ214" s="184" t="s">
        <v>59</v>
      </c>
      <c r="BA214" s="184" t="s">
        <v>59</v>
      </c>
    </row>
    <row r="215" spans="2:53" ht="90.75" customHeight="1">
      <c r="B215" s="20" t="s">
        <v>1547</v>
      </c>
      <c r="C215" s="21" t="s">
        <v>1564</v>
      </c>
      <c r="D215" s="22" t="s">
        <v>191</v>
      </c>
      <c r="E215" s="22" t="s">
        <v>157</v>
      </c>
      <c r="F215" s="22" t="s">
        <v>44</v>
      </c>
      <c r="G215" s="243">
        <v>4</v>
      </c>
      <c r="H215" s="102" t="s">
        <v>1565</v>
      </c>
      <c r="I215" s="25" t="s">
        <v>46</v>
      </c>
      <c r="J215" s="25" t="s">
        <v>84</v>
      </c>
      <c r="K215" s="102" t="s">
        <v>1566</v>
      </c>
      <c r="L215" s="102" t="s">
        <v>1567</v>
      </c>
      <c r="M215" s="104">
        <v>45293</v>
      </c>
      <c r="N215" s="104" t="s">
        <v>126</v>
      </c>
      <c r="O215" s="186">
        <v>1</v>
      </c>
      <c r="P215" s="186">
        <v>1</v>
      </c>
      <c r="Q215" s="186">
        <v>1</v>
      </c>
      <c r="R215" s="186">
        <v>1</v>
      </c>
      <c r="S215" s="52" t="s">
        <v>50</v>
      </c>
      <c r="T215" s="214">
        <v>68902639.585599989</v>
      </c>
      <c r="U215" s="102" t="s">
        <v>59</v>
      </c>
      <c r="V215" s="22" t="s">
        <v>59</v>
      </c>
      <c r="W215" s="183">
        <v>0</v>
      </c>
      <c r="X215" s="22" t="s">
        <v>128</v>
      </c>
      <c r="Y215" s="22" t="s">
        <v>54</v>
      </c>
      <c r="Z215" s="22" t="s">
        <v>129</v>
      </c>
      <c r="AA215" s="25" t="s">
        <v>59</v>
      </c>
      <c r="AB215" s="348"/>
      <c r="AC215" s="207">
        <v>1</v>
      </c>
      <c r="AD215" s="38">
        <f t="shared" si="42"/>
        <v>1</v>
      </c>
      <c r="AE215" s="39" t="str">
        <f t="shared" si="46"/>
        <v>Avance satisfactorio</v>
      </c>
      <c r="AF215" s="184" t="s">
        <v>1568</v>
      </c>
      <c r="AG215" s="184" t="s">
        <v>1569</v>
      </c>
      <c r="AH215" s="184" t="s">
        <v>59</v>
      </c>
      <c r="AI215" s="41" t="str">
        <f>IF(AC215&lt;1,"Sin iniciar",IF(AC215=100,"Terminado","En gestión"))</f>
        <v>En gestión</v>
      </c>
      <c r="AJ215" s="269">
        <v>68902639.585599989</v>
      </c>
      <c r="AK215" s="269">
        <v>0</v>
      </c>
      <c r="AL215" s="129">
        <v>0</v>
      </c>
      <c r="AM215" s="129">
        <v>0</v>
      </c>
      <c r="AN215" s="129">
        <v>0</v>
      </c>
      <c r="AO215" s="260"/>
      <c r="AP215" s="207">
        <v>1</v>
      </c>
      <c r="AQ215" s="38">
        <f t="shared" ref="AQ215:AQ221" si="48">+IF($P215=0,"No Aplica",IF($AP215/$P215&gt;=100%,100%,$AP215/$P215))</f>
        <v>1</v>
      </c>
      <c r="AR215" s="39" t="str">
        <f t="shared" si="47"/>
        <v>Avance satisfactorio</v>
      </c>
      <c r="AS215" s="184" t="s">
        <v>1570</v>
      </c>
      <c r="AT215" s="268" t="s">
        <v>1571</v>
      </c>
      <c r="AU215" s="184" t="s">
        <v>59</v>
      </c>
      <c r="AV215" s="41" t="str">
        <f>IF($AP215&lt;1,"Sin iniciar",IF($AP215=100,"Terminado","En gestión"))</f>
        <v>En gestión</v>
      </c>
      <c r="AW215" s="42">
        <v>68902640</v>
      </c>
      <c r="AX215" s="42">
        <v>34451320</v>
      </c>
      <c r="AY215" s="184" t="s">
        <v>59</v>
      </c>
      <c r="AZ215" s="184" t="s">
        <v>59</v>
      </c>
      <c r="BA215" s="184" t="s">
        <v>59</v>
      </c>
    </row>
    <row r="216" spans="2:53" ht="60" customHeight="1">
      <c r="B216" s="20" t="s">
        <v>1547</v>
      </c>
      <c r="C216" s="21" t="s">
        <v>1572</v>
      </c>
      <c r="D216" s="22" t="s">
        <v>191</v>
      </c>
      <c r="E216" s="22" t="s">
        <v>1573</v>
      </c>
      <c r="F216" s="22" t="s">
        <v>44</v>
      </c>
      <c r="G216" s="58">
        <v>1</v>
      </c>
      <c r="H216" s="22" t="s">
        <v>1574</v>
      </c>
      <c r="I216" s="25" t="s">
        <v>46</v>
      </c>
      <c r="J216" s="25" t="s">
        <v>47</v>
      </c>
      <c r="K216" s="22" t="s">
        <v>1575</v>
      </c>
      <c r="L216" s="22" t="s">
        <v>1576</v>
      </c>
      <c r="M216" s="62">
        <v>45306</v>
      </c>
      <c r="N216" s="62">
        <v>45656</v>
      </c>
      <c r="O216" s="58">
        <v>0.3</v>
      </c>
      <c r="P216" s="58">
        <v>0.6</v>
      </c>
      <c r="Q216" s="58">
        <v>0.8</v>
      </c>
      <c r="R216" s="58">
        <v>1</v>
      </c>
      <c r="S216" s="52" t="s">
        <v>50</v>
      </c>
      <c r="T216" s="214">
        <v>36000000</v>
      </c>
      <c r="U216" s="102" t="s">
        <v>59</v>
      </c>
      <c r="V216" s="25" t="s">
        <v>59</v>
      </c>
      <c r="W216" s="53">
        <v>0</v>
      </c>
      <c r="X216" s="22" t="s">
        <v>594</v>
      </c>
      <c r="Y216" s="22" t="s">
        <v>480</v>
      </c>
      <c r="Z216" s="22" t="s">
        <v>390</v>
      </c>
      <c r="AA216" s="25" t="s">
        <v>59</v>
      </c>
      <c r="AB216" s="348"/>
      <c r="AC216" s="204">
        <v>0.3</v>
      </c>
      <c r="AD216" s="38">
        <f t="shared" si="42"/>
        <v>1</v>
      </c>
      <c r="AE216" s="39" t="str">
        <f t="shared" si="46"/>
        <v>Avance satisfactorio</v>
      </c>
      <c r="AF216" s="184" t="s">
        <v>1725</v>
      </c>
      <c r="AG216" s="184" t="s">
        <v>1577</v>
      </c>
      <c r="AH216" s="184" t="s">
        <v>59</v>
      </c>
      <c r="AI216" s="41" t="str">
        <f t="shared" ref="AI216:AI221" si="49">IF(AC216&lt;1%,"Sin iniciar",IF(AC216=100%,"Terminado","En gestión"))</f>
        <v>En gestión</v>
      </c>
      <c r="AJ216" s="269">
        <v>9000000</v>
      </c>
      <c r="AK216" s="269">
        <v>9000000</v>
      </c>
      <c r="AL216" s="129">
        <v>0</v>
      </c>
      <c r="AM216" s="129">
        <v>0</v>
      </c>
      <c r="AN216" s="129">
        <v>0</v>
      </c>
      <c r="AO216" s="260"/>
      <c r="AP216" s="204">
        <v>0.6</v>
      </c>
      <c r="AQ216" s="38">
        <f t="shared" si="48"/>
        <v>1</v>
      </c>
      <c r="AR216" s="39" t="str">
        <f t="shared" si="47"/>
        <v>Avance satisfactorio</v>
      </c>
      <c r="AS216" s="184" t="s">
        <v>1726</v>
      </c>
      <c r="AT216" s="184" t="s">
        <v>1578</v>
      </c>
      <c r="AU216" s="184" t="s">
        <v>59</v>
      </c>
      <c r="AV216" s="41" t="str">
        <f t="shared" si="44"/>
        <v>En gestión</v>
      </c>
      <c r="AW216" s="42">
        <v>9000000</v>
      </c>
      <c r="AX216" s="42">
        <v>14000000</v>
      </c>
      <c r="AY216" s="184" t="s">
        <v>59</v>
      </c>
      <c r="AZ216" s="184" t="s">
        <v>59</v>
      </c>
      <c r="BA216" s="184" t="s">
        <v>59</v>
      </c>
    </row>
    <row r="217" spans="2:53" ht="60" customHeight="1">
      <c r="B217" s="20" t="s">
        <v>1547</v>
      </c>
      <c r="C217" s="21" t="s">
        <v>1579</v>
      </c>
      <c r="D217" s="22" t="s">
        <v>191</v>
      </c>
      <c r="E217" s="22" t="s">
        <v>1573</v>
      </c>
      <c r="F217" s="22" t="s">
        <v>44</v>
      </c>
      <c r="G217" s="243">
        <v>22</v>
      </c>
      <c r="H217" s="24" t="s">
        <v>1580</v>
      </c>
      <c r="I217" s="25" t="s">
        <v>46</v>
      </c>
      <c r="J217" s="25" t="s">
        <v>84</v>
      </c>
      <c r="K217" s="24" t="s">
        <v>1581</v>
      </c>
      <c r="L217" s="24" t="s">
        <v>1582</v>
      </c>
      <c r="M217" s="137">
        <v>45293</v>
      </c>
      <c r="N217" s="24" t="s">
        <v>126</v>
      </c>
      <c r="O217" s="186">
        <v>4</v>
      </c>
      <c r="P217" s="186">
        <v>6</v>
      </c>
      <c r="Q217" s="186">
        <v>6</v>
      </c>
      <c r="R217" s="186">
        <v>6</v>
      </c>
      <c r="S217" s="52" t="s">
        <v>50</v>
      </c>
      <c r="T217" s="214">
        <v>8731524</v>
      </c>
      <c r="U217" s="102" t="s">
        <v>59</v>
      </c>
      <c r="V217" s="22" t="s">
        <v>59</v>
      </c>
      <c r="W217" s="183">
        <v>0</v>
      </c>
      <c r="X217" s="22" t="s">
        <v>384</v>
      </c>
      <c r="Y217" s="22" t="s">
        <v>54</v>
      </c>
      <c r="Z217" s="22" t="s">
        <v>385</v>
      </c>
      <c r="AA217" s="25" t="s">
        <v>59</v>
      </c>
      <c r="AB217" s="348"/>
      <c r="AC217" s="207">
        <v>4</v>
      </c>
      <c r="AD217" s="38">
        <f t="shared" ref="AD217:AD221" si="50">+IF(O217=0,"No Aplica",IF(AC217/O217&gt;=100%,100%,AC217/O217))</f>
        <v>1</v>
      </c>
      <c r="AE217" s="39" t="str">
        <f t="shared" si="46"/>
        <v>Avance satisfactorio</v>
      </c>
      <c r="AF217" s="184" t="s">
        <v>1727</v>
      </c>
      <c r="AG217" s="184" t="s">
        <v>1583</v>
      </c>
      <c r="AH217" s="184" t="s">
        <v>59</v>
      </c>
      <c r="AI217" s="41" t="str">
        <f t="shared" si="49"/>
        <v>En gestión</v>
      </c>
      <c r="AJ217" s="269">
        <v>2182881</v>
      </c>
      <c r="AK217" s="269">
        <v>2182881</v>
      </c>
      <c r="AL217" s="129">
        <v>0</v>
      </c>
      <c r="AM217" s="129">
        <v>0</v>
      </c>
      <c r="AN217" s="129">
        <v>0</v>
      </c>
      <c r="AO217" s="260"/>
      <c r="AP217" s="207">
        <v>5</v>
      </c>
      <c r="AQ217" s="38">
        <f t="shared" si="48"/>
        <v>0.83333333333333337</v>
      </c>
      <c r="AR217" s="39" t="str">
        <f t="shared" si="47"/>
        <v>Avance suficiente</v>
      </c>
      <c r="AS217" s="184" t="s">
        <v>1728</v>
      </c>
      <c r="AT217" s="184" t="s">
        <v>1584</v>
      </c>
      <c r="AU217" s="184" t="s">
        <v>1776</v>
      </c>
      <c r="AV217" s="41" t="str">
        <f t="shared" si="44"/>
        <v>En gestión</v>
      </c>
      <c r="AW217" s="277">
        <v>8731524</v>
      </c>
      <c r="AX217" s="42">
        <f>AW217*50%</f>
        <v>4365762</v>
      </c>
      <c r="AY217" s="184" t="s">
        <v>59</v>
      </c>
      <c r="AZ217" s="184" t="s">
        <v>59</v>
      </c>
      <c r="BA217" s="184" t="s">
        <v>59</v>
      </c>
    </row>
    <row r="218" spans="2:53" ht="60" customHeight="1">
      <c r="B218" s="80" t="s">
        <v>1585</v>
      </c>
      <c r="C218" s="21" t="s">
        <v>1586</v>
      </c>
      <c r="D218" s="93" t="s">
        <v>42</v>
      </c>
      <c r="E218" s="93" t="s">
        <v>157</v>
      </c>
      <c r="F218" s="93" t="s">
        <v>168</v>
      </c>
      <c r="G218" s="243">
        <v>10</v>
      </c>
      <c r="H218" s="148" t="s">
        <v>1587</v>
      </c>
      <c r="I218" s="94" t="s">
        <v>46</v>
      </c>
      <c r="J218" s="94" t="s">
        <v>84</v>
      </c>
      <c r="K218" s="148" t="s">
        <v>1588</v>
      </c>
      <c r="L218" s="244" t="s">
        <v>1589</v>
      </c>
      <c r="M218" s="245">
        <v>45337</v>
      </c>
      <c r="N218" s="245">
        <v>45657</v>
      </c>
      <c r="O218" s="246">
        <v>0</v>
      </c>
      <c r="P218" s="246">
        <v>4</v>
      </c>
      <c r="Q218" s="246">
        <v>0</v>
      </c>
      <c r="R218" s="246">
        <v>10</v>
      </c>
      <c r="S218" s="52" t="s">
        <v>59</v>
      </c>
      <c r="T218" s="214">
        <v>0</v>
      </c>
      <c r="U218" s="93" t="s">
        <v>1590</v>
      </c>
      <c r="V218" s="93" t="s">
        <v>1591</v>
      </c>
      <c r="W218" s="247">
        <v>24500000000</v>
      </c>
      <c r="X218" s="94" t="s">
        <v>128</v>
      </c>
      <c r="Y218" s="94" t="s">
        <v>54</v>
      </c>
      <c r="Z218" s="93" t="s">
        <v>129</v>
      </c>
      <c r="AA218" s="94" t="s">
        <v>59</v>
      </c>
      <c r="AB218" s="348"/>
      <c r="AC218" s="248">
        <v>0</v>
      </c>
      <c r="AD218" s="38" t="str">
        <f t="shared" si="50"/>
        <v>No Aplica</v>
      </c>
      <c r="AE218" s="39" t="str">
        <f t="shared" si="46"/>
        <v>No reporta avance en el periodo</v>
      </c>
      <c r="AF218" s="184" t="s">
        <v>1592</v>
      </c>
      <c r="AG218" s="184" t="s">
        <v>1593</v>
      </c>
      <c r="AH218" s="45" t="s">
        <v>59</v>
      </c>
      <c r="AI218" s="41" t="str">
        <f t="shared" si="49"/>
        <v>Sin iniciar</v>
      </c>
      <c r="AJ218" s="269">
        <v>0</v>
      </c>
      <c r="AK218" s="269">
        <v>0</v>
      </c>
      <c r="AL218" s="410">
        <v>25000000000</v>
      </c>
      <c r="AM218" s="410">
        <v>11862122288.34</v>
      </c>
      <c r="AN218" s="410">
        <v>1000438670.23</v>
      </c>
      <c r="AO218" s="260"/>
      <c r="AP218" s="207">
        <v>8</v>
      </c>
      <c r="AQ218" s="38">
        <f t="shared" si="48"/>
        <v>1</v>
      </c>
      <c r="AR218" s="39" t="str">
        <f t="shared" si="47"/>
        <v>Avance satisfactorio</v>
      </c>
      <c r="AS218" s="184" t="s">
        <v>1594</v>
      </c>
      <c r="AT218" s="99" t="s">
        <v>1595</v>
      </c>
      <c r="AU218" s="42" t="s">
        <v>59</v>
      </c>
      <c r="AV218" s="41" t="str">
        <f t="shared" si="44"/>
        <v>En gestión</v>
      </c>
      <c r="AW218" s="42" t="s">
        <v>59</v>
      </c>
      <c r="AX218" s="42" t="s">
        <v>59</v>
      </c>
      <c r="AY218" s="410">
        <v>34524885964</v>
      </c>
      <c r="AZ218" s="410">
        <v>19994682642.860001</v>
      </c>
      <c r="BA218" s="410">
        <v>8751777728</v>
      </c>
    </row>
    <row r="219" spans="2:53" ht="60" customHeight="1">
      <c r="B219" s="80" t="s">
        <v>1585</v>
      </c>
      <c r="C219" s="21" t="s">
        <v>1596</v>
      </c>
      <c r="D219" s="93" t="s">
        <v>42</v>
      </c>
      <c r="E219" s="93" t="s">
        <v>157</v>
      </c>
      <c r="F219" s="93" t="s">
        <v>168</v>
      </c>
      <c r="G219" s="243">
        <v>10</v>
      </c>
      <c r="H219" s="148" t="s">
        <v>1597</v>
      </c>
      <c r="I219" s="94" t="s">
        <v>46</v>
      </c>
      <c r="J219" s="94" t="s">
        <v>84</v>
      </c>
      <c r="K219" s="148" t="s">
        <v>1598</v>
      </c>
      <c r="L219" s="244" t="s">
        <v>1599</v>
      </c>
      <c r="M219" s="245">
        <v>45474</v>
      </c>
      <c r="N219" s="245">
        <v>45657</v>
      </c>
      <c r="O219" s="246">
        <v>0</v>
      </c>
      <c r="P219" s="246">
        <v>0</v>
      </c>
      <c r="Q219" s="246">
        <v>0</v>
      </c>
      <c r="R219" s="246">
        <v>10</v>
      </c>
      <c r="S219" s="52" t="s">
        <v>59</v>
      </c>
      <c r="T219" s="214">
        <v>0</v>
      </c>
      <c r="U219" s="93" t="s">
        <v>1590</v>
      </c>
      <c r="V219" s="93" t="s">
        <v>1600</v>
      </c>
      <c r="W219" s="247">
        <v>380000000</v>
      </c>
      <c r="X219" s="94" t="s">
        <v>128</v>
      </c>
      <c r="Y219" s="94" t="s">
        <v>54</v>
      </c>
      <c r="Z219" s="93" t="s">
        <v>129</v>
      </c>
      <c r="AA219" s="94" t="s">
        <v>59</v>
      </c>
      <c r="AB219" s="348"/>
      <c r="AC219" s="207">
        <v>0</v>
      </c>
      <c r="AD219" s="38" t="str">
        <f t="shared" si="50"/>
        <v>No Aplica</v>
      </c>
      <c r="AE219" s="39" t="str">
        <f t="shared" si="46"/>
        <v>No reporta avance en el periodo</v>
      </c>
      <c r="AF219" s="45" t="s">
        <v>59</v>
      </c>
      <c r="AG219" s="45" t="s">
        <v>59</v>
      </c>
      <c r="AH219" s="45" t="s">
        <v>59</v>
      </c>
      <c r="AI219" s="41" t="str">
        <f t="shared" si="49"/>
        <v>Sin iniciar</v>
      </c>
      <c r="AJ219" s="269">
        <v>0</v>
      </c>
      <c r="AK219" s="269">
        <v>0</v>
      </c>
      <c r="AL219" s="411"/>
      <c r="AM219" s="411"/>
      <c r="AN219" s="411"/>
      <c r="AO219" s="260"/>
      <c r="AP219" s="207">
        <v>0</v>
      </c>
      <c r="AQ219" s="38" t="str">
        <f t="shared" si="48"/>
        <v>No Aplica</v>
      </c>
      <c r="AR219" s="39" t="str">
        <f t="shared" si="47"/>
        <v>No reporta avance en el periodo</v>
      </c>
      <c r="AS219" s="184" t="s">
        <v>59</v>
      </c>
      <c r="AT219" s="360" t="s">
        <v>59</v>
      </c>
      <c r="AU219" s="42" t="s">
        <v>59</v>
      </c>
      <c r="AV219" s="41" t="str">
        <f t="shared" si="44"/>
        <v>Sin iniciar</v>
      </c>
      <c r="AW219" s="42" t="s">
        <v>59</v>
      </c>
      <c r="AX219" s="42" t="s">
        <v>59</v>
      </c>
      <c r="AY219" s="411"/>
      <c r="AZ219" s="411"/>
      <c r="BA219" s="411"/>
    </row>
    <row r="220" spans="2:53" ht="75" customHeight="1">
      <c r="B220" s="80" t="s">
        <v>1585</v>
      </c>
      <c r="C220" s="21" t="s">
        <v>1601</v>
      </c>
      <c r="D220" s="93" t="s">
        <v>42</v>
      </c>
      <c r="E220" s="93" t="s">
        <v>157</v>
      </c>
      <c r="F220" s="93" t="s">
        <v>81</v>
      </c>
      <c r="G220" s="89">
        <v>0.95</v>
      </c>
      <c r="H220" s="148" t="s">
        <v>1602</v>
      </c>
      <c r="I220" s="94" t="s">
        <v>46</v>
      </c>
      <c r="J220" s="94" t="s">
        <v>47</v>
      </c>
      <c r="K220" s="148" t="s">
        <v>1603</v>
      </c>
      <c r="L220" s="244" t="s">
        <v>1604</v>
      </c>
      <c r="M220" s="245">
        <v>45337</v>
      </c>
      <c r="N220" s="245">
        <v>45657</v>
      </c>
      <c r="O220" s="28">
        <v>0.2</v>
      </c>
      <c r="P220" s="28">
        <v>0.4</v>
      </c>
      <c r="Q220" s="28">
        <v>0.65</v>
      </c>
      <c r="R220" s="28">
        <v>0.95</v>
      </c>
      <c r="S220" s="52" t="s">
        <v>59</v>
      </c>
      <c r="T220" s="214">
        <v>0</v>
      </c>
      <c r="U220" s="93" t="s">
        <v>1590</v>
      </c>
      <c r="V220" s="93" t="s">
        <v>1591</v>
      </c>
      <c r="W220" s="249">
        <v>100000000</v>
      </c>
      <c r="X220" s="94" t="s">
        <v>128</v>
      </c>
      <c r="Y220" s="94" t="s">
        <v>54</v>
      </c>
      <c r="Z220" s="93" t="s">
        <v>440</v>
      </c>
      <c r="AA220" s="94" t="s">
        <v>59</v>
      </c>
      <c r="AB220" s="348"/>
      <c r="AC220" s="204">
        <v>0.754</v>
      </c>
      <c r="AD220" s="38">
        <f t="shared" si="50"/>
        <v>1</v>
      </c>
      <c r="AE220" s="39" t="str">
        <f t="shared" si="46"/>
        <v>Avance satisfactorio</v>
      </c>
      <c r="AF220" s="184" t="s">
        <v>1605</v>
      </c>
      <c r="AG220" s="184" t="s">
        <v>1606</v>
      </c>
      <c r="AH220" s="184" t="s">
        <v>59</v>
      </c>
      <c r="AI220" s="41" t="str">
        <f t="shared" si="49"/>
        <v>En gestión</v>
      </c>
      <c r="AJ220" s="269">
        <v>0</v>
      </c>
      <c r="AK220" s="269">
        <v>0</v>
      </c>
      <c r="AL220" s="411"/>
      <c r="AM220" s="411"/>
      <c r="AN220" s="411"/>
      <c r="AO220" s="260"/>
      <c r="AP220" s="250">
        <v>0.57999999999999996</v>
      </c>
      <c r="AQ220" s="38">
        <f t="shared" si="48"/>
        <v>1</v>
      </c>
      <c r="AR220" s="39" t="str">
        <f t="shared" si="47"/>
        <v>Avance satisfactorio</v>
      </c>
      <c r="AS220" s="184" t="s">
        <v>1729</v>
      </c>
      <c r="AT220" s="99" t="s">
        <v>1607</v>
      </c>
      <c r="AU220" s="42" t="s">
        <v>59</v>
      </c>
      <c r="AV220" s="41" t="str">
        <f t="shared" si="44"/>
        <v>En gestión</v>
      </c>
      <c r="AW220" s="42" t="s">
        <v>59</v>
      </c>
      <c r="AX220" s="42" t="s">
        <v>59</v>
      </c>
      <c r="AY220" s="411"/>
      <c r="AZ220" s="411"/>
      <c r="BA220" s="411"/>
    </row>
    <row r="221" spans="2:53" ht="60" customHeight="1">
      <c r="B221" s="80" t="s">
        <v>1585</v>
      </c>
      <c r="C221" s="21" t="s">
        <v>1608</v>
      </c>
      <c r="D221" s="93" t="s">
        <v>42</v>
      </c>
      <c r="E221" s="93" t="s">
        <v>157</v>
      </c>
      <c r="F221" s="93" t="s">
        <v>168</v>
      </c>
      <c r="G221" s="89">
        <v>0.95</v>
      </c>
      <c r="H221" s="148" t="s">
        <v>1609</v>
      </c>
      <c r="I221" s="94" t="s">
        <v>46</v>
      </c>
      <c r="J221" s="94" t="s">
        <v>47</v>
      </c>
      <c r="K221" s="148" t="s">
        <v>1610</v>
      </c>
      <c r="L221" s="244" t="s">
        <v>1604</v>
      </c>
      <c r="M221" s="245">
        <v>45474</v>
      </c>
      <c r="N221" s="245">
        <v>45657</v>
      </c>
      <c r="O221" s="28">
        <v>0</v>
      </c>
      <c r="P221" s="28">
        <v>0</v>
      </c>
      <c r="Q221" s="28">
        <v>0</v>
      </c>
      <c r="R221" s="28">
        <v>0.95</v>
      </c>
      <c r="S221" s="52" t="s">
        <v>59</v>
      </c>
      <c r="T221" s="214">
        <v>0</v>
      </c>
      <c r="U221" s="93" t="s">
        <v>1590</v>
      </c>
      <c r="V221" s="93" t="s">
        <v>1600</v>
      </c>
      <c r="W221" s="247">
        <v>20000000</v>
      </c>
      <c r="X221" s="94" t="s">
        <v>128</v>
      </c>
      <c r="Y221" s="94" t="s">
        <v>54</v>
      </c>
      <c r="Z221" s="93" t="s">
        <v>440</v>
      </c>
      <c r="AA221" s="94" t="s">
        <v>59</v>
      </c>
      <c r="AB221" s="348"/>
      <c r="AC221" s="204">
        <v>0</v>
      </c>
      <c r="AD221" s="38" t="str">
        <f t="shared" si="50"/>
        <v>No Aplica</v>
      </c>
      <c r="AE221" s="39" t="str">
        <f t="shared" si="46"/>
        <v>No reporta avance en el periodo</v>
      </c>
      <c r="AF221" s="45" t="s">
        <v>59</v>
      </c>
      <c r="AG221" s="45" t="s">
        <v>59</v>
      </c>
      <c r="AH221" s="45" t="s">
        <v>59</v>
      </c>
      <c r="AI221" s="41" t="str">
        <f t="shared" si="49"/>
        <v>Sin iniciar</v>
      </c>
      <c r="AJ221" s="269">
        <v>0</v>
      </c>
      <c r="AK221" s="269">
        <v>0</v>
      </c>
      <c r="AL221" s="412"/>
      <c r="AM221" s="412"/>
      <c r="AN221" s="412"/>
      <c r="AO221" s="260"/>
      <c r="AP221" s="204">
        <v>0</v>
      </c>
      <c r="AQ221" s="38" t="str">
        <f t="shared" si="48"/>
        <v>No Aplica</v>
      </c>
      <c r="AR221" s="39" t="str">
        <f t="shared" si="47"/>
        <v>No reporta avance en el periodo</v>
      </c>
      <c r="AS221" s="184" t="s">
        <v>59</v>
      </c>
      <c r="AT221" s="360" t="s">
        <v>59</v>
      </c>
      <c r="AU221" s="42" t="s">
        <v>59</v>
      </c>
      <c r="AV221" s="41" t="str">
        <f t="shared" si="44"/>
        <v>Sin iniciar</v>
      </c>
      <c r="AW221" s="42" t="s">
        <v>59</v>
      </c>
      <c r="AX221" s="42" t="s">
        <v>59</v>
      </c>
      <c r="AY221" s="412"/>
      <c r="AZ221" s="412"/>
      <c r="BA221" s="412"/>
    </row>
  </sheetData>
  <mergeCells count="296">
    <mergeCell ref="AL218:AL221"/>
    <mergeCell ref="AM218:AM221"/>
    <mergeCell ref="AN218:AN221"/>
    <mergeCell ref="AY218:AY221"/>
    <mergeCell ref="AZ218:AZ221"/>
    <mergeCell ref="BA218:BA221"/>
    <mergeCell ref="BA200:BA201"/>
    <mergeCell ref="W203:W205"/>
    <mergeCell ref="AL203:AL205"/>
    <mergeCell ref="AM203:AM205"/>
    <mergeCell ref="AN203:AN205"/>
    <mergeCell ref="AY203:AY205"/>
    <mergeCell ref="AZ203:AZ205"/>
    <mergeCell ref="BA203:BA205"/>
    <mergeCell ref="W200:W201"/>
    <mergeCell ref="AL200:AL201"/>
    <mergeCell ref="AM200:AM201"/>
    <mergeCell ref="AN200:AN201"/>
    <mergeCell ref="AY200:AY201"/>
    <mergeCell ref="AZ200:AZ201"/>
    <mergeCell ref="BA195:BA196"/>
    <mergeCell ref="W198:W199"/>
    <mergeCell ref="AL198:AL199"/>
    <mergeCell ref="AM198:AM199"/>
    <mergeCell ref="AN198:AN199"/>
    <mergeCell ref="AY198:AY199"/>
    <mergeCell ref="AZ198:AZ199"/>
    <mergeCell ref="BA198:BA199"/>
    <mergeCell ref="W195:W196"/>
    <mergeCell ref="AL195:AL196"/>
    <mergeCell ref="AM195:AM196"/>
    <mergeCell ref="AN195:AN196"/>
    <mergeCell ref="AY195:AY196"/>
    <mergeCell ref="AZ195:AZ196"/>
    <mergeCell ref="AL191:AL192"/>
    <mergeCell ref="AM191:AM192"/>
    <mergeCell ref="AN191:AN192"/>
    <mergeCell ref="AY191:AY192"/>
    <mergeCell ref="AZ191:AZ192"/>
    <mergeCell ref="BA191:BA192"/>
    <mergeCell ref="AZ183:AZ184"/>
    <mergeCell ref="BA183:BA184"/>
    <mergeCell ref="W187:W188"/>
    <mergeCell ref="AL187:AL188"/>
    <mergeCell ref="AM187:AM188"/>
    <mergeCell ref="AN187:AN188"/>
    <mergeCell ref="AY187:AY188"/>
    <mergeCell ref="AZ187:AZ188"/>
    <mergeCell ref="BA187:BA188"/>
    <mergeCell ref="W179:W180"/>
    <mergeCell ref="W183:W184"/>
    <mergeCell ref="AL183:AL184"/>
    <mergeCell ref="AM183:AM184"/>
    <mergeCell ref="AN183:AN184"/>
    <mergeCell ref="AY183:AY184"/>
    <mergeCell ref="BA175:BA176"/>
    <mergeCell ref="AL177:AL180"/>
    <mergeCell ref="AM177:AM180"/>
    <mergeCell ref="AN177:AN180"/>
    <mergeCell ref="AY177:AY180"/>
    <mergeCell ref="AZ177:AZ180"/>
    <mergeCell ref="BA177:BA180"/>
    <mergeCell ref="W175:W176"/>
    <mergeCell ref="AL175:AL176"/>
    <mergeCell ref="AM175:AM176"/>
    <mergeCell ref="AN175:AN176"/>
    <mergeCell ref="AY175:AY176"/>
    <mergeCell ref="AZ175:AZ176"/>
    <mergeCell ref="AL173:AL174"/>
    <mergeCell ref="AM173:AM174"/>
    <mergeCell ref="AN173:AN174"/>
    <mergeCell ref="AY173:AY174"/>
    <mergeCell ref="AZ173:AZ174"/>
    <mergeCell ref="BA173:BA174"/>
    <mergeCell ref="AL158:AL169"/>
    <mergeCell ref="AM158:AM169"/>
    <mergeCell ref="AN158:AN169"/>
    <mergeCell ref="AY158:AY169"/>
    <mergeCell ref="AZ158:AZ169"/>
    <mergeCell ref="BA158:BA169"/>
    <mergeCell ref="BA148:BA150"/>
    <mergeCell ref="AL151:AL152"/>
    <mergeCell ref="AM151:AM152"/>
    <mergeCell ref="AN151:AN152"/>
    <mergeCell ref="AY151:AY157"/>
    <mergeCell ref="AZ151:AZ157"/>
    <mergeCell ref="BA151:BA157"/>
    <mergeCell ref="W148:W150"/>
    <mergeCell ref="AL148:AL150"/>
    <mergeCell ref="AM148:AM150"/>
    <mergeCell ref="AN148:AN150"/>
    <mergeCell ref="AY148:AY150"/>
    <mergeCell ref="AZ148:AZ150"/>
    <mergeCell ref="BA141:BA145"/>
    <mergeCell ref="AL146:AL147"/>
    <mergeCell ref="AM146:AM147"/>
    <mergeCell ref="AN146:AN147"/>
    <mergeCell ref="AY146:AY147"/>
    <mergeCell ref="AZ146:AZ147"/>
    <mergeCell ref="BA146:BA147"/>
    <mergeCell ref="W121:W122"/>
    <mergeCell ref="AL141:AL145"/>
    <mergeCell ref="AM141:AM145"/>
    <mergeCell ref="AN141:AN145"/>
    <mergeCell ref="AY141:AY145"/>
    <mergeCell ref="AZ141:AZ145"/>
    <mergeCell ref="AL113:AL114"/>
    <mergeCell ref="AM113:AM114"/>
    <mergeCell ref="AN113:AN114"/>
    <mergeCell ref="AL115:AL139"/>
    <mergeCell ref="AM115:AM139"/>
    <mergeCell ref="AN115:AN139"/>
    <mergeCell ref="BA100:BA104"/>
    <mergeCell ref="W105:W112"/>
    <mergeCell ref="AL105:AL112"/>
    <mergeCell ref="AM105:AM112"/>
    <mergeCell ref="AN105:AN112"/>
    <mergeCell ref="AY105:AY112"/>
    <mergeCell ref="AZ105:AZ112"/>
    <mergeCell ref="BA105:BA112"/>
    <mergeCell ref="W100:W104"/>
    <mergeCell ref="AL100:AL104"/>
    <mergeCell ref="AM100:AM104"/>
    <mergeCell ref="AN100:AN104"/>
    <mergeCell ref="AY100:AY104"/>
    <mergeCell ref="AZ100:AZ104"/>
    <mergeCell ref="BA87:BA93"/>
    <mergeCell ref="W94:W99"/>
    <mergeCell ref="AL94:AL99"/>
    <mergeCell ref="AM94:AM99"/>
    <mergeCell ref="AN94:AN99"/>
    <mergeCell ref="AY94:AY99"/>
    <mergeCell ref="AZ94:AZ99"/>
    <mergeCell ref="BA94:BA99"/>
    <mergeCell ref="W87:W93"/>
    <mergeCell ref="AL87:AL93"/>
    <mergeCell ref="AM87:AM93"/>
    <mergeCell ref="AN87:AN93"/>
    <mergeCell ref="AY87:AY93"/>
    <mergeCell ref="AZ87:AZ93"/>
    <mergeCell ref="BA80:BA84"/>
    <mergeCell ref="W85:W86"/>
    <mergeCell ref="AL85:AL86"/>
    <mergeCell ref="AM85:AM86"/>
    <mergeCell ref="AN85:AN86"/>
    <mergeCell ref="AY85:AY86"/>
    <mergeCell ref="AZ85:AZ86"/>
    <mergeCell ref="BA85:BA86"/>
    <mergeCell ref="W80:W84"/>
    <mergeCell ref="AL80:AL84"/>
    <mergeCell ref="AM80:AM84"/>
    <mergeCell ref="AN80:AN84"/>
    <mergeCell ref="AY80:AY84"/>
    <mergeCell ref="AZ80:AZ84"/>
    <mergeCell ref="BA70:BA71"/>
    <mergeCell ref="W77:W78"/>
    <mergeCell ref="AL77:AL78"/>
    <mergeCell ref="AM77:AM78"/>
    <mergeCell ref="AN77:AN78"/>
    <mergeCell ref="AY77:AY78"/>
    <mergeCell ref="AZ77:AZ78"/>
    <mergeCell ref="BA77:BA78"/>
    <mergeCell ref="W70:W71"/>
    <mergeCell ref="AL70:AL71"/>
    <mergeCell ref="AM70:AM71"/>
    <mergeCell ref="AN70:AN71"/>
    <mergeCell ref="AY70:AY71"/>
    <mergeCell ref="AZ70:AZ71"/>
    <mergeCell ref="BA65:BA67"/>
    <mergeCell ref="W68:W69"/>
    <mergeCell ref="AL68:AL69"/>
    <mergeCell ref="AM68:AM69"/>
    <mergeCell ref="AN68:AN69"/>
    <mergeCell ref="AY68:AY69"/>
    <mergeCell ref="AZ68:AZ69"/>
    <mergeCell ref="BA68:BA69"/>
    <mergeCell ref="W65:W67"/>
    <mergeCell ref="AL65:AL67"/>
    <mergeCell ref="AM65:AM67"/>
    <mergeCell ref="AN65:AN67"/>
    <mergeCell ref="AY65:AY67"/>
    <mergeCell ref="AZ65:AZ67"/>
    <mergeCell ref="BA61:BA62"/>
    <mergeCell ref="W63:W64"/>
    <mergeCell ref="AL63:AL64"/>
    <mergeCell ref="AM63:AM64"/>
    <mergeCell ref="AN63:AN64"/>
    <mergeCell ref="AY63:AY64"/>
    <mergeCell ref="AZ63:AZ64"/>
    <mergeCell ref="BA63:BA64"/>
    <mergeCell ref="W61:W62"/>
    <mergeCell ref="AL61:AL62"/>
    <mergeCell ref="AM61:AM62"/>
    <mergeCell ref="AN61:AN62"/>
    <mergeCell ref="AY61:AY62"/>
    <mergeCell ref="AZ61:AZ62"/>
    <mergeCell ref="W55:W60"/>
    <mergeCell ref="AL55:AL60"/>
    <mergeCell ref="AM55:AM60"/>
    <mergeCell ref="AN55:AN60"/>
    <mergeCell ref="AY55:AY60"/>
    <mergeCell ref="AZ55:AZ60"/>
    <mergeCell ref="BA55:BA60"/>
    <mergeCell ref="AW50:AW54"/>
    <mergeCell ref="AX50:AX54"/>
    <mergeCell ref="W51:W54"/>
    <mergeCell ref="AL51:AL54"/>
    <mergeCell ref="AM51:AM54"/>
    <mergeCell ref="AN51:AN54"/>
    <mergeCell ref="BA41:BA47"/>
    <mergeCell ref="W48:W50"/>
    <mergeCell ref="AJ48:AJ52"/>
    <mergeCell ref="AL48:AL50"/>
    <mergeCell ref="AM48:AM50"/>
    <mergeCell ref="AN48:AN50"/>
    <mergeCell ref="AY48:AY50"/>
    <mergeCell ref="AZ48:AZ50"/>
    <mergeCell ref="BA48:BA50"/>
    <mergeCell ref="AK50:AK54"/>
    <mergeCell ref="W41:W47"/>
    <mergeCell ref="AL41:AL47"/>
    <mergeCell ref="AM41:AM47"/>
    <mergeCell ref="AN41:AN47"/>
    <mergeCell ref="AY41:AY47"/>
    <mergeCell ref="AZ41:AZ47"/>
    <mergeCell ref="AY51:AY54"/>
    <mergeCell ref="AZ51:AZ54"/>
    <mergeCell ref="BA51:BA54"/>
    <mergeCell ref="BA29:BA34"/>
    <mergeCell ref="W35:W40"/>
    <mergeCell ref="AL35:AL40"/>
    <mergeCell ref="AM35:AM40"/>
    <mergeCell ref="AN35:AN40"/>
    <mergeCell ref="AY35:AY40"/>
    <mergeCell ref="AZ35:AZ40"/>
    <mergeCell ref="BA35:BA40"/>
    <mergeCell ref="W29:W34"/>
    <mergeCell ref="AL29:AL34"/>
    <mergeCell ref="AM29:AM34"/>
    <mergeCell ref="AN29:AN34"/>
    <mergeCell ref="AY29:AY34"/>
    <mergeCell ref="AZ29:AZ34"/>
    <mergeCell ref="BA21:BA23"/>
    <mergeCell ref="W25:W28"/>
    <mergeCell ref="AL25:AL28"/>
    <mergeCell ref="AM25:AM28"/>
    <mergeCell ref="AN25:AN28"/>
    <mergeCell ref="AY25:AY28"/>
    <mergeCell ref="AZ25:AZ28"/>
    <mergeCell ref="BA25:BA28"/>
    <mergeCell ref="W21:W23"/>
    <mergeCell ref="AL21:AL23"/>
    <mergeCell ref="AM21:AM23"/>
    <mergeCell ref="AN21:AN23"/>
    <mergeCell ref="AY21:AY23"/>
    <mergeCell ref="AZ21:AZ23"/>
    <mergeCell ref="BA16:BA17"/>
    <mergeCell ref="W19:W20"/>
    <mergeCell ref="AL19:AL20"/>
    <mergeCell ref="AM19:AM20"/>
    <mergeCell ref="AN19:AN20"/>
    <mergeCell ref="AY19:AY20"/>
    <mergeCell ref="AZ19:AZ20"/>
    <mergeCell ref="BA19:BA20"/>
    <mergeCell ref="W16:W17"/>
    <mergeCell ref="AL16:AL17"/>
    <mergeCell ref="AM16:AM17"/>
    <mergeCell ref="AN16:AN17"/>
    <mergeCell ref="AY16:AY17"/>
    <mergeCell ref="AZ16:AZ17"/>
    <mergeCell ref="BA9:BA11"/>
    <mergeCell ref="W12:W14"/>
    <mergeCell ref="AL12:AL14"/>
    <mergeCell ref="AM12:AM14"/>
    <mergeCell ref="AN12:AN14"/>
    <mergeCell ref="AY12:AY14"/>
    <mergeCell ref="AZ12:AZ14"/>
    <mergeCell ref="BA12:BA14"/>
    <mergeCell ref="W9:W11"/>
    <mergeCell ref="AL9:AL11"/>
    <mergeCell ref="AM9:AM11"/>
    <mergeCell ref="AN9:AN11"/>
    <mergeCell ref="AY9:AY11"/>
    <mergeCell ref="AZ9:AZ11"/>
    <mergeCell ref="B2:B4"/>
    <mergeCell ref="C2:Z4"/>
    <mergeCell ref="AP6:BA6"/>
    <mergeCell ref="D7:E7"/>
    <mergeCell ref="O7:R7"/>
    <mergeCell ref="AD7:AE7"/>
    <mergeCell ref="B6:C6"/>
    <mergeCell ref="D6:F6"/>
    <mergeCell ref="G6:R6"/>
    <mergeCell ref="S6:W6"/>
    <mergeCell ref="X6:AA6"/>
    <mergeCell ref="AC6:AN6"/>
  </mergeCells>
  <conditionalFormatting sqref="AE9:AE221">
    <cfRule type="containsText" dxfId="16" priority="11" operator="containsText" text="No reporta avance en el periodo">
      <formula>NOT(ISERROR(SEARCH("No reporta avance en el periodo",AE9)))</formula>
    </cfRule>
    <cfRule type="containsText" dxfId="15" priority="12" operator="containsText" text="Avance insuficiente">
      <formula>NOT(ISERROR(SEARCH("Avance insuficiente",AE9)))</formula>
    </cfRule>
    <cfRule type="containsText" dxfId="14" priority="13" operator="containsText" text="Avance suficiente">
      <formula>NOT(ISERROR(SEARCH("Avance suficiente",AE9)))</formula>
    </cfRule>
    <cfRule type="containsText" dxfId="13" priority="14" operator="containsText" text="Avance satisfactorio">
      <formula>NOT(ISERROR(SEARCH("Avance satisfactorio",AE9)))</formula>
    </cfRule>
  </conditionalFormatting>
  <conditionalFormatting sqref="AI9:AI221">
    <cfRule type="containsText" dxfId="12" priority="8" operator="containsText" text="Sin iniciar">
      <formula>NOT(ISERROR(SEARCH("Sin iniciar",AI9)))</formula>
    </cfRule>
    <cfRule type="containsText" dxfId="11" priority="9" operator="containsText" text="Terminado">
      <formula>NOT(ISERROR(SEARCH("Terminado",AI9)))</formula>
    </cfRule>
    <cfRule type="containsText" dxfId="10" priority="10" operator="containsText" text="En gestión">
      <formula>NOT(ISERROR(SEARCH("En gestión",AI9)))</formula>
    </cfRule>
  </conditionalFormatting>
  <conditionalFormatting sqref="AR9:AR221">
    <cfRule type="containsText" dxfId="9" priority="4" operator="containsText" text="No reporta avance en el periodo">
      <formula>NOT(ISERROR(SEARCH("No reporta avance en el periodo",AR9)))</formula>
    </cfRule>
    <cfRule type="containsText" dxfId="8" priority="5" operator="containsText" text="Avance insuficiente">
      <formula>NOT(ISERROR(SEARCH("Avance insuficiente",AR9)))</formula>
    </cfRule>
    <cfRule type="containsText" dxfId="7" priority="6" operator="containsText" text="Avance suficiente">
      <formula>NOT(ISERROR(SEARCH("Avance suficiente",AR9)))</formula>
    </cfRule>
    <cfRule type="containsText" dxfId="6" priority="7" operator="containsText" text="Avance satisfactorio">
      <formula>NOT(ISERROR(SEARCH("Avance satisfactorio",AR9)))</formula>
    </cfRule>
  </conditionalFormatting>
  <conditionalFormatting sqref="AV9:AV17">
    <cfRule type="containsText" dxfId="5" priority="1" operator="containsText" text="Sin iniciar">
      <formula>NOT(ISERROR(SEARCH("Sin iniciar",AV9)))</formula>
    </cfRule>
    <cfRule type="containsText" dxfId="4" priority="2" operator="containsText" text="Terminado">
      <formula>NOT(ISERROR(SEARCH("Terminado",AV9)))</formula>
    </cfRule>
    <cfRule type="containsText" dxfId="3" priority="3" operator="containsText" text="En gestión">
      <formula>NOT(ISERROR(SEARCH("En gestión",AV9)))</formula>
    </cfRule>
  </conditionalFormatting>
  <conditionalFormatting sqref="AV19:AV45 AV47:AV221">
    <cfRule type="containsText" dxfId="2" priority="15" operator="containsText" text="Sin iniciar">
      <formula>NOT(ISERROR(SEARCH("Sin iniciar",AV19)))</formula>
    </cfRule>
    <cfRule type="containsText" dxfId="1" priority="16" operator="containsText" text="Terminado">
      <formula>NOT(ISERROR(SEARCH("Terminado",AV19)))</formula>
    </cfRule>
    <cfRule type="containsText" dxfId="0" priority="17" operator="containsText" text="En gestión">
      <formula>NOT(ISERROR(SEARCH("En gestión",AV19)))</formula>
    </cfRule>
  </conditionalFormatting>
  <dataValidations count="4">
    <dataValidation type="list" allowBlank="1" showInputMessage="1" showErrorMessage="1" sqref="E22" xr:uid="{D41CCF83-8EA1-473C-A861-17F7CC6DF375}">
      <formula1>INDIRECT(#REF!)</formula1>
    </dataValidation>
    <dataValidation type="list" allowBlank="1" showInputMessage="1" showErrorMessage="1" sqref="D22:D23" xr:uid="{9F338C2F-210B-41CD-AAE2-A744A9026504}">
      <formula1>LINEAS</formula1>
    </dataValidation>
    <dataValidation type="list" allowBlank="1" showInputMessage="1" showErrorMessage="1" sqref="E23" xr:uid="{D01A3C89-4DF7-49FE-A021-21F10B574065}">
      <formula1>INDIRECT(#REF!)</formula1>
    </dataValidation>
    <dataValidation allowBlank="1" showInputMessage="1" showErrorMessage="1" promptTitle="Registro de realizar:" prompt="Cantidad o porcentaje a entregar del producto." sqref="G190:G203 G206" xr:uid="{3137CA98-DC6F-4B01-B636-0C5A9CD7E662}"/>
  </dataValidations>
  <hyperlinks>
    <hyperlink ref="AT69" r:id="rId1" display="https://censoeconomiconacionalurbano.dane.gov.co/" xr:uid="{C01AE587-3D38-422F-AB87-2D79202A84E7}"/>
    <hyperlink ref="AT109" r:id="rId2" xr:uid="{6C1ECA18-9D17-4100-A1A7-B771320E7B66}"/>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Yury Liliana Sanchez Gracia</cp:lastModifiedBy>
  <dcterms:created xsi:type="dcterms:W3CDTF">2024-07-23T13:12:34Z</dcterms:created>
  <dcterms:modified xsi:type="dcterms:W3CDTF">2024-08-05T14:30:35Z</dcterms:modified>
</cp:coreProperties>
</file>