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ybrodriguezh\Downloads\"/>
    </mc:Choice>
  </mc:AlternateContent>
  <xr:revisionPtr revIDLastSave="0" documentId="13_ncr:1_{C99D7310-A08A-4450-89E1-5647A00010BF}" xr6:coauthVersionLast="47" xr6:coauthVersionMax="47" xr10:uidLastSave="{00000000-0000-0000-0000-000000000000}"/>
  <bookViews>
    <workbookView xWindow="-105" yWindow="75" windowWidth="28800" windowHeight="15450" xr2:uid="{00000000-000D-0000-FFFF-FFFF00000000}"/>
  </bookViews>
  <sheets>
    <sheet name="PLAN DE ACCIÓN_2024" sheetId="37" r:id="rId1"/>
    <sheet name="Listas" sheetId="3" state="hidden" r:id="rId2"/>
    <sheet name="PROYECTOS" sheetId="8" state="hidden" r:id="rId3"/>
  </sheets>
  <externalReferences>
    <externalReference r:id="rId4"/>
    <externalReference r:id="rId5"/>
    <externalReference r:id="rId6"/>
    <externalReference r:id="rId7"/>
    <externalReference r:id="rId8"/>
  </externalReferences>
  <definedNames>
    <definedName name="_xlnm._FilterDatabase" localSheetId="0" hidden="1">'PLAN DE ACCIÓN_2024'!$A$8:$AO$8</definedName>
    <definedName name="A" localSheetId="0">#REF!</definedName>
    <definedName name="A">#REF!</definedName>
    <definedName name="ADMINISTRADORASPUBLICO" localSheetId="0">#REF!</definedName>
    <definedName name="ADMINISTRADORASPUBLICO">#REF!</definedName>
    <definedName name="ANMINISTRADORASPRIVADO" localSheetId="0">#REF!</definedName>
    <definedName name="ANMINISTRADORASPRIVADO">#REF!</definedName>
    <definedName name="APORTESESCUELAS" localSheetId="0">#REF!</definedName>
    <definedName name="APORTESESCUELAS">#REF!</definedName>
    <definedName name="AREA" localSheetId="0">#REF!</definedName>
    <definedName name="AREA">#REF!</definedName>
    <definedName name="ARRENDAMIENTO" localSheetId="0">#REF!</definedName>
    <definedName name="ARRENDAMIENTO">#REF!</definedName>
    <definedName name="ARRENDAMIENTOS" localSheetId="0">#REF!</definedName>
    <definedName name="ARRENDAMIENTOS">#REF!</definedName>
    <definedName name="BARRANQUILLA" localSheetId="0">#REF!</definedName>
    <definedName name="BARRANQUILLA">#REF!</definedName>
    <definedName name="BOGOTÁ" localSheetId="0">#REF!</definedName>
    <definedName name="BOGOTÁ">#REF!</definedName>
    <definedName name="BUCARAMANGA" localSheetId="0">#REF!</definedName>
    <definedName name="BUCARAMANGA">#REF!</definedName>
    <definedName name="CAL_2021_EVAL_CAL" localSheetId="0">#REF!</definedName>
    <definedName name="CAL_2021_EVAL_CAL">#REF!</definedName>
    <definedName name="CALI" localSheetId="0">#REF!</definedName>
    <definedName name="CALI">#REF!</definedName>
    <definedName name="CAPA_TEC" localSheetId="0">#REF!</definedName>
    <definedName name="CAPA_TEC">#REF!</definedName>
    <definedName name="CAPACITACION" localSheetId="0">#REF!</definedName>
    <definedName name="CAPACITACION">#REF!</definedName>
    <definedName name="CAPACITACIÓN" localSheetId="0">#REF!</definedName>
    <definedName name="CAPACITACIÓN">#REF!</definedName>
    <definedName name="CARACTER_SOCIO" localSheetId="0">#REF!</definedName>
    <definedName name="CARACTER_SOCIO">#REF!</definedName>
    <definedName name="caractersoc" localSheetId="0">#REF!</definedName>
    <definedName name="caractersoc">#REF!</definedName>
    <definedName name="CENSOE" localSheetId="0">#REF!</definedName>
    <definedName name="CENSOE">#REF!</definedName>
    <definedName name="censoec" localSheetId="0">#REF!</definedName>
    <definedName name="censoec">#REF!</definedName>
    <definedName name="CENSOECONOMICO" localSheetId="0">#REF!</definedName>
    <definedName name="CENSOECONOMICO">#REF!</definedName>
    <definedName name="COMPRADEEQUIPO" localSheetId="0">#REF!</definedName>
    <definedName name="COMPRADEEQUIPO">#REF!</definedName>
    <definedName name="COMPRAEQUIPO" localSheetId="0">#REF!</definedName>
    <definedName name="COMPRAEQUIPO">#REF!</definedName>
    <definedName name="COMUNICACIONESYTRANS" localSheetId="0">#REF!</definedName>
    <definedName name="COMUNICACIONESYTRANS">#REF!</definedName>
    <definedName name="Concepto" localSheetId="0">#REF!</definedName>
    <definedName name="Concepto">#REF!</definedName>
    <definedName name="COOP" localSheetId="0">#REF!</definedName>
    <definedName name="COOP">#REF!</definedName>
    <definedName name="COOR_REG_SEN" localSheetId="0">#REF!</definedName>
    <definedName name="COOR_REG_SEN">#REF!</definedName>
    <definedName name="coordregsen" localSheetId="0">#REF!</definedName>
    <definedName name="coordregsen">#REF!</definedName>
    <definedName name="ctasnales" localSheetId="0">#REF!</definedName>
    <definedName name="ctasnales">#REF!</definedName>
    <definedName name="CUENTAS_N" localSheetId="0">#REF!</definedName>
    <definedName name="CUENTAS_N">#REF!</definedName>
    <definedName name="DANE_CENTRAL" localSheetId="0">#REF!</definedName>
    <definedName name="DANE_CENTRAL">#REF!</definedName>
    <definedName name="DCD" localSheetId="0">#REF!</definedName>
    <definedName name="DCD">#REF!</definedName>
    <definedName name="DDHH" localSheetId="0">#REF!</definedName>
    <definedName name="DDHH">#REF!</definedName>
    <definedName name="Derecho_a_la__justicia_seguridad_integtridad" localSheetId="0">#REF!</definedName>
    <definedName name="Derecho_a_la__justicia_seguridad_integtridad">#REF!</definedName>
    <definedName name="Derecho_a_la_educación_Educación_para_el_desarrollo_a_la_libre_personalidad_Educación_para_el_mantenimiento_de_la_paz" localSheetId="0">#REF!</definedName>
    <definedName name="Derecho_a_la_educación_Educación_para_el_desarrollo_a_la_libre_personalidad_Educación_para_el_mantenimiento_de_la_paz">#REF!</definedName>
    <definedName name="Derecho_a_la_igualdad_libertad_justicia" localSheetId="0">#REF!</definedName>
    <definedName name="Derecho_a_la_igualdad_libertad_justicia">#REF!</definedName>
    <definedName name="Derecho_a_la_Integridad_y_la_protección" localSheetId="0">#REF!</definedName>
    <definedName name="Derecho_a_la_Integridad_y_la_protección">#REF!</definedName>
    <definedName name="Derecho_a_la_libertad" localSheetId="0">#REF!</definedName>
    <definedName name="Derecho_a_la_libertad">#REF!</definedName>
    <definedName name="Derecho_a_la_libertad_de_conciencia_Derecho_a_la_libertad_de_culto" localSheetId="0">#REF!</definedName>
    <definedName name="Derecho_a_la_libertad_de_conciencia_Derecho_a_la_libertad_de_culto">#REF!</definedName>
    <definedName name="Derecho_a_la_libertad_de_expresión_Derecho_a_la_rectificación_en_condisiones_de_equidad" localSheetId="0">#REF!</definedName>
    <definedName name="Derecho_a_la_libertad_de_expresión_Derecho_a_la_rectificación_en_condisiones_de_equidad">#REF!</definedName>
    <definedName name="Derecho_a_la_libertad_Igualdad" localSheetId="0">#REF!</definedName>
    <definedName name="Derecho_a_la_libertad_Igualdad">#REF!</definedName>
    <definedName name="Derecho_a_la_libertad_justicia_e_Integridad" localSheetId="0">#REF!</definedName>
    <definedName name="Derecho_a_la_libertad_justicia_e_Integridad">#REF!</definedName>
    <definedName name="Derecho_a_la_libertad_justicia_seguridad_y_defensa" localSheetId="0">#REF!</definedName>
    <definedName name="Derecho_a_la_libertad_justicia_seguridad_y_defensa">#REF!</definedName>
    <definedName name="Derecho_a_la_libertad_y_justicia" localSheetId="0">#REF!</definedName>
    <definedName name="Derecho_a_la_libertad_y_justicia">#REF!</definedName>
    <definedName name="Derecho_a_la_no_discriminación_no_estimatización_no_invisibilización" localSheetId="0">#REF!</definedName>
    <definedName name="Derecho_a_la_no_discriminación_no_estimatización_no_invisibilización">#REF!</definedName>
    <definedName name="Derecho_a_la_Paz" localSheetId="0">#REF!</definedName>
    <definedName name="Derecho_a_la_Paz">#REF!</definedName>
    <definedName name="Derecho_a_la_personalidad_jurídica" localSheetId="0">#REF!</definedName>
    <definedName name="Derecho_a_la_personalidad_jurídica">#REF!</definedName>
    <definedName name="Derecho_a_la_Privacidad_Derecho_a_la_intimidad_Derecho_al_libre_desarrollo_de_la_personalidad" localSheetId="0">#REF!</definedName>
    <definedName name="Derecho_a_la_Privacidad_Derecho_a_la_intimidad_Derecho_al_libre_desarrollo_de_la_personalidad">#REF!</definedName>
    <definedName name="Derecho_a_la_propiedad_privada" localSheetId="0">#REF!</definedName>
    <definedName name="Derecho_a_la_propiedad_privada">#REF!</definedName>
    <definedName name="Derecho_a_una_vida_digna_Derecho_al_bienestar_Derecho_de_la_infancia" localSheetId="0">#REF!</definedName>
    <definedName name="Derecho_a_una_vida_digna_Derecho_al_bienestar_Derecho_de_la_infancia">#REF!</definedName>
    <definedName name="Derecho_al_ambiente_sano" localSheetId="0">#REF!</definedName>
    <definedName name="Derecho_al_ambiente_sano">#REF!</definedName>
    <definedName name="Derecho_al_establecimiento_de_un_Estado_de_derecho__Deberes_respecto_a_la_comunidad_en_un_sistema_democrático_Derecho_a_la_proteccion_defensa_seguridad_y_justicia" localSheetId="0">#REF!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 localSheetId="0">#REF!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 localSheetId="0">#REF!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 localSheetId="0">#REF!</definedName>
    <definedName name="Derecho_y_deber_ciudadano_a_propender_al_logro_y_mantenimiento_de_la_paz">#REF!</definedName>
    <definedName name="Derechos_civiles" localSheetId="0">#REF!</definedName>
    <definedName name="Derechos_civiles">#REF!</definedName>
    <definedName name="Derechos_civiles_economicos_culturales_politicos_y_seguridad_social" localSheetId="0">#REF!</definedName>
    <definedName name="Derechos_civiles_economicos_culturales_politicos_y_seguridad_social">#REF!</definedName>
    <definedName name="Derechos_civiles_y_políticos" localSheetId="0">#REF!</definedName>
    <definedName name="Derechos_civiles_y_políticos">#REF!</definedName>
    <definedName name="Derechos_civiles_y_politicos_nacionalidad" localSheetId="0">#REF!</definedName>
    <definedName name="Derechos_civiles_y_politicos_nacionalidad">#REF!</definedName>
    <definedName name="Derechos_de_información_y_acceso_libre_a_la_documentación_pública" localSheetId="0">#REF!</definedName>
    <definedName name="Derechos_de_información_y_acceso_libre_a_la_documentación_pública">#REF!</definedName>
    <definedName name="DICE" localSheetId="0">#REF!</definedName>
    <definedName name="DICE">#REF!</definedName>
    <definedName name="DIFUSION" localSheetId="0">#REF!</definedName>
    <definedName name="DIFUSION">#REF!</definedName>
    <definedName name="DIG" localSheetId="0">#REF!</definedName>
    <definedName name="DIG">#REF!</definedName>
    <definedName name="DIMPE" localSheetId="0">#REF!</definedName>
    <definedName name="DIMPE">#REF!</definedName>
    <definedName name="DIRPEN" localSheetId="0">#REF!</definedName>
    <definedName name="DIRPEN">#REF!</definedName>
    <definedName name="DIRSEN" localSheetId="0">#REF!</definedName>
    <definedName name="DIRSEN">#REF!</definedName>
    <definedName name="DP">[1]LISTAS!$B$5:$B$8</definedName>
    <definedName name="DSCN" localSheetId="0">#REF!</definedName>
    <definedName name="DSCN">#REF!</definedName>
    <definedName name="ENSERESYEQUIPOSDEOFICINA" localSheetId="0">#REF!</definedName>
    <definedName name="ENSERESYEQUIPOSDEOFICINA">#REF!</definedName>
    <definedName name="ESAP" localSheetId="0">#REF!</definedName>
    <definedName name="ESAP">#REF!</definedName>
    <definedName name="Etapa">[2]DATOS!$BH$2:$BH$7</definedName>
    <definedName name="FINANCIEROS" localSheetId="0">#REF!</definedName>
    <definedName name="FINANCIEROS">#REF!</definedName>
    <definedName name="FOCOS">'[1]LISTAS PE'!$B$5:$B$8</definedName>
    <definedName name="FONDANE_SEN" localSheetId="0">#REF!</definedName>
    <definedName name="FONDANE_SEN">#REF!</definedName>
    <definedName name="fondanesen" localSheetId="0">#REF!</definedName>
    <definedName name="fondanesen">#REF!</definedName>
    <definedName name="fortcapad" localSheetId="0">#REF!</definedName>
    <definedName name="fortcapad">#REF!</definedName>
    <definedName name="fortdifusion" localSheetId="0">#REF!</definedName>
    <definedName name="fortdifusion">#REF!</definedName>
    <definedName name="fortics" localSheetId="0">#REF!</definedName>
    <definedName name="fortics">#REF!</definedName>
    <definedName name="funocde" localSheetId="0">#REF!</definedName>
    <definedName name="funocde">#REF!</definedName>
    <definedName name="GASTOSFINANCIEROS" localSheetId="0">#REF!</definedName>
    <definedName name="GASTOSFINANCIEROS">#REF!</definedName>
    <definedName name="GEOESPACIAL" localSheetId="0">#REF!</definedName>
    <definedName name="GEOESPACIAL">#REF!</definedName>
    <definedName name="GESTION_DOC" localSheetId="0">#REF!</definedName>
    <definedName name="GESTION_DOC">#REF!</definedName>
    <definedName name="GESTIONDOC" localSheetId="0">#REF!</definedName>
    <definedName name="GESTIONDOC">#REF!</definedName>
    <definedName name="Hardware" localSheetId="0">#REF!</definedName>
    <definedName name="Hardware">#REF!</definedName>
    <definedName name="HORASEXTRASFESTVAC" localSheetId="0">#REF!</definedName>
    <definedName name="HORASEXTRASFESTVAC">#REF!</definedName>
    <definedName name="ICBF" localSheetId="0">#REF!</definedName>
    <definedName name="ICBF">#REF!</definedName>
    <definedName name="Implementacion" localSheetId="0">#REF!</definedName>
    <definedName name="Implementacion">#REF!</definedName>
    <definedName name="Implementacion_Acuerdo_de_Paz">[3]LISTAS!$L$2:$L$17</definedName>
    <definedName name="Impresos" localSheetId="0">#REF!</definedName>
    <definedName name="Impresos">#REF!</definedName>
    <definedName name="IMPRESOSYPUBLICACIONES" localSheetId="0">#REF!</definedName>
    <definedName name="IMPRESOSYPUBLICACIONES">#REF!</definedName>
    <definedName name="IMPREVISTOS" localSheetId="0">#REF!</definedName>
    <definedName name="IMPREVISTOS">#REF!</definedName>
    <definedName name="IMPUESTOS" localSheetId="0">#REF!</definedName>
    <definedName name="IMPUESTOS">#REF!</definedName>
    <definedName name="infogeo" localSheetId="0">#REF!</definedName>
    <definedName name="infogeo">#REF!</definedName>
    <definedName name="INFRAESTRUCTURA" localSheetId="0">#REF!</definedName>
    <definedName name="INFRAESTRUCTURA">#REF!</definedName>
    <definedName name="Insumos" localSheetId="0">#REF!</definedName>
    <definedName name="Insumos">#REF!</definedName>
    <definedName name="JOTA" localSheetId="0">#REF!</definedName>
    <definedName name="JOTA">#REF!</definedName>
    <definedName name="JUDICIALES" localSheetId="0">#REF!</definedName>
    <definedName name="JUDICIALES">#REF!</definedName>
    <definedName name="JURIDICA" localSheetId="0">#REF!</definedName>
    <definedName name="JURIDICA">#REF!</definedName>
    <definedName name="Ley" localSheetId="0">#REF!</definedName>
    <definedName name="Ley">#REF!</definedName>
    <definedName name="Ley_1757">[3]LISTAS!$N$2:$N$10</definedName>
    <definedName name="LINEAS">[4]Listado!$H$3:$H$8</definedName>
    <definedName name="LOGIST" localSheetId="0">#REF!</definedName>
    <definedName name="LOGIST">#REF!</definedName>
    <definedName name="LOGISTICA" localSheetId="0">#REF!</definedName>
    <definedName name="LOGISTICA">#REF!</definedName>
    <definedName name="Los_derechos_ciudadanos_el_derecho_de_petición_y_la_acción_de_tutela" localSheetId="0">#REF!</definedName>
    <definedName name="Los_derechos_ciudadanos_el_derecho_de_petición_y_la_acción_de_tutela">#REF!</definedName>
    <definedName name="MANIZALES" localSheetId="0">#REF!</definedName>
    <definedName name="MANIZALES">#REF!</definedName>
    <definedName name="MANTENIMIENTO" localSheetId="0">#REF!</definedName>
    <definedName name="MANTENIMIENTO">#REF!</definedName>
    <definedName name="MATERIALESYSUMINISTROS" localSheetId="0">#REF!</definedName>
    <definedName name="MATERIALESYSUMINISTROS">#REF!</definedName>
    <definedName name="MEDELLÍN" localSheetId="0">#REF!</definedName>
    <definedName name="MEDELLÍN">#REF!</definedName>
    <definedName name="mejinfraestructura" localSheetId="0">#REF!</definedName>
    <definedName name="mejinfraestructura">#REF!</definedName>
    <definedName name="MULTAS" localSheetId="0">#REF!</definedName>
    <definedName name="MULTAS">#REF!</definedName>
    <definedName name="MULTASYSANCIONES" localSheetId="0">#REF!</definedName>
    <definedName name="MULTASYSANCIONES">#REF!</definedName>
    <definedName name="No_Aplica_Por_favor_justifique_su_respuesta_en_el_campo_de_observaciones" localSheetId="0">#REF!</definedName>
    <definedName name="No_Aplica_Por_favor_justifique_su_respuesta_en_el_campo_de_observaciones">#REF!</definedName>
    <definedName name="OCI" localSheetId="0">#REF!</definedName>
    <definedName name="OCI">#REF!</definedName>
    <definedName name="OPLAN" localSheetId="0">#REF!</definedName>
    <definedName name="OPLAN">#REF!</definedName>
    <definedName name="Otros" localSheetId="0">#REF!</definedName>
    <definedName name="Otros">#REF!</definedName>
    <definedName name="Otros_gastos_operativos" localSheetId="0">#REF!</definedName>
    <definedName name="Otros_gastos_operativos">#REF!</definedName>
    <definedName name="OTROSGASTOSBIENES" localSheetId="0">#REF!</definedName>
    <definedName name="OTROSGASTOSBIENES">#REF!</definedName>
    <definedName name="OTROSGASTOSSERVICIOS" localSheetId="0">#REF!</definedName>
    <definedName name="OTROSGASTOSSERVICIOS">#REF!</definedName>
    <definedName name="OTROSPORBIENES" localSheetId="0">#REF!</definedName>
    <definedName name="OTROSPORBIENES">#REF!</definedName>
    <definedName name="OTROSPORSERVICIOS" localSheetId="0">#REF!</definedName>
    <definedName name="OTROSPORSERVICIOS">#REF!</definedName>
    <definedName name="Participacion" localSheetId="0">#REF!</definedName>
    <definedName name="Participacion">#REF!</definedName>
    <definedName name="Participacion_ciudadana_en_la_gestion_publica">[3]LISTAS!$M$2:$M$23</definedName>
    <definedName name="PCULTEST">PROYECTOS!$B$3:$B$4</definedName>
    <definedName name="PDIG">PROYECTOS!$D$3:$D$9</definedName>
    <definedName name="PDIRPEN">PROYECTOS!$A$3:$A$8</definedName>
    <definedName name="PDRA">PROYECTOS!$H$3:$H$5</definedName>
    <definedName name="PFONDANE">PROYECTOS!$L$3:$L$4</definedName>
    <definedName name="PFORCAP">PROYECTOS!$C$3:$C$6</definedName>
    <definedName name="PGESDOC">PROYECTOS!$E$3:$E$4</definedName>
    <definedName name="PINFANA">PROYECTOS!$I$3:$I$5</definedName>
    <definedName name="PINFEST">PROYECTOS!$J$3:$J$10</definedName>
    <definedName name="PINFRA">PROYECTOS!$F$3</definedName>
    <definedName name="PINNOVACION">PROYECTOS!$K$3:$K$7</definedName>
    <definedName name="PRIMATECNICA" localSheetId="0">#REF!</definedName>
    <definedName name="PRIMATECNICA">#REF!</definedName>
    <definedName name="PROYECTO" localSheetId="0">#REF!</definedName>
    <definedName name="PROYECTO">#REF!</definedName>
    <definedName name="PROYECTO_INV">[2]DATOS!$H$2:$H$25</definedName>
    <definedName name="PROYECTOP">PROYECTOS!$A$2:$L$2</definedName>
    <definedName name="PROYECTOS">PROYECTOS!$O$2:$O$13</definedName>
    <definedName name="PROYECTOS2021" localSheetId="0">#REF!</definedName>
    <definedName name="PROYECTOS2021">#REF!</definedName>
    <definedName name="proylogistica" localSheetId="0">#REF!</definedName>
    <definedName name="proylogistica">#REF!</definedName>
    <definedName name="PTECNOLOGIA">PROYECTOS!$G$3:$G$6</definedName>
    <definedName name="RUBRO" localSheetId="0">#REF!</definedName>
    <definedName name="RUBRO">#REF!</definedName>
    <definedName name="RUBROFUN">'[5]BASE FUNC'!$A$3:$AB$3</definedName>
    <definedName name="SECRETARIA" localSheetId="0">#REF!</definedName>
    <definedName name="SECRETARIA">#REF!</definedName>
    <definedName name="SEGUROS" localSheetId="0">#REF!</definedName>
    <definedName name="SEGUROS">#REF!</definedName>
    <definedName name="SENA" localSheetId="0">#REF!</definedName>
    <definedName name="SENA">#REF!</definedName>
    <definedName name="Servicios_TIC" localSheetId="0">#REF!</definedName>
    <definedName name="Servicios_TIC">#REF!</definedName>
    <definedName name="SERVICIOSPUBLICOS" localSheetId="0">#REF!</definedName>
    <definedName name="SERVICIOSPUBLICOS">#REF!</definedName>
    <definedName name="SERVICIOSPÚBLICOS" localSheetId="0">#REF!</definedName>
    <definedName name="SERVICIOSPÚBLICOS">#REF!</definedName>
    <definedName name="SISTEM" localSheetId="0">#REF!</definedName>
    <definedName name="SISTEM">#REF!</definedName>
    <definedName name="SISTEMAS" localSheetId="0">#REF!</definedName>
    <definedName name="SISTEMAS">#REF!</definedName>
    <definedName name="Software" localSheetId="0">#REF!</definedName>
    <definedName name="Software">#REF!</definedName>
    <definedName name="SUBDIRECCION" localSheetId="0">#REF!</definedName>
    <definedName name="SUBDIRECCION">#REF!</definedName>
    <definedName name="SUELDOSNOMINA" localSheetId="0">#REF!</definedName>
    <definedName name="SUELDOSNOMINA">#REF!</definedName>
    <definedName name="T_ECONOMICOS" localSheetId="0">#REF!</definedName>
    <definedName name="T_ECONOMICOS">#REF!</definedName>
    <definedName name="T_SOCIALES" localSheetId="0">#REF!</definedName>
    <definedName name="T_SOCIALES">#REF!</definedName>
    <definedName name="Talento_Humano" localSheetId="0">#REF!</definedName>
    <definedName name="Talento_Humano">#REF!</definedName>
    <definedName name="temaseconomicos" localSheetId="0">#REF!</definedName>
    <definedName name="temaseconomicos">#REF!</definedName>
    <definedName name="temassociales" localSheetId="0">#REF!</definedName>
    <definedName name="temassociales">#REF!</definedName>
    <definedName name="TERIITORIAL" localSheetId="0">#REF!</definedName>
    <definedName name="TERIITORIAL">#REF!</definedName>
    <definedName name="TERRITORIAL">[2]DATOS!$C$2:$C$8</definedName>
    <definedName name="Tipo_Producto">[2]DATOS!$BI$2:$BI$8</definedName>
    <definedName name="Tipo_Reprogramacion_Actividad">[2]DATOS!$BG$2:$BG$6</definedName>
    <definedName name="Tiquetes" localSheetId="0">#REF!</definedName>
    <definedName name="Tiquetes">#REF!</definedName>
    <definedName name="Transporte" localSheetId="0">#REF!</definedName>
    <definedName name="Transporte">#REF!</definedName>
    <definedName name="VIATICOS" localSheetId="0">#REF!</definedName>
    <definedName name="VIATICOS">#REF!</definedName>
    <definedName name="VIÁTICOS" localSheetId="0">#REF!</definedName>
    <definedName name="VIÁTICO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0" i="37" l="1"/>
  <c r="AI10" i="37"/>
  <c r="AD11" i="37"/>
  <c r="AE11" i="37" s="1"/>
  <c r="AI11" i="37"/>
  <c r="AD12" i="37"/>
  <c r="AI12" i="37"/>
  <c r="AD13" i="37"/>
  <c r="AE13" i="37" s="1"/>
  <c r="AI13" i="37"/>
  <c r="AD14" i="37"/>
  <c r="AE14" i="37" s="1"/>
  <c r="AI14" i="37"/>
  <c r="AD15" i="37"/>
  <c r="AE15" i="37" s="1"/>
  <c r="AI15" i="37"/>
  <c r="AI16" i="37"/>
  <c r="AD17" i="37"/>
  <c r="AE17" i="37" s="1"/>
  <c r="AI17" i="37"/>
  <c r="AD18" i="37"/>
  <c r="AE18" i="37" s="1"/>
  <c r="AI18" i="37"/>
  <c r="AD19" i="37"/>
  <c r="AE19" i="37" s="1"/>
  <c r="AI19" i="37"/>
  <c r="AD20" i="37"/>
  <c r="AE20" i="37" s="1"/>
  <c r="AI20" i="37"/>
  <c r="AD21" i="37"/>
  <c r="AE21" i="37" s="1"/>
  <c r="AI21" i="37"/>
  <c r="AD22" i="37"/>
  <c r="AE22" i="37" s="1"/>
  <c r="AI22" i="37"/>
  <c r="AI23" i="37"/>
  <c r="AI24" i="37"/>
  <c r="AD25" i="37"/>
  <c r="AI25" i="37"/>
  <c r="AD26" i="37"/>
  <c r="AI26" i="37"/>
  <c r="AD30" i="37"/>
  <c r="AI30" i="37"/>
  <c r="AD31" i="37"/>
  <c r="AI31" i="37"/>
  <c r="AD32" i="37"/>
  <c r="AI32" i="37"/>
  <c r="AD33" i="37"/>
  <c r="AE33" i="37" s="1"/>
  <c r="AI33" i="37"/>
  <c r="AD34" i="37"/>
  <c r="AE34" i="37" s="1"/>
  <c r="AI34" i="37"/>
  <c r="AD35" i="37"/>
  <c r="AE35" i="37" s="1"/>
  <c r="AI35" i="37"/>
  <c r="AD36" i="37"/>
  <c r="AE36" i="37" s="1"/>
  <c r="AI36" i="37"/>
  <c r="AD37" i="37"/>
  <c r="AI37" i="37"/>
  <c r="AD39" i="37"/>
  <c r="AE39" i="37" s="1"/>
  <c r="AI39" i="37"/>
  <c r="AD40" i="37"/>
  <c r="AE40" i="37" s="1"/>
  <c r="AI40" i="37"/>
  <c r="AD41" i="37"/>
  <c r="AE41" i="37" s="1"/>
  <c r="AI41" i="37"/>
  <c r="AD42" i="37"/>
  <c r="AE42" i="37" s="1"/>
  <c r="AI42" i="37"/>
  <c r="AD43" i="37"/>
  <c r="AE43" i="37" s="1"/>
  <c r="AI43" i="37"/>
  <c r="AD44" i="37"/>
  <c r="AI44" i="37"/>
  <c r="AD45" i="37"/>
  <c r="AE45" i="37" s="1"/>
  <c r="AI45" i="37"/>
  <c r="AD46" i="37"/>
  <c r="AE46" i="37" s="1"/>
  <c r="AI46" i="37"/>
  <c r="AD47" i="37"/>
  <c r="AE47" i="37" s="1"/>
  <c r="AI47" i="37"/>
  <c r="AD48" i="37"/>
  <c r="AE48" i="37" s="1"/>
  <c r="AI48" i="37"/>
  <c r="AD51" i="37"/>
  <c r="AI51" i="37"/>
  <c r="AD52" i="37"/>
  <c r="AI52" i="37"/>
  <c r="AD54" i="37"/>
  <c r="AE54" i="37" s="1"/>
  <c r="AI54" i="37"/>
  <c r="AD55" i="37"/>
  <c r="AE55" i="37" s="1"/>
  <c r="AI55" i="37"/>
  <c r="AD56" i="37"/>
  <c r="AE56" i="37" s="1"/>
  <c r="AI56" i="37"/>
  <c r="AD57" i="37"/>
  <c r="AE57" i="37" s="1"/>
  <c r="AI57" i="37"/>
  <c r="AD58" i="37"/>
  <c r="AE58" i="37" s="1"/>
  <c r="AI58" i="37"/>
  <c r="AD59" i="37"/>
  <c r="AI59" i="37"/>
  <c r="AD60" i="37"/>
  <c r="AI60" i="37"/>
  <c r="AD61" i="37"/>
  <c r="AI61" i="37"/>
  <c r="AD62" i="37"/>
  <c r="AI62" i="37"/>
  <c r="AD63" i="37"/>
  <c r="AI63" i="37"/>
  <c r="AD64" i="37"/>
  <c r="AI64" i="37"/>
  <c r="AD65" i="37"/>
  <c r="AI65" i="37"/>
  <c r="AD66" i="37"/>
  <c r="AE66" i="37" s="1"/>
  <c r="AI66" i="37"/>
  <c r="AD67" i="37"/>
  <c r="AE67" i="37" s="1"/>
  <c r="AI67" i="37"/>
  <c r="AD68" i="37"/>
  <c r="AE68" i="37" s="1"/>
  <c r="AI68" i="37"/>
  <c r="AD69" i="37"/>
  <c r="AE69" i="37" s="1"/>
  <c r="AI69" i="37"/>
  <c r="AD70" i="37"/>
  <c r="AE70" i="37" s="1"/>
  <c r="AI70" i="37"/>
  <c r="AD71" i="37"/>
  <c r="AE71" i="37" s="1"/>
  <c r="AI71" i="37"/>
  <c r="AD72" i="37"/>
  <c r="AE72" i="37" s="1"/>
  <c r="AI72" i="37"/>
  <c r="AD73" i="37"/>
  <c r="AI73" i="37"/>
  <c r="AD74" i="37"/>
  <c r="AI74" i="37"/>
  <c r="AD75" i="37"/>
  <c r="AI75" i="37"/>
  <c r="AD76" i="37"/>
  <c r="AE76" i="37" s="1"/>
  <c r="AI76" i="37"/>
  <c r="AD77" i="37"/>
  <c r="AE77" i="37" s="1"/>
  <c r="AI77" i="37"/>
  <c r="AD78" i="37"/>
  <c r="AE78" i="37" s="1"/>
  <c r="AI78" i="37"/>
  <c r="AD79" i="37"/>
  <c r="AE79" i="37" s="1"/>
  <c r="AI79" i="37"/>
  <c r="AD80" i="37"/>
  <c r="AI80" i="37"/>
  <c r="AD81" i="37"/>
  <c r="AI81" i="37"/>
  <c r="AD82" i="37"/>
  <c r="AI82" i="37"/>
  <c r="AD83" i="37"/>
  <c r="AI83" i="37"/>
  <c r="AD84" i="37"/>
  <c r="AI84" i="37"/>
  <c r="AD85" i="37"/>
  <c r="AI85" i="37"/>
  <c r="AD86" i="37"/>
  <c r="AI86" i="37"/>
  <c r="AD87" i="37"/>
  <c r="AI87" i="37"/>
  <c r="AD88" i="37"/>
  <c r="AI88" i="37"/>
  <c r="AD89" i="37"/>
  <c r="AI89" i="37"/>
  <c r="AD90" i="37"/>
  <c r="AE90" i="37" s="1"/>
  <c r="AI90" i="37"/>
  <c r="AD91" i="37"/>
  <c r="AE91" i="37" s="1"/>
  <c r="AI91" i="37"/>
  <c r="AD92" i="37"/>
  <c r="AI92" i="37"/>
  <c r="AD93" i="37"/>
  <c r="AI93" i="37"/>
  <c r="AD94" i="37"/>
  <c r="AI94" i="37"/>
  <c r="AD95" i="37"/>
  <c r="AE95" i="37" s="1"/>
  <c r="AI95" i="37"/>
  <c r="AD96" i="37"/>
  <c r="AE96" i="37" s="1"/>
  <c r="AI96" i="37"/>
  <c r="AD97" i="37"/>
  <c r="AI97" i="37"/>
  <c r="AD99" i="37"/>
  <c r="AI99" i="37"/>
  <c r="AD100" i="37"/>
  <c r="AI100" i="37"/>
  <c r="AD101" i="37"/>
  <c r="AI101" i="37"/>
  <c r="AD102" i="37"/>
  <c r="AE102" i="37" s="1"/>
  <c r="AI102" i="37"/>
  <c r="AD103" i="37"/>
  <c r="AE103" i="37" s="1"/>
  <c r="AI103" i="37"/>
  <c r="AD104" i="37"/>
  <c r="AI104" i="37"/>
  <c r="AD105" i="37"/>
  <c r="AE105" i="37" s="1"/>
  <c r="AI105" i="37"/>
  <c r="AD106" i="37"/>
  <c r="AE106" i="37" s="1"/>
  <c r="AI106" i="37"/>
  <c r="AD107" i="37"/>
  <c r="AE107" i="37" s="1"/>
  <c r="AI107" i="37"/>
  <c r="AD108" i="37"/>
  <c r="AE108" i="37" s="1"/>
  <c r="AI108" i="37"/>
  <c r="AD109" i="37"/>
  <c r="AI109" i="37"/>
  <c r="AD110" i="37"/>
  <c r="AI110" i="37"/>
  <c r="AD111" i="37"/>
  <c r="AI111" i="37"/>
  <c r="AD112" i="37"/>
  <c r="AI112" i="37"/>
  <c r="AD113" i="37"/>
  <c r="AI113" i="37"/>
  <c r="AD114" i="37"/>
  <c r="AE114" i="37" s="1"/>
  <c r="AI114" i="37"/>
  <c r="AD115" i="37"/>
  <c r="AE115" i="37" s="1"/>
  <c r="AI115" i="37"/>
  <c r="AD116" i="37"/>
  <c r="AI116" i="37"/>
  <c r="AD117" i="37"/>
  <c r="AI117" i="37"/>
  <c r="AD118" i="37"/>
  <c r="AI118" i="37"/>
  <c r="AD119" i="37"/>
  <c r="AI119" i="37"/>
  <c r="AD120" i="37"/>
  <c r="AI120" i="37"/>
  <c r="AD121" i="37"/>
  <c r="AI121" i="37"/>
  <c r="AD122" i="37"/>
  <c r="AE122" i="37" s="1"/>
  <c r="AI122" i="37"/>
  <c r="AD123" i="37"/>
  <c r="AE123" i="37" s="1"/>
  <c r="AI123" i="37"/>
  <c r="AD124" i="37"/>
  <c r="AI124" i="37"/>
  <c r="AD125" i="37"/>
  <c r="AI125" i="37"/>
  <c r="AD126" i="37"/>
  <c r="AE126" i="37" s="1"/>
  <c r="AI126" i="37"/>
  <c r="AD127" i="37"/>
  <c r="AE127" i="37" s="1"/>
  <c r="AI127" i="37"/>
  <c r="AD128" i="37"/>
  <c r="AE128" i="37" s="1"/>
  <c r="AI128" i="37"/>
  <c r="AD129" i="37"/>
  <c r="AE129" i="37" s="1"/>
  <c r="AI129" i="37"/>
  <c r="AD130" i="37"/>
  <c r="AE130" i="37" s="1"/>
  <c r="AI130" i="37"/>
  <c r="AD131" i="37"/>
  <c r="AE131" i="37" s="1"/>
  <c r="AI131" i="37"/>
  <c r="AD132" i="37"/>
  <c r="AE132" i="37" s="1"/>
  <c r="AI132" i="37"/>
  <c r="AD133" i="37"/>
  <c r="AE133" i="37" s="1"/>
  <c r="AI133" i="37"/>
  <c r="AD134" i="37"/>
  <c r="AE134" i="37" s="1"/>
  <c r="AI134" i="37"/>
  <c r="AD135" i="37"/>
  <c r="AI135" i="37"/>
  <c r="AD136" i="37"/>
  <c r="AE136" i="37" s="1"/>
  <c r="AI136" i="37"/>
  <c r="AD137" i="37"/>
  <c r="AE137" i="37" s="1"/>
  <c r="AI137" i="37"/>
  <c r="AD138" i="37"/>
  <c r="AE138" i="37" s="1"/>
  <c r="AI138" i="37"/>
  <c r="AD139" i="37"/>
  <c r="AI139" i="37"/>
  <c r="AD140" i="37"/>
  <c r="AE140" i="37" s="1"/>
  <c r="AI140" i="37"/>
  <c r="AD141" i="37"/>
  <c r="AE141" i="37" s="1"/>
  <c r="AI141" i="37"/>
  <c r="AD142" i="37"/>
  <c r="AE142" i="37" s="1"/>
  <c r="AI142" i="37"/>
  <c r="AD143" i="37"/>
  <c r="AE143" i="37" s="1"/>
  <c r="AI143" i="37"/>
  <c r="AD144" i="37"/>
  <c r="AE144" i="37" s="1"/>
  <c r="AI144" i="37"/>
  <c r="AD145" i="37"/>
  <c r="AI145" i="37"/>
  <c r="AD146" i="37"/>
  <c r="AE146" i="37" s="1"/>
  <c r="AI146" i="37"/>
  <c r="AD147" i="37"/>
  <c r="AE147" i="37" s="1"/>
  <c r="AI147" i="37"/>
  <c r="AD148" i="37"/>
  <c r="AE148" i="37" s="1"/>
  <c r="AI148" i="37"/>
  <c r="AD150" i="37"/>
  <c r="AE150" i="37" s="1"/>
  <c r="AI150" i="37"/>
  <c r="AD151" i="37"/>
  <c r="AE151" i="37" s="1"/>
  <c r="AI151" i="37"/>
  <c r="AD152" i="37"/>
  <c r="AE152" i="37" s="1"/>
  <c r="AI154" i="37"/>
  <c r="AD155" i="37"/>
  <c r="AI155" i="37"/>
  <c r="AD156" i="37"/>
  <c r="AI156" i="37"/>
  <c r="AD157" i="37"/>
  <c r="AI157" i="37"/>
  <c r="AD158" i="37"/>
  <c r="AI158" i="37"/>
  <c r="AD159" i="37"/>
  <c r="AI159" i="37"/>
  <c r="AD162" i="37"/>
  <c r="AI162" i="37"/>
  <c r="AD163" i="37"/>
  <c r="AE163" i="37" s="1"/>
  <c r="AI163" i="37"/>
  <c r="AD164" i="37"/>
  <c r="AE164" i="37" s="1"/>
  <c r="AI164" i="37"/>
  <c r="AD165" i="37"/>
  <c r="AE165" i="37" s="1"/>
  <c r="AI165" i="37"/>
  <c r="AD166" i="37"/>
  <c r="AE166" i="37" s="1"/>
  <c r="AI166" i="37"/>
  <c r="AD169" i="37"/>
  <c r="AI169" i="37"/>
  <c r="AD170" i="37"/>
  <c r="AI170" i="37"/>
  <c r="AD171" i="37"/>
  <c r="AI171" i="37"/>
  <c r="AD172" i="37"/>
  <c r="AI172" i="37"/>
  <c r="AD173" i="37"/>
  <c r="AI173" i="37"/>
  <c r="AD175" i="37"/>
  <c r="AE175" i="37" s="1"/>
  <c r="AI175" i="37"/>
  <c r="AD176" i="37"/>
  <c r="AE176" i="37" s="1"/>
  <c r="AI176" i="37"/>
  <c r="AD177" i="37"/>
  <c r="AE177" i="37" s="1"/>
  <c r="AI177" i="37"/>
  <c r="AD178" i="37"/>
  <c r="AE178" i="37" s="1"/>
  <c r="AI178" i="37"/>
  <c r="AD179" i="37"/>
  <c r="AI179" i="37"/>
  <c r="AD180" i="37"/>
  <c r="AI180" i="37"/>
  <c r="AD181" i="37"/>
  <c r="AI181" i="37"/>
  <c r="AD182" i="37"/>
  <c r="AI182" i="37"/>
  <c r="AD183" i="37"/>
  <c r="AI183" i="37"/>
  <c r="AD184" i="37"/>
  <c r="AI184" i="37"/>
  <c r="AD185" i="37"/>
  <c r="AE185" i="37" s="1"/>
  <c r="AI185" i="37"/>
  <c r="AD186" i="37"/>
  <c r="AE186" i="37" s="1"/>
  <c r="AI186" i="37"/>
  <c r="AD187" i="37"/>
  <c r="AE187" i="37" s="1"/>
  <c r="AI187" i="37"/>
  <c r="AD188" i="37"/>
  <c r="AE188" i="37" s="1"/>
  <c r="AI188" i="37"/>
  <c r="AD189" i="37"/>
  <c r="AE189" i="37" s="1"/>
  <c r="AI189" i="37"/>
  <c r="AD190" i="37"/>
  <c r="AE190" i="37" s="1"/>
  <c r="AI190" i="37"/>
  <c r="AD191" i="37"/>
  <c r="AE191" i="37" s="1"/>
  <c r="AI191" i="37"/>
  <c r="AD192" i="37"/>
  <c r="AE192" i="37" s="1"/>
  <c r="AI192" i="37"/>
  <c r="AD193" i="37"/>
  <c r="AE193" i="37" s="1"/>
  <c r="AI193" i="37"/>
  <c r="AD194" i="37"/>
  <c r="AE194" i="37" s="1"/>
  <c r="AI194" i="37"/>
  <c r="AD195" i="37"/>
  <c r="AI195" i="37"/>
  <c r="AD196" i="37"/>
  <c r="AI196" i="37"/>
  <c r="AD197" i="37"/>
  <c r="AI197" i="37"/>
  <c r="AD198" i="37"/>
  <c r="AI198" i="37"/>
  <c r="AD199" i="37"/>
  <c r="AE199" i="37" s="1"/>
  <c r="AI199" i="37"/>
  <c r="AD200" i="37"/>
  <c r="AE200" i="37" s="1"/>
  <c r="AI200" i="37"/>
  <c r="AD201" i="37"/>
  <c r="AE201" i="37" s="1"/>
  <c r="AI201" i="37"/>
  <c r="AD202" i="37"/>
  <c r="AE202" i="37" s="1"/>
  <c r="AI202" i="37"/>
  <c r="AD203" i="37"/>
  <c r="AE203" i="37" s="1"/>
  <c r="AI203" i="37"/>
  <c r="AD204" i="37"/>
  <c r="AE204" i="37" s="1"/>
  <c r="AI204" i="37"/>
  <c r="AD205" i="37"/>
  <c r="AI205" i="37"/>
  <c r="AD206" i="37"/>
  <c r="AE206" i="37" s="1"/>
  <c r="AI206" i="37"/>
  <c r="AD207" i="37"/>
  <c r="AI207" i="37"/>
  <c r="AD208" i="37"/>
  <c r="AI208" i="37"/>
  <c r="AD209" i="37"/>
  <c r="AE209" i="37" s="1"/>
  <c r="AI209" i="37"/>
  <c r="AD210" i="37"/>
  <c r="AE210" i="37" s="1"/>
  <c r="AI210" i="37"/>
  <c r="AD211" i="37"/>
  <c r="AE211" i="37" s="1"/>
  <c r="AI211" i="37"/>
  <c r="AD212" i="37"/>
  <c r="AE212" i="37" s="1"/>
  <c r="AI212" i="37"/>
  <c r="AD213" i="37"/>
  <c r="AE213" i="37" s="1"/>
  <c r="AI213" i="37"/>
  <c r="AD214" i="37"/>
  <c r="AE214" i="37" s="1"/>
  <c r="AI214" i="37"/>
  <c r="AD215" i="37"/>
  <c r="AI215" i="37"/>
  <c r="AD216" i="37"/>
  <c r="AI216" i="37"/>
  <c r="AD217" i="37"/>
  <c r="AE217" i="37" s="1"/>
  <c r="AI217" i="37"/>
  <c r="AD218" i="37"/>
  <c r="AI218" i="37"/>
  <c r="AD219" i="37"/>
  <c r="AI219" i="37"/>
  <c r="AD220" i="37"/>
  <c r="AI220" i="37"/>
  <c r="AD221" i="37"/>
  <c r="AI221" i="37"/>
  <c r="AD222" i="37"/>
  <c r="AE222" i="37" s="1"/>
  <c r="AI222" i="37"/>
  <c r="AD9" i="37"/>
  <c r="AE9" i="37" s="1"/>
  <c r="AI9" i="37"/>
  <c r="AC161" i="37"/>
  <c r="AC160" i="37"/>
  <c r="AC153" i="37"/>
  <c r="AD153" i="37" s="1"/>
  <c r="AE153" i="37" s="1"/>
  <c r="AC152" i="37"/>
  <c r="AI152" i="37" s="1"/>
  <c r="AC149" i="37"/>
  <c r="AE60" i="37"/>
  <c r="AE145" i="37"/>
  <c r="AK148" i="37"/>
  <c r="AK149" i="37"/>
  <c r="AK152" i="37"/>
  <c r="AK153" i="37"/>
  <c r="AK154" i="37"/>
  <c r="AE155" i="37"/>
  <c r="AE156" i="37"/>
  <c r="AE157" i="37"/>
  <c r="AE158" i="37"/>
  <c r="AE159" i="37"/>
  <c r="AK160" i="37"/>
  <c r="AK161" i="37"/>
  <c r="AE162" i="37"/>
  <c r="AK162" i="37"/>
  <c r="AK163" i="37"/>
  <c r="AC164" i="37"/>
  <c r="AK164" i="37"/>
  <c r="AK165" i="37"/>
  <c r="AK166" i="37"/>
  <c r="AC167" i="37"/>
  <c r="AD167" i="37" s="1"/>
  <c r="AE167" i="37" s="1"/>
  <c r="AK167" i="37"/>
  <c r="AC168" i="37"/>
  <c r="AD168" i="37" s="1"/>
  <c r="AE168" i="37" s="1"/>
  <c r="AK168" i="37"/>
  <c r="AE169" i="37"/>
  <c r="AE170" i="37"/>
  <c r="AE171" i="37"/>
  <c r="AE172" i="37"/>
  <c r="AK172" i="37"/>
  <c r="AE173" i="37"/>
  <c r="AK173" i="37"/>
  <c r="AC174" i="37"/>
  <c r="AD174" i="37" s="1"/>
  <c r="AE174" i="37" s="1"/>
  <c r="AK174" i="37"/>
  <c r="AK177" i="37"/>
  <c r="AE92" i="37"/>
  <c r="AE93" i="37"/>
  <c r="AE94" i="37"/>
  <c r="AE97" i="37"/>
  <c r="AC98" i="37"/>
  <c r="AE99" i="37"/>
  <c r="AE100" i="37"/>
  <c r="AE101" i="37"/>
  <c r="AC102" i="37"/>
  <c r="AE104" i="37"/>
  <c r="AE109" i="37"/>
  <c r="AE110" i="37"/>
  <c r="AE111" i="37"/>
  <c r="AE112" i="37"/>
  <c r="AE113" i="37"/>
  <c r="AE116" i="37"/>
  <c r="AE117" i="37"/>
  <c r="AK24" i="37"/>
  <c r="AE24" i="37"/>
  <c r="AK23" i="37"/>
  <c r="AE23" i="37"/>
  <c r="AE10" i="37"/>
  <c r="AE12" i="37"/>
  <c r="AE16" i="37"/>
  <c r="AE195" i="37"/>
  <c r="AE196" i="37"/>
  <c r="AE197" i="37"/>
  <c r="AE198" i="37"/>
  <c r="AE205" i="37"/>
  <c r="AE207" i="37"/>
  <c r="AE208" i="37"/>
  <c r="AC179" i="37"/>
  <c r="AE179" i="37"/>
  <c r="AE180" i="37"/>
  <c r="AE181" i="37"/>
  <c r="AE182" i="37"/>
  <c r="AE183" i="37"/>
  <c r="AE184" i="37"/>
  <c r="AE118" i="37"/>
  <c r="AE119" i="37"/>
  <c r="AE120" i="37"/>
  <c r="AE121" i="37"/>
  <c r="AE124" i="37"/>
  <c r="AE125" i="37"/>
  <c r="AE135" i="37"/>
  <c r="AE139" i="37"/>
  <c r="AE219" i="37"/>
  <c r="AE220" i="37"/>
  <c r="AE221" i="37"/>
  <c r="AE215" i="37"/>
  <c r="AE216" i="37"/>
  <c r="AE218" i="37"/>
  <c r="AK58" i="37"/>
  <c r="AE59" i="37"/>
  <c r="AK59" i="37"/>
  <c r="AK60" i="37"/>
  <c r="AE61" i="37"/>
  <c r="AK61" i="37"/>
  <c r="AE62" i="37"/>
  <c r="AK62" i="37"/>
  <c r="AE63" i="37"/>
  <c r="AK63" i="37"/>
  <c r="AE64" i="37"/>
  <c r="AK64" i="37"/>
  <c r="AE65" i="37"/>
  <c r="AK65" i="37"/>
  <c r="AK66" i="37"/>
  <c r="AK67" i="37"/>
  <c r="AE73" i="37"/>
  <c r="AE74" i="37"/>
  <c r="AE75" i="37"/>
  <c r="AE80" i="37"/>
  <c r="AE81" i="37"/>
  <c r="AE82" i="37"/>
  <c r="AE83" i="37"/>
  <c r="AE84" i="37"/>
  <c r="AE85" i="37"/>
  <c r="AE86" i="37"/>
  <c r="AE87" i="37"/>
  <c r="AE88" i="37"/>
  <c r="AE89" i="37"/>
  <c r="AE51" i="37"/>
  <c r="AE52" i="37"/>
  <c r="AC53" i="37"/>
  <c r="AK53" i="37"/>
  <c r="AC56" i="37"/>
  <c r="AK56" i="37"/>
  <c r="AE25" i="37"/>
  <c r="AE26" i="37"/>
  <c r="AC27" i="37"/>
  <c r="AD27" i="37" s="1"/>
  <c r="AE27" i="37"/>
  <c r="AC28" i="37"/>
  <c r="AC29" i="37"/>
  <c r="AE30" i="37"/>
  <c r="AE31" i="37"/>
  <c r="AE32" i="37"/>
  <c r="AE37" i="37"/>
  <c r="AC38" i="37"/>
  <c r="AC39" i="37"/>
  <c r="AC41" i="37"/>
  <c r="AC42" i="37"/>
  <c r="AC44" i="37"/>
  <c r="AE44" i="37"/>
  <c r="AC45" i="37"/>
  <c r="AC46" i="37"/>
  <c r="AC47" i="37"/>
  <c r="AC48" i="37"/>
  <c r="AC49" i="37"/>
  <c r="AC50" i="37"/>
  <c r="W176" i="37"/>
  <c r="W175" i="37"/>
  <c r="W159" i="37"/>
  <c r="W158" i="37"/>
  <c r="W154" i="37"/>
  <c r="W153" i="37"/>
  <c r="W149" i="37"/>
  <c r="AD149" i="37" l="1"/>
  <c r="AE149" i="37" s="1"/>
  <c r="AI149" i="37"/>
  <c r="AD53" i="37"/>
  <c r="AE53" i="37" s="1"/>
  <c r="AI53" i="37"/>
  <c r="AD160" i="37"/>
  <c r="AE160" i="37" s="1"/>
  <c r="AI160" i="37"/>
  <c r="AD161" i="37"/>
  <c r="AE161" i="37" s="1"/>
  <c r="AI161" i="37"/>
  <c r="AD38" i="37"/>
  <c r="AE38" i="37" s="1"/>
  <c r="AI38" i="37"/>
  <c r="AI174" i="37"/>
  <c r="AD50" i="37"/>
  <c r="AE50" i="37" s="1"/>
  <c r="AI50" i="37"/>
  <c r="AD49" i="37"/>
  <c r="AE49" i="37" s="1"/>
  <c r="AI49" i="37"/>
  <c r="AD29" i="37"/>
  <c r="AE29" i="37" s="1"/>
  <c r="AI29" i="37"/>
  <c r="AD28" i="37"/>
  <c r="AE28" i="37" s="1"/>
  <c r="AI28" i="37"/>
  <c r="AD98" i="37"/>
  <c r="AE98" i="37" s="1"/>
  <c r="AI98" i="37"/>
  <c r="AI168" i="37"/>
  <c r="AI153" i="37"/>
  <c r="AI167" i="37"/>
  <c r="AI27" i="3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tc={98B2C3BB-EAFB-48C8-AFD2-BD0C8D412D8A}</author>
  </authors>
  <commentList>
    <comment ref="AL18" authorId="0" shapeId="0" xr:uid="{98B2C3BB-EAFB-48C8-AFD2-BD0C8D412D8A}">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Se reporta por este medio, ya que la subdirección contrató un profesional par apoyar esta meta. </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sulta - Tabla1" description="Conexión a la consulta 'Tabla1' en el libro." type="5" refreshedVersion="8" background="1" saveData="1">
    <dbPr connection="Provider=Microsoft.Mashup.OleDb.1;Data Source=$Workbook$;Location=Tabla1;Extended Properties=&quot;&quot;" command="SELECT * FROM [Tabla1]"/>
  </connection>
  <connection id="2" xr16:uid="{00000000-0015-0000-FFFF-FFFF01000000}" keepAlive="1" name="Consulta - Tabla3" description="Conexión a la consulta 'Tabla3' en el libro." type="5" refreshedVersion="0" background="1">
    <dbPr connection="Provider=Microsoft.Mashup.OleDb.1;Data Source=$Workbook$;Location=Tabla3;Extended Properties=&quot;&quot;" command="SELECT * FROM [Tabla3]"/>
  </connection>
</connections>
</file>

<file path=xl/sharedStrings.xml><?xml version="1.0" encoding="utf-8"?>
<sst xmlns="http://schemas.openxmlformats.org/spreadsheetml/2006/main" count="4774" uniqueCount="1466">
  <si>
    <t>I TRIMESTRE</t>
  </si>
  <si>
    <t>II TRIMESTRE</t>
  </si>
  <si>
    <t>III TRIMESTRE</t>
  </si>
  <si>
    <t>IV TRIMESTRE</t>
  </si>
  <si>
    <t>DIR AAI_Alianzas y Asuntos Internacionales</t>
  </si>
  <si>
    <t>FONDANE</t>
  </si>
  <si>
    <t xml:space="preserve">FECHA DE DILIGENCIAMIENTO: </t>
  </si>
  <si>
    <t>INFORMACIÓN RESPONSABLES</t>
  </si>
  <si>
    <t>ALINEACIÓN ESTRATEGICA</t>
  </si>
  <si>
    <t>PROGRAMACIÓN DE METAS</t>
  </si>
  <si>
    <t>PROGRAMACIÓN PRESUPUESTAL</t>
  </si>
  <si>
    <t>ALINEACIÓN CON PROCESOS</t>
  </si>
  <si>
    <t xml:space="preserve">SEGUIMIENTO I TRIMESTRE                                            </t>
  </si>
  <si>
    <t>ÁREA RESPONSABLE</t>
  </si>
  <si>
    <t>[ID META]</t>
  </si>
  <si>
    <t>FUENTE DE META</t>
  </si>
  <si>
    <t>META TOTAL</t>
  </si>
  <si>
    <t>META DESCRIPTIVA</t>
  </si>
  <si>
    <t>TIPO DE INDICADOR</t>
  </si>
  <si>
    <t>UNIDAD DE MEDIDA</t>
  </si>
  <si>
    <t>ENTREGABLE</t>
  </si>
  <si>
    <t xml:space="preserve">FECHA DE INICIO </t>
  </si>
  <si>
    <t xml:space="preserve">FECHA FINAL </t>
  </si>
  <si>
    <t>AVANCE TRIMESTRAL
ACUMULADO</t>
  </si>
  <si>
    <t>FUNCIONAMIENTO</t>
  </si>
  <si>
    <t>VALOR FUNCIONAMIENTO</t>
  </si>
  <si>
    <t>PROYECTO DE INVERSIÓN</t>
  </si>
  <si>
    <t>PRODUCTO</t>
  </si>
  <si>
    <t>VALOR</t>
  </si>
  <si>
    <t>PROCESO DEL SIGI ASOCIADO</t>
  </si>
  <si>
    <t xml:space="preserve">PLANES ADMINISTRATIVOS </t>
  </si>
  <si>
    <t>POLÍTICA MIPG RELACIONADA</t>
  </si>
  <si>
    <t>TRANSFORMACIONES DEL PLAN NACIONAL DE DESARROLLO</t>
  </si>
  <si>
    <t>AVANCE CUANTITATIVO</t>
  </si>
  <si>
    <t>NIVEL DE CUMPLIMIENTO EN EL TRIMESTRE</t>
  </si>
  <si>
    <t>AVANCE CUALITATIVO</t>
  </si>
  <si>
    <t>EVIDENCIA</t>
  </si>
  <si>
    <t>JUSTIFICACIÓN NO CUMPLIMIENTO</t>
  </si>
  <si>
    <t>ESTADO REAL DE LA META EN EL TRIMESTRE</t>
  </si>
  <si>
    <t xml:space="preserve">Valor recursos de FUNCIONAMIENTO (pesos) </t>
  </si>
  <si>
    <t xml:space="preserve">Ejecución recursos de FUNCIONAMIENTO (pesos) </t>
  </si>
  <si>
    <t>Valor recursos de INVERSIÓN
(pesos)</t>
  </si>
  <si>
    <t xml:space="preserve">Ejecución recursos de INVERSIÓN EN COMPROMISOS
(pesos) </t>
  </si>
  <si>
    <t xml:space="preserve">Ejecución recursos de INVERSIÓN EN OBLIGACIONES
(pesos) </t>
  </si>
  <si>
    <t>Área o dependencia responsable de la meta</t>
  </si>
  <si>
    <t>Número entero o porcentaje</t>
  </si>
  <si>
    <t>Parámetro o unidad de referencia para determinar la  magnitud de medición del indicador</t>
  </si>
  <si>
    <t>Documento o producto entregable final de la meta.</t>
  </si>
  <si>
    <t>dd/mm/aaaa</t>
  </si>
  <si>
    <t>Seleccione: Si aplica o no aplica</t>
  </si>
  <si>
    <t>Indique el valor asociado para funcionamiento</t>
  </si>
  <si>
    <t>Proyecto de inversión que es fuente de los recursos asociados para el cumplimiento de la meta</t>
  </si>
  <si>
    <t>Producto de la FICHA EBI</t>
  </si>
  <si>
    <t>Indique el valor asociado a inversión</t>
  </si>
  <si>
    <t>Proceso del Sistema Integrado de Gestión Institucional de la entidad que se alinea con la meta</t>
  </si>
  <si>
    <t>Política de Gestión y Desempeño del Modelo Integrado de Planeación y Gestión, relacionada con la meta.</t>
  </si>
  <si>
    <t>Transformaciones del PND al que la meta contribuye</t>
  </si>
  <si>
    <t>Indica el porcentaje de avance logrado en el trimestre de acuerdo con lo programado</t>
  </si>
  <si>
    <t>Nivel alcanzado</t>
  </si>
  <si>
    <t>Se debe realizar una descripción cualitativa del avance o logro de la meta.</t>
  </si>
  <si>
    <t>Se debe escribir el nombre de los documentos o soportes que son evidencia de la meta, es importante que coincidan con el nombre de los archivos cargados en el repositorio.</t>
  </si>
  <si>
    <t>En caso de que el  avance real sea menor  al esperado, por favor justifique las razones del incumplimiento</t>
  </si>
  <si>
    <t>Indica el estado de gestión de la meta de acuerdo con el reporte realizado en el trimestre</t>
  </si>
  <si>
    <t>Indique el valor ejecutado con corte al mes del reporte, teniendo en cuenta el porcentaje de avance de la meta. (Este valor es acumulado)</t>
  </si>
  <si>
    <t xml:space="preserve">Esta información será reportada por la Oficina Asesora de Planeación. </t>
  </si>
  <si>
    <t>SUB_Subdirección</t>
  </si>
  <si>
    <t>SUB_1</t>
  </si>
  <si>
    <t>L2 - Estadísticas para la visibilización de las inequidades</t>
  </si>
  <si>
    <t>L2.2_Un Sistema de Información estadístico para la economía popular, diseñado e implementado.</t>
  </si>
  <si>
    <t>PND_"Colombia Potencia Mundial de la Vida" 2022 - 2026</t>
  </si>
  <si>
    <t>Plan General terminado del Sistema de Información Estadístico para la Economía Popular</t>
  </si>
  <si>
    <t>Eficacia</t>
  </si>
  <si>
    <t>Porcentual</t>
  </si>
  <si>
    <t>Porcentaje de avance en la construcción del plan general</t>
  </si>
  <si>
    <t>Plan general de Sistema de Información Estadístico de Economía Popular</t>
  </si>
  <si>
    <t>Si aplica</t>
  </si>
  <si>
    <t>No aplica</t>
  </si>
  <si>
    <t>5_Producción Estadística</t>
  </si>
  <si>
    <t>No Aplica</t>
  </si>
  <si>
    <t xml:space="preserve">POL_17: Gestión de la información estadística </t>
  </si>
  <si>
    <t>2_Seguridad humana y justicia social</t>
  </si>
  <si>
    <t>Durante el I trimestre de 2024 se viene avanzando en las actividades relacionadas con la fase de identificación de necesidades que se definen en los lineamientos del proceso estadístico GSBPM.</t>
  </si>
  <si>
    <t>SUB_2</t>
  </si>
  <si>
    <t xml:space="preserve">L2.4_Elaborar y publicar nuevas mediciones de niñez, desigualdad en torno a la tierra, la propiedad inmueble, la tenencia de activos financieros y la riqueza en el país. </t>
  </si>
  <si>
    <t>Documento con la viabilidad técnica para las nuevas mediciones de desigualdad realizado</t>
  </si>
  <si>
    <t>Porcentaje de avance en la construcción de la viabilidad técnica</t>
  </si>
  <si>
    <t>Documento de viabilidad técnica para las nuevas mediciones de viabilidad técnicas</t>
  </si>
  <si>
    <t>Durante el I trimestre de 2024 se adelantaron reuniones de articulación inteinstitucional con el DNP, el IGAC y la UPRA,  apuntando a la exploración de fuentes y metodologías de medición de desigualdad ya existentes. También se adelantarón reuniones con la agencia de cooperación francesa para el desarrollo AFD, para consolidar una medición exploratoria iniciada en 2023 de ingreso disponible para el país, y la construcción de un gini que use esta estimación juntando nuevos socios institucionales.</t>
  </si>
  <si>
    <t xml:space="preserve">1. Soportes reunión interna DANE_Exploración metodologías medición desigualdad (30Ene2024)
2. Soportes reunión DANE-UPRA_Indicador Informalidad Tenencia de Tierra (26Feb24)
3. Soportes reuión DANE-AFD-MinHacienda_Ingreso Disponible(4Mar24)
3. Cuadro exploración metodologías de medicion de dediguadad DANE </t>
  </si>
  <si>
    <t>SUB_3</t>
  </si>
  <si>
    <t>L2.7_Fortalecimiento de capacidades para la continuidad del Sistema de información de Economía Circular (SIEC).</t>
  </si>
  <si>
    <t>Reportes de información para economía cultural y creativa y economía circular publicados, realizados</t>
  </si>
  <si>
    <t>Porcentaje de avance de los reportes de información</t>
  </si>
  <si>
    <t>Dos reportes de información para economía cultural y creativa  y economía circular</t>
  </si>
  <si>
    <t xml:space="preserve">Producción de información Estadística analizada </t>
  </si>
  <si>
    <t>Documentos metodológicos</t>
  </si>
  <si>
    <t>Se han realizado las reuniones de planeación estratégica sobre las actividades relacionadas a la publicación de los reportes, además de los asociados a los respectivos sistemas de información  tanto para la temática de Economía Circular como Economía Cultural y Creativa.</t>
  </si>
  <si>
    <t>SUB_4</t>
  </si>
  <si>
    <t xml:space="preserve">L3 - Fortalecimiento de la producción estadística a partir de la innovación y la gestión tecnológica. </t>
  </si>
  <si>
    <t>Aporte directo a la linea estratégica</t>
  </si>
  <si>
    <t>PEI_Plan Estratégico Institucional</t>
  </si>
  <si>
    <t>Nuevas metodologías de producción estadística incluidas, específicamente para la desagregación de variables y la integración de fuentes de información realizadas</t>
  </si>
  <si>
    <t>Porcentaje de avance del documento preliminar</t>
  </si>
  <si>
    <t>Documento preliminar para la definición de criterios de calidad en la estimación de indicadores a partir de muestras probabilísticas y la metodología de la desagregación de dominios de estudio de la encuesta.</t>
  </si>
  <si>
    <t>13_Gestión de desarrollo de capacidades e innovación</t>
  </si>
  <si>
    <t>POL_18: Gestión del Conocimiento y la Innovación</t>
  </si>
  <si>
    <t>1. Documento de trabajo con la revisión de literatura y casos publicados en DANE</t>
  </si>
  <si>
    <t>SUB_5</t>
  </si>
  <si>
    <t>L2.5_Realizar la publicación de mediciones de pobreza</t>
  </si>
  <si>
    <t>PI_Productos proyecto de inversión</t>
  </si>
  <si>
    <t>Aplicación de la metodología de estimación en áreas pequeñas en la producción de estadísticas oficiales - mapa de pobreza monetaria</t>
  </si>
  <si>
    <t>Prospectiva E Innovación</t>
  </si>
  <si>
    <t>Documentos de investigación</t>
  </si>
  <si>
    <t>1. Presentación con estimación de modelos 
2. Scripts en R con las funciones de estimación</t>
  </si>
  <si>
    <t>SUB_6</t>
  </si>
  <si>
    <t>L3_Fortalecimiento_de_la_producción_estadística_a_partir_de_la_innovación_y_la_gestión_tecnológica._</t>
  </si>
  <si>
    <t>Aporte_directo_a_la_linea_estratégica</t>
  </si>
  <si>
    <t>Documento de investigación producido sobre nuevas metodologías para la producción estadística</t>
  </si>
  <si>
    <t>Eficiencia</t>
  </si>
  <si>
    <t>30/12/2024</t>
  </si>
  <si>
    <t xml:space="preserve">Se realizó el ajuste de modelos de aprendizaje de máquina y bayesianos para predecir el precio de los vinos con distintas configuraciones con el fin de mejorar las estimaciones ya obtenidas, y organización de todos los códigos para tener las mismas métricas de rendimiento para todos los modelos. </t>
  </si>
  <si>
    <t xml:space="preserve">1. Literatura:  artículos empleados en la sección de revisión de literatura. 
2. outline precios de licores: borrador del documento de investigación con las secciones a incluir. 
3.  PPT "Metodo_XGboost" se presenta el metodo a emplear para la estimación. </t>
  </si>
  <si>
    <t>SUB_7</t>
  </si>
  <si>
    <t>Documento de investigación producido sobre omisión censal</t>
  </si>
  <si>
    <t>Documento que hace un inventario del estado del arte de las metodologías para estimar la omisión censal y da recomendaciones para sus aplicaciones en los diferentes censos.</t>
  </si>
  <si>
    <t>DEPARTAMENTO ADMINISTRATIVO NACIONAL DE ESTADÍSTICA (DANE)
 PLAN DE ACCIÓN INSTITUCIONAL
Versión 2 - Marzo 18 de 2024</t>
  </si>
  <si>
    <t>LINEA ESTRATÉGICA PEI</t>
  </si>
  <si>
    <t>FÓRMULA DEL INDICADOR</t>
  </si>
  <si>
    <t>Líneas estratégicas establecidas el marco de la entidad durante el cuatrienio</t>
  </si>
  <si>
    <t>Seleccione la meta estratégica asociada al área</t>
  </si>
  <si>
    <t>Plan Administrativo asociado con la meta, de acuerdo con lo dispuesto en el
Decreto 612 de 2018.</t>
  </si>
  <si>
    <t>Se debe aplicar la fórmula del indicador de la meta</t>
  </si>
  <si>
    <t>Hace referencia al valor de funcionamiento actualizado​
 (Reporte el nuevo valor en caso de existir una modificación frente al valor inicial programado)​</t>
  </si>
  <si>
    <t>DIR GEDI_Enfoque Diferencial e Interseccional</t>
  </si>
  <si>
    <t>DIR_GEDI_1</t>
  </si>
  <si>
    <t>Elaborar un documento que contenga una propuesta metodológica que contenga insumos para la implementación del Sistema Nacional de Cuidado, en el marco de la economía popular.</t>
  </si>
  <si>
    <t>Porcentaje de avance en la formulación de la estrategia</t>
  </si>
  <si>
    <t xml:space="preserve">Documento de trabajo </t>
  </si>
  <si>
    <t>10_Gestión de Información y documental</t>
  </si>
  <si>
    <t>POL_06: Fortalecimiento Organizacional y simplificación de procesos</t>
  </si>
  <si>
    <t>En el primer trimestre del año se desarrolló la importancia de ampliar las mediciones socioeconómicas del país más allá del PIB. Por esta razón, uno de los grandes avances es la creación de la Cuenta Satélite de Economía del Cuidado. Teniendo en cuenta que todas las personas requieren cuidado en algún momento de su vida, este sector desempeña un papel fundamental para el bienestar y funcionamiento de la sociedad, regula la inclusión de la Economía del Cuidado en el Sistema de Cuentas Nacionales y permite estimar la contribución del trabajo doméstico y de cuidado no remunerado al desarrollo económico y social.</t>
  </si>
  <si>
    <t xml:space="preserve"> 2024_Lineamientos para la construcción de la base de datos del Mapa de Cuidados de Colombia-v4 Documento en Word</t>
  </si>
  <si>
    <t>DIR_GEDI_2</t>
  </si>
  <si>
    <t>L5 - Un Sistema Estadístico Nacional - SEN coordinado</t>
  </si>
  <si>
    <t>L5.1_Implementar una estrategia de sensibilización e integración de las variables de género,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</si>
  <si>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 xml:space="preserve">Elaborar un documento metodológico que contenga estrategias de sensibilización e implementación del enfoque diferencial e interseccional en las entidades del SEN. </t>
  </si>
  <si>
    <t xml:space="preserve">Se realizó el cronograma del plan de trabajo </t>
  </si>
  <si>
    <t>2024- plan de trabajo de la guía documento que se encuentra en Excel</t>
  </si>
  <si>
    <t>DIR_GEDI_3</t>
  </si>
  <si>
    <t>Elaborar un documento metodológico que contenga la identificación de nuevas mediciones de desigualdad en torno a la niñez, mujer rural y tenencia de tierra.</t>
  </si>
  <si>
    <t>En este primer trimestre se presenta la situación de las mujeres rurales desde las estadísticas, abordando las temáticas como: principales características demográficas de las mujeres que habitan las zonas rurales de Colombia; matrimonio infantil, uniones tempranas y fecundidad en mujeres rurales; educación de las mujeres rurales; entre otros el cambio climático no son neutrales al género; y las experiencias e historias de las mujeres rurales desde otras perspectivas que complementan el abordaje estadístico.</t>
  </si>
  <si>
    <t>2024 Mujer Rural y Campesina Documento en Word</t>
  </si>
  <si>
    <t>DIR_AAI_1</t>
  </si>
  <si>
    <t>L1 - Difusión y acceso a la información</t>
  </si>
  <si>
    <t>L1.1_Desarrollar una estrategia de cooperación y movilización internacional</t>
  </si>
  <si>
    <t>PAI_Plan de Acción Institucional 2023</t>
  </si>
  <si>
    <t>Convenios Nacionales o Internacionales que contribuyan al fortalecimiento institucional del DANE, a través de acciones de posicionamiento, formalizados</t>
  </si>
  <si>
    <t>Numérico</t>
  </si>
  <si>
    <t>Número de convenios gestionados en el trimestre</t>
  </si>
  <si>
    <t xml:space="preserve">Convenios - Formalización de acuerdos </t>
  </si>
  <si>
    <t>Fortalecimiento de la capacidad institucional para la implementación del modelo de gestión Nacional</t>
  </si>
  <si>
    <t>Documentos de planeación</t>
  </si>
  <si>
    <t>1_Direccionamiento Estratégico</t>
  </si>
  <si>
    <t>A la fecha se cuenta con un Memorando de entendimiento revisado por ambos Institutos Nacionales de Estadística con acciones precisas a desarrollarse durante los próximos años. El objetivo de este instrumento será compartir experiencias en los diferentes frentes priorizados entre el DANE y la ONEI de Cuba.</t>
  </si>
  <si>
    <t>Memorando de Entendimiento DANE ONEI</t>
  </si>
  <si>
    <t>DIR_AAI_2</t>
  </si>
  <si>
    <t>Ayudas de memorias y/o documentos de preparación realizados en la participación de la dirección en reuniones y eventos que aporten al fortalecimiento de las actividades desarrolladas por el DANE.</t>
  </si>
  <si>
    <t>Número de ayudas de memoria realizadas en el trimestre</t>
  </si>
  <si>
    <t>Ayudas de memorias</t>
  </si>
  <si>
    <t>En el marco de la 55° Comisión Estadística de Naciones Unidas, el GIT de Alianzas y Asuntos Internacionales  desarrollo 10 ayudas de memoria que cuenta con un resumen del documentos, unas acciones a llevar, unos puntos a tener en cuenta y mensajes claves que son relevantes tener en cuenta para garantizar el posicionamiento de la entidad en los frentes priorizados por el DANE</t>
  </si>
  <si>
    <t>Ayudas de Memoria</t>
  </si>
  <si>
    <t>DIR_AAI_3</t>
  </si>
  <si>
    <t>Ficha técnica implementada que permita la identificación de necesidades en las áreas del DANE.</t>
  </si>
  <si>
    <t>Porcentaje de avance en la implementación de la ficha técnica en el trimestre</t>
  </si>
  <si>
    <t>Ficha de identificación de necesidades DANE</t>
  </si>
  <si>
    <t xml:space="preserve">En el Marco de realizar la estrategia de Cooperación, el GIT de Alianzas y Asuntos Internacionales se encuentra avanzando en el diseño de la herramienta de consolidación de oferta y demanda que permitirá contar con el insumo necesario para la estrategia </t>
  </si>
  <si>
    <t xml:space="preserve">Matriz Formato Cooperación Técnica </t>
  </si>
  <si>
    <t>DIR_AAI_4</t>
  </si>
  <si>
    <t xml:space="preserve">L1.2_Participar en el Foro Mundial de Estadísticas Colombia realizado en la ciudad de Medellín </t>
  </si>
  <si>
    <t>Un documento con alcance global resultado del Foro Mundial de Datos, que consignará los compromisos específicos de cada sector, consolidando esfuerzos para fortalecer la comunidad estadística y de datos.</t>
  </si>
  <si>
    <t>Porcentaje de avance en la construcción del documento</t>
  </si>
  <si>
    <t>Declaración de Medellín - Documento de resultados</t>
  </si>
  <si>
    <t xml:space="preserve">Ampliación de la capacidad del DANE para la coordinación del SEN </t>
  </si>
  <si>
    <t>Servicio de asistencia técnica</t>
  </si>
  <si>
    <t>A la fecha se ha avanzado en la consolidación de las áreas, prioridades, acciones y compromisos los cuales se consignaran en el documento de resultados del Foro Mundial de Datos</t>
  </si>
  <si>
    <t xml:space="preserve">CTGAP 2.0_20240322
Medellín outcome_20240322
</t>
  </si>
  <si>
    <t>DIR ODS_Objetivos de Desarrollo Sostenible</t>
  </si>
  <si>
    <t>GIT ODS_1</t>
  </si>
  <si>
    <t>L3.4_Fortalecer la producción de información estadística para el seguimiento de los Objetivos de Desarrollo Sostenible - ODS.</t>
  </si>
  <si>
    <t>Indicadores de los Objetivos de Desarrollo Sostenible en categorías B, C o D del barómetro ascendidos de categoría.</t>
  </si>
  <si>
    <t>Indicadores ODS clasificados en categorías B, C y D del barómetro que ascienden a una categoría de clasificación superior.</t>
  </si>
  <si>
    <t xml:space="preserve">Barómetros de los indicadores </t>
  </si>
  <si>
    <t>Cuadros de resultados</t>
  </si>
  <si>
    <t>Durante el primer trimestre del año, el indicador ODS 10.7.3 aumentó de categoría del barómetro al pasar de la Categoría C, donde tenía un porcentaje de avance de 47% a la Categoría B donde obtuvo un porcentaje de avance en la producción de 51%</t>
  </si>
  <si>
    <t>Barómetro 10.7.3</t>
  </si>
  <si>
    <t>GIT ODS_2</t>
  </si>
  <si>
    <t xml:space="preserve">Estrategia conjunta con Sistema de Naciones Unidas diseñada e implementada, para la difusión de la información relacionada con la Agenda 2030 </t>
  </si>
  <si>
    <t>Porcentaje de avance: 
1. Formulación de la estrategia (20%)
2. Implementación (80%)</t>
  </si>
  <si>
    <t>Documento de la estrategia.
Productos de difusión.</t>
  </si>
  <si>
    <t>2_Comunicación</t>
  </si>
  <si>
    <t>Durante el primer trimestre del año, se elaboró y finalizó la estrategia de comunicaciones de la implementación de la Agenda 2030. Dado que la estrategia fue finalizada en el primer trimestre, se reporta el 20% de avance y no el 10% que era el esperado</t>
  </si>
  <si>
    <t>Estrategia comunicación ODS 2024</t>
  </si>
  <si>
    <t>1. Directorio de usuarios
2. Matriz de identificación de necesidades
3. Procedimiento para la identificación, confirmación y priorización de necesidades
3. Ayuda de memorias de mesas de trabajo
4. Matriz de Revisión Bibliográfica</t>
  </si>
  <si>
    <t>1. Plan de trabajo reporte Economía Cultural y Creativa.
2. Plan de trabajo preliminar para Economía Circular.</t>
  </si>
  <si>
    <t>Aporte directo a la línea estratégica</t>
  </si>
  <si>
    <t>Durante el primer trimestre se realizó la revisión de literatura academia, experiencias de otros institutos de estadística y publicaciones de organismos multilaterales para definir los parámetros de calidad de desagregación de dominios a través de encuestas probabilísticas. Además, se realizó la revisión de las publicaciones de DANE para determinar faltantes y cuellos de botella para generar recomendaciones sobre la publicación</t>
  </si>
  <si>
    <t>Porcentaje de avance de desarrollo del documento</t>
  </si>
  <si>
    <t>Documento metodológica con el desarrollo del modelo de estimación de pobreza a nivel municipal 2022 aplicando la metodología de estimación en áreas pequeñas</t>
  </si>
  <si>
    <t>Se realizó la estandarización de variables en censo y GEIH para la estimación del modelo de ingreso per cápita y predicción de la pobreza monetaria a través del modelo EBP Bayesiano. Se realizó la estimación de un modelo LOGIT para definir la probabilidad de contar con datos de identificación válidos para la integración de información, teniendo en cuenta que un % de las covariables se construyeron a partir de los cruces con registro administrativo lo que genero 3 escenarios para la estimación del modelo EBP: imputación de variables, exclusión de hogares con problemas de integración y omisión del sesgo de integración. Se ha realizado la estimación de modelos mixtos frecuentistas para validar las diferencias entre escenarios</t>
  </si>
  <si>
    <t>Porcentaje de avance de desarrollo del documento proyectado</t>
  </si>
  <si>
    <t>Documento que describe la metodología para la estimación de los precios de las bebidas alcohólicas.</t>
  </si>
  <si>
    <t xml:space="preserve">Se presento el método de estimación censal utilizado por la Comisión para el Esclarecimiento de la Verdad, además se investigó el método de vinculación de registros utilizado por la división de censos (implementado en la librería de Pyhton “SPLink”). Se evaluó el uso de WOSviewer para la búsqueda y registro de bibliografía sobre la omisión censal. También se realizó la revisión de literatura sobre omisión censal disponible en las librerías Web of Science y Scopus. </t>
  </si>
  <si>
    <t xml:space="preserve">1.  "Multiple system": descripción de los métodos de omisión censal explorados.
2. "Exploración método": scripts en R.
3. "Literatura": referencias y artículos utilizados. </t>
  </si>
  <si>
    <t>OCI_Oficina de Control Interno</t>
  </si>
  <si>
    <t>OCI_1</t>
  </si>
  <si>
    <t>L4 - Fortalecimiento de la gestión institucional y el modelo organizacional</t>
  </si>
  <si>
    <t>L4.4_Implementar una estrategia con enfoque preventivo que permita mejorar la gestión interna de los procesos de la entidad.</t>
  </si>
  <si>
    <t>Plan Anual de Auditoría Interna - PAAI 2024 aprobado e implementado por el CICCI, incluyendo la prueba piloto del procedimiento de consultorías, en el marco de la estrategia de enfoque preventivo.</t>
  </si>
  <si>
    <t>Efectividad</t>
  </si>
  <si>
    <t>Número de informes generados/ Número de Informes PAAI 2024 *100%</t>
  </si>
  <si>
    <t>Informes finales resultado de la ejecución del PAAI 2024</t>
  </si>
  <si>
    <t>Documentos de lineamientos técnicos</t>
  </si>
  <si>
    <t>4_Sinergia Organizacional</t>
  </si>
  <si>
    <t>POL_19: Control interno</t>
  </si>
  <si>
    <t xml:space="preserve">Durante el primer trimestre de 2024, con el fin de dar cumplimiento a la ejecución del plan anual de auditoría aprobado para la vigencia, la OCI generó los siguientes informes de seguimiento:
- Informe de evaluación independiente del estado del Sistema de Control interno (SCI).
- Evaluación Anual del Sistema de Control Interno Contable DANE - FONDANE.
- Informe de evaluación Institucional por dependencias.
-  Informe de Verificación del cumplimiento de la normatividad relacionada con el Derechos de Autor y licenciamiento de software y hardware DANE - FONDANE.
- Informe de Certificaciones del 1er Semestre  la Actividad Litigiosa de DANE y FONDANE emitidas en el aplicativo EKOGUI.
- 1er  Informe Trimestral Oct-Dic 2023 de Seguimientos a las medidas de austeridad del gasto público y Plan de Austeridad DANE - FONDANE.
- Matriz de Seguimiento Mapa de Riesgos de Corrupción PAAC III Cuatrimestre de 2023 y Seguimiento Mapa de Riesgos Corrupción III Cuatrimestre 2023.
- 1er  Informe semestral de Seguimiento a Indicadores de Gestión y a las METAS DE GOBIERNO SINERGIA-SISMEG de DANE - FONDANE.
</t>
  </si>
  <si>
    <t>1. Informe-SCI-parametrizado_DANE_II_Sem_2023_Final
1.1 Soporte_Envío_Resultados_Dirección_CICCI
2. 20241400003613_INFORME_FINAL_EVALUACIÓN CIC_2023_DANE_FONDANE
2.2 Soporte_Envío_Informe_Dirección_CICCI
2.3 CERTIFICADO DE ENVIO CIC DANE 2023
2.4 CERTIFICADO DE ENVIO CIC FONDANE 2023
3. 20241400005373_Informe_Final_Evaluación_Dependencias
3.1 Soporte_Envio_Informe_Dirección_CICCI
4. 20241400008093_ Informe_final_derechos_autor_DANE_FONDANE
4.1 Transmisión Informe DNDA
5. 20241400005363_Informe_Final_Seguimiento_EKOGUI
5.1 Soporte_envió_Informe_Dirección_CICCI
6. 20241400003793_Informe_Preliminar_Austeridad IV trimestre2023
6.1 Soporte_Envio_Informe_Procesos
7. inf-OCI-SeguimientoPAAC-dic2023
7.1 anex-OCI-MatrizSeguimientoPAAC-sep-dic2023
8. 20241400003263_INFORME_FINAL_IND_GEST_II_SEM_2023
8.1 Soporte_Envío_Informe_Dirección_CICCI
9. 20241400005863_ Informe Preliminar de Seguimiento II semestre 2023 Plan de Acción DANE-FONDANE</t>
  </si>
  <si>
    <t>OSIS_Oficina de Sistemas</t>
  </si>
  <si>
    <t>OSIS_1</t>
  </si>
  <si>
    <t xml:space="preserve">L4.1_Aumentar el índice de desempeño institucional de las políticas del MIPG </t>
  </si>
  <si>
    <t>Índice de la política de Gobierno Digital igual o superior desarrollado que permita aumentar el desempeño institucional de la entidad en el MIPG</t>
  </si>
  <si>
    <t>Porcentaje de avance del Resultado del índice de la política de Gobierno Digital  2023</t>
  </si>
  <si>
    <t>Publicación del índice de la política de Gobierno Digital  2023 en el instrumento del DAFP</t>
  </si>
  <si>
    <t>Modernización tecnológica para la transformación digital del DANE a nivel Nacional</t>
  </si>
  <si>
    <t xml:space="preserve">Documentos para la planeación estratégica en TI </t>
  </si>
  <si>
    <t>11_Gestión de Información y Transformación Digital</t>
  </si>
  <si>
    <t>10_Plan Estratégico de Tecnologías de la Información y las Comunicaciones_PETI</t>
  </si>
  <si>
    <t>POL_07: Gobierno Digital</t>
  </si>
  <si>
    <t>Se formula la hoja de ruta para cerrar las brechas del cuestionario FURAG 2023  con las acciones de mejora por cada uno de los índices de la política de gobierno digital de acuerdo con las indicaciones del MINTIC.</t>
  </si>
  <si>
    <t>FURAG - HOJA DE RUTA 2024 20240209.XLSX</t>
  </si>
  <si>
    <t>OSIS_2</t>
  </si>
  <si>
    <t xml:space="preserve">L4.3_Realizar la reestructuración organizacional del DANE </t>
  </si>
  <si>
    <t>Instrumentos documentales actualizados del proceso de Transformación digital y gestión de datos como parte de la reestructuración organizacional del DANE</t>
  </si>
  <si>
    <t>Porcentaje de avance alcanzado en el proceso de actualización de los instrumentos documentales de la OSIS (Acumulativo)</t>
  </si>
  <si>
    <t>Publicación de la documentación del proceso de Transformación digital y gestión de la información</t>
  </si>
  <si>
    <t>En la herramienta ISOLUCION se encuentran en estado de revisión y aprobación 29 documentos normativos asociados al proceso nuevo proceso de GTD  frente a 105 documentos normativos del proceso de GTE</t>
  </si>
  <si>
    <t>Transferencia documental 20200401.XLS</t>
  </si>
  <si>
    <t>OSIS_3</t>
  </si>
  <si>
    <t>L3.5_Fortalecer las capacidades tecnológicas que habilitan las operaciones estadísticas y la gestión institucional, asegurando la prestación de los servicios de tecnologías de la información y comunicaciones  de la entidad.</t>
  </si>
  <si>
    <t>Plan Estratégico de Tecnologías de la Información (PETI) actualizado para la vigencia 2024 e instrumento de control con la ejecución de la vigencia 2024 de los proyectos del PETI 2023-2026 para fortalecer las capacidades de Gobierno de TI</t>
  </si>
  <si>
    <t xml:space="preserve">Porcentaje de ejecución o avance de los proyectos de PETI 2023-2026 en la vigencia 2024 </t>
  </si>
  <si>
    <t>Plan Estratégico de Tecnologías de la Información  2023-2026</t>
  </si>
  <si>
    <t>El cumplimiento de la vigencia 2024 del PETI presenta un avance real del 19,79% frente al avance proyectado a de 23,94% (SPI = 82,68%)</t>
  </si>
  <si>
    <t>Seguimiento 2024 PETI-2023-2026 20240403.XLSX</t>
  </si>
  <si>
    <t>OSIS_4</t>
  </si>
  <si>
    <t>Plan de anual de adquisiciones de la OSIS ejecutado durante la vigencia 2024 para fortalecer las capacidades Tics que habilitan las operaciones estadísticas y la gestión institucional, asegurando la prestación de los servicios en la entidad.</t>
  </si>
  <si>
    <t>Número de contratos adjudicados / Número de contratos planeados en la vigencia  2024</t>
  </si>
  <si>
    <t>Instrumentos de control de adquisición de bienes y servicios de TICs y de Contratación de personal PSP y AGP</t>
  </si>
  <si>
    <t>Para el 1er TRIM de 2024, se proyectó realizar la contratación de 127 contratos en total (19 de Bienes y servicios TIC y 108 contratistas) de los cuales se adjudicaron 107 contratos (7 de Bienes y servicios TIC y 100 contratistas)</t>
  </si>
  <si>
    <t>2024 Lista adquisiciones TI OSIS 20240403.XLSX
2024 Lista de Contratistas TI OSIS 20240403.XLSX</t>
  </si>
  <si>
    <t>OSIS_5</t>
  </si>
  <si>
    <t>Proyectos de Automatización habilitados  para el fortalecimiento de los  procesos de producción que apoyen a las metas y objetivos de la gestión estadística de las direcciones técnicas del DANE</t>
  </si>
  <si>
    <t xml:space="preserve">Porcentaje de avance de los documentos </t>
  </si>
  <si>
    <t>1. Un (1) documento del proyecto  con  el cumplimiento de  las diferentes etapas de la  automatización requerida.
2. Documentación del proyecto en la herramienta - GITLAB</t>
  </si>
  <si>
    <t>Servicios de información actualizados</t>
  </si>
  <si>
    <t>Se inicio la aplicación de las diferentes etapas de la automatización de los proyectos solicitados por las áreas misionales, los cuales se encuentran documentos tanto en el informe de cumplimiento como en la herramienta GITLAB</t>
  </si>
  <si>
    <t>Cumplimiento de  las diferentes etapas de la  automatización
Documentación del proyecto en la herramienta - GITLAB</t>
  </si>
  <si>
    <t>OSIS_6</t>
  </si>
  <si>
    <t xml:space="preserve">Requerimientos de gestión de datos atendidos a demanda para el fortalecimiento de procesos de producción de información de OOEE y RRAA del DANE. </t>
  </si>
  <si>
    <t>Total de solicitudes atendidas en el trimestre  / Total de solicitudes recibidas en el trimestre *100%</t>
  </si>
  <si>
    <t>1. Requerimientos atendidos a demanda de Almacenamiento, custodia, disposición  y  automatización  de datos.
2. Requerimientos atendidos  a demanda de bodega de datos, SDMX, GEIH y otras encuestas .
3. Requerimientos atendidos  a demanda de interoperabilidad
4. Requerimientos atendidos  a demanda de datos maestros</t>
  </si>
  <si>
    <t xml:space="preserve">En el primer trimestre se atendieron los requerimientos de gestión de datos:
1. Requerimientos atendidos a demanda de Almacenamiento, custodia, disposición y automatización de datos. 39 Solicitudes atendidas de 39 solicitudes recibidas 
2. Requerimientos atendidos a demanda de bodega de datos, SDMX, GEIH y otras encuestas . 159 solicitudes atendidas de 159 solicitudes recibidas 
3. Requerimientos atendidos a demanda de interoperabilidad. 35 Solicitudes atendidas de 35 solicitudes recibidas 
4. Requerimientos atendidos a demanda de datos maestros. 0 Solicitudes recibidas 
Total de solicitudes atendidas en el trimestre: Se recibieron 233 solicitudes Registradas en 122 Casos GLPI y atendidas 233 solicitudes </t>
  </si>
  <si>
    <t>INFORME ATENCION A SOLICITUDES ENERO 2024
GLPI ENERO 2024
INFORME ATENCION A SOLICITUDES FEBRERO 2024
GLPI FEBRERO 2024
INFORME ATENCION A SOLICITUDES MARZO 2024
GLPI MARZO 2024</t>
  </si>
  <si>
    <t>OSIS_7</t>
  </si>
  <si>
    <t xml:space="preserve">Proyectos de interoperabilidad para el fortalecimiento interinstitucional en su componente  del servicio ciudadano de interoperabilidad en el marco de la política de Gobierno digital. </t>
  </si>
  <si>
    <t xml:space="preserve">Porcentaje de avance trimestral acumulado respecto a la meta </t>
  </si>
  <si>
    <t xml:space="preserve">1. Dos  (2) servicio de difusión de indicadores de la temática económica a través de mecanismos tecnológicos de interoperabilidad que fortalezcan los canales de difusión estadística del DANE implementado.
2. Dos  (2) servicio de difusión de indicadores de la temática sociodemográfica  a través de mecanismos tecnológicos de interoperabilidad que fortalezcan los canales de difusión estadística del DANE implementado
3. Un (1) servicio de interoperabilidad de información espacial sociodemográfica a través de mecanismos tecnológicos que fortalezcan los canales de difusión estadística del DANE implementado
</t>
  </si>
  <si>
    <t>Se avanza al 90% de la ejecución del producto (Especificación técnica para consumo de
información):
1. Dos  (2) servicios de difusión de indicadores de la temática económica a través de mecanismos tecnológicos de interoperabilidad que fortalezcan los canales de difusión estadística del DANE implementado.</t>
  </si>
  <si>
    <t>Servicio de difusión de indicadores de la temática económica_ConsumoEstadisticas PIB
Servicio de difusión de indicadores de la temática económica_ConsumoEstadisticasIPC 2024</t>
  </si>
  <si>
    <t>OSIS_8</t>
  </si>
  <si>
    <t>Modernización del componente tecnológico XROAD del DANE a la versión 7.22  en el marco de la política de Gobierno digital, como apoyo para la recolección y difusión de las operaciones estadísticas del DANE</t>
  </si>
  <si>
    <t>Un mecanismo de aseguramiento de los servicios de interoperabilidad de la PDI para los proyectos de Interoperabilidad del DANE XRoad en  QA version7.22
Un (1) mecanismo de aseguramiento de los servicios de interoperabilidad de la PDI para los proyectos de Interoperabilidad del DANE XRoad en pre producción  version7.22
Un (1) mecanismo de aseguramiento de los servicios de interoperabilidad de la PDI para los proyectos de Interoperabilidad del DANE XRoad en producción  version7.22</t>
  </si>
  <si>
    <t>Se da inicio a la implementación del  mecanismo de aseguramiento de los servicios de interoperabilidad de la PDI para los proyectos de Interoperabilidad del DANE XRoad en  QA para la versión 7.22</t>
  </si>
  <si>
    <t>Actualización X-Road Ambiente QA</t>
  </si>
  <si>
    <t>OSIS_9</t>
  </si>
  <si>
    <t>L3.5_Fortalecer las capacidades tecnologicas que habilitan las operaciones estadisticas y la gestión institucional, asegurando la prestación de los servicios de tecnologias de la información y comunicaciones  de la entidad.</t>
  </si>
  <si>
    <t>Lago de datos local implementado para el fortalecimiento de la producción estadistica a partir de la innovación y la gestión tecnologíca del DANE.</t>
  </si>
  <si>
    <t>1. Lago de datos configurado en producción.
2. Un (1) Documento de pruebas de desempeño.</t>
  </si>
  <si>
    <t>OSIS_10</t>
  </si>
  <si>
    <t xml:space="preserve">Piloto de datos maestros de Lugares implementado para  el fortalecimiento de la producción estadísticas a partir de la innovación y la gestión tecnología del DANE. </t>
  </si>
  <si>
    <t xml:space="preserve">1. Un (1) Documento de arquitectura de referencia y/o solución actualizada del proyecto de datos maestros con la entidad lugares.  
2. Un (1) Documento con el esquema de gobierno tecnológico de los datos maestros de empresas
3. Servicios de consulta de datos maestros de empresas en producción.
4. Un (1) Documento con las especificaciones del Maestro de lugares. </t>
  </si>
  <si>
    <t xml:space="preserve">Se establece el plan de trabajo para generación de los productos relacionados, así como la arquitectura de referencia de datos maestros. </t>
  </si>
  <si>
    <t>Arquitectura de Referencia Datos Maestros v.1</t>
  </si>
  <si>
    <t>OSIS_11</t>
  </si>
  <si>
    <t>Proyecto piloto desarrollado para definición de posibles aplicaciones en  intercambio de información mediante el uso de  tecnologías de Blockchain.</t>
  </si>
  <si>
    <t>Un documento del piloto con la  definición de posibles aplicaciones en  intercambio de información mediante el uso de tecnologías de Blockchain</t>
  </si>
  <si>
    <t xml:space="preserve">Se dio inicio al análisis de la incorporación de Blockchain para los procesos de interoperabilidad y se expuso frente al CASEN el cual sugiere que no es pertinente aplicar este tipo de tecnologías para la interoperabilidad </t>
  </si>
  <si>
    <t>Acta1_CASEN_SalaModernización_23022024_V3
REUNIÓN CASEN MARZO</t>
  </si>
  <si>
    <t>OSIS_12</t>
  </si>
  <si>
    <t>Dominio de arquitectura de información apropiado</t>
  </si>
  <si>
    <t>Un Catálogo  de información para RRAA
Un Catálogo de flujos de información RRAA
Un Catálogo de Intercambio de información RRAA
Un Diagrama del Modelo de Información RRAA
Un Diagrama de flujos de información  RRAA</t>
  </si>
  <si>
    <t>POL_08:Seguridad Digital</t>
  </si>
  <si>
    <t xml:space="preserve">Se avanza en la construcción del documento de Dominio de arquitectura de información y el flujo de información </t>
  </si>
  <si>
    <t>CRONOGRAMA - APROPIACIÓN DOMINIO DE ARQUITECTURA DE INFORMACIÓN
Catálogo_Componentes_Informacion</t>
  </si>
  <si>
    <t>OSIS_13</t>
  </si>
  <si>
    <t>L3.6_Mejorar la seguridad digital del DANE a través del fortalecimiento de las capacidades de ciberseguridad para asegurar la protección de la información misional e institucional</t>
  </si>
  <si>
    <t>Controles en los componentes de seguridad informática, administrados, actualizados para potenciar la estrategia de confidencialidad, integridad y disponibilidad de la información de la Entidad. a demanda</t>
  </si>
  <si>
    <t>Número de eventos mitigados en el trimestre/ Sumatoria del número de eventos de seguridad informática identificados en el trimestre * 100%</t>
  </si>
  <si>
    <t>Informe sobre los eventos mitigados mediante las soluciones de seguridad informática.</t>
  </si>
  <si>
    <t xml:space="preserve">Servicios tecnológicos </t>
  </si>
  <si>
    <t>OSIS_14</t>
  </si>
  <si>
    <t>Sistema de respaldo gestionado y administrado con el objetivo de custodiar la información de la Entidad.</t>
  </si>
  <si>
    <t>Número de servidores con respaldo en el trimestre/ número total de servidores registrados en la plataforma de respaldo sin novedad en el trimestre * 100%</t>
  </si>
  <si>
    <t>Reportes de monitoreo y custodia del respaldo de información.</t>
  </si>
  <si>
    <t>01 TRIMESTRE 2024.pdf</t>
  </si>
  <si>
    <t>El 1 % no cumplido se debe a que el agente del sistema de respaldo falla en 2 instancias. Estos servidores que no se han logrado respaldar pertenecen a:
-Un servidor ubicado en DANE Central
-Un servidor ubicado en la territorial Bucaramanga</t>
  </si>
  <si>
    <t>OSIS_15</t>
  </si>
  <si>
    <t>Capacidades tecnológicas de producción estadísticas (PES) fortalecidas para optimizar la custodia y el procesamiento de información.</t>
  </si>
  <si>
    <t xml:space="preserve"> Porcentaje de avance del proyecto de fortalecimiento del sistema de procesamiento y almacenamiento%</t>
  </si>
  <si>
    <t>Informe de avances de la arquitectura de implementación de la Solución de hiper convergencia.</t>
  </si>
  <si>
    <t>OSIS_16</t>
  </si>
  <si>
    <t xml:space="preserve">Componentes de conectividad actualizados y monitoreados de la red de comunicaciones de la Entidad a nivel nacional a demanda. </t>
  </si>
  <si>
    <t>Porcentaje de avance en el índice de monitoreo de los canales de internet de la Entidad conforme a lo contratado para disponer los servicios de TI que soportan la operación de la entidad.</t>
  </si>
  <si>
    <t>Evidencias documentadas de los servicios de disponibilidad de la infraestructura, destinados a respaldar la red de comunicaciones.
Informe final de los componentes de comunicación actualizados al cierre del 2024.</t>
  </si>
  <si>
    <t>Los componentes de conectividad durante el primer trimestre se mantuvieron actualizados y monitoreados desde la red de comunicaciones de la Entidad a nivel nacional. Los servicios de internet del ISP Claro presentaron fallas de servicio asociadas a  factores externos; pero no afectó la operatividad ni generó indisponibilidad de los servicios porque el enlace afectado tiene alta disponibilidad y cuenta con en enlace de respaldo. Es de aclarar, que las fallas fueron solucionadas con éxito dentro del trimestre.</t>
  </si>
  <si>
    <t>ENERO
1. DANE DISPONIBILIDAD ENERO 2024.XLS
2. Service Manager-Interacción_Enero_2024.PDF
FEBRERO
1. DANE DISPONIBILIDAD FEBRERO.XLS
2. Service Manager-Interacción_Febrero_2024.PDF
MARZO
1. Service Manager-Interacción_Marzo_2024.PDF</t>
  </si>
  <si>
    <t>OSIS_17</t>
  </si>
  <si>
    <t>Componentes de TIC a demanda, monitoreados de la plataforma tecnológica para brindar disponibilidad de los servicios a usuario final en la Entidad.</t>
  </si>
  <si>
    <t>Sumatoria porcentual de cumplimiento de los siguientes hitos:
- Número de incidentes y requerimientos de mesa de ayuda gestionados en el trimestre/ Número de incidentes y requerimientos de mesa de ayuda solicitados en el trimestre: 60%
- Servidores monitoreados a través de la plataforma de monitoreo/ Servidores en operación: 40%</t>
  </si>
  <si>
    <t>Evidencias de las actividades de monitoreo y la disponibilidad de los servicios de la infraestructura tecnológica de la Entidad.</t>
  </si>
  <si>
    <t>1. TRIMESTRE_OSIS_17_INCIDENTES Y REQUERIMIENTOS.xlsx
2. TRIMESTRE_OSIS_17_SERVIDORES MONITOREADOS.xlsx</t>
  </si>
  <si>
    <t>OSIS_18</t>
  </si>
  <si>
    <t>Acciones definidas en el plan de seguridad de la información 2024 a cargo de la Oficina de Sistemas, ejecutadas.</t>
  </si>
  <si>
    <t>Acciones ejecutadas por la OSIS en el Plan de Seguridad de la Información 2024 / Total de acciones definidas a ejecutar por la OSIS en el Plan de Seguridad de la Información 2024*100%</t>
  </si>
  <si>
    <t>Documentos desarrollados del plan de seguridad de la información</t>
  </si>
  <si>
    <t>12_Plan de Seguridad y Privacidad de la Información</t>
  </si>
  <si>
    <t>Se apoya en la elaboración del plan de seguridad de la información 2024 y en la revisión y aportes del BCP / Documento ajustes BCP
Se elaboraron los documentos: Declaración de aplicabilidad y el Documento de herramienta autodiagnóstico 2023 (Instrumento_Evaluacion_MSPI 2023-2)</t>
  </si>
  <si>
    <t xml:space="preserve">Documento de Plan de seguridad de la información 2024
Documento de la declaración de aplicabilidad
Instrumento_Evaluacion_MSPI 2023-2
Continuidad de Negocio DANE - FONDANE_Rev OSIS </t>
  </si>
  <si>
    <t>OSIS_19</t>
  </si>
  <si>
    <t>Sistemas de Información construidos o actualizados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t>
  </si>
  <si>
    <t>(Informe trimestral de seguimiento / 4)*100%</t>
  </si>
  <si>
    <t>Un informe trimestral de seguimiento de los proyectos con el cumplimiento del procedimiento de los operativos de las temáticas sociales, agropecuarias / económicas e índices de las cuales se hayan recibido solicitudes.</t>
  </si>
  <si>
    <t>Sistemas de información implementados</t>
  </si>
  <si>
    <t xml:space="preserve">Mediante el informe técnico procedemos a establecer un seguimiento de los proyectos Censo de Edificaciones (CEED), Encuesta de Tecnologías de la Información y las Comunicaciones en Hogares (ENTIC Hogares) (ENTIC HOGARES), Encuesta de sacrificio de ganado (ESAG), Encuesta Pulso Migración (EPM).
Con la finalidad de dar seguimiento al cumplimiento operativo para los Sistemas de Información construidos o actualizados enfocados en apoyar los procesos de la producción estadística.
</t>
  </si>
  <si>
    <t>Informe trimestral de seguimiento de los proyectos de las temáticas sociales, agropecuarias, económicas e índices OSIS 19</t>
  </si>
  <si>
    <t>OSIS_20</t>
  </si>
  <si>
    <t>Sistemas de Información soportados para apoyar los procesos de la producción estadística en relación a la captura de datos, análisis de información y generación de reportes para los operativos estadísticos de las temáticas sociales, agropecuarias / económicas e índices de las cuales se hayan recibido solicitudes mediante la herramienta designada por mesa de servicio.</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</si>
  <si>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</si>
  <si>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Reporte de servicios solicitados mediante mesa de ayuda.</t>
  </si>
  <si>
    <t xml:space="preserve">El reporte presenta el estado de avance de las solicitudes de servicio generadas mediante la herramienta de mesa de ayuda en los proyectos:
 Aplicativa muestra trimestral de servicios Bogotá 
 CEED - Censo de edificaciones 
 ECP - Encuesta de cultura política 
 ECV - Encuesta de calidad de vida 
 EDID - Encuesta sobre ambiente y desempeño institucional departamental 
 EGIT - Encuesta de gasto interno en turismo 
 ELCO - Encuesta longitudinal de Colombia 
 ESAG - Encuesta de sacrificio de ganado 
 EVI - Encuesta de Visitantes Internacionales 
 Fedegan 
 GEIH - Gran encuesta integrada de hogares 
 ICCP - ÍNDICE DE COSTOS DE LA CONSTRUCCIÓN PESADA 
 ICCV - ÍNDICE DE COSTOS DE LA CONSTRUCCIÓN DE VIVIENDA 
 ICTCP - ÍNDICE DE COSTOS DE TRANSPORTE DE CARGA Y DE PASAJEROS INTERMUNICIPAL 
 IPC - Índice de precios al consumidor 
 IPP - Índice de precios del productor 
Para un total de Casos cerrados de 375, Casos en Curso (asignados) 3, Casos en estado en espera 6 dando como resultado un total de 384 casos solicitados por los usuarios en el proceso de servicio y soporte el cual forma parte integral del Plan Estratégico de Tecnologías de la Información (PETI) del DANE, distribuidos así, Agropecuarias 2, Económicas 23, Índices 253 y sociales 106, asegurando su impacto en la eficiencia, calidad y seguridad para la difusión de los sistemas de información, que contribuyen al proceso de recolección de información estadística.
</t>
  </si>
  <si>
    <t>Reporte de Incidencias OSIS 20 / Informe trimestral de seguimiento de los proyectos de las temáticas sociales, agropecuarias, económicas e índices OSIS 20</t>
  </si>
  <si>
    <t>OSIS_21</t>
  </si>
  <si>
    <t>Sistemas de información fortalecidos para optimizar los procesos de la producción estadística en relación a las diferentes fases de captura y análisis de información para los operativos estadísticos de las temáticas sociales, agropecuarias / económicas e índices, con el objetivo de habilitar procesos más eficientes y alineados a las necesidades específicas de cada área.</t>
  </si>
  <si>
    <t>Un informe de seguimiento de los proyectos con el cumplimiento del procedimiento o Matriz de solicitud de solicitud de desarrollo o Matriz de ejecución de pruebas de los operativos de las temáticas sociales, agropecuarias / económicas e índices.</t>
  </si>
  <si>
    <t xml:space="preserve">Mediante el informe técnico procedemos a establecer un seguimiento de los proyectos Censo de Edificaciones (CEED), Encuesta de Tecnologías de la Información y las Comunicaciones en Hogares (ENTIC Hogares) (ENTIC HOGARES), Encuesta de sacrificio de ganado (ESAG), Encuesta Pulso Migración (EPM).
Con la finalidad de dar seguimiento al fortalecimiento y optimización los procesos de la producción estadística en relación a las diferentes fases de captura y análisis de información.
</t>
  </si>
  <si>
    <t>Informe trimestral de seguimiento de los proyectos de las temáticas sociales, agropecuarias, económicas e índices OSIS 21</t>
  </si>
  <si>
    <t>OSIS_22</t>
  </si>
  <si>
    <t>Sistemas de Información diseñados, construidos o mantenidos para la captura y/o inicio del operativo de las temáticas Comercio, Servicios, Industria, Infraestructura de las cuales se hayan recibido solicitudes.</t>
  </si>
  <si>
    <t>Un informe trimestral de seguimiento de los proyectos con el cumplimiento del procedimiento relacionados con las temáticas Comercio, Servicios, Industria, Infraestructura</t>
  </si>
  <si>
    <t>El informe técnico proporciona un seguimiento detallado del progreso de los proyectos FIVI-CHV, ECG-EC, NUEVA EAC, EMS, EMCES, ETUP, EAS, EAI y EAID en las temáticas Comercio, Servicios, Industria e Infraestructura. Se analiza y orienta para asegurar que estos proyectos impacten positivamente en la optimización e integridad del proceso de Desarrollo y Mantenimiento de los sistemas de información, aspectos cruciales para garantizar la fiabilidad en la recopilación de datos estadísticos.
El GIT de AIOC ha logrado implementar mejores prácticas de desarrollo de software, lo que ha permitido una gestión eficiente de los proyectos y una alineación con las necesidades del DANE. Se ha enfocado en garantizar el seguimiento y la integridad en el proceso establecido para el proceso de Desarrollo y Mantenimiento de los sistemas, incluyendo un riguroso control de calidad y la mejora continua a través de la adaptación ágil a los cambios emergentes durante los ciclos de prueba ha resultado en una entrega más ágil de los productos de software. Asimismo, se han establecido mecanismos de control de calidad más rigurosos durante estos ciclos para garantizar la precisión y fiabilidad en la recopilación de datos estadísticos. Además, se ha facilitado la consecución de los objetivos del proyecto mediante la mejora continua de los procesos, basada en la retroalimentación obtenida durante los ciclos de prueba. Estas acciones han contribuido significativamente a la eficiencia de los proyectos del DANE en las temáticas mencionadas, asegurando su cumplimiento exitoso y la entrega de resultados confiables en las operaciones.</t>
  </si>
  <si>
    <t>INFORME DE SEGUIMIENTO TRIMESTRE 1 PROYECTOS DE LAS TEMÁTICAS COMERCIO, SERVICIOS, INDUSTRIA, INFRAESTRUCTURA .docx</t>
  </si>
  <si>
    <t>OSIS_23</t>
  </si>
  <si>
    <t>Sistemas de Información soportados para la captura y/o inicio del operativo de las temáticas Comercio, Servicios Industria, Infraestructura, Censos de las cuales se hayan recibido solicitudes mediante la herramienta designada por mesa de servicio.</t>
  </si>
  <si>
    <t>Número de servicios solicitados por los usuarios para soportar los sistemas de información registrados en la plataforma de servicios atendidos en los tiempos establecidos / Número de servicios solicitados por los usuarios para soportar los sistemas de información registrados en la plataforma de servicios*100%</t>
  </si>
  <si>
    <t>Reporte de servicios trimestral solicitados mediante mesa de ayuda.</t>
  </si>
  <si>
    <t xml:space="preserve">El informe detalla el progreso de las solicitudes de servicio y de los proyectos EMAV, IPOC, ELIC, EAM, EAID, COMEX, EAC, EMC y PVPCT, parte integral del Plan Estratégico de Tecnologías de la Información (PETI) del DANE. Se destaca cómo el soporte brindado por el GIT ha incidido positivamente en la eficiencia, calidad de los procesos de Desarrollo, Mantenimiento y difusión de los sistemas de información de las temáticas Comercio, Servicios Industria, Infraestructura. Este soporte ha contribuido directamente al proceso de recolección de información estadística, asegurando la integridad y confiabilidad de los datos de las Operaciones Estadísticas. </t>
  </si>
  <si>
    <t>GLPI_Marzo 2024
INFORME SERVICIOS TRIMESTRALES SOLICITADOS MEDIANTE MESA DE AYUDA   TRIMESTRE 1 - 2024.docx</t>
  </si>
  <si>
    <t>OSIS_24</t>
  </si>
  <si>
    <t>Sistemas de información diseñados o fortalecidos para capturar y poner en marcha operativos de temáticas económicas a nivel nacional en pro de la habilitación de procesos de acuerdo con los lineamientos y recomendaciones derivadas del censo económico o requerimientos solicitados por las áreas.</t>
  </si>
  <si>
    <t>Un informe trimestral de seguimiento de los proyectos con el cumplimiento del procedimiento relacionados con las temáticas Económicas.</t>
  </si>
  <si>
    <t>El documento trimestral, presenta las evidencias y el avance del proyecto de censo económico como cumplimiento del procedimiento relacionados con las temáticas Económicas.</t>
  </si>
  <si>
    <t>INFORME DE SEGUIMIENTO TRIMESTRE 1 PAI 24 CENU.docx</t>
  </si>
  <si>
    <t>OSIS_25</t>
  </si>
  <si>
    <t>Sistemas de información fortalecidos para la captura de información e inicio de operativo de las temáticas SIPSA, SIPSA LECHE y Censos a nivel nacional, con el objetivo de habilitar procesos acordes y alineados a las necesidades específicas de cada área.</t>
  </si>
  <si>
    <t>Un informe trimestral de seguimiento de los proyectos con el cumplimiento del procedimiento de las temáticas SIPSA, SIPSA LECHE y Censos.</t>
  </si>
  <si>
    <t>En dicho documento, se presenta el seguimiento de los proyectos relacionados con las temáticas SIPSA, SIPSA LECHE y Censos a nivel nacional, destacando su avance y cómo estás aplicaciones se convertirán en herramientas de apoyo en la recolección de información estadística.
El GIT de AIOC ha logrado establecer mecanismos de validación y control de calidad para garantizar la integridad y fiabilidad de los datos que se pretenden capturar durante los operativos. Además de promover la colaboración efectiva mediante mesas de trabajo  entre los diferentes equipos y partes interesadas para asegurar una implementación coherente y alineada con los objetivos de los proyectos agropecuarios y demás censos a nivel nacional.</t>
  </si>
  <si>
    <t>INFORME DE SEGUIMIENTO TRIMESTRE 1 PROYECTOS SIPSA, SIPSA LECHE y CENSOS A NIVEL NACIONAL.docx</t>
  </si>
  <si>
    <t>OAJ_Oficina Asesora Jurídica</t>
  </si>
  <si>
    <t>OAJ_1</t>
  </si>
  <si>
    <t>L4.5_Fortalecer la implementación y cumplimiento de los mecanismos de la política de prevención del daño antijurídico.</t>
  </si>
  <si>
    <t>Mecanismos establecidos en la Política de Prevención del Daño Antijurídico para la vigencia 2024, verificados</t>
  </si>
  <si>
    <t>Porcentaje de elaboración de documento generado</t>
  </si>
  <si>
    <t>Informe de cumplimiento de los mecanismos definidos en la Política de Prevención del Daño Antijurídico establecidos para la vigencia 2024</t>
  </si>
  <si>
    <t>14_Gestión jurídica</t>
  </si>
  <si>
    <t>POL_09:Defensa Jurídica</t>
  </si>
  <si>
    <t>OAJ_2</t>
  </si>
  <si>
    <t>Fase de Juzgamiento en los procesos disciplinarios antes del término de prescripción, finalizada</t>
  </si>
  <si>
    <t>Número de procesos tramitados antes del término prescriptivo  / Número de procesos recibidos de instrucción* 100%</t>
  </si>
  <si>
    <t>Decisión suscrita y notificada</t>
  </si>
  <si>
    <t>POL_01: Gestión Estratégica del Talento Humano</t>
  </si>
  <si>
    <t>OAJ_3</t>
  </si>
  <si>
    <t>Acompañamiento jurídico brindado a los supervisores en la gestión de la liquidación de los convenios o contratos interadministrativos perfeccionados y en ejecución al 7 de julio de 2023</t>
  </si>
  <si>
    <t>Acompañamientos jurídicos brindados/Solicitudes de acompañamiento requeridas en el trimestre*100%</t>
  </si>
  <si>
    <t>Soporte documental elaborado por el abogado asignado para efectuar la revisión jurídica del trámite de liquidación del convenio o contrato interadministrativo</t>
  </si>
  <si>
    <t>POL_05:Compras y Contratación Pública</t>
  </si>
  <si>
    <t>Como soporte de las gestiones adelantadas por la  Oficina Asesora Jurídica, durante el primer trimestre del año 2024, se enlistan a continuación las siguientes.   
1. Gestión cierre convenio Universidad de los Andes
2. Gestión liquidación convenio interadministrativo 313 (020) de 2020 SDP DANE - FONDANE
3. Gestión liquidación convenio 001 de 2022 CRA-DANE
4. Gestión liquidación convenio interadministrativo No. 01-2021 DANE- FONDANE y la Policía Nacional
5. Gestión liquidación convenio 027 de 2009 DANE-MADR
6. Gestión liquidación Contrato interadministrativo No. 4600094921 (Medellín) de 2022
7. Gestión liquidación convenio Alcaldía de Montería
8. Gestión liquidación convenios y contratos interadministrativos DICE
9. Gestión liquidación convenio  015-864 (FONTIC)
10. Gestión liquidación Convenio Interadministrativo DANE - MEN 2022
11. Gestión liquidación contrato de comodato N°14 del 2015
12. Gestión liquidación convenio 027 de 2009 DANE-MADR
13. Gestión liquidación convenio 027 de 2009 DANE-MADR-1
14. Gestión liquidación contrato No 4600094921 Medellín 2022
15. Gestión liquidación Acuerdo de financiación No. 025 de 2022
16. Gestión liquidación convenios y contratos interadministrativos DIRPEN
17. Gestión liquidación convenio de cooperación No. FNTC-230-2019
18. Gestión liquidación convenio 058 -230 de 2019 FIDUCOLDEX
19. Gestión liquidación convenio 058 230 de 2019 FIDUCOLDEX
20. Gestión liquidación acta final liquidación Contrato No. 347 de 2021
21. Gestión liquidación convenio 058 -230 de 2019 FIDUCOLDEX
22. Gestión liquidación convenio RTVC 2021
23. Gestión liquidación CI-003-2023
24. Gestión liquidación convenio 005 de 2020 Montería
25. Gestión liquidación Convenio de asociación No. 044 de 2017
26. Gestión liquidación convenio 015-864 (FONTIC)
27. Gestión liquidación convenio 009-2018 Banco de la República
28. Gestión liquidación convenio 027 de 2009 DANE-MADR
29. Gestión liquidación convenio RTVC 2021
30. Gestión liquidación contrato No 4600094921 DE 2022 Departamento de Planeación Medellín
31. Gestión liquidación Convenio No.010-19 - DEPARTAMENTO ADMINISTRATIVO NACIONAL DE ESTADÍSTICA – DANE
32. Gestión liquidación convenio 009-2014 de 2019
33. Gestión liquidación contrato de comodato 032-4282 de 2012 (IGAC)
34. Gestión Liquidación Convenio No. 004 de 2022 suscrito con la Universidad del Rosario
35. Gestión liquidación contrato de comodato 032-4282 de 2012 (IGAC)
36. Gestión Liquidación convenio 654 de 2022
37. Gestión Liquidación 634 de 2022
38. Gestión Liquidación convenio 009-2014 de 2019</t>
  </si>
  <si>
    <t>OAJ_4</t>
  </si>
  <si>
    <t>Procedimiento sancionatorio de conformidad con lo establecido en el artículo 57 de la Ley 2335 de 2023 elaborado</t>
  </si>
  <si>
    <t>Porcentaje de avance elaboración del procedimiento Sancionatorio</t>
  </si>
  <si>
    <t>Borrador de procedimiento sancionatorio acorde con lo previsto en el CPACA.</t>
  </si>
  <si>
    <t>POL_10:Mejora Normativa</t>
  </si>
  <si>
    <t>OAJ_5</t>
  </si>
  <si>
    <t>Proceso de reglamentación de la Ley de Estadísticas Oficiales acompañado jurídicamente</t>
  </si>
  <si>
    <t>Acompañamientos jurídicos brindados/Solicitudes de acompañamiento requeridas en el trimestre *100%</t>
  </si>
  <si>
    <t>Informe final del resultado del proceso se acompañamiento jurídico en las diferentes reglamentaciones derivadas de la Ley 2335 de 2023.</t>
  </si>
  <si>
    <t>OAJ_6</t>
  </si>
  <si>
    <t>Trámite de los actos administrativos del sector estadística acompañados jurídicamente</t>
  </si>
  <si>
    <t>Proyectos de Actos administrativos revisados que guarden relación directa con el sector estadístico</t>
  </si>
  <si>
    <t>Como soporte de las gestiones adelantadas por la  Oficina Asesora Jurídica, durante el primer trimestre del año 2024, se enlistan a continuación las siguientes.  
1. Gestión actualización de certificaciones de población a 2023 Decreto 1652 de 2021
2. Gestión  Proyecto de Ley Orgánica “Por la cual se desarrolla el artículo 13 de la Ley 2200 de 2022
3. Gestión  Proyecto de Ley de Datos - MinTIC
4. Gestión Decreto CENU</t>
  </si>
  <si>
    <t>OAJ_7</t>
  </si>
  <si>
    <t>Acompañamiento jurídico transversal brindado a los procesos con enfoque diferencial y étnico</t>
  </si>
  <si>
    <t>Informe final del resultado del acompañamiento, en los procesos normativos relacionados con el enfoque étnico y diferencial del sector estadístico.</t>
  </si>
  <si>
    <t>OPLAN_Oficina Asesora de Planeación</t>
  </si>
  <si>
    <t>OPLAN_1</t>
  </si>
  <si>
    <t>Mantener o aumentar el puntaje del Índice de Desempeño Institucional del DANE en un puntaje mínimo del 92 puntos.</t>
  </si>
  <si>
    <t xml:space="preserve">Porcentaje de cumplimiento en el puntaje del Índice de Desempeño Institucional del DANE </t>
  </si>
  <si>
    <t>Resultados del Índice de Desempeño Institucional 2023</t>
  </si>
  <si>
    <t>POL_03:Planeación Institucional</t>
  </si>
  <si>
    <t>OPLAN_2</t>
  </si>
  <si>
    <t>Autodiagnósticos de las políticas del Modelo Integrado de Planeación y Gestión - MIPG, realizados y publicados en el micrositio en Sharepoint de Planes Institucionales.</t>
  </si>
  <si>
    <t>Porcentaje de avance en la realización de los autodiagnósticos de las políticas de MIPG.</t>
  </si>
  <si>
    <t>Autodiagnósticos de las políticas del Modelo Integrado de Planeación y Gestión - MIPG, publicados en el micrositio en Sharepoint de Planes Institucionales.</t>
  </si>
  <si>
    <t>Se realizó el plan de trabajo y cronograma para la realización de los autodiagnósticos de MIPG para dar inicio en el mes de Mayo y finalizar en junio, después de finalizar  el reporte de FURAG. Este plan de trabajo ya fue aprobado por la Jefe de la Oficina de Planeación.</t>
  </si>
  <si>
    <t>Presentación realización autodiagnósticos MIPG
Correo aprobación Plan de trabajo autodiagnósticos MIPG</t>
  </si>
  <si>
    <t>OPLAN_3</t>
  </si>
  <si>
    <t>Ejecución presupuestal de los recursos de inversión y funcionamiento en compromisos</t>
  </si>
  <si>
    <t>(Compromisos / Apropiación Vigente) *100%</t>
  </si>
  <si>
    <t>Bases mensuales de reportes de ejecución presupuestal</t>
  </si>
  <si>
    <t xml:space="preserve">POL_04: Gestión Presupuestal y Eficiencia del Gasto Publico </t>
  </si>
  <si>
    <t>Se comprometió el 24% de los recursos de funcionamiento y el  26% de los recursos de inversión para un avance total del 26%</t>
  </si>
  <si>
    <t>Ejecución Presupuestal DANE Inversión y Funcionamiento_Enero_31
Ejecución Presupuestal DANE Inversión y Funcionamiento Febrero 29
Ejecución Presupuestal DANE Inversión y Funcionamiento Marzo 31</t>
  </si>
  <si>
    <t>La meta no se cumplió debido a las reprogramaciones solicitadas por la Dirección de Censos y Demografía,  para los procesos del  Censo Económico y de la Sentencia t 302, los cuales inicialmente estaban programados para el primer trimestre y fueron aplazados para el segundo. (Procesos de transporte, aprendizaje, contratación del personal operativo, operador logístico, impresos, entre otros).</t>
  </si>
  <si>
    <t>OPLAN_4</t>
  </si>
  <si>
    <t>Ejecución presupuestal de los recursos comprometidos de inversión y funcionamiento en obligaciones</t>
  </si>
  <si>
    <t>(Obligaciones / Apropiación comprometida) *100%</t>
  </si>
  <si>
    <t>31/012/2024</t>
  </si>
  <si>
    <t>Se obligo el 79%de los recursos de funcionamiento pero solo el 14% de los recursos de inversión, lo que nos lleva a un total del 27% de ejecución total.</t>
  </si>
  <si>
    <t>Ejecución Presupuestal DANE Inversión y Funcionamiento_Enero_31
Ejecución Presupuestal DANE Inversión y Funcionamiento_Febrero 29
Ejecución Presupuestal DANE Inversión y Funcionamiento_Marzo 31</t>
  </si>
  <si>
    <t>Debido a que no se cumplió la meta en compromisos, no se puede cumplir la meta de obligaciones.</t>
  </si>
  <si>
    <t>OPLAN_5</t>
  </si>
  <si>
    <t>Nuevos desarrollos tecnológicos en el SPGI con el fin de articular la planeación física con la presupuestal.</t>
  </si>
  <si>
    <t>Pocentaje de avance en los nuevos desarrollos tecnológicos en el SPGI durante el periodo.</t>
  </si>
  <si>
    <t>Documento de Desarrollo - aplicativo</t>
  </si>
  <si>
    <t>En el presente trimestre, se ha logrado un notable avance en el desarrollo y afinamiento de la funcionalidad de ejecución presupuestal mediante la construcción de la herramineta SPGI. Utilizando Django como framework, se implementó un módulo en un sistema web para la gestión presupuestal en la parte de ejecucion, con el objetivo de facilitar a los usuarios la  gestion y solicitud de cdp para recursos.</t>
  </si>
  <si>
    <t>Doc_Proyect: Documento que evidencia el desarrollo del aplicativo con los nuevos componentes en el primer trimestre 2024.  \\systema20\Registros_PDE\2024\05
_CONTRATISTAS_OPLAN\FSLESMESF
\1. MARZO</t>
  </si>
  <si>
    <t>OPLAN_6</t>
  </si>
  <si>
    <t>Nuevos desarrollos tecnológicos en el SPGI implementados para la gestión de las reprogramaciones de recursos, reportes de datos programados y la documentación de la herramienta</t>
  </si>
  <si>
    <t>Porcentaje de avance en los nuevos desarrollos tecnológicos en el SPGI durante el periodo.</t>
  </si>
  <si>
    <t>Nuevos desarrollos entregados</t>
  </si>
  <si>
    <t xml:space="preserve">Documentos de planeación </t>
  </si>
  <si>
    <t>Se realizó la preparación de los espacios necesarios en Bases de Datos para los nuevos desarrollos en el aplicativo SPGI.</t>
  </si>
  <si>
    <t>OPLAN_7</t>
  </si>
  <si>
    <t xml:space="preserve">Sistema Integrado de gestión con certificación mantenida bajo los criterios de la norma ISO 9001 </t>
  </si>
  <si>
    <t>Número de planes de mejoramiento de la auditoría externa en termino / Número total de Planes de mejoramiento resultado de la auditoria*100%</t>
  </si>
  <si>
    <t>Informe de Auditoría externa</t>
  </si>
  <si>
    <t>Servicio de actualización del Sistema de Gestión</t>
  </si>
  <si>
    <t>11_Plan de Tratamiento de Riesgos de Seguridad y Privacidad de la Información</t>
  </si>
  <si>
    <t>Se realizó la programación de la auditoría externa y se inició con la ejecución de las auditorías internas bajo los criterios de la norma NTC PE 1000:2020</t>
  </si>
  <si>
    <t>ACTA CICCI  80  FEB 2024 (1) - Informe de Auditoría Interna CSEC 2024 - Informe de Auditoría Interna  IMA 2024 -Informe de Auditoría Interna IPOC 2024 (1)</t>
  </si>
  <si>
    <t>OPLAN_8</t>
  </si>
  <si>
    <t>Documento de fortalecimiento Institucional y formalización laboral radicada de acuerdo con los lineamientos del Departamento Administrativo de la Función Pública  y el plan de trabajo.</t>
  </si>
  <si>
    <t>Porcentaje de avance en el plan de trabajo  para radicar la planta temporal ante el DAFP</t>
  </si>
  <si>
    <t>Seguimiento al plan de trabajo
Documento de fortalecimiento Institucional y formalización laboral radicada</t>
  </si>
  <si>
    <t>5_Plan Estratégico de Talento Humano</t>
  </si>
  <si>
    <t xml:space="preserve">Se adelanta la verificaciónde perfiles y su validación frente al presupuesto de inversión por parte de las dependecias pertinenetes </t>
  </si>
  <si>
    <t>Correos de Jsutificación - Cronograma de restructuracción</t>
  </si>
  <si>
    <t>OPLAN_9</t>
  </si>
  <si>
    <t>Cumplimiento de la Fase 1 - Documentación de operaciones estadística revisada y actualizada en el Sistema Integrado de Gestión de acuerdo con la metodología establecida - Linea base 93%</t>
  </si>
  <si>
    <t>Número de documentos fase I revisados en el periodo / Número total de documentos fase I asignados para revisión*100%</t>
  </si>
  <si>
    <t>Informes de seguimiento a la gestión documental de la Fase 1</t>
  </si>
  <si>
    <t>Se avanza con la revisión de 8 documentos de fase 1 acorde con lo reportado en el seguimiento con corte a 31 de Marzo</t>
  </si>
  <si>
    <t>BD_Docs_OOEE_31-mar-2024</t>
  </si>
  <si>
    <t>OPLAN_10</t>
  </si>
  <si>
    <t>Documentación complementaria de operaciones estadísticas revisada de acuerdo con la metodología definida.</t>
  </si>
  <si>
    <t>Número de documentos complementarios revisados / Número total de documentos complementarios de las OOEE activas *100%</t>
  </si>
  <si>
    <t>Informes de seguimiento a la gestión documental</t>
  </si>
  <si>
    <t xml:space="preserve">Se avanza en la revisión de 18 documentos complementarios de operaciones estadísticas </t>
  </si>
  <si>
    <t>DICE_Dirección de Difusión y Cultura Estadística</t>
  </si>
  <si>
    <t>DICE_1</t>
  </si>
  <si>
    <t xml:space="preserve">L1.4_Desarrollar una estrategia de comunicación y difusión de la información estadística que permita la visualización de brechas sociales, económicas y ambientales. </t>
  </si>
  <si>
    <t>Acciones o espacios de relacionamiento con personas naturales o entidades nacionales e internacionales (pares estadísticos) para la implementación de planes de aprendizaje, caracterización y alcance a grupos de interés en desarrollo de la estrategia de comunicación y difusión de la información producida por el DANE.</t>
  </si>
  <si>
    <t>Número de acciones o espacios de relacionamiento realizados</t>
  </si>
  <si>
    <t>Informe de implementación de las acciones o espacio de relacionamiento.</t>
  </si>
  <si>
    <t>Cultura Estadística</t>
  </si>
  <si>
    <t xml:space="preserve">Servicio de apoyo a la gestión de conocimiento y consolidación de la cultura estadística </t>
  </si>
  <si>
    <t>POL_15:Transparencia, acceso a la información pública y lucha contra la corrupción</t>
  </si>
  <si>
    <t>Para el I trimestre se desarrollaron los siguientes espacios de relacionamiento:
Grupo de Interés: alcaldes y Gobernadores	
Actor clave con que se llevó a cabo la acción de relacionamiento: Nuevas administraciones departamentales y municipales
Tipo de acción de relacionamiento realizada: Presentación de herramientas para la planeación territorial.
Fecha: 14/02/24: realización de webinar en conjunto con DNP y UNFPA
Links evidencia:
https://www.dane.gov.co/index.php/actualidad-dane/5720-el-dane-presento-el-ecosistema-de-datos-a-las-nuevas-autoridades-departamentales-y-municipales.
DANE - Información estadística desagregada con enfoque territorial y diferencial.
Grupo de Interés: Personal DANE	
Actor clave con que se llevó a cabo la acción de relacionamiento: Personal operativo EMICRON	
Tipo de acción de relacionamiento realizada: Sesión Relacionamiento, sensibilización y comunicación.
Fecha:15/02/24: orientación sesión sobre relacionamiento, sensibilización y comunicación Link evidencia: https://danegovco.sharepoint.com/:x:/r/sites/DANE_GITComunicacincongruposdeinters_0365/_layouts/15/Doc.aspx?sourcedoc=%7B1CAC3D73-D743-4D7F-9A1D-D39A3CC59E6E%7D&amp;file=Retroalimentaci%C3%B3n%20y%20asistencia%20-%20Entrenamiento%20EMICRON%2015_02_24(1-147).xlsx&amp;action=default&amp;mobileredirect=true
Grupo de Interés: Personal DANE	
Actor clave con que se llevó a cabo la acción de relacionamiento: Personal del DANE	
Tipo de acción de relacionamiento realizada: Creación de textos para sección de DANEnet sobre el CENU	
Fecha: 03/04/24: publicación en DANEnet
Link evidencia: https://danegovco.sharepoint.com/sites/DANEnet/SitePages/CENU_%F0%9F%91%A8%E2%80%8D%F0%9F%92%BC%F0%9F%91%A9%E2%80%8D%F0%9F%8D%B3%F0%9F%91%A8%E2%80%8D%F0%9F%8C%BE%F0%9F%91%A9%E2%80%8D%F0%9F%94%A7.aspx</t>
  </si>
  <si>
    <t xml:space="preserve">Matriz de seguimiento a los espacios de relacionamiento con Grupos de Interés </t>
  </si>
  <si>
    <t xml:space="preserve">No aplica </t>
  </si>
  <si>
    <t>DICE_2</t>
  </si>
  <si>
    <t>Manual de gestión de crisis de comunicación, elaborado en el marco de la estrategia de divulgación de información pública.</t>
  </si>
  <si>
    <t>Porcentaje de cumplimiento en la elaboración del manual de gestión de crisis de comunicación</t>
  </si>
  <si>
    <t xml:space="preserve">Manual de crisis </t>
  </si>
  <si>
    <t>La comunicación efectiva es un pilar fundamental en la prevención y gestión de crisis en cualquier organización. En el contexto actual, donde la información se difunde rápidamente a través de diversos canales, contar con una estrategia sólida de comunicación es crucial para mantener la reputación y la credibilidad de la institución ante situaciones adversas.
Por lo anterior para el presente periodo se realizó una capacitación con una vocería para directivos DANE, en el que se trataron entre otros los sigueintes temas: 
Sobre los medios en Colombia
Análisis de entrevistas
Análisis de entrevistas (La técnica del sándwich)
Análisis de entrevistas (La técnica del helicóptero)
Análisis de entrevistas (La técnica del ABC)
Claves para utilizar los medios sociales</t>
  </si>
  <si>
    <t>PPT  Capacitación en vocería para directivos DANE
Matriz de riesgos comunicacionales</t>
  </si>
  <si>
    <t>DICE_3</t>
  </si>
  <si>
    <t xml:space="preserve">Piezas gráficas y audiovisuales para redes sociales y con ocasión de eventos de divulgación pública (tanto presenciales como mediáticos),  publicadas como parte de la estrategia de comunicación para la difusión de información estadística. </t>
  </si>
  <si>
    <t>Número de piezas gráficas y audiovisuales difundidas</t>
  </si>
  <si>
    <t xml:space="preserve">Matrices con las publicaciones realizadas y la difusión de contenido </t>
  </si>
  <si>
    <t xml:space="preserve">Publicaciones en medios digitales de las piezas de difusión que dan cuenta del alcance obtenido para dar a conocer la misión del DANE, sus operaciones estadísticas y los eventos convocados a la ciudadanía:
Instagram: 78
Facebook: 107
X: 272
Youtube: 15
Tiktok: 9
Linked IN: 10
Difusión de resultados de operaciones estadísticas mediante esta modalidad ruedas de prensa o comunicados de prensa.
Comunicados de prensa: 11
</t>
  </si>
  <si>
    <t xml:space="preserve">Matriz seguimiento a publicaciones en redes sociales 
Matriz control comunicados ruedas de prensa </t>
  </si>
  <si>
    <t>DICE_4</t>
  </si>
  <si>
    <t>L1.3_Mejorar el acceso y visualización  de los contenidos del portal web del DANE</t>
  </si>
  <si>
    <t>Herramientas de visualización con desarrollo informático que permitan el acceso y visualización de la información estadística y de las actividades del DANE</t>
  </si>
  <si>
    <t>Número de herramientas de visualización implementadas</t>
  </si>
  <si>
    <t xml:space="preserve">Informe con las herramientas desarrolladas y links de acceso </t>
  </si>
  <si>
    <t>Servicio de difusión de la información estadística</t>
  </si>
  <si>
    <t xml:space="preserve">APP dispositivos android para el Censo Económico Nacional Urbano.
Entrega de la APP CENU : es un aplicación desarrollada en apache cordova y compilada para la plataforma Android 14 y superior, que permite instalar la aplicación en dispositivos móviles Android y cuenta con la funcionalidad de responder preguntas de la base de conocimiento sin tener acceso a internet, por lo tanto, se almacena la información de la base de conocimiento en su almacenamiento interno dentro de una base de datos SQLite 6.1 para permitir la resolución de preguntas con o sin internet. 
La app se envió a la oficina de sistemas para ser instalar en las DCM en el proceso de alistamiento para el Censo Económico CENU2024
</t>
  </si>
  <si>
    <t xml:space="preserve">Manual de usuario APP DANE Censo Económico.
Correo entrega 
URL de descarga. </t>
  </si>
  <si>
    <t>DICE_5</t>
  </si>
  <si>
    <t>Secciones actualizadas del portal web conforme a la norma NTC 5854, en cumplimiento de los requisitos de accesibilidad para las páginas web.</t>
  </si>
  <si>
    <t>Número de secciones actualizadas del portal web</t>
  </si>
  <si>
    <t xml:space="preserve">Informe con los links de acceso a las secciones actualizadas </t>
  </si>
  <si>
    <t>SG ADMI_Secretaria General Administrativa</t>
  </si>
  <si>
    <t>SG_ADMI_ 1</t>
  </si>
  <si>
    <t>L4.6_Implementar acciones que permitan el fortalecimiento de la gestión estratégica del talento humano, de la gestión documental, administrativa, financiera y contractual en la entidad</t>
  </si>
  <si>
    <t>Plan de trabajo de infraestructura implementado, para mejorar las características técnicas y el equipamiento físico de las sedes a nivel nacional.</t>
  </si>
  <si>
    <t>(Actividades ejecutadas del plan de infraestructura / Total de actividades programadas en el plan de infraestructura) * 100%</t>
  </si>
  <si>
    <t xml:space="preserve"> Informe de avance de ejecución de las actividades del plan de infraestructura.</t>
  </si>
  <si>
    <t>Mejoramiento de la infraestructura y equipamiento físico de la entidad a nivel nacional</t>
  </si>
  <si>
    <t>Sedes mantenidas</t>
  </si>
  <si>
    <t>9_Gestión de bienes y servicios</t>
  </si>
  <si>
    <t>"El GIT de Infraestructura realizó en el primer trimestre del 2024  las siguientes actividades: 
-Se realizaron mesas de trabajo con las territoriales para la determinación de las necesidades de infraestructura.
- A partir de la asignación de  1.270.186.714,00 se distribuyeron los recursos priorizando los mantenimientos recurrentes y la compra de aires acondicionados por vetustez en cada territorial, así como las obras adicionales más necesarias.
- Se realizaron mesas de trabajo para actualizar el manual de arrendamiento y poder gestionar la mayoría de necesidades de infraestructura, que corresponden a sedes arrendadas y no se pueden gestionar con recursos económicos de la entidad.
- Se realiza  seguimiento a la correcta y oportuna ejecución de los recursos asignados a cada territorial, en temas de infraestructura.
- Se realiza acompañamientos técnicos, teniendo en cuenta el equipo especializado del GIT, a cada territorial cuando se requirió: Elaboración de fichas técnicas y estudios previos, cambio de sede por traslado (territoriales de Medellín y Manizales) y renovación de contratos de arrendamiento de la territorial de Bucaramanga."</t>
  </si>
  <si>
    <t>Plan Trabajo - Infraestructura 2024</t>
  </si>
  <si>
    <t>SG_ADMI_ 2</t>
  </si>
  <si>
    <t>Plan de Mantenimiento y Sostenibilidad - PMAS ejecutado, para la conservación de las instalaciones del DANE Central.</t>
  </si>
  <si>
    <t>(Número de actividades ejecutadas / Número de actividades programadas) * 100%</t>
  </si>
  <si>
    <t>Informe de avance de ejecución de PMAS</t>
  </si>
  <si>
    <t>En el primer trimestre de la vigencia 2024 el GIT de Servicios Administrativos planeó realizar 48 actividades agrupadas de la siguiente manera: 01_Mantenimiento_General__Plomeria: 14 actividades, 02_Mantenimiento_General_Limpieza_de_cubiertas_y_canales:  30 actividades, 03_Pintura_Interna_Oficinas: 2 actividades, 06_Mantenimiento_General_Mantenimiento_escaleras_ZONAS_COMUNES: 2 actividades. Todas las actividades que se planearon para el primer trimestre se realizaron.</t>
  </si>
  <si>
    <t>Informe de avance de ejecución del PMAS
PMAS 2024 aprobado_seguimiento MARZO
Ejecución actividades PMAS 31_03_2024</t>
  </si>
  <si>
    <t>SG_ADMI_ 3</t>
  </si>
  <si>
    <t>Plan de trabajo ambiental ejecutado para transformar positivamente la cultura ambiental de los servidores del DANE, acorde con la normatividad vigente e integrados al desarrollo del Sistema de Gestión Ambiental – SGA en la entidad.</t>
  </si>
  <si>
    <t>(Número de actividades ejecutadas / Número de actividades programadas ) * 100%</t>
  </si>
  <si>
    <t>Plan de trabajo ambiental ejecutado.</t>
  </si>
  <si>
    <t>"El grupo de Gestión Ambiental realizó en el primer trimestre del 2024 las siguientes actividades: 
-Se recolectó y  entregó al gestor autorizado 8.375 kg de material aprovechable.
-Se realizó la recolección y la entrega de 234,8 kg de RAEEs.
-Se realizó 18 entregas entre los diferentes tipos de residuos para su disposición final adecuada. 
-El proceso de contratación para la recolección, transporte, disposición final de residuos aprovechables, peligrosos  y hospitalarios se encuentra en estructuración.
- Se realizó el cargue al aplicativo del IDEAM de los residuos peligrosos en el DANE Central y Territorial Centro Bogotá con los valores referentes al año 2023.
-Se diseñó un tablero de control para el diligenciamiento de la información correspondiente a los servicios públicos de las territoriales a partir de una matriz diagnóstica para una mejor interpretación de los resultados."</t>
  </si>
  <si>
    <t>Plan Trabajo - Gestión Ambiental 2024</t>
  </si>
  <si>
    <t>SG_ADMI_ 4</t>
  </si>
  <si>
    <t>Actividades de sensibilización ejecutadas para mejorar los procesos de ingreso, registro, control, almacenamiento y custodia de los bienes de la entidad.</t>
  </si>
  <si>
    <t>Número de actividades de sensibilizaciones ejecutadas</t>
  </si>
  <si>
    <t>Presentación y lista de asistencia.</t>
  </si>
  <si>
    <t>"El GIT de Almacén e Inventarios durante el primer trimestre 2024 llevó a cabo dos (2) sensibilizaciones:
El 05/02/24 se realizó una sensibilización presencial  a funcionarios GIT Almacén e Inventarios con el fin de reforzar los conceptos básicos y aspectos sobre los procesos de administración, custodia y organización de Bienes de la Entidad, con una participación de ocho (8) personas
El 21/03/24 se realizó una sensibilización por teams a los almacenistas en las Direcciones Territoriales sobre el tema de conciliaciones almacén - contabilidad, con una participación activa de once (11) personas.
Con lo anterior se logró fortalecer el conocimiento de los participantes  en cuanto a la actualización y armonización de conceptos y procedimientos de orden administrativo y contable que aplican para la administración, clasificación, registro, control y salvaguarda de los bienes de la entidad."</t>
  </si>
  <si>
    <t xml:space="preserve">01. ACTA SENSIBILIZACIÓN GESTIÓN DE BIENES - FEBRERO 2024
01. SENSIBILIZACIÓN GESTIÓN DE BIENES - FEBRERO 2024
02. ACTA SENSIBILIZACIÓN CONCILIACIONES_ALMACÉN
02. SENSIBILIZACIÓN CONCILIACIONES_ALMACÉN
</t>
  </si>
  <si>
    <t>SG_ADMI_ 5</t>
  </si>
  <si>
    <t>Sistema de Gestión de Documentos Electrónicos de Archivo - SGDEA implementado, que proporcione las herramientas para el adecuado manejo y control de los documentos producidos por la entidad en el desarrollo de sus procesos.</t>
  </si>
  <si>
    <t>(Actividades ejecutadas / Actividades planeadas) * 100%</t>
  </si>
  <si>
    <t>Informe de implementación del SGDEA y puesta en marcha</t>
  </si>
  <si>
    <t>Gestión Documental</t>
  </si>
  <si>
    <t>1_Plan Institucional de Archivos de la Entidad ­PINAR</t>
  </si>
  <si>
    <t>POL_16: Gestión Documental</t>
  </si>
  <si>
    <t>Durante el primer trimestre de la vigencia, el GIT de Gestión Documental elaboró los documentos para la contratación en modalidad de contratación directa con la empresa Servisoft para la implementación del SGDEA en la Entidad, estos documentos, fueron revisados por los servidores designados de la coordinación administrativa y remitidos al área de Compras Públicas para su revisión, así mismo, se realizaron los ajustes solicitados a partir de esta revisión y se surtió la revisión del proceso por parte de la Secretaría General de la Entidad, quienes a su vez solicitaron ajustes a los documentos, los cuales también se realizaron durante este periodo.</t>
  </si>
  <si>
    <t>Citación reunión Continuación segunda revisión proceso SGDEA_13022024.
Citación Reunión proceso SGDEA_0902024.
Citación reunión segunda revisión proceso SGDEA_12022024.
Documentos ajustados SGDEA_13032024.
Correo Ajustes solicitados compras SGDEA_04032024.
Documentos ajustados SGDEA_27032024.
Documentos ajustados SGDEA_07032024.
FICHA INDICADOR META PAI SG_ADMI_ 6_GD 2024.
Trámite Convalidación TVD.</t>
  </si>
  <si>
    <t>SG_ADMI_ 6</t>
  </si>
  <si>
    <t>Acciones necesarias para la convalidación de las Tablas de Valoración Documental por el Archivo General de la Nación AGN desarrolladas, con el fin de implementarlas en el fondo acumulado.</t>
  </si>
  <si>
    <t xml:space="preserve">Trámites adelantados para la convalidación de las Tablas de Valoración Documental. </t>
  </si>
  <si>
    <t>El GIT de Gestión Documental, durante el primer trimestre de la vigencia realizó los ajustes a las TVD solicitados por el AGN en la mesa realizada en el mes de diciembre del 2023.  El instrumento ajustado se remitió al Archivo General el 30 de enero mediante radicado 20243130012151, posteriormente, el 8 de febrero se realizó una mesa de trabajo con el evaluador del AGN para revisar la presentación, la cual se ajustó según las observaciones realizadas en la mesa y se remitió el 9 de febrero junto con el instrumento para ser compartido a los integrantes de la mesa técnica que se realizó el 14 de febrero de 2024.  A partir de esta mesa, fue necesario realizar una reunión con la Subdirección de Patrimonio del AGN en sus instalaciones con el fin de aclarar la línea del tiempo propuesta para la elaboración del instrumento, esta reunión se realizó el 27 de febrero de 2024.  Con base en los ajustes solicitados, se inició la reorganización del instrumento, la cual al terminó en el mes de marzo, la cual aún se encuentra en progreso.</t>
  </si>
  <si>
    <t>Acta3_DANE_TVD_mesa 3_Firmada_08022023.
Citación Mesa Técnica TVD_DANE14022024.
Citación Reunión Presencial Revisión TVD DANE_29022024.
Envío Presentación TVD DANE_09022024.
Envió Radicado 20243130012151.
Envío Radicado_20243130012151.
Solicitud Acta Reunión Presencial AGN_29022024.
FICHA INDICADOR META PAI SG_ADMI_ 5_GD 2024.
Plan de Trabajo Implementación SGDEA.</t>
  </si>
  <si>
    <t>SG GH_Secretaria General Gestión Humana</t>
  </si>
  <si>
    <t>SG_GH_1</t>
  </si>
  <si>
    <t>Lograr una ejecución del 97% del plan anual de trabajo del SG-SST, con el fin de contribuir al mejoramiento de las condiciones laborales de la entidad.</t>
  </si>
  <si>
    <t>Rendición de cuentas con reporte de avance del plan anual de trabajo del SG-SST.</t>
  </si>
  <si>
    <t>31/12/2024</t>
  </si>
  <si>
    <t>Servicio de Educación informal para la gestión Administrativa</t>
  </si>
  <si>
    <t>6_Gestión del talento humano</t>
  </si>
  <si>
    <t>8_Plan de Trabajo Anual en Seguridad y Salud en el Trabajo</t>
  </si>
  <si>
    <t>El GIT de Seguridad y Salud en el Trabajo durante el primer trimestre de 2024 ejecutó las actividades asociadas al Plan Anual de Trabajo a través de sus aliados estratégicos, dentro de las cuales se encuentran:  Actualización de la matriz de requisitos legales, realización de 60 exámenes médicos ocupacionales, evaluación mensual de indicadores del SG-SST, revisión y actualización de la matriz de identificación de peligros y riesgos  en DANE Central y Casa Esmeralda, reporte e investigación de 22 accidentes laborales y seguimiento a 2 enfermedades laborales diagnosticadas. De igual forma, ejecutó actividades relacionadas con los programas de vigilancia epidemiológica en: a) Riesgo psicosocial con la realización de 14 actividades grupales y 7 virtuales a nivel nacional y 5 asesorías individuales para personal de planta y contratistas. b) Riesgo biomecánico efectuando 71 inspecciones de ergonomía para teletrabajo. c) Riesgo cardiovascular dando apertura el taller cardiovascular para 441 colaboradores identificados con este riesgo a través de la aplicación de encuesta de riesgo cardiovascular que tuvo una participación de 1.090 personas entre planta y contratistas y la apertura del gimnasio con sesiones los días martes y jueves. d) Riesgo visual desarrollando la sesión educativa de riesgo visual con la participación de 12 personas y recorrido en las instalaciones de DANE Central con la fisioterapeuta de la ARL para realización de pausas activas visuales. Así mismo, llevó a cabo inspecciones periódicas y de seguridad a nivel nacional para los elementos de emergencias generando la renovación de insumos para 141 botiquines a nivel nacional y DANE Central y la actualización de 7 planes de emergencia a nivel nacional, así como la capacitación a las brigadas de emergencia a nivel nacional- en fenómenos naturales y de primeros auxilios en DANE Central. De igual manera, gestionó la conformación actualizada de los comités de convivencia laboral y COPASST y también realizó jornadas de sensibilización y capacitación sobre el SG-SST en el marco de las jornadas de inducción y reinducción realizadas.</t>
  </si>
  <si>
    <t>Informe de gestión SG-SST
Primer trimestre 2024
Cronograma del plan anual de trabajo  SG_SST 2024</t>
  </si>
  <si>
    <t>SG_GH_2</t>
  </si>
  <si>
    <t>Un proceso de inducción y reinducción aplicado, que incluya la temática referida a la prevención de la configuración de contrato realidad.</t>
  </si>
  <si>
    <t>22/01/2024</t>
  </si>
  <si>
    <t>6_Plan Institucional de Capacitación</t>
  </si>
  <si>
    <t>El GIT Desarrollo de Personal durante el primer trimestre de 2024 llevó a cabo una jornada de inducción presencial programada para los días 26, 27 y  28 de febrero, espacio durante el cual la Oficina Asesora Jurídica impartió los conocimientos referentes a la prevención de la configuración de contrato realidad. Así mismo, se solicitó a los participantes realizar la inducción virtual que se encuentra publicada en la página web de la entidad. https://www.dane.gov.co/files/induccion-institucional/index.html</t>
  </si>
  <si>
    <t>Lista asistencia 
PPT Oficina Asuntos Juridicos_Inducción_ Feb_ 2024
Invitación Inducción Virtual</t>
  </si>
  <si>
    <t>SG_GH_3</t>
  </si>
  <si>
    <t>Nombramientos en periodo de prueba por concurso de méritos abierto y de ascenso, teniendo en cuenta las listas de elegibles emitidas por la CNSC.</t>
  </si>
  <si>
    <t>(Nombramientos efectivamente realizados / Cantidad de personas elegibles según listas de la CNSC) *100%</t>
  </si>
  <si>
    <t>Resoluciones de nombramiento.</t>
  </si>
  <si>
    <t>3_Plan Anual de Vacantes</t>
  </si>
  <si>
    <t>SG_GH_4</t>
  </si>
  <si>
    <t>Alcanzar como mínimo el 90% de eficacia en la ejecución del Plan Institucional de Capacitación y del Plan de Bienestar Social e Incentivos para contribuir al fortalecimiento de las competencias, habilidades y clima laboral en la entidad.</t>
  </si>
  <si>
    <t>Informe de ejecución de las actividades realizadas.</t>
  </si>
  <si>
    <t>7_Plan de Incentivos Institucionales</t>
  </si>
  <si>
    <t xml:space="preserve">El GIT Desarrollo de Personal durante los meses de enero, febrero y marzo de 2024, adelantó las actividades de capacitación, bienestar social e incentivos de acuerdo con lo establecido dentro del plan estratégico de gestión humana y los demás lineamientos institucionales. Dentro de las actividades desarrolladas durante este periodo, se destacan: a) Socialización del curso de Integridad, Transparencia y Lucha contra la Corrupción de la Función Pública, b) Habilitación por parte de la Secretaria de Salud de la Sala Amiga de la Lactancia Materna, c) Realización del taller potenciando habilidades de liderazgo a cargo de la ARL Positiva dirigido a todos los servidores de la entidad d) Con el apoyo de DICE se realizó el conversatorio mujer con Coraje 2024 en el marco de la conmemoración del día de la mujer y e) Adelantó las acciones de entrenamiento funcional por grupos focales, apertura gimnasio con el apoyo de un pasante de la Universidad Santo Tomás,  entre otras. </t>
  </si>
  <si>
    <t>Informe PIC y Bienestar e Incentivos 
I trimestre -2024</t>
  </si>
  <si>
    <t>SG CP_ Secretaria General Compras Públicas</t>
  </si>
  <si>
    <t>SG_CP_1</t>
  </si>
  <si>
    <t>Diagnóstico de la Gestión Contractual en las direcciones territoriales y sede central elaborado, con el propósito de intervenir y fortalecer el proceso.</t>
  </si>
  <si>
    <t>(Actividades realizadas /Actividades programadas) *100%</t>
  </si>
  <si>
    <t>Documento con el diagnóstico.</t>
  </si>
  <si>
    <t>8_Gestión contractual</t>
  </si>
  <si>
    <t>El GIT Área de Gestión de Compras Públicas, servicios profesionales y de apoyo a la gestión durante el primer timestre de 2024 definió  los objetivos, herramientas, recursos necesarios y variables de análisis para llevar a cabo el diagnóstico del proceso GCO, de igual forma, se proyectó el borrador de un cuestionario en microsoft FORMS como una herramienta de recolección de la información a nivel territorial.</t>
  </si>
  <si>
    <t>Documento avance del diagnóstico</t>
  </si>
  <si>
    <t>SG_CP_2</t>
  </si>
  <si>
    <t>Acompañamiento a las direcciones territoriales y sede central realizado, con el fin de garantizar que los procesos contractuales se adelanten de acuerdo con el estatuto general de contratación de la administración pública.</t>
  </si>
  <si>
    <t>(Asesorías realizadas / Asesorías solicitadas)*100%</t>
  </si>
  <si>
    <t>Informe de asesorías realizadas.</t>
  </si>
  <si>
    <t>El GIT Área de Gestión de Compras Públicas, servicios profesionales y de apoyo a la gestión durante el primer trimestre de 2024 realizó 7 asesorías integrales dirigidas a Direcciones Territoriales y DANE Central para fomentar el cumplimiento de la normativa que aplica a la gestión contractual:
1. Cierre de expedientes en SECOP II
2. Trámite de Cuentas a través de SECOP II
3. Uso de plataformas SIGEP y SECOP
4. Plan anual de adquisiciones
5. Estudios previos y etapa precontractual de los procesos de contratación 
6. Convenios y contratos interadministrativos
7 Gestión Contractual en Direcciones Territoriales - articulación liderada por Secretaría General</t>
  </si>
  <si>
    <t>Documento Informe de asesorías (avance I trimestre)
Carpeta de evidencia por cada asesoría (correos grabaciones listados de asistencia, etc)</t>
  </si>
  <si>
    <t>SG_CP_3</t>
  </si>
  <si>
    <t>Estrategia de capacitación y sensibilización diseñada e implementada dirigida a los supervisores con el fin de fortalecer el control y seguimiento de las obligaciones establecidas en los contratos a cargo.</t>
  </si>
  <si>
    <t>Porcentaje de avance en el diseño e implementación de la estrategia.</t>
  </si>
  <si>
    <t>Documento de estrategia, presentaciones y listas de asistencias entre otros.</t>
  </si>
  <si>
    <t>El GIT Área de Gestión de Compras Públicas, servicios profesionales y de apoyo a la gestión durante el primer trimestre de 2024 avanzó en el diseño e implementación de la estrategia realizando 10 actividades de capacitación: 8 capacitaciones que se realizaron el 30 y 31 de enero y 1, 2 y 3 de febrero se enfocaron en el trámite de cuentas y 2 en cierre de los expedientes a través del SECOP II lo que mejora y facilitar el ejercicio de supervisión e impulsa al cumplimiento de la normativa de Colombia Compra Eficiente. Se emitió la Circular No. 005 de 2024 - "Socialización de la implementación del formulario PLAN DE PAGOS en SECOP II"  y la Circular No. 013 del 27 de marzo de 2024  “Deberes y responsabilidades de los supervisores contractuales” , con el fin de recalcar la importancia del cumplimiento de los deberes,  la seguridad de la información y de algunos tips para la no constitución del contrato realidad en el desarrollo de las funciones de supervisión y adicionalmente se emitió un flash comunicativo a través de DANEnet el 22 de marzo.</t>
  </si>
  <si>
    <t>Documento de avance del diseño (presentación de Power Point)
Carpeta de evidencias de las capacitaciones y sensibilizaciones realizas (grabaciones, correos, listados de asistencia, publicaciones, etc.)</t>
  </si>
  <si>
    <t>SG_CP_4</t>
  </si>
  <si>
    <t>Herramienta diseñada e implementada que permita realizar seguimiento a los procesos contractuales desde su etapa inicial hasta su cierre.</t>
  </si>
  <si>
    <t>(Actividades realizadas / Actividades planificadas ) *100%</t>
  </si>
  <si>
    <t>Base de datos de seguimiento.</t>
  </si>
  <si>
    <t>2_Plan Anual de Adquisiciones</t>
  </si>
  <si>
    <t>SG_CP_5</t>
  </si>
  <si>
    <t>Actualización documental realizada, con el fin de fortalecer la gestión en las etapas de la contratación pública de la entidad.</t>
  </si>
  <si>
    <t>(Documentos actualizados / Documentos a actualizar ) *100%</t>
  </si>
  <si>
    <t>Documentación actualizada.</t>
  </si>
  <si>
    <t>El GIT Área de Gestión de Compras Públicas, servicios profesionales y de apoyo a la gestión durante el primer trimestre de 2024 actualizó los procedimientos: GCO-050-PDT-001 Contratación de Servicios Profesionales y de Apoyo a la Gestión	Procedimiento el 02/ene/2024 y 
GCO-040-PDT-001 Elaboración del Plan Anual de Adquisiciones (PAA) el 12/feb/2024. Adicionalmente, se actualizaron dos procedimientos de convenios y contratos interadministrativos y un formato, derivado del traslado de la gestión de la Oficina Asesora Jurídica. Sumado a esto se actualizaron los formatos de constancia de cierre del expediente, se crearon y actualizaron las guías para trámite de cuentas en SECOP II y el formato de compromiso de confidencialidad. Para un total de 12 actualizaciones documentales del Proceso GCO. Dentro de los cambios sustanciales se pasó a publicar el PAA solamente el segundo y cuarto martes de cada mes para promover una planeación y ejecución rigurosa en las áreas y se desagregó y organizó el procedimiento de GCO-050-PDT-001 para lograr un mayor entendimiento y articulación en las etapas de la contratación.</t>
  </si>
  <si>
    <t>Relación de documentos actualizados con enlace a plataforma isolución</t>
  </si>
  <si>
    <t>SG FIN_Secretaria General Financiera</t>
  </si>
  <si>
    <t>SG_FIN_1</t>
  </si>
  <si>
    <t>Proceso de inducción y capacitación ejecutado, para fortalecer los conocimientos en temas contables, tributarios y presupuestales a nivel nacional.</t>
  </si>
  <si>
    <t>Porcentaje de avance ejecutado en el trimestre</t>
  </si>
  <si>
    <t xml:space="preserve">1. Documento de planeación de las inducciones y capacitaciones.
2. Listas de asistencia de las inducciones y capacitaciones realizadas. </t>
  </si>
  <si>
    <t>7_Gestión financiera</t>
  </si>
  <si>
    <t xml:space="preserve">El Área Financiera durante el primer trimestre de la vigencia 2024 realizó la construcción de un repositorio de documentos de buenas prácticas para la inducción y capacitación de funcionarios en temas financieros, contables y presupuestales, en relación con toda la cadena presupuestal, estos documentos fueron construidos y consolidados por los funcionarios y coordinadores del proceso a cargo de los GIT Central de Cuentas, Contabilidad, Tesorería, Presupuesto y PAC. </t>
  </si>
  <si>
    <t xml:space="preserve">1. Archivo en Excel relación de documentos de buenas prácticas 
2. Repositorio documentos buenas prácticas Área Financiera
</t>
  </si>
  <si>
    <t>SG_FIN_2</t>
  </si>
  <si>
    <t>Proceso de acompañamiento a las Direcciones Territoriales para la estandarización y actualización de procesos y procedimientos de la cadena presupuestal.</t>
  </si>
  <si>
    <t xml:space="preserve">Porcentaje de avance ejecutado en el trimestre </t>
  </si>
  <si>
    <t xml:space="preserve">1. Listas de asistencia y ayudas de memoria de los acompañamientos
2. Documentos que soportan  la estandarización y actualización de procesos y procedimientos de la cadena presupuestal a nivel Nacional. </t>
  </si>
  <si>
    <t>POL_12: Racionalización de tramites</t>
  </si>
  <si>
    <t xml:space="preserve">El Área Financiera realizó el acompañamiento a las Direcciones Territoriales en los siguientes temas: Flujos de aprobación Plan de Pagos SECOP II el día 09/02/2024, adicional se realizó la  Construcción y actualización de la segunda versión del documento Guía para el trámite de cuentas en SECOP II - Financiera, y se realizó el   Acompañamiento a las Direcciones Territoriales tema: Aplicación Circular No. 010 del 5 de marzo de 2024 - Aplicación Decreto 2231 de 2023 - Retenciones el día 20/03/2024. </t>
  </si>
  <si>
    <t>1. Lista de Asistencia Flujos de Aprobación SECOP II - Financiera(1-21)
2. Lista de Asistencia Circular No. 010 del 5 de marzo de 2024 - Aplicación Decreto 2231 de 2023 - Retenciones
3. Documento Guía para el trámite de cuentas en SECOP II - Financiera Versión 2
4. Presentación Circular No. 010 de 2024 _Aplicación decreto 2231 de 2023.
5. Certificación Retefuente</t>
  </si>
  <si>
    <t>DIRPEN_Dirección de Regulación, Planeación, Estandarización y Normalización</t>
  </si>
  <si>
    <t>DIRPEN_1</t>
  </si>
  <si>
    <t>L5.2_Formular e implementar el Plan Estadístico Nacional (PEN)</t>
  </si>
  <si>
    <t xml:space="preserve">Planes de mejora de operaciones estadísticas evaluadas con seguimientos realizados, para identificar el nivel de cumplimiento de las acciones propuestas </t>
  </si>
  <si>
    <t>Número de seguimientos realizados en el trimestre</t>
  </si>
  <si>
    <t>30 formatos de seguimiento</t>
  </si>
  <si>
    <t>Servicio de evaluación</t>
  </si>
  <si>
    <t>15_Calidad Estadística</t>
  </si>
  <si>
    <t>Se realizó vigilancia a los planes de mejora suscritos para las siguientes operaciones estadísticas en el primer trimestre del 2024: Radiación global finalizado; Balance de Masa Glaciar finalizado; Red de Seguridad Alimentaria (RESA) en revisión y Parques Nacionales de Colombia en revisión la condición y el plan de mejoramiento; así como plan de mejoramiento en revisión Agencia Nacional de Seguridad Vial</t>
  </si>
  <si>
    <t>DIRPEN_2</t>
  </si>
  <si>
    <t>Acompañamientos realizados para la aplicación del diagnóstico del Marco de Aseguramiento de la Calidad Estadística</t>
  </si>
  <si>
    <t>Número Acompañamientos realizados durante el periodo</t>
  </si>
  <si>
    <t>Documento de informe de acompañamientos realizados para la aplicación del diagnóstico del MAC</t>
  </si>
  <si>
    <t>Se generó informe de acompañamiento, con énfasis en los aspectos evidenciados en el instrumento de diagnóstico aplicado al Departamento Administrativo de la Función Pública</t>
  </si>
  <si>
    <t>Informe acompañamientos MAC-1er trimestre 2024</t>
  </si>
  <si>
    <t>DIRPEN_3</t>
  </si>
  <si>
    <t>Acompañamientos realizados para la aplicación del instrumento de autoevaluación</t>
  </si>
  <si>
    <t>Documento de informe de acompañamientos realizados para la implementación del instrumento de autoevaluación</t>
  </si>
  <si>
    <t>En el Marco del Curso de Auditores Internos en la Norma Técnica de Calidad del Proceso Estadístico, NTC PE 1000:2020, específicamente en el módulo de proceso estadístico, se introdujo lo relacionado con el instrumento de autoevaluación y sus elementos. Se incluye lista de asistencia para este Módulo y Presentación</t>
  </si>
  <si>
    <t>20240319 LISTA_PE y Autoevaluación -Curso Auditores
Presentación Visor Autoevaluación</t>
  </si>
  <si>
    <t>DIRPEN_4</t>
  </si>
  <si>
    <t>Evaluaciones de cumplimiento de los requisitos de calidad de acuerdo con lo establecido en la  norma técnica NTC PE 1000: 2020 realizadas, para DANE y FONDANE.</t>
  </si>
  <si>
    <t>Número de evaluaciones de cumplimiento de los requisitos de calidad realizados.</t>
  </si>
  <si>
    <t xml:space="preserve">10 Informes finales de evaluación de la calidad estadística </t>
  </si>
  <si>
    <t>DIRPEN_5</t>
  </si>
  <si>
    <t xml:space="preserve">Cursos de auditor realizados en la Norma Técnica de Calidad del Proceso Estadístico NTC PE 1000:2020 </t>
  </si>
  <si>
    <t>Número de cursos realizados en el periodo</t>
  </si>
  <si>
    <t>Documento de informe de cursos de auditor ejecutados</t>
  </si>
  <si>
    <t>DIRPEN_6</t>
  </si>
  <si>
    <t>Metodología de revisión de pares del Código Regional de Buenas Prácticas formulada</t>
  </si>
  <si>
    <t>Porcentaje de avance en la construcción de la metodología de revisión de pares del Código Regional de Buenas Prácticas</t>
  </si>
  <si>
    <t>Documento con la metodología de revisión de pares del Código Regional de Buenas Prácticas formulada</t>
  </si>
  <si>
    <t xml:space="preserve">Como parte integrante de la metodología de revisión de pares, se realizó la matriz de comparación entre el Código Regional de Buenas Prácticas y el Cuestionario de Autoevaluación del NQAF, que se constituye en el insumo fundamental para el desarrollo de la fase de autoevaluación del esquema de pares, y en la primera versión del instrumento de autoevaluación </t>
  </si>
  <si>
    <t>20240314_Comparacion CRBP vs NQAF</t>
  </si>
  <si>
    <t>DIRPEN_7</t>
  </si>
  <si>
    <t>Conversatorios para el fomento de la Cultura Estadística realizados</t>
  </si>
  <si>
    <t>Número de conversatorios realizados en el periodo</t>
  </si>
  <si>
    <t>Documento de informe de conversatorios ejecutados</t>
  </si>
  <si>
    <t>DIRPEN_8</t>
  </si>
  <si>
    <t>Inventario actualizado anualmente de oferta y  demanda de información estadística y de registros administrativos en el periodo</t>
  </si>
  <si>
    <t>Porcentaje de avance de actualización del inventario anual de oferta y  demanda de información estadística y de registros administrativos.</t>
  </si>
  <si>
    <t>Reportes de actualización</t>
  </si>
  <si>
    <t>Se presenta como evidencia el reporte de avance actualización del inventario de Operaciones estadisticas y Registros Administrativos en SICODE con corte al 01 de abril de 2024</t>
  </si>
  <si>
    <t>Reporte Registros Administrativos 01/04/24
Reporte de Operaciones Estadísticas 01/04/24</t>
  </si>
  <si>
    <t>DIRPEN_9</t>
  </si>
  <si>
    <t>Entidades territoriales priorizadas con asistencia técnica en la vigencia</t>
  </si>
  <si>
    <t>(Número de entidades asistidas/Número de entidades con solicitudes enviadas) *100%</t>
  </si>
  <si>
    <t>Asesorías técnicas o acompañamientos realizados a territorios</t>
  </si>
  <si>
    <t>Se reporta que, de 11 entidades del orden territorial que solicitaron asistencia técnica para formulación de planes estadísticos se atendieron 10 mediante reunión y envío de oficio y cronograma de actividades.</t>
  </si>
  <si>
    <t>Oficios y cronograma de actividades remitido a entidades</t>
  </si>
  <si>
    <t>DIRPEN_10</t>
  </si>
  <si>
    <t>Política de Gestión de la Información Estadística de MIPG, actualizada</t>
  </si>
  <si>
    <t>Porcentaje de avance de actualización de la Política de Gestión de la Información Estadística en el periodo</t>
  </si>
  <si>
    <t>Instrumentos de la Política de Información Estadística actualizados</t>
  </si>
  <si>
    <t>Como parte de los instrumentos de la política de información estadística se realizó actualización de:
1. Ámbito de aplicación 
2. Preguntas FURAG
3. Construcción colectiva de la circular interna de lineamientos para el registro de información a través del FURAG 2023  para la medición del índice de desempeño institucional</t>
  </si>
  <si>
    <t>Excel ámbito de aplicación
Preguntas FURAG actualizadas.
Correos electrónico del envío al DAFP</t>
  </si>
  <si>
    <t>DIRPEN_11</t>
  </si>
  <si>
    <t>Plan Estadístico Nacional 2023 - 2027 ejecutado</t>
  </si>
  <si>
    <t>Porcentaje de avance de la ejecución del Plan Estadístico Nacional 2023 - 2027 en el periodo</t>
  </si>
  <si>
    <t>Reporte trimestral de seguimiento del Plan Estadístico Nacional 2023 - 2027</t>
  </si>
  <si>
    <t>Como parte del avance en el PEN 2023 - 2027 en el primer trimestre se estructuró el plan de seguimiento, se construyó el sistema de seguimiento al PEN 2023 - 2027 y se realizaron reuniones con los responsables de las metas del plan</t>
  </si>
  <si>
    <t>Guía de reporte de avances y seguimiento 
Listas de asistencia a las reuniones 
Plan de acción PEN 2023 - 2027
Ficha de seguimiento PEN 2023 - 2027</t>
  </si>
  <si>
    <t>DIRPEN_12</t>
  </si>
  <si>
    <t>L5.1_Implementar una estrategia de sensibilización e integración de las variables de genero, diversidad y enfoque diferencial e interseccional en los producto de difusión, en el marco de las entidades productoras de información estadística y registros administrativos del SEN que permita unificar categorías para una mejor y justa caracterización de la población.</t>
  </si>
  <si>
    <t>Instancias de coordinación del SEN gestionadas y dinamizadas con generación de productos y resultados</t>
  </si>
  <si>
    <t>Número de Instancias de coordinación del SEN gestionadas y dinamizadas en el periodo.</t>
  </si>
  <si>
    <t xml:space="preserve">Cinco (5) Salas especializadas del Casen activas, cinco (5) comités Estadísticos Sectoriales activos y 12 mesas estadísticas activas </t>
  </si>
  <si>
    <t>Se realizó la activación de las 5 salas especializadas del CASEN y dos intersalas con el desarrollo de reuniones de inicio, planes de trabajo y reuniones de desarrollo tematico</t>
  </si>
  <si>
    <t>Actas de las reuniones realizadas para las salas especializadas de economía, geografia y medio ambiente, gobierno, seguridad y justicia, modernización tecnologica y salud, bienestar social y demografia.
Actas de las reuniones de las intersalas de Geografia y economía y salud y economía</t>
  </si>
  <si>
    <t>DIRPEN_13</t>
  </si>
  <si>
    <t xml:space="preserve"> Índice de Capacidad  Estadística publicado (2022) y medido (2023)</t>
  </si>
  <si>
    <t>Procesamiento y análisis*0,25+Difusión resultados del 2022*0,25+recolección 2023*0,25+procesamiento preliminar 2023*0,25</t>
  </si>
  <si>
    <t>Índice de capacidad estadística territorial 2022 publicado y 2023 calculado</t>
  </si>
  <si>
    <t>Para el ICET 2022, se realizó el procesamiento de la base de recolección y los análisis para desarrollar los procesos de validación</t>
  </si>
  <si>
    <t>Bases de datos del ICET procesada
Base de las Entidades a validar</t>
  </si>
  <si>
    <t>Para complementar el 25%, falta el análisis del contexto y series de tiempo basado en la base final de procesamiento, lo cual se realiza en la primera semana de abril.</t>
  </si>
  <si>
    <t>DIRPEN_14</t>
  </si>
  <si>
    <t>Planes de capacitación del Sistema Estadístico Nacional SEN 2024, implementados</t>
  </si>
  <si>
    <t>(Capacitaciones realizadas / capacitaciones formuladas)*100%</t>
  </si>
  <si>
    <t>Listas de asistencia de capacitaciones realizadas</t>
  </si>
  <si>
    <t>Servicio de educación informal</t>
  </si>
  <si>
    <t>Se realizaron tres socializaciones sobre la Política de Gestión de Información Estadística en el marco del MIPG, una socialización del Sistema de Identificación y Caracterización de Oferta y Demanda Estadística (SICODE), un taller de diseño, construcción e interpretación de indicadores, una socialización sobre la metodología de formulación de una línea base de indicadores y una socialización sobre la metodología de formulación de un plan estadístico, para un total de 7 socializaciones de acuerdo con lo programado en el Plan de Capacitaciones.</t>
  </si>
  <si>
    <t>LISTA DE ASISTENCIA SOCIALIZACIÓN POLÍTICA EN EL MARCO DEL MPIG 1 DE FEBRERO
LISTA DE ASISTENCIA SOCIALIZACIÓN POLÍTICA EN EL MARCO DEL MPIG 21 DE FEBRERO
LISTA DE ASISTENCIA SOCIALIZACIÓN POLÍTICA EN EL MARCO DEL MPIG 20 DE MARZO
Listado Socialización SICODE 16 de enero de 2024
Listado Inscritos y asistentes socializaciones marzo 2024 (Que incluye Listado taller de diseño, construcción e interpretación de indicadores - 6 de marzo, socialización sobre la metodología de formulación de una línea base de indicadores - 7 de marzo y socialización sobre la metodología de formulación de un plan estadístico - 14 de marzo)</t>
  </si>
  <si>
    <t>DIRPEN_15</t>
  </si>
  <si>
    <t>Cursos virtuales de Campus DANE para el SEN, mantenidos y actualizados</t>
  </si>
  <si>
    <t>Número de cursos actualizados o mantenidos en el periodo</t>
  </si>
  <si>
    <t>Cursos actualizados</t>
  </si>
  <si>
    <t>Se realizaron las mesas de trabajo para cursos PE, MFPE, POLGES para revisar los ajustes en profundidad. Mesas para cursos CLESEC 1 y 2, CLESOC 1 y 2 y SETE para revisión pedagógica transversal. 
Ajustes en los cursos DCII, CECE, PE, POLGES, MFPE, NTC, SETE derivados de hallazgos reportados a través de los PQR  y modificaciones normativas emitidas por la entidad según disposiciones de la Ley Estadística. Mejoras en la plantilla, actualización de logosy créditos</t>
  </si>
  <si>
    <t>CURSOS VIRTUALES ENERO 2024
CURSOS VIRTUALES FEBRERO 2024
CURSOS VIRTUALES MARZO 2024</t>
  </si>
  <si>
    <t>DIRPEN_16</t>
  </si>
  <si>
    <t>Planes de capacitación para la promoción de lineamientos, normas y estándares estadísticos en el Sistema Estadístico Nacional SEN 2024, implementados</t>
  </si>
  <si>
    <t>Porcentaje de avance en la implementación de planes de capacitación a entidades del SEN en el periodo</t>
  </si>
  <si>
    <t>Entidades del SEN capacitadas</t>
  </si>
  <si>
    <t>3_Regulación</t>
  </si>
  <si>
    <t>se realizaron las capacitaciones de Proceso estadístico, Documentación técnica fases Detección y Análisis de Necesidades, Diseño y Construcción, Documentación técnica fases Recolección/Acopio, Procesamiento, Análisis, Difusión, Evaluación, Norma Técnica de la Calidad del Proceso Estadístico NTC PE 1000:2020, Estándar Statiscal Data and Metadata Exchange SDMX, Estándar DDI y Dublin Core  y Clasificación del Consumo Individual por Finalidades 2018 Adaptada para Colombia (CCIF 2018 A.C.) y Política de Gestión de Información Estadística en el marco del MIPG, de acuerdo al plan de capacitaciones establecido para 2024.</t>
  </si>
  <si>
    <t>Listas de asistencia</t>
  </si>
  <si>
    <t>DIRPEN_17</t>
  </si>
  <si>
    <t>Documentos para la regulación estadística difundidos</t>
  </si>
  <si>
    <t>Porcentaje de avance de los documentos generados</t>
  </si>
  <si>
    <t>2 Actos administrativos
2 Documentos de Clasificaciones divulgadas
4 Documentos de Correlativas
3 Documentos de apoyo a la regulación
1 Sistema de Conceptos actualizados</t>
  </si>
  <si>
    <t>Se publicó la correlativa TC_CIIU4AC(2020)_vs_CIIU4AC(2022)</t>
  </si>
  <si>
    <t>Tabla correlativa</t>
  </si>
  <si>
    <t>DIRPEN_18</t>
  </si>
  <si>
    <t>Plan de verificación de la Regulación definido para la producción estadística del SEN diseñado e implementado</t>
  </si>
  <si>
    <t>Porcentaje de avance de las actividades de verificación ejecutadas.</t>
  </si>
  <si>
    <t>Plan de verificación de la implementación de la regulación estadística
Documento verificación 2024</t>
  </si>
  <si>
    <t xml:space="preserve">Se inició  la construcción y definición de Informe inicial, inventario OOEE DANE, inventario entidades SEN, borrador plan de verificación 2024 preliminar, la infografía verificación DANE y borrador formato comunicado SEN 
</t>
  </si>
  <si>
    <t>Borrador formato Invitación socialización SEN_2024
Borrador Plan verificación 2024 e inventario verificación SEN
Inventario OOEE DANE 2024
Informe inicial Verificación Regulación 2024
Infografía verificación regulación</t>
  </si>
  <si>
    <t>DIRPEN_19</t>
  </si>
  <si>
    <t>L2.6_Aprovechamiento estadístico de  fuentes tradicionales, no tradicionales y registros administrativos, que permitan caracterizar a la población con enfoques diferenciales.</t>
  </si>
  <si>
    <t>Estudio de prospectiva y análisis de datos que utiliza las fuentes de datos no tradicionales para la modernización de la gestión en el proceso estratégico y misional del DANE.</t>
  </si>
  <si>
    <t>Porcentaje de avance de estudios de prospectiva y  análisis de datos en el periodo</t>
  </si>
  <si>
    <t>Un (1) estudio de prospectiva y análisis de datos con el uso de fuentes de datos no tradicionales</t>
  </si>
  <si>
    <t>Servicio de articulación del Sistema Estadístico Nacional</t>
  </si>
  <si>
    <t>Durante los primeros meses del año, el proyecto "Índice de Noticias" ha avanzado en la revsisón del plan de trabajo para la vigencia actual, se logró la contratación de personal clave, incluyendo a la experta en analítica de datos María Paula Díaz. Se llevaron a cabo mesas de trabajo clave con diferentes equipos, como el equipo ODS, Cuentas Nacionales y CASEN, con el fin de articular el desarrollo del proyecto y plantear los retos y oportunidades tecnológicas. Estas reuniones fueron fundamentales para alinear esfuerzos y establecer las bases necesarias para el proyecto. También, se presentaron los resultados del cuarto trimestre de 2023 para el sector agrícola, siguiendo el cronograma establecido, y compartieron archivos CSV con la descarga de noticias del mismo período para los sectores de turismo y construcción. Estos resultados fueron socializados en la reunión bimensual con la dirección técnica, donde se discutieron los avances del proyecto y se diseñó una presentación del índice de noticias para ser utilizada en mesas de trabajo intersectoriales.
Además, se estableció un umbral del 60% con correlación superior a 0.7 para el cálculo del indicador, lo que permitirá una mayor precisión en la inclusión de noticias en el análisis.
Por último, en cuanto al documento de estudio se avanzó en la propuesta del procediemiento que estandariza el desarrollo de proyectos de Prospectiva y Analítica de Datos y permitirá su documentación de manera práctica y articulada, con el mpaa de procesos de la entidad.</t>
  </si>
  <si>
    <t>Contrato Experta en Analitica Maria Paula Diaz Bejarano.pdf
Contrato Ingeniero de Datos Andres Sebastian Salazar.pdf
Cronograma-IndiceNoticias_PlanDeTrabajo_2024.xlsx
ToR_NLP_DANE2024_comentariosIN.docx
Consolidado_Descarga_Sector_Construccion.csv
Consolidado_Descarga_Sector_Turismo.csv
Reu-Bimensual_20240305_IndiceNoticias.pptx
Transcripcion Sala CASEN_2024-02-23.docx
2024-03-05 Reu-Bimensual_.pptx
2024-03-15 10.7.3 DIRPEN_ODS .pptx
2024-03-15 correo presentacion proyecto equipo ODS.pdf
2024-03-19 correo presentacion articulacion proyecto DSCN.pdf
2024-03-19 Presentacion_indice noticias.pptx
2024-03-19 Resulados Temática de actividad económica.docx
Propuesta estructura documentos PAD
Propuesta_Documento-ProyectosAnalitica.exe
PROCEDIMIENTO EN ANALÍTICA.docx</t>
  </si>
  <si>
    <t>DIRPEN_20</t>
  </si>
  <si>
    <t>Aplicaciones web para la recolección de información que facilite las comunicaciones en doble vía con usuarios de estadísticas oficiales</t>
  </si>
  <si>
    <t>Porcentaje de avance del desarrollo de la aplicación Web</t>
  </si>
  <si>
    <t>100% de la aplicación web desarrollada para la recolección de información</t>
  </si>
  <si>
    <t>En relación a las aplicaciones web para la recolección de información, que facilite las comunicaciones en doble vía con usuarios de estadísticas oficiales, se elaboró un borrador de buenas prácticas en recolección de datos voluntarios, una tabla comparativa con plataformas de desarrollo y se dio inicio al prototipado de la aplicación Web en Drupal. También se presentó el proyecto en la sala especializada para la Modernización Tecnológica de la producción estadística del CASEN, como un componente de la línea de trabajo relacionada con ciencia de datos.</t>
  </si>
  <si>
    <t>Buenas prácticas en recolección de datos voluntarios.docx
Herramientas AppDiversa.xlsx
Pantallazos prototipo AppDiversa Drupal.rar</t>
  </si>
  <si>
    <t>DIRPEN_21</t>
  </si>
  <si>
    <t xml:space="preserve">Reportes de referentes internacionales realizados, que permitan apoyar el conocimiento, la generación de capacidades, brindar recomendaciones y propiciar acciones acordes a las necesidades temáticas relevantes del Departamento Administrativo Nacional de Estadística - DANE </t>
  </si>
  <si>
    <t>Numero de reporte de prospectivos generados</t>
  </si>
  <si>
    <t>Cuatro (4) reportes prospectivos de revisión de referentes internacionales</t>
  </si>
  <si>
    <t xml:space="preserve">Respecto a los reportes prospectivos de revisión de referentes internacionales se culminó la  revisión y publicación del reporte de referentes internacionales de diciembre de 2023 que incluye las siguientes temátcas:Buenas prácticas metodológicas en el uso de imágenes satelitales para la generación de estadísticas sobre áreas y calidad de ecosistemas.
Definición de Small Área Estimation (SAE) y ¿cómo oficializan los INE marcos conceptuales académicos en relación con SAE?
Definición de sistema de información y de registro estadístico - buenas prácticas en la medición de la calidad de sistema de información y de registros estadísticos; y el reporte de  febrero de 2024, con los siguientes temas: Avances, investigaciones, guías y marcos regulatorios sobre Datos Generados por la Ciudadanía (DGC).
Metodología para calcular el indicador ODS 10.7.3: número de personas que murieron o desaparecieron en el proceso de migración hacia un destino internacional.
Desafíos en la producción de estadísticas oficiales con nuevos métodos de recolección de datos.
Diez propuestas sobre el aprendizaje automático en la estadística oficial. Además, se adelanta la ejecución y desarrollo del reporte de referentes internacionales marzo 2024. </t>
  </si>
  <si>
    <t>Reporte_Referentes_Internacionales_Diciembre_2023.pdf
Reporte_Referentes_Internacionales_Febrero_2024.pdf</t>
  </si>
  <si>
    <t>DIRPEN_22</t>
  </si>
  <si>
    <t>Plataforma tecnológica del SEN 2.0. con mantenimiento y actualización de contenidos</t>
  </si>
  <si>
    <t>Porcentaje de avance en el desarrollo y mantenimiento de la plataforma SEN 2,0</t>
  </si>
  <si>
    <t>Proyecto de funcionalidades de la plataforma tecnológica del SEN 2,0 con desarrollo, mantenimiento y  actualización de 4 funcionalidades</t>
  </si>
  <si>
    <t>En el desarollo del proyecto de la plataforma web SEN se ha realizado la integración de la herramienta Google Analytics permitiendo obtener una primera medición del tráfico y visitas a las secciones más consultadas del sitio web. Por otro lado, se ha logrado obtener avances en cuanto a la inserción de una nueva funcionalidad para la visualización de tableros creados bajo la herramienta Power Bi directamente en una sección interna de la plaforma. Finalmente, se continúa con la actualización y publicación de diferentes contenidos habitaules cómo: los Boletines Sectoriales, Referentes Internacionales, Actas de salas especializadas CASEN, cursos ciclo 1 y ciclo 2, noticias entre otros.</t>
  </si>
  <si>
    <t>Archivo Enlaces Web SEN.pdf - Donde se especifican los espacios Web desarrollados, actualizados o en permanente mantenimiento.
Archivos report-GA_2.pdf y report-GA_3.pdf con los informes gráficos de Google Analytics</t>
  </si>
  <si>
    <t>DIRPEN_23</t>
  </si>
  <si>
    <t>Espacios de divulgación generados de la oferta estadística del SEN</t>
  </si>
  <si>
    <t>Sumatoria del número de espacios de promoción del uso de la oferta estadística del SEN</t>
  </si>
  <si>
    <t>Material de apoyo empleado en los diferentes espacios de divulgación de la oferta estadística del SEN</t>
  </si>
  <si>
    <t xml:space="preserve">Durante el primer trimestre de la vigencia 2024 se contó con los espacios tradicionales de difusión para la oferta estadística del SEN (Página del Sistema Estadístico Nacional (SEN)  www.sen.gov.co, Página del DANE. www.dane.gov.co, Red social X del DANE. https://twitter.com/DANE_Colombia, Red social Facebook del DANE, https://www.facebook.com/DANEColombia, Canal YouTube del DANE. https://www.youtube.com/user/DaneColombia, Revista de Ética: https://mega.nz/file/3UgVGATB#RfAnuePws3I99kkWwe2TZ6zK91IyeREp8PjWlFufDl0). Estos espacios permitieron difundir eventos, noticias, mensajes, así como lineamientos, guías y políticas en materia estadística. Como espacio nuevo de difusión de información estadística, se contó con el sitio WEB del Departamento Nacional de Planeación (DNP) para la planeación territorial Sispt  (https://sispt.dnp.gov.co/documentos/default-documentos); espacio en el cual se dispuso el documento conceptual "Planeación Territorial basada en información estadística" junto con la "Matriz de ubicación de información estadística base para el territorio",  herramientas estratégicas para la formulación de los planes de desarrollo territoriales. Estos materiales fueron desarrollados en trabajo conjunto DNP, UNFPA y DANE.
1. SISPT. https://sispt.dnp.gov.co/guias/default-guias
</t>
  </si>
  <si>
    <t xml:space="preserve">https://sispt.dnp.gov.co/documentos/default-documentos:
Planeación Territorial basada en información estadística https://colaboracion.dnp.gov.co/CDT/Desarrollo%20Territorial/SisPT/Planeaci%C3%B3n%20Territorial%20-%20Informaci%C3%B3n%20estad%C3%ADstica.pdf
Matriz de ubicación de información estadística base para el territorio
https://sispt.dnp.gov.co/documentos/default-documentos
</t>
  </si>
  <si>
    <t>DIRPEN_24</t>
  </si>
  <si>
    <t>Espacios de promoción para el uso de la oferta estadística del SEN acorde con los marcos rectores  en torno a principios, estándares, valores y prácticas comunes.</t>
  </si>
  <si>
    <t>Material de apoyo empleado en los espacios de divulgación</t>
  </si>
  <si>
    <t>Con la finalidad de promover el uso de la oferta estadística del Sistema Estadístico Nacional SEN) se ofertaron en el primer ciclo de 2024, diez cursos virtuales, entre el 30 de enero y el 6 de febrero de 2024, para ser cursados entre el 15 de febrero y el 15 de abril de 2024. Los cursos ofertados fueron los siguientes: 
1. Metodología de formulación de un plan estadístico
2. Norma técnica de la calidad del proceso estadístico NTC PE 1000:2020
3. Diseño y construcción de indicadores
4. Política de Gestión de la Información Estadística
5. Proceso estadístico
6. Fortalecimiento de registros administrativos para su aprovechamiento estadístico
7. Configuración de registros administrativos para su aprovechamiento estadístico
8. Condiciones para la evaluación de la calidad estadística
9. Enfoque diferencial e interseccional en la producción estadística
10. Marco de Aseguramiento de la calidad para Colombia
De otro lado, el 21 de febrero de 2024 de manera conjunta con DNP se realizó el Conversatorio ""Del dato al hecho es corto el trecho", con el objetivo de dar a conocer la oferta estadística para que los entes territoriales formulen sus planes de desarrollo, a partir de la información estadística existente. https://www.youtube.com/watch?v=Pd1ypUfEEOM</t>
  </si>
  <si>
    <t>20240208_BASE INSCRITOS CICLO 1 2024_15 FEBRERO A 15 ABRIL.xlsx
Correo_ DAFP_ciclo 1 del 2024.pdf
Enlaces de los cursos del SEN del ciclo 1 del 2024.pdf
https://www.youtube.com/watch?v=Pd1ypUfEEOM</t>
  </si>
  <si>
    <t>DIRPEN_25</t>
  </si>
  <si>
    <t xml:space="preserve">Espacios de diálogo e intercambio de experiencias entre los actores del SEN </t>
  </si>
  <si>
    <t>Sumatoria del número de espacios de diálogo e intercambio de experiencias entre los actores SEN</t>
  </si>
  <si>
    <t>Material empleado en espacios de diálogo e intercambio de experiencias entre actores del SEN</t>
  </si>
  <si>
    <t xml:space="preserve">En el primer trimestre de la vigencia para fortalecer el diálogo e intercambio de experiencias entre los actores del SEN, se realizaron:  8 mesas estadísticas y 8 encuentros con las salas especializadas del Consejo Asesor Técnico del Sistema Estadístico Nacional (CASEN). En las mesas estadísticas se discutieron y revisaron las demandas insatisfechas de información estadística, así como también, la revisión de los aspectos relacionados con el diseño, la producción, la difusión de estadística.  De otra parte, en las Salas CASEN se dio inicio a las sesiones de trabajos, con la presentación del plan de trabajo propuesto y concertado con los expertos de cada una de las salas, así como también el desarrollo de las líneas de investigación a desarrollar en 2024.
Estas son las mesas y encuentros con las fechas de su realización:
Mesa Estadísticas de Salud  - 26 de febrero
Mesa Estadísticas de Justicia, Seguridad y Convivencia Ciudadana - 7 de marzo
Mesa de Estadísticas Minero-energéticas - 14 de marzo
Mesa de Estadísticas Minero - energéticas - 22 de marzo
Mesa Estadísticas Ambientales - 1ro de marzo
Mesa Estadísticas de Turismo - 4 de marzo
Mesa de tecnologías de la información - 6 de marzo 
Mesa de Estadísticas étnicas - 20 de marzo
Sala Especializada de Modernización Tecnológica de la Producción Estadística - 23 de febrero
Sala Especializada de Modernización Tecnológica de la Producción Estadística - 22 de marzo
Sala de Economía - 19 de febrero
Sala Especializada de Gobierno, Seguridad y Justicia - 23 de febrero
Sala Especializada de Geografía, Medio Ambiente y Ordenamiento Territorial - 19 de febrero
Sala Especializada de Salud, Bienestar Social y Demografía - 22 de febrero
Intersala Salud y Economía (dos sesiones) - 29 de febrero y 19 de marzo </t>
  </si>
  <si>
    <t xml:space="preserve">
Acta1 Sala Modernización 23022024
CASEN_SalaModernización_22032024.pptx
Agenda_CASEN_SalaModernización_22032024.pdf
Acta1 Sala Economía 19022024.pdf
CASEN_SalaGobierno_29032024.pptx
Acta1 Sala Gobierno 23022024.pdf
CASEN_Sala Gobierno_23022024_Agenda.pdf
Sala de Geografía - CASEN - Ajustada_2.pptx
CASEN_Sala salud Agenda
Gastos ECV CASEN Sala Conjunta de Economía y Salud.pdf
Acta1 Intersala Salud y Economía 29022024
Acta 1 Sala Geografía 19022024
Acta1 Sala Salud 22022024
Acta 2. Sala Modernización 22032024
Agenda_2a. Reunión IntersalasCASEN_Economía y Salud_19032023.pdf
Agenda Plandetrabajo_MES_ Justicia
Mesa de Justicia - Ajustada_Rev_VM_CH_6_03_2024
Acta1_Mesa Tic_06032024
ppt mesa TIC 06-03-2024
7a. Mesa de Estadísticas de Turismo - 04.03.2024_consolidada
7ª. Reunión - Asistencia Mesa Sectorial de Estadísticas de Turismo(1-30)
Asistencia 20a.Reunión Mesa Minero energética2024-03-14
PPT MESA ESTADISTICA SECTORIAL CONSOLIDADA_14 03 2024
Listado Asistencia Mesa Ambientales 01032024
Acta Tercera Mesa de Estadísticas Ambientales
PPT mesa ambiental_ 1marzo2024 DANE
Acta N.4 Mesa estadística sectorial salud 26 -02-2024 ultimo
Taller de Necesidades_ Sala Salud
PPT_Balance_mesa_estadística_etnica 20032024</t>
  </si>
  <si>
    <t>En el primer trimestre de la vigencia 4 espacios de diálogo no se pudieron desarrollar, por la dificultad de agenda para realizar las sesiones de trabajo con las otras instancias de coordinación del SEN (CAD, CSEE y CES).  Para el segundo trimestre de la vigencia se tiene proyectado avanzar con las sesiones de trabajo de estas instancias.</t>
  </si>
  <si>
    <t>DIRPEN_26</t>
  </si>
  <si>
    <t>Mesas de trabajo que permitan la alineación entre niveles (estratégico, táctico y operativo), instancias (Comité Nacional de Datos CND, Comité de Administración de Datos CAD y Comité Intersectorial de información geográfica CIIG) y actores (entidades del grupo táctico, administradores de datos, grupos técnicos de trabajo, apoyo técnico de la infraestructura de datos y funcionarios) de la gobernanza de la infraestructura de datos del Estado colombiano.</t>
  </si>
  <si>
    <t>Número de mesas realizadas por trimestre entre niveles, instancias y actores que conforman la gobernanza de la Infraestructura de Datos del Estado colombiano</t>
  </si>
  <si>
    <t>Memorias de reunión y material empleado en las mesas de trabajo.</t>
  </si>
  <si>
    <t>Se realizaron mesas de trabajo con los administradores de datos sectoriales en las que se presentó la hoja de ruta del Plan Nacional de Infraestructura de Datos, así como las acciones a implementar por parte de los sectores.
11/01/2024. Presentación Plataforma X-Road, avances en servicios de interoperabilidad, plan de trabajo 2024. 
19/01/2024. Mesa de trabajo de articulación del PETI a necesidades sectoriales. Mesa sectorial de estadísticas.
02/02/2024. Mesa de trabajo con el grupo táctico de la IDEC y el DANE con el fin de establecer las propuestas a presentar en el Foro Mundial de Datos que se desarrollará en el mes de noviembre en la ciudad de Medellín.
13/03/2024. Mesa de trabajo con el grupo táctico de la IDEC y MINCIT para la resolución de inquietudes del PNID.
19/03/2024. Presentación de la estrategia IDEC a los territorios. En este  virtual se presentó la estrategia país de la "infraestructura de Datos del Estado Colombiano IDEC" a los entes territoriales. Esta estrategia impulsa la gobernanza, acceso, uso funcional y aprovechamiento de datos para la vida y la transformación social. Al final de la sesión se resolvieron preguntas de los asistentes y se dieron algunas recomendacionesd con el fin de incorporar algunas de las acciones de la hoja de ruta de la IDEC en la formulación de los planes territoriales. El evento fue transmitido por el canal YouTube del DANE.
21/03/2024. El poder de los Datos Desbloquear el dividendo d ellos datos para los ODS.  En este evento, Presidencia como líder del Comité Nacional de Datos (CND) presentó la estrategia y resolvió inquietudes del público.
21/03/2024. Comité Nacional de Datos. Mesa de trabajo del grupo táctico de la IDEC. Tuvo como finalidad, preparar la primera sesión de trabajo del CND.
Comité Nacional de Datos. Esta mesa de trabajo del grupo táctico de la IDEC tuvo como finalidad, preparar la primera sesión de trabajo del CND.</t>
  </si>
  <si>
    <t>Seguimiento PAI I Trimestre
Presentación de la estrategia IDEC a los territorios: https://www.youtube.com/watch?v=oHyVej-YRHk</t>
  </si>
  <si>
    <t>DIRPEN_27</t>
  </si>
  <si>
    <t>Fases del Proceso Gestión del Conocimiento e Innovación implementadas</t>
  </si>
  <si>
    <t>Porcentaje de avance en la implementación de las fases del proceso de gestión del conocimiento e innovación</t>
  </si>
  <si>
    <t xml:space="preserve">
Un (1) Plan Operativo de Desarrollo de Capacidades e Innovación para el 2do ciclo de proceso GCI
Un (1) Consolidado de reporte de transferencia de capacidades para el segundo ciclo del proceso GCI
Un (1) Documento consolidado de Efectos y aprendizajes para el 2do ciclo del proceso GCI</t>
  </si>
  <si>
    <t>Documentos de estudios técnicos</t>
  </si>
  <si>
    <t xml:space="preserve">Se actualizó el Plan Operativo de Desarrollo de Capacidades e Innovación para el 2do ciclo de proceso GCI.
Se cuenta con el reporte de transferencia de capacidades para el segundo ciclo del proceso GCI correspondiente al proyecto Construcción de la grilla como marco de soporte a las diferentes fases del proceso estadístico. </t>
  </si>
  <si>
    <t>Plan Operativo de desarrollo de Capacidades e Innovación Proyectos GCI 2do ciclo 01-04-2024.
Grilla_DANE - Reporte descriptivo de la fase de transferencia</t>
  </si>
  <si>
    <t>DIRPEN_28</t>
  </si>
  <si>
    <t>Política de Gestión del Conocimiento e Innovación GESCO, implementada</t>
  </si>
  <si>
    <t>Porcentaje de avance de la implementación de la Política de Gestión del Conocimiento e Innovación GESCO</t>
  </si>
  <si>
    <t>Un (1) Informe trimestral de Intercambio de Conocimiento (continuo)
(1) Evento con las entidades del SEN incluida la academia para compartir buenas prácticas para la producción estadística, proyectos de innovación y la exploración de fuentes secundarias.</t>
  </si>
  <si>
    <t>Se cuenta con el informe de intercambio de conocimiento del periodo julio -sept de 2023 para publicar en DANENET
Se solicitaron los insumos para el informe de intercambio de conocimiento para el periodo oct-dic de 2023</t>
  </si>
  <si>
    <t>Informe-de-Intercambio-de-Conocimiento-julio -sept 2023 Definitivo.
Correo solicitud insumos informe oct-dic 2023.
Formulario de registro eventos internacionales feb 2024 DRA.
Formulario de registro eventos internacionales feb 2024 Subdirección</t>
  </si>
  <si>
    <t>DSCN_Dirección de Síntesis y Cuentas Nacionales</t>
  </si>
  <si>
    <t>DSCN_1</t>
  </si>
  <si>
    <t xml:space="preserve">L1.6_Realizar la publicación de boletines técnicos de las cuentas satélites que contribuyan en la difusión y acceso a la información, promoviendo el uso y la toma de decisión de los grupos de interés de la entidad. </t>
  </si>
  <si>
    <t>Publicaciones de las operaciones estadísticas de las Cuentas del Marco Central del Sistema de Contabilidad Ambiental y Económica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</si>
  <si>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 (boletines y anexos proyectados a publicar)</t>
  </si>
  <si>
    <t>Siete (7) boletines técnicos junto a sus anexos estadísticos de la cuenta satélite ambiental</t>
  </si>
  <si>
    <t>Boletines Técnicos / Cuadros de Resultados / Documentos metodológicos</t>
  </si>
  <si>
    <t> Se avanzó en el acopio procesamiento y análisis de la información para la Cuent</t>
  </si>
  <si>
    <t>DSCN_2</t>
  </si>
  <si>
    <t>Pilotos de resultados preliminares, finalizados.
1. Cuenta satélite de Economía Circular
2. Cuenta satélite de Bioeconomía</t>
  </si>
  <si>
    <t>(Número de resultados preliminares de la Cuenta Satélite de Bioeconomía y la Cuenta Satélite de Economía Circular) / (Número de resultados preliminares proyectados)</t>
  </si>
  <si>
    <t>Un (1) piloto de resultados preliminares de la Cuenta Satélite de Bioeconomía y un (1) piloto de resultados preliminares de la Cuenta Satélite de Economía Circular</t>
  </si>
  <si>
    <t>25/01/2024</t>
  </si>
  <si>
    <t>Boletines Técnicos / Cuadros de Resultados</t>
  </si>
  <si>
    <t>DSCN_3</t>
  </si>
  <si>
    <t>Publicación de la Cuenta Satélite de Turismo (CST), finalizada</t>
  </si>
  <si>
    <t>(Número de boletines y anexos publicados de la CST)/ (boletines y anexos proyectados a publicar)</t>
  </si>
  <si>
    <t>Un (1) boletín técnico y un (1) anexo de publicación de la CST, finalizados</t>
  </si>
  <si>
    <t>24/05/2024</t>
  </si>
  <si>
    <t> Se avanzó en las fases de detección y análisis de necesidades, diseño, construcción, acopio y procesamiento de la CST</t>
  </si>
  <si>
    <t>DSCN_4</t>
  </si>
  <si>
    <t>Publicación de la Cuenta Satélite de Economía Cultural y Creativa finalizada</t>
  </si>
  <si>
    <t>Número de boletines y anexos publicados de la CSECC)/ (boletines y anexos proyectados a publicar)</t>
  </si>
  <si>
    <t>Un (1) boletín técnico y un (1) anexo de publicación de la CSECC, finalizado</t>
  </si>
  <si>
    <t>25/07/2024</t>
  </si>
  <si>
    <t> Se avanzó en las fases de detección y análisis de necesidades, diseño, construcción y acopio de la CSECC.</t>
  </si>
  <si>
    <t>DSCN_5</t>
  </si>
  <si>
    <t>Publicación de la Cuenta Satélite de Economía Cultural y Creativa de Bogotá finalizada</t>
  </si>
  <si>
    <t>(Número de boletines y anexos publicados de la CSECC)/ (boletines y anexos proyectados a publicar)</t>
  </si>
  <si>
    <t>Un (1) boletín técnico y un (1) anexo de publicación de la CSECCB, finalizados</t>
  </si>
  <si>
    <t>27/09/2024</t>
  </si>
  <si>
    <t>  Se avanzó en las fases de detección y análisis de necesidades, diseño, construcción y acopio de la CSECCB.</t>
  </si>
  <si>
    <t>DSCN_6</t>
  </si>
  <si>
    <t>Publicaciones de la Cuenta Satélite de la Agroindustria: Caña de Azúcar (CSACA); Ganado Porcino (CSAGP) finalizadas.</t>
  </si>
  <si>
    <t>(Número de boletines y anexos publicados de la Cuenta Satélite de la Agroindustria)/ (boletines y anexos proyectados a publicar)</t>
  </si>
  <si>
    <t>Dos (2) boletines técnicos y dos (2) anexos de publicación de la Cuenta Satélite de la Agroindustria: Caña de Azúcar (CSACA); Ganado Porcino (CSAGP), finalizados</t>
  </si>
  <si>
    <t>22/02/2024</t>
  </si>
  <si>
    <t>  Se avanzó en las fases de detección y análisis de necesidades, diseño y construcción  de la CSACA y CSAGP.</t>
  </si>
  <si>
    <t>DSCN_7</t>
  </si>
  <si>
    <t>Publicaciones del PIB trimestral desde los enfoques de la producción y el gasto, para los periodos del: cuarto trimestre de 2023, primer, segundo y tercer trimestre del año 2024, finalizadas.</t>
  </si>
  <si>
    <t>Cuatro (4) boletines técnicos y (16)  anexos estadísticos finalizados</t>
  </si>
  <si>
    <t>15/11/2024</t>
  </si>
  <si>
    <t>Se generaron los productos de publicación del  PIB trimestral desde los enfoques de la producción y el gasto, para los periodos del: cuarto trimestre de 2023; a partir de la implementación del proceso de producción estadística bajo el modelo GSBPM, para su publicación en la página web del DANE</t>
  </si>
  <si>
    <t>1. bol-PIB-IVtrim2023
2. cp-PIB-IVtrim2023
3. doc-PIB-EspecifiAjusEstacional-IVtrim2023
4. pres-PIB-IVtrim2023
5. https://www.dane.gov.co/index.php/estadisticas-por-tema/cuentas-nacionales/cuentas-nacionales-trimestrales/pib-informacion-tecnica</t>
  </si>
  <si>
    <t>DSCN_8</t>
  </si>
  <si>
    <t>Publicaciones del PIB trimestral por el enfoque del ingreso y de las cuentas por sector institucional para los periodos: cuarto trimestre de 2023, y los tres primeros trimestres de 2024, y un (1) piloto preliminar de la desestacionalización  de transacciones de las Cuentas de Sectores Institucionales trimestrales.</t>
  </si>
  <si>
    <t>Cuatro (4) boletines técnicos, doce (12) anexos estadísticos finalizados, y una (1) base de datos con desestacionalización .</t>
  </si>
  <si>
    <t>15/01/2024</t>
  </si>
  <si>
    <t>30/11/2024</t>
  </si>
  <si>
    <t>Se generaron los productos de publicación del PIB trimestral por el enfoque del ingreso y de las cuentas por sector institucional para los periodos: cuarto trimestre de 2023; a partir de la implementación del proceso de producción estadística bajo el modelo GSBPM, para su publicación en la página web del DANE</t>
  </si>
  <si>
    <t>1. bol-CNTSI-IVtrim2023
2. anex-CNTSI-ConciCuentaNoFinayFina-IVtrim2023
3. anex-CNTSI-Serie-IVtrim2023
4. https://www.dane.gov.co/index.php/estadisticas-por-tema/cuentas-nacionales/cuentas-nacionales-trimestrales-por-sector-institucional-cntsi</t>
  </si>
  <si>
    <t>DSCN_9</t>
  </si>
  <si>
    <t>Publicaciones del Producto Interno Bruto por departamentos:
- años 2021 provisional, 2022 provisional y 2023 preliminar y Valor agregado por municipios años 2021 provisional y 2022 provisional</t>
  </si>
  <si>
    <t>(Número de boletines y anexos publicados del PIB Departamental) / (boletines y anexos proyectados a publicar)</t>
  </si>
  <si>
    <t>Dos (2) boletines técnicos y sus respectivos anexos estadísticos de publicación, finalizados</t>
  </si>
  <si>
    <t>22/03/2024</t>
  </si>
  <si>
    <t>Se generaron los productos de publicación del Producto Interno Bruto por departamentos:
- años 2021 provisional, 2022 provisional y Valor agregado por municipios años 2021 provisional y 2022 provisional; a partir de la implementación del proceso de producción estadística bajo el modelo GSBPM, para su publicación en la página web del DANE</t>
  </si>
  <si>
    <t>1. bol-PIBDep-2022p
2. anex-PIBDep-Activecono-2022p
3. anex-PIBDep-departamento-2022p
4. anex-PIBDep-Regiones-2022p
5. anex-PIBDep-Retropo-por-Depart-2022p
6. anex-PIBDep-TotalDep-2022p
7. anex-PIBDep-ValorAgreMuni-2011-2022p
8. https://www.dane.gov.co/index.php/estadisticas-por-tema/cuentas-nacionales/cuentas-nacionales-departamentales</t>
  </si>
  <si>
    <t>El próximo boletín se publica en  el segundo trimestre según calendario WEB, por lo cual se enviará el formato de ajuste para la fecha establecida que corresponde al mes de mayo.</t>
  </si>
  <si>
    <t>DSCN_10</t>
  </si>
  <si>
    <t>Publicaciones del Indicador de Seguimiento a la Economía ISE para los periodos: noviembre y diciembre de 2023, y los meses de enero a octubre de 2024, finalizadas.</t>
  </si>
  <si>
    <t>(Número de boletines y anexos publicados del ISE) / (boletines y anexos proyectados a publicar)</t>
  </si>
  <si>
    <t>Doce (12) boletines técnicos y (16) sus anexos estadísticos finalizados</t>
  </si>
  <si>
    <t>18/12/2024</t>
  </si>
  <si>
    <t>Se generaron los productos de publicación del Indicador de Seguimiento a la Economía ISE para los periodos: noviembre y diciembre de 2023, y enero 2024; a partir de la implementación del proceso de producción estadística bajo el modelo GSBPM, para su publicación en la página web del DANE</t>
  </si>
  <si>
    <t>1. bol-ISE-nov2023
2. anex-ISE-09actividades-nov2023
3. anex-ISE-12actividades-nov2023
4. bol-ISE-dic2023
5. anex-ISE-09actividades-dic2023
6. anex-ISE-12actividades-dic2023
7. bol-ISE-ene2024
8. inf-ISE-EspecModelosNal-ene2024
9. anex-ISE-09actividades-ene2024
10. anex-ISE-12actividades-dic2023
11. https://www.dane.gov.co/index.php/estadisticas-por-tema/cuentas-nacionales/indicador-de-seguimiento-a-la-economia-ise</t>
  </si>
  <si>
    <t>DSCN_11</t>
  </si>
  <si>
    <t>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t>
  </si>
  <si>
    <t>(Número de boletines y anexos publicados de la PTF) / (boletines y anexos proyectados a publicar)</t>
  </si>
  <si>
    <t xml:space="preserve">Un (1) boletín técnico y sus anexos estadísticos, finalizados; y una (1) base de datos procesada. </t>
  </si>
  <si>
    <t>14/03/2024</t>
  </si>
  <si>
    <t>Se generaron los productos de publicación de la Productividad Total de Factores años 2021 provisional, 2022 provisional y 2023 preliminar. Y una (1) base de datos con información acopiada y procesada para las estimaciones de la Productividad Total de Factores años 2021 provisional y 2022 provisional, 2023 preliminar y 2024 preliminar; a partir de la implementación del proceso de producción estadística bajo el modelo GSBPM, para su publicación en la página web del DANE</t>
  </si>
  <si>
    <t>1. bol-PTF-2023
2. anex-PTF-acervosCapital-2022
3. anex-PTF-2023
4. https://www.dane.gov.co/index.php/estadisticas-por-tema/cuentas-nacionales/productividad</t>
  </si>
  <si>
    <t>DSCN_12</t>
  </si>
  <si>
    <t xml:space="preserve">Publicaciones de las matrices complementarias correspondientes a las Cuentas nacionales anuales. 
- Matriz utilización desagregada en productos nacionales e importados para los años 2021 provisional y 2022 provisional. 
- Matriz de trabajo año 2023. </t>
  </si>
  <si>
    <t>(Número de boletines y anexos publicados de las MC)/ (boletines y anexos proyectados a publicar)</t>
  </si>
  <si>
    <t>Dos (2) boletines técnicos y sus anexos técnicos, finalizados.</t>
  </si>
  <si>
    <t>15/02/2024</t>
  </si>
  <si>
    <t>30/09/2024</t>
  </si>
  <si>
    <t>DSCN_13</t>
  </si>
  <si>
    <t>Publicación de las cuentas anuales de bienes y servicios para los años 2021 provisional y 2022 provisional. Y una (1) base de datos con información acopiada y procesada para las estimaciones de las cuentas anuales de bienes y servicios para los años 2021 y 2022 provisionales y 2023 preliminar.</t>
  </si>
  <si>
    <t>Número de boletines y anexos publicados de CABYS, sobre boletines y anexos proyectados a publicar</t>
  </si>
  <si>
    <t>Un (1) boletín técnico y sus anexos estadísticos, finalizados; y una (1) base de datos procesada.</t>
  </si>
  <si>
    <t>Se generaron los productos Publicación de las cuentas anuales de bienes y servicios para los años 2021 provisional y 2022 provisional; a partir de la implementación del proceso de producción estadística bajo el modelo GSBPM, para su publicación en la página web del DANE</t>
  </si>
  <si>
    <t>1. bol-CuentasNalANuales-2022p
2. anex-CuentasNalANuales-AgreMacroeconomicos-2022p
3. anex-CuentasNalANuales-OfertaUtilizacionPreciosConstantes-2022p
4. anex-CuentasNalANuales-OfertaUtilizacionPreciosCorrientes-2022p
5. https://www.dane.gov.co/index.php/estadisticas-por-tema/cuentas-nacionales/cuentas-nacionales-anuales</t>
  </si>
  <si>
    <t>DSCN_14</t>
  </si>
  <si>
    <t>Publicación del indicador trimestral de actividad económica por departamentos trimestres III y IV de 2023, y trimestres I y II de 2024</t>
  </si>
  <si>
    <t>(Número de boletines y anexos publicados del ITAED)/ (boletines y anexos proyectados a publicar)</t>
  </si>
  <si>
    <t>Cuatro (4) boletines técnicos y sus respectivos anexos de publicación, finalizados</t>
  </si>
  <si>
    <t>30/10/2024</t>
  </si>
  <si>
    <t>Se generaron los productos Publicación del indicador trimestral de actividad económica por departamentos trimestre III 2023; a partir de la implementación del proceso de producción estadística bajo el modelo GSBPM, para su publicación en la página web del DANE</t>
  </si>
  <si>
    <t>1. bol-ITAED-IIItrim2023
2. anex-ITAED-IIItrim2023
3. https://www.dane.gov.co/index.php/estadisticas-por-tema/cuentas-nacionales/indicador-trimestral-de-actividad-economica-departamental-itaed</t>
  </si>
  <si>
    <t>DSCN_15</t>
  </si>
  <si>
    <t>Publicación de las cuentas anuales por sector institucional para los años 2021 provisional y 2022 provisional, y una base de datos con información acopiada para las estimaciones de las cuentas anuales por sector institucional para los años 2022 definitivo y 2023 provisional.</t>
  </si>
  <si>
    <t>(Número de boletines y anexos publicados de CASI) / (boletines y anexos proyectados a publicar)</t>
  </si>
  <si>
    <t>Un (1) boletín técnico y tres (3) anexos estadísticos y una (1) base de datos de 2023</t>
  </si>
  <si>
    <t>Se generaron los productos Publicación de las cuentas anuales por sector institucional para los años 2021 provisional y 2022 provisional; a partir de la implementación del proceso de producción estadística bajo el modelo GSBPM, para su publicación en la página web del DANE</t>
  </si>
  <si>
    <t>1. bol-CuentasNalANuales-2022p
2. anex-CuentasNalANuales-CuentaEconomicasIntegradas-2022p
3. anex-CuentasNalANuales-SecuenciaCuentaSectorSubsector-2022p
4. anex-CuentasNalANuales-CuentaEconomicasRetroIntegradas-2022p
5. anex-CuentasNalAbuales-ConciliacionNofinanciera-2022p
6. nomenclatura-act-productos
7. https://www.dane.gov.co/index.php/estadisticas-por-tema/cuentas-nacionales/cuentas-nacionales-anuales</t>
  </si>
  <si>
    <t>DSCN_16</t>
  </si>
  <si>
    <t>Publicación de las cuentas del gasto por finalidad del gobierno general y el gasto público y privado - SOCX año 2023 preliminar.</t>
  </si>
  <si>
    <t>(Número de boletines y anexos publicados GFG y SOCX) / (boletines y anexos proyectados a publicar)</t>
  </si>
  <si>
    <t>Dos (2) boletines técnicos y sus anexos de publicación, finalizados.</t>
  </si>
  <si>
    <t>31/07/2024</t>
  </si>
  <si>
    <t>Actualización de los documentos metodologicos segunda fase de Gato por finalidad y SOCX.</t>
  </si>
  <si>
    <t>DSCN_17</t>
  </si>
  <si>
    <t>Publicación de la Cuenta Satélite de Economía del Cuidado (CSEC) finalizada</t>
  </si>
  <si>
    <t>(Número de boletines y anexos publicados de la CSEEC) / (boletines y anexos proyectados a publicar)</t>
  </si>
  <si>
    <t>Un (1) boletín técnico y un (1) anexo de publicación de la CSEC, finalizados</t>
  </si>
  <si>
    <t> Se elaboró el cronograma y el presupuesto de 2024, se realizó la capacitación de la fase de acopio, la sensibilización con las fuentes de información y la ejecución del acopio.</t>
  </si>
  <si>
    <t>DSCN_18</t>
  </si>
  <si>
    <t>Publicación de la Cuenta Satélite de las Tecnologías de la Información y las Comunicaciones (CSTIC), finalizada</t>
  </si>
  <si>
    <t>(Número de boletines y anexos publicados de la CSTIC) / (boletines y anexos proyectados a publicar)</t>
  </si>
  <si>
    <t>Un (1) boletín técnico y un (1) anexo de publicación de la CSTIC, finalizados</t>
  </si>
  <si>
    <t>Se generaron los productos Publicación de la Cuenta Satélite de las Tecnologías de la Información y las Comunicaciones (CSTIC), finalizada; a partir de la implementación del proceso de producción estadística bajo el modelo GSBPM, para su publicación en la página web del DANE</t>
  </si>
  <si>
    <t>1. bol-CSTIC-2023pr
2. anex-CSTI-BalancesOfertaUtilizacion-2014-2022p
3. anex-CSTI-Ingreso-2014-2023pr
4. anex-CSTI-MatrizProduccion-2014-2022p
5. anex-CSTI-Trabajo-2021p-2023p
6. https://www.dane.gov.co/index.php/estadisticas-por-tema/cuentas-nacionales/cuentas-satelite/cuenta-satelite-de-las-tecnologias-de-la-informacion-y-las-comunicaciones-tic</t>
  </si>
  <si>
    <t>DSCN_19</t>
  </si>
  <si>
    <t>Publicación de la Cuenta Satélite de Salud (CSS), finalizada</t>
  </si>
  <si>
    <t>(Número de boletines y anexos publicados de la CSS) / (boletines y anexos proyectados a publicar)</t>
  </si>
  <si>
    <t>Un (1) boletín técnico y un (1) anexo de publicación de la CSS, finalizados</t>
  </si>
  <si>
    <t>25/10/2024</t>
  </si>
  <si>
    <t>DSCN_20</t>
  </si>
  <si>
    <t>NF_Necesidad mejoras funcionamiento</t>
  </si>
  <si>
    <t>Publicación de la Cuenta Satélite del Deporte de Bogotá (CSDB), finalizada.</t>
  </si>
  <si>
    <t>(Número de boletines y anexos publicados de la CSDB) / (boletines y anexos proyectados a publicar)</t>
  </si>
  <si>
    <t>Un (1) boletín técnico y un (1) anexo de publicación de la CSDB, finalizados</t>
  </si>
  <si>
    <t>21/06/2024</t>
  </si>
  <si>
    <t> Se avanzó en las fases de detección y análisis de necesidades, diseño, construcción, acopio y procesamiento de la CSDB.</t>
  </si>
  <si>
    <t>DSCN_21</t>
  </si>
  <si>
    <t>Piloto de resultados preliminares de la Cuenta Satélite de Instituciones Sin Fines de Lucro (CSISFL), finalizado.</t>
  </si>
  <si>
    <t>(Número de resultados piloto de la CSISFL) /(número de resultados piloto proyectados)</t>
  </si>
  <si>
    <t>Un (1) cuadro de salida de resultados preliminares de la CSISFL, finalizado.</t>
  </si>
  <si>
    <t>  Se avanzó en las fases de acopio y procesamiento de la CSISFL.</t>
  </si>
  <si>
    <t>DSCN_22</t>
  </si>
  <si>
    <t xml:space="preserve">Documento técnico que permita evaluar las mediciones de economía no observada que actualmente tiene el sistema de Cuentas Nacionales y su relación con la Economía Popular. </t>
  </si>
  <si>
    <t>(Documentos entregados de la Cuenta Economía Popular) / (número de documentos proyectados)</t>
  </si>
  <si>
    <t xml:space="preserve">  Un (1) documento técnico que permita evaluar las mediciones de economía no observada que actualmente tiene el sistema de Cuentas Nacionales y su relación con la Economía Popular.</t>
  </si>
  <si>
    <t> Se participó en las discusiones del sistema de información de Economía Popular liderado por la subdirección del DANE.</t>
  </si>
  <si>
    <t>DSCN_23</t>
  </si>
  <si>
    <t>Pilotos de resultados preliminares, finalizados. Cuenta de Extensión de las Cuentas de los Ecosistemas.</t>
  </si>
  <si>
    <t>(Número de resultados preliminares de la Cuenta Ecosistemas entregados) / (número de resultados preliminares de la Cuenta Ecosistemas proyectados)</t>
  </si>
  <si>
    <t xml:space="preserve">Un (1) piloto de resultados preliminares de la Cuenta Ecosistemas </t>
  </si>
  <si>
    <t>26/02/2025</t>
  </si>
  <si>
    <t>DSCN_24</t>
  </si>
  <si>
    <t>L3.1_Construir una cuenta satélite del deporte, para identificar la contribución del sector a la economía del país.</t>
  </si>
  <si>
    <t>Cuadro de resultados preliminares de la Cuenta Satélite del Deporte (CSD), finalizado.</t>
  </si>
  <si>
    <t>(Número de cuadros de resultados entregados de la CSD) / (número de cuadros de resultados proyectados)</t>
  </si>
  <si>
    <t>Un (1) cuadro de resultados preliminares de la Cuenta Satélite del Deporte (CSD), finalizado.</t>
  </si>
  <si>
    <t>26/02/2024</t>
  </si>
  <si>
    <t>Se avanzó en las gestiones administrativas para la firma del convenio, aún está pendiente de firma.</t>
  </si>
  <si>
    <t>DSCN_25</t>
  </si>
  <si>
    <t>Documentos con requerimientos  y funcionalidades del  subsistema de Estadísticas Económicas,  con las actividades de interventoría,  las actualizaciones del SCN 2008 para el  Gobierno General y  la armonización con las estadísticas fiscales, finalizado.</t>
  </si>
  <si>
    <t>(Número de documentos entregados) / (número de documentos proyectados)</t>
  </si>
  <si>
    <t>Un (1) documento con requerimientos  y funcionalidades del  subsistema de Estadísticas Económicas, un (1) informe de interventoría, un (1) documento con las actualizaciones del SCN 2008 para el  Gobierno General y  la armonización con las estadísticas fiscales.</t>
  </si>
  <si>
    <t>Cuadros de resultados / Documentos metodológicos</t>
  </si>
  <si>
    <t> 1.	Se realizo la solicitud en GLPI  del desarrollo del subsistema SEESP.
2.	Se realizaron reuniones con el Banco Mundial  y el comité técnico para revisar los términos de referencia de armonización integral CCP_CGC_EFP_SCN con el BM y el comité técnico de la subcomisión de Estadísticas Fiscales para generar y  precisar los requerimientos de información de las entidades productoras.
3.	El equipo de cuentas Nacionales asistió y comento la presentación de los entregables del Banco Mundial con respecto a los términos de referencia de la  integración Sistema Integrado de Información Financiera-Propuesta de diseño conceptual y funcional.</t>
  </si>
  <si>
    <t>DCD_Dirección de Censos y Demografía</t>
  </si>
  <si>
    <t>DCD_1</t>
  </si>
  <si>
    <t>Nueva arquitectura del Registro Estadístico Base de Población (REBP) 2019 - 2021 construida, a partir de la propuesta presentada en el 2023.</t>
  </si>
  <si>
    <t>Número de bases generadas durante el periodo</t>
  </si>
  <si>
    <t>Una base de datos con la información de personas a nivel municipal, para el periodo 2019-2021</t>
  </si>
  <si>
    <t>30/06/2024</t>
  </si>
  <si>
    <t>Producción de información estructural. Nacional</t>
  </si>
  <si>
    <t>Bases de microdatos anonimizados</t>
  </si>
  <si>
    <t>DCD_2</t>
  </si>
  <si>
    <t>Nueva arquitectura del Registro Estadistico Base de Población (REBP) 2022 - 2023 construida, a partir de la propuesta presentada en el 2023.</t>
  </si>
  <si>
    <t>Una base de datos con la información de personas a nivel municipal, para el periodo 2022-2023</t>
  </si>
  <si>
    <t>DCD_3</t>
  </si>
  <si>
    <t>Parámetros establecidos para determinar la identificación de duplicados presentes en el Registro Estadístico Base de Población (REBP).</t>
  </si>
  <si>
    <t>Número de documentos generados durante el periodo</t>
  </si>
  <si>
    <t>i)Documento técnico acerca de la metodología empleada para la identificación de duplicados en el REBP
ii)Tablas de resultados con información sin duplicados de los REBP 2018-2023</t>
  </si>
  <si>
    <t>DCD_4</t>
  </si>
  <si>
    <t xml:space="preserve"> Metodología para la determinación de la residencia administrativa del Registro Estadístico Base de Población (REBP) 2018-2023, implementada</t>
  </si>
  <si>
    <t>Número de Informe de cuadros de salida entregados en el periodo</t>
  </si>
  <si>
    <t>Informe que contenga los cuadros de salida con la información de la residencia administrativa por municipio, desagregado por edad y sexo para los REBP 2018-2023</t>
  </si>
  <si>
    <t>DCD_5</t>
  </si>
  <si>
    <t>Estadísticas derivadas de los censos con enfoque territorial, fortalecidas</t>
  </si>
  <si>
    <t>Número de documento generados en el periodo</t>
  </si>
  <si>
    <t>i) Documento metodológico para la corrección de la cúspide poblacional
ii) Cuadros de resultados con la comparación entre lo recogido a través de los RRAA y la corrección</t>
  </si>
  <si>
    <t>DCD_6</t>
  </si>
  <si>
    <t>L2.1_Una hoja de ruta con Parques Nacionales Naturales en la que se caracterice las condiciones socio-económicas de las familias habitantes de las áreas del Sistema de Parques Nacionales Naturales.</t>
  </si>
  <si>
    <t>Documento con la definición de la línea base de las condiciones socioeconómicas de las familias y personas que residen en las áreas del Sistema de Parques Nacionales Naturales, a partir de los datos disponibles.</t>
  </si>
  <si>
    <t>Porcentaje de avance en la elaboración del documento durante el periodo</t>
  </si>
  <si>
    <t>Documento con la línea base de las condiciones socioeconómicas de las familias y personas que residen en las áreas del Sistema de Parques Nacionales Naturales, a partir de los datos disponibles.</t>
  </si>
  <si>
    <t>25%</t>
  </si>
  <si>
    <t>50%</t>
  </si>
  <si>
    <t>75%</t>
  </si>
  <si>
    <t>100%</t>
  </si>
  <si>
    <t>Frente a esta meta se tienen avances con la realización de 2 reuniones entre funcionarios DANE y la Unidad de Parques Nacionales Naturales PNN, de carácter preparatorio, contexto sobre las actividades realizadas en 2023, así como de las actividades planteadas para la presente vigencia.</t>
  </si>
  <si>
    <t>*Asist, Convoc, Ayudas Memoria Reunión 05032024
*Asist,Convoc,Ayudas Memoria Reunión 19032024
*Evidencias Convocatoria_Correo_01042024</t>
  </si>
  <si>
    <t>DCD_7</t>
  </si>
  <si>
    <t>L2.9_Desarrollar las acciones de cumplimiento de los compromisos concertados en las instancias de participación y consulta con grupos poblacionales</t>
  </si>
  <si>
    <t>Apoyo en la temática étnica brindado para el desarrollo de las Operaciones Censales</t>
  </si>
  <si>
    <t xml:space="preserve"> Acompañamientos realizados/ acompañamientos programados*100%
(Indicador por demanda)</t>
  </si>
  <si>
    <t>Informes que den evidencia del acompañamiento para el desarrollo de las Operaciones Censales</t>
  </si>
  <si>
    <t>15/1/2024</t>
  </si>
  <si>
    <t>6_Bases PND - Actores diferenciales para el cambio</t>
  </si>
  <si>
    <t>Frente al avance de esta meta, se tiene el acompañamiento técnico dado a el grupo de trabajo GIT Censo Económico con el fin de articular acciones comunicativas y de socialización de la 
operación estadística con población étnica</t>
  </si>
  <si>
    <t>*04032024 AYUDA DE MEMORIA REUNIÓN ARTICULACIÓN CENU DCD ÉTNICOS</t>
  </si>
  <si>
    <t>DCD_8</t>
  </si>
  <si>
    <t>Operativo censal para el Registro multidimensional Wayuú realizado, en cumplimiento de la sentencia T302</t>
  </si>
  <si>
    <t>Porcentaje de avance en la base de datos del registro multidimensional Wayuú</t>
  </si>
  <si>
    <t>Base de datos del registro multidimensional Wayuú</t>
  </si>
  <si>
    <t>Bases de datos censal</t>
  </si>
  <si>
    <t>DCD_9</t>
  </si>
  <si>
    <t>Sistema de información Wayuú desarrollado en su componente temático, con la integración de la base de datos del operativo y los registros administrativos</t>
  </si>
  <si>
    <t>Informe metodológico consolidado con la integración de la base de datos del operativo y los registros administrativos, entregado</t>
  </si>
  <si>
    <t>Informe metodológico consolidado con la integración de la base de datos del operativo más los registros administrativos</t>
  </si>
  <si>
    <t>1</t>
  </si>
  <si>
    <t>DCD_10</t>
  </si>
  <si>
    <t>Conceptos técnicos elaborados para responder los requerimientos en cumplimiento de las sentencias T302 y auto 696</t>
  </si>
  <si>
    <t>Conceptos técnicos realizados/conceptos técnicos solicitados*100% 
(Indicador por demanda)</t>
  </si>
  <si>
    <t>Respuestas a solicitudes de información y ayudas de memoria</t>
  </si>
  <si>
    <t>En relación con la Sentencia T302 se tiene la respuesta con radicado DANE No. 20241400042661 dirigido a la contraloría delegada para el sector gestión pública e instituciones financieras</t>
  </si>
  <si>
    <t>*20241400042661_Respuesta Contraloría Wayuu2024</t>
  </si>
  <si>
    <t>DCD_11</t>
  </si>
  <si>
    <t xml:space="preserve">Conceptos técnicos elaborados para responder los requerimientos en cumplimiento de las sentencia T 276 - pueblo Afrocolombiano </t>
  </si>
  <si>
    <t>Conceptos técnicos realizados/conceptos técnicos solicitados*100%
(Indicador por demanda)</t>
  </si>
  <si>
    <t>En relación con la sentencia T276 se tiene la respuesta con radicado DANE No. 20241200035991 dirigido al  juzgado veintiuno (21) administrativo del circuito de Bogotá.</t>
  </si>
  <si>
    <t>*29_02_2024_ INFORME _ CUMPLIMIENTO AUTO 28112023 SENTENCIA T276
*20240320_PRONUNCIAMIENTO RECURSO DE REPOSICION</t>
  </si>
  <si>
    <t>DCD_12</t>
  </si>
  <si>
    <t>Conceptos técnicos elaborados para responder los requerimientos en cumplimiento de las sentencias relacionadas con grupos diferenciales</t>
  </si>
  <si>
    <t>No reporta avance en el periodo</t>
  </si>
  <si>
    <t>En esta meta y entendiendo que es un indicador por demanda al cierre de este primer trimestre no se ha presentado  ningun tipo requerimiento o solicitud que requiera la respuesta o concepto en relación a los otros grupos con enfoque diferencial (Pueblo ROM y Campesinado). Los acercamientos con estos grupos se han desarrollado a partir de mesas interinstitucionales entre el DANE, Ministerio del Interior e ICANH, a través de un relacionamiento con los accionantes y pruebas.</t>
  </si>
  <si>
    <t>*22032024 AYUDA DE MEMORIA REUNIÓN INSTITUCIONES CAMPESINADO_Rev_DANE
*Listado de Asistencia
*Pruebas_campesinas_CAUCA FUSA QUIBDO</t>
  </si>
  <si>
    <t>DCD_13</t>
  </si>
  <si>
    <t>Estrategia étnica implementada mediante el desarrollo de talleres con las comunidades para notificación de hechos de nacimientos y muertes, en los departamentos de Amazonas, Guainía y Vaupés.</t>
  </si>
  <si>
    <t>Número de talleres realizados /número de talleres programados*100%
(Indicador por demanda)</t>
  </si>
  <si>
    <t>(i) acuerdos (ii) oficios de entrega de formatos(iii)listados de asistencia (vi) material fotográfico (v) informes de comisión por cada taller realizado.</t>
  </si>
  <si>
    <t>DCD_14</t>
  </si>
  <si>
    <t>Estrategia étnica implementada mediante el desarrollo de talleres con las comunidades para notificación de hechos de nacimientos y muertes, en los departamentos de Nariño y Cesar.</t>
  </si>
  <si>
    <t>DCD_15</t>
  </si>
  <si>
    <t>Taller de notificación de hechos vitales (nacimientos y muertes) en Cauca realizado, para apoyar el proceso de notificación de los nacimientos atendidos por parteras adscritas a la federación de parteras y otras organizaciones de parteras legalmente constituidas de la región pacífica</t>
  </si>
  <si>
    <t>Porcentaje de avance del desarrollo del taller</t>
  </si>
  <si>
    <t xml:space="preserve"> (i) acuerdo (ii) oficio de entrega de formatos (iii) listado de asistencia (iv) material fotográfico (v) informe de comisión</t>
  </si>
  <si>
    <t>DCD_16</t>
  </si>
  <si>
    <t>Proyecciones de población en edad de trabajar de localidades y comunas de Bogota y Medellín, actualizadas.</t>
  </si>
  <si>
    <t>Porcentaje de avance de la elaboración de Cuadros de resultado entregados</t>
  </si>
  <si>
    <t>Cuadros de resultado de las proyecciones de población en edad de trabajar de localidades y comunas de Bogota y Medellín, entregadas.</t>
  </si>
  <si>
    <t>DCD_17</t>
  </si>
  <si>
    <t>Batería de indicadores sociodemográficos derivados de la evaluación a las retroproyecciones de población según los resultados del informe de Comisión para el Esclarecimiento de la Verdad - CEV del proyecto Human Rights Data Analysis Group (HRDAG),conformada</t>
  </si>
  <si>
    <t>Número de batería de indicadores sociodemográficos entregados en el periodo.</t>
  </si>
  <si>
    <t xml:space="preserve">Cuadros de resultados </t>
  </si>
  <si>
    <t>DCD_18</t>
  </si>
  <si>
    <t xml:space="preserve">Acompañamiento técnico a las organizaciones indígenas brindado, en cumplimiento de los acuerdos establecidos en el plan de desarrollo 2024-2026 </t>
  </si>
  <si>
    <t>Acompañamientos realizados/acompañamientos solicitados*100%
(Indicador por demanda)</t>
  </si>
  <si>
    <t>Informes de seguimiento al acompañamiento brindado a las organizaciones indígenas, en cumplimiento de los acuerdos del plan de desarrollo 2024-2026.</t>
  </si>
  <si>
    <t>Se han adelantado reuniones con OPIAC para acordar la adecuación de EEVV, y programa de formación en capacidades estadísticas. Estas acciones se pretenden llevar a cabo en territorio mediante talleres planteados para realizarse en las comunidades de Puerto Guayabo (Amazonas) e Isana Cuiarí (Guainía) que son lugares donde se ha evidenciado menor cobertura en el CNPV 2018, y menor cantidad de notificaciones en cuento a registros de EEVV. En cuanto al programa de formación, se han concertado presupuestos, lugares y forma de focalización de jóvenes y líderes indígenas.</t>
  </si>
  <si>
    <t>*ACTA_OPIAC-DANE22FEB24
*PND_OPIAC-DANE_2024-02-15
*PND_OPIAC-DANE_2024-02-22</t>
  </si>
  <si>
    <t>DCD_19</t>
  </si>
  <si>
    <t>Acompañamiento técnico realizado a las organizaciones indígenas para el fortalecimiento de los listados censales y otras operaciones estadísticas, en el marco de la adecuación del sistema estadístico nacional - SEN</t>
  </si>
  <si>
    <t>Informes técnicos del acompañamiento, ayudas de memoria o listas de asistencia</t>
  </si>
  <si>
    <t>Se realizaron dos (2) acompañamientos a partir de las solicitudes realizadas, estos acompañamientos fueron realizados con los representantes de las comunidades NASA, PIJAO Y MISAK y el pueblo indígena ETTE Enaka los días 08/03/2024 y 04/02/2024 respectivamente.</t>
  </si>
  <si>
    <t>* Acta de reunión Nasa-Pijao_Misak
*Lista de asistencia Articulación Nasa-Pijao-Misak
*Acta de reunión Ette Enaka
*Lista asistencia Apoyo Pueblo indígena Ette Enaka</t>
  </si>
  <si>
    <t>DCD_20</t>
  </si>
  <si>
    <t xml:space="preserve">Plan de pruebas temáticas implementado para el conteo intercensal para población indígena </t>
  </si>
  <si>
    <t>Porcentaje de elaboración del plan de pruebas temáticas</t>
  </si>
  <si>
    <t xml:space="preserve">Informes técnicos de la Implementación del plan de pruebas temáticas para el conteo intercensal para población indígena </t>
  </si>
  <si>
    <t xml:space="preserve">Frente a esta meta se tiene dentro de los avances la versión preliminar del documento Componente Étnico del Plan de Pruebas del Conteo Intercensal 2025
</t>
  </si>
  <si>
    <t>*Componente Étnico del Plan de Pruebas del Conteo Intercensal 2025</t>
  </si>
  <si>
    <t>DCD_21</t>
  </si>
  <si>
    <t>Fortalecimiento de las capacidades de análisis de la información poblacional, dirigida a los lideres indígenas de la Amazonia</t>
  </si>
  <si>
    <t>Los talleres de fortalecimiento están programados para llevarse a cabo en el segundo semestre del año, de acuerdo a la contratación del operador, por lo que no se tiene talleres programados aún, para este primer trimestre  se ha avanzado con la participación de mesas técnicas con DIRPEN, con el fin de producir y adecuar los contenidos de estos talleres con población indígena.</t>
  </si>
  <si>
    <t>*Rem_Doc Regionalización_anál sociodem_P_indígenas
*Rem_Info_Proc_Relacionamiento_P_indígenas
*Reunión_Fortaleciomiento Cap Estadísticas P Indígenas</t>
  </si>
  <si>
    <t>DCD_22</t>
  </si>
  <si>
    <t>Acompañamiento técnico brindado para la elaboración de los listados censales para la población NARP</t>
  </si>
  <si>
    <t>la cordinacion de asuntos etnicos realiza el acompañamiento en el relacionamiento con las instituciones adecuadas y encargadas de los listados censales para la poblacion afrocolombiana, en relación a  esta meta se tiene como avance el apoyo dado en el relacionamiento con el Ministerio del Interior Dirección de Comunidades Negras por parte de la coordinación de asuntos etnicos raciales y campesinado sobre la cual se presenta la ayuda de memoria</t>
  </si>
  <si>
    <t xml:space="preserve">*Ayuda de memoria </t>
  </si>
  <si>
    <t>DCD_23</t>
  </si>
  <si>
    <t>Protocolo de relacionamiento con las comunidades NARP construido.</t>
  </si>
  <si>
    <t>Porcentaje de avance en la elaboración del protocolo de relacionamiento</t>
  </si>
  <si>
    <t>Informes técnicos que evidencien el apoyo la construcción del protocolo de relacionamiento con las comunidades NARP</t>
  </si>
  <si>
    <t>Se tiene versión del documento preliminar del Protocolo de relacionamiento que evidencia  el proceso o el fin al cual se planea llegar.</t>
  </si>
  <si>
    <t>*Documento_Protocolo_Relacionamiento_Version</t>
  </si>
  <si>
    <t>DCD_24</t>
  </si>
  <si>
    <t>Plan de pruebas temáticas implementado para el conteo intercensal de la población NARP</t>
  </si>
  <si>
    <t>Porcentaje de avance en la elaboración del plan de pruebas temáticas para el conteo intercensal de la población NARP</t>
  </si>
  <si>
    <t>Informes técnicos que evidencien la Implementación del plan de pruebas temáticas para el conteo intercensal de la población NARP</t>
  </si>
  <si>
    <t>Para el primer trimestre se tiene la fase de análisis de los resultados de la prueba cognitiva realizada en el municipio de Tumaco, en el marco de la preparación del Conteo Intercensal de Población y Vivienda 2025. Esta jornada estuvo a cargo del equipo técnico del DANE.</t>
  </si>
  <si>
    <t>*Informe_Actividades_Comisión_Tumaco
*Prueba_autorreconocimiento_afro_Tumaco</t>
  </si>
  <si>
    <t>DCD_25</t>
  </si>
  <si>
    <t xml:space="preserve">Acompañamiento técnico brindado para el diseño metodológico de la caracterización sociodemográfica de las viviendas y la población Rrom, a las 9 kumpanias y las dos organizaciones del pueblo Rrom </t>
  </si>
  <si>
    <t xml:space="preserve">Informes técnicos que evidencien el acompañamiento técnico brindando a las organizaciones </t>
  </si>
  <si>
    <t>Frente a esta meta la solicitud de acompañamiento mas reciente corresponde a la realizada  con el pueblo ROM en donde se resolvieron dudas sobre los ajustes por omisión censal y se acordó establecer un canal de comunicación, para las solicitudes puntuales de información que requirieron en este espacio.</t>
  </si>
  <si>
    <t>*Reu_Gitanos_13DIC23
*Informe Unión Romani DANE
*Informe financiero CNPV 2018</t>
  </si>
  <si>
    <t>DCD_26</t>
  </si>
  <si>
    <t>Acompañamiento técnico brindado para producción de información estadística para la caracterización de la población campesina en cumplimiento de la sentencia 2028 de 2018</t>
  </si>
  <si>
    <t>Informes que evidencien el acompañamiento técnico para la producción información estadística para la caracterización de la población campesina</t>
  </si>
  <si>
    <t>Durante el primer trimestre de 2024, se ha realizado el posterior análisis de los ejercicios de pruebas cognitivas -Quibdó, Chocó- y grupos focales - Popayán, Cauca – Fusagasugá, Cundinamarca- realizados con población campesina durante el último trimestre de 2023, cuyo resultados se muestran en el visor de Datos Campesinado</t>
  </si>
  <si>
    <t>*Visor de Datos Campesinado</t>
  </si>
  <si>
    <t>DCD_27</t>
  </si>
  <si>
    <t>Análisis de comparabilidad y calidad de los datos en el proceso preparatorio para la transición de CIE10 a CIE11 desarrollado, a través del uso de las herramientas tecnológicas para la codificación automática de causas de defunción en CIE11 "1. Desarrollo In House: SIGEV Módulo de codificación y 2. IRIS 6".</t>
  </si>
  <si>
    <t>Porcentaje de avance del documento</t>
  </si>
  <si>
    <t>Un (1) documento con las de pruebas de codificación en CIE11 realizadas.</t>
  </si>
  <si>
    <t>DCD_28</t>
  </si>
  <si>
    <t>Propuesta técnica para el fortalecimiento de la gestión, integración y articulación de la información poblacional y los análisis sociodemográficos con enfoque territorial, realizada</t>
  </si>
  <si>
    <t>Número de propuestas técnicas entregadas en el periodo.</t>
  </si>
  <si>
    <t>Propuesta técnica para el fortalecimiento de la gestión, integración y articulación de la información poblacional y los análisis sociodemográficos con enfoque territorial</t>
  </si>
  <si>
    <t>DCD_29</t>
  </si>
  <si>
    <t>Propuesta técnica para el fortalecimiento de la gestión e integración del sistema de información estadística de migración con la articulación del enfoque territorial, entregada</t>
  </si>
  <si>
    <t>Número de propuestas técnicas diseñadas en el periodo.</t>
  </si>
  <si>
    <t>Documento metodológico propuesta</t>
  </si>
  <si>
    <t>DCD_30</t>
  </si>
  <si>
    <t>Plan de pruebas del conteo intercensal de población y vivienda implementado</t>
  </si>
  <si>
    <t>Porcentaje de avance en la elaboración del plan de pruebas</t>
  </si>
  <si>
    <t>Informes técnicos que evidencien la Implementación del plan de pruebas temáticas para el conteo intercensal de población y vivienda</t>
  </si>
  <si>
    <t>Bases de datos Censal</t>
  </si>
  <si>
    <t>Frente a esta meta se tiene como avance para la implementación del plan de pruebas el desarrollo de la versión de Aplicativo del Cuestionario de hogares del Conteo Intercensal con miras a la realización de pruebas (Código, archivo ejecutable y diccionario de datos).</t>
  </si>
  <si>
    <t>*Diccionario
*Prg_Hogar</t>
  </si>
  <si>
    <t>DCD_31</t>
  </si>
  <si>
    <t>L2.8_Realizar el Censo Económico Nacional en el año 2024  y sus resultados analizados, evaluados y publicados en el 2025.</t>
  </si>
  <si>
    <t>Requerimientos técnicos para la adquisición de bienes y servicios elaborados, para el desarrollo de las de las Operaciones Censales</t>
  </si>
  <si>
    <t>Porcentaje de elaboración de los requerimientos técnicos</t>
  </si>
  <si>
    <t xml:space="preserve">Estudios previos para la adquisición de bienes y servicios, informes de seguimiento de la ejecución de recursos, diligenciamiento de instrumentos de planeación y seguimiento </t>
  </si>
  <si>
    <t>En relación a esta meta se presentan los avances correspondientes al desarrollo de  los documentos de las especificaciones técnicas de; Componente de Personal CENU, Logística de Materiales, Transporte CENU Wayuu. Estudios Previos de; arrendamiento de bodega CENU, Botiquines Primeros Auxilios CENU,  Kit de Identificación y adquisición de cartuchos de Tóner</t>
  </si>
  <si>
    <t>*20240125_ Esp_Tecnicas_Logistica_Mat_CENU_RMW_AGR
*20240315_V3_ESPECIFICACIONES_TECNICAS_TRANSPORTE_CENU_WAYUU_REV_GCOTE_GCAD
*23012024 ESTUDIOS PREVIOS BODEGA VD rv2.30012024 final
*DANE_ Estudios Previos Botiquines 21022024
*DANE_ESTUDIOS PREVIOS KIT V. 27022024 sin control cambios
*DANE_Estudios Previos Tóner
*Especificaciones Técnicas Componente de Personal CENU 2024-2</t>
  </si>
  <si>
    <t>DCD_32</t>
  </si>
  <si>
    <t xml:space="preserve">Actividades preparatorias realizadas para la operación estadística de pescadores artesanales </t>
  </si>
  <si>
    <t>Actividades realizadas/actividades planteadas*100%
(Indicador por demanda)</t>
  </si>
  <si>
    <t>1.Informe de las pruebas 2. versiones preliminares de deteccion de necesidades 3.version preliminar del instrumento de recolección</t>
  </si>
  <si>
    <t>Frente a esta meta, se realizaron los avances programados para el I Trimestre, correspondiente a la operación de pescadores artesanales:  Informes de variables, Versión preliminar Cuestionario, Plan de Comunicación, Informe Plan de Pruebas, Informe diagnóstico Marco geográfico, Informes de diseño, pruebas y requerimientos componente tecnológico.</t>
  </si>
  <si>
    <t>*1. Inf. Variables, Cuestionario, Plan Comunicación
*2. Inf. Plan de Pruebas
*3. Inf. Diagnóstico Marco geográfico
*4. Inf. Diseño, Pruebas y Requerimientos Tecnológico</t>
  </si>
  <si>
    <t>DCD_33</t>
  </si>
  <si>
    <t>Metodologías innovadoras identificadas y aplicadas para la medición de componentes demográficos, de acuerdo a las necesidades de la Dirección técnica</t>
  </si>
  <si>
    <t>Porcentaje de avance del informe de lineamientos iniciales para la aplicación de la metodología</t>
  </si>
  <si>
    <t>Informe con los lineamientos iniciales para la aplicación de metodologías relacionadas con el estudio de la migración en zonas de frontera con enfoque SAE</t>
  </si>
  <si>
    <t>31/09/2024</t>
  </si>
  <si>
    <t>DCD_34</t>
  </si>
  <si>
    <t>Boletines y documentos técnicos generados en materia sociodemográfica que generen valor agregado al quehacer de la Dirección técnica</t>
  </si>
  <si>
    <t>Porcentaje de avance de los documentos técnicos</t>
  </si>
  <si>
    <t>1. Documento sobre la historia demográfica de la violencia en Colombia (departamentos de Chocó, Valle del Cauca, Cauca, Nariño y Antioquia), revisado y publicado.
2. Boletín sociodemográfico sobre niveles y tendencias de tasas de fecundidad por edades en Colombia, a partir del método indirecto de hijos propios con base en el CNPV 2018 y encuestas sociales 2021 y 2022, revisado y publicado.
3. Informe de aplicación de métodos demográficos y estadísticos que permitan establecer los determinantes en materia de fecundidad y análisis reproductivo, revisado y publicado.</t>
  </si>
  <si>
    <t>DCD_35</t>
  </si>
  <si>
    <t>Boletines y cuadros de salida con información estadística de nacimientos y defunciones a nivel nacional producidos, para el registro de hechos vitales en Colombia.</t>
  </si>
  <si>
    <t>Número de boletines elaborados en el periodo</t>
  </si>
  <si>
    <t>Boletines y cuadros de salida con información estadística de nacimientos y defunciones a nivel nacional producidos y publicados.</t>
  </si>
  <si>
    <t>Boletines técnicos</t>
  </si>
  <si>
    <t xml:space="preserve">Se realizó publicación el 22 de marzo de 2024, de cifras trimestrales de nacimientos, defunciones fetales y no fetales con la información: IV trimestre 2023pr, acumulado 2023pr y año corrido 2024pr.
*PDF , con pantallazo de la página WEB donde están las publicaciones y enlaces para consulta de:
*Boletín técnico: nacimientos
*Boletín técnico: defunciones fetales y no fetales
*Cuadros de salida  de nacimientos y de defunciones fetales y no fetales
Link web:https://www.dane.gov.co/index.php/estadisticas-por-tema/demografia-y-poblacion/nacimientos-y-defunciones
</t>
  </si>
  <si>
    <t>*Pantallazo_publicación_marzo22_2024
*Link publicación marzo 22 de 2024</t>
  </si>
  <si>
    <t>DCD_36</t>
  </si>
  <si>
    <t>Atlas sociodemográfico y los anexos técnicos estructurados con base en fuentes de información poblacional del periodo intercensal 2018-2024, elaborado</t>
  </si>
  <si>
    <t>Porcentaje de avance de la elaboración Atlas sociodemográfico entregado</t>
  </si>
  <si>
    <t xml:space="preserve">Atlas sociodemográfico </t>
  </si>
  <si>
    <t>DCD_CE Censo Económico</t>
  </si>
  <si>
    <t>CE_1</t>
  </si>
  <si>
    <t>Documentos finales con lineamientos asociados a los procesos de adquisición de bienes y servicios para los operativos de recuento y barrido del Censo Económico.</t>
  </si>
  <si>
    <t>(Número de documentos con lineamientos aprobados para la adquisición de bienes y servicios/ Número de documentos con lineamientos necesarios para la adquisición de bienes y servicios​) *100%</t>
  </si>
  <si>
    <t>Documentos precontractuales para la adquisición de bienes y servicios requeridos en el Censo Económico​.</t>
  </si>
  <si>
    <t>Para la revisión del avance de esta meta se asocia la elaboración de documentos precontractuales que sirvan como antecedentes y referencia, que al momento contractual suplan las necesidades del nivel central y de las territoriales.
El componente jurídico CENU, revisa el documento técnico y se pasa al Componente de Planeación, Administrativo y Financiero PAF.</t>
  </si>
  <si>
    <t>1 Especificaciones Técnicas Componente de Personal CENU 2024-2
20240315_V3_ESPECIFICACIONES_TECNICAS_TRANSPORTE_CENU_WAYUU_REV_GCOTE_GCAD  20032024</t>
  </si>
  <si>
    <t>CE_2</t>
  </si>
  <si>
    <t>Conjunto de Instrumentos de recolección ajustados para el operativo de recolección del Censo Económico.</t>
  </si>
  <si>
    <t>(Número de especificaciones de instrumentos de recolección entregados * 0,33 / Número total de instrumentos de recolección ajustados​
+​
Número de instrumentos de recolección diagramados * 0,33 / Número total de instrumentos de recolección ajustados​
+​
Número de aplicativos de los instrumentos de recolección * 0,34 / Número total de instrumentos de recolección ajustados​) *100</t>
  </si>
  <si>
    <t>Especificaciones de los instrumentos de recolección de la operación estadística​.
Documentos con los instrumentos de recolección diagramados​.
Aplicativos de los instrumentos de recolección del proyecto.</t>
  </si>
  <si>
    <t>Se realizaron tres sesiones de pruebas del aplicativo de recuento por parte del grupo CENU, DIG y DRA, en las cuales se encontraron funcionalidades que no cumplían con los requerimientos solicitados, en los archivos adjunto se muestran las principales incidencias que se reportaron a la oficina de sistemas, que a su vez ellos enviaran a la empresa responsable del desarrollo para que realizaran los ajustes correspondientes, el aplicativo en este momento está funcional, con la claridad que hay varios procesos que no se han entregado, lo anterior debido a la imposibilidad de implementarlos en la plataforma de EMTEL, no se tiene la funcionalidad de mostrar las manzanas para que el censista seleccione las que va a trabajar, no se cuenta con el orden de recorrido de los puntos que se han recolectado, no se ha desarrollado el formato de informe de las manzanas realizadas con las variables requeridas.</t>
  </si>
  <si>
    <t>20240327_RESULTADO DE PRUEBAS - RECUENTO DE UNIDADES ECONOMICAS_DIG_27Mar24
GTE020PDT002f001_V8_MatrizDeEjecucionDePruebas_Recuento_DiseñoPruebas_Unidad de Cobertura
RESULTADO DE PRUEBAS - RECUENTO DE UNIDADES ECONOMICAS
Resumen errores encontrados en pruebas del aplicativo de recuento - GIT CE</t>
  </si>
  <si>
    <t>CE_3</t>
  </si>
  <si>
    <t>Documentos con los principales resultados, logros y dificultades en el desarrollo de los operativos de recolección del Censo Económico Nacional Urbano</t>
  </si>
  <si>
    <t>(No. de documentos con resultados de los operativos de recolección terminados) / (No. total de documentos con resultados de los operativos de recolección)*100%</t>
  </si>
  <si>
    <t>Documentos con resultados de los operativos de recolección</t>
  </si>
  <si>
    <t>CE_4</t>
  </si>
  <si>
    <t>Informe operativo de recolección del Censo Económico Nacional Urbano CENU 2024 finalizado.</t>
  </si>
  <si>
    <t>Porcentaje de avance del documento de informe operativo de recolección del Censo Económico</t>
  </si>
  <si>
    <t>Informe operativo de recolección del CENU</t>
  </si>
  <si>
    <t>CE_5</t>
  </si>
  <si>
    <t>Mapas temáticos generados de acuerdo a los requerimientos del Censo Económico Nacional Urbano</t>
  </si>
  <si>
    <t>(Mapas temáticos generados)/ (Mapas temáticos requeridos)*100%</t>
  </si>
  <si>
    <t>Mapas temáticos</t>
  </si>
  <si>
    <t>Bases de datos del Marco Geoestadístico Nacional</t>
  </si>
  <si>
    <t>Actualización de los MBTiles de recuento para 24 municipios conforme  ajustes de MGN 2023 para Clase 1.
Actualización de productos de 285 municipios conforme  ajustes de MGN 2023 para Clase 1.
Alistamiento y Empaque de los productos cartográficos para Recuento.
Generación de archivos  asignación de cargas: 1121 municipios</t>
  </si>
  <si>
    <t>20240227_REPORTE__ASIGNACION_DE_CARGAS
20240227_REPORTE__MBTILES_CENSO_RECUENTO
20240227_REPORTE_IMPRESION_AO_RTO
20240227_REPORTE_IMPRESION_CM_RTO
20240227_REPORTE_IMPRESION_CO_RTO
20240227_REPORTE_IMPRESION_CPOB_CENSO</t>
  </si>
  <si>
    <t>CE_6</t>
  </si>
  <si>
    <t>Documentos de informe con los resultados del proceso de aprendizaje para los operativos de recuento, barrido y auto diligenciamiento web del Censo Económico Nacional Urbano.</t>
  </si>
  <si>
    <t>(No. de documentos con resultados del proceso de aprendizaje terminados) /(No. total de documentos con resultados del proceso de aprendizaje)*100%</t>
  </si>
  <si>
    <t>Documentos con resultados del aprendizaje del CENU</t>
  </si>
  <si>
    <t>Se generó documento con las temáticas de aprendizaje virtual para cada módulo  de aprendizaje virtual a desarrollar en AprenDANEt (Recuento, Barrido y Auto diligenciamiento).
Se generó documento de agenda de formación presencial para la fase de Recuento.
Se generó documento de informe de resultados de aprendizaje en AprenDANEt de los equipos base, y de Recuento.</t>
  </si>
  <si>
    <t>1. Plan de formación AprenDANEt CENU
2. Plan formación presencial Recuento
3. Análisis aprendizaje AprenDANEt y valoración Equipo Base
4. Análisis aprendizaje AprenDANEt y valoración Equipo de Recuento</t>
  </si>
  <si>
    <t>DIG_Dirección de Geoestadística</t>
  </si>
  <si>
    <t>DIG_1</t>
  </si>
  <si>
    <t>L3.2_Crear el Sistema de Gestión de Estratificación y Coberturas (SIGESCO) el cual tendrá un módulo de control de la estratificación socioeconómica a cargo del DANE</t>
  </si>
  <si>
    <t>Sistema implementado del servicio de información de Gestión de Estratificación y Coberturas (SIGESCO)</t>
  </si>
  <si>
    <t>Porcentaje de avance de implementación del Sistema en el trimestre</t>
  </si>
  <si>
    <t>Sistema de información implementado</t>
  </si>
  <si>
    <t>Fortalecimiento de la integración de la información geoespacial en el proceso estadístico nacional</t>
  </si>
  <si>
    <t>5_Convergencia regional</t>
  </si>
  <si>
    <t>Como parte de la implementación del sistema información de gestión de estratificación y cobertura SIGESCO, se incorporó al SIGESCO la información histórica rural de  municipios priorizados, esta información corresponde a la última versión disponible en el GIT de estratificación.</t>
  </si>
  <si>
    <t>IMPLEMENTACIÓN_SIGESCO</t>
  </si>
  <si>
    <t>DIG_2</t>
  </si>
  <si>
    <t>L6 - Un catastro multipropósito que aporte a la creación de valor público</t>
  </si>
  <si>
    <t>PES_Plan Estratégico Sectorial</t>
  </si>
  <si>
    <t>Estrategia Implementada de interoperabilidad entre la información  geoestadística y espacial del sector de la información estadística, alineada al SEN  y al Comité́ Nacional de Datos.</t>
  </si>
  <si>
    <t>Documento generado</t>
  </si>
  <si>
    <t>Frente a la definición de la estrategia, se avanza en la alineación del (SIGE) en el componente de gestión de geo información a la política de gobierno digital de MINTIC: donde se definió la hoja de ruta para el desarrollo del plan de gestión de geo información al interior de la DIG y mapeo de los procesos.</t>
  </si>
  <si>
    <t>AVANCES IMPLEMENTACIÓN PLAN_GESTIÓN_INFORMACIÓN</t>
  </si>
  <si>
    <t>DIG_3</t>
  </si>
  <si>
    <t>Bases de Datos actualizadas del Marco Geoestadístico Nacional mediante el aprovechamiento de la información geoespacial</t>
  </si>
  <si>
    <t>Porcentaje de avance de actualización de las bases</t>
  </si>
  <si>
    <t>Bases de datos</t>
  </si>
  <si>
    <t>Se trabajo en la zona urbana en la validación y revisión de manzanas, en la actualización de centros poblados en el marco geoestadístico nacional perteneciente a las zonas rurales.
Y se avanza en la actualización temática del marco geoestadístico nacional a partir de la información de registros administrativos (catastro multipropósito, maestro facturación, SISBEN, entre otros). Y se avanzó en la actualización de la variable vivienda.</t>
  </si>
  <si>
    <t>BASES DE DATOS_ACTUALIZACIÓN DEL MGN</t>
  </si>
  <si>
    <t>DIG_4</t>
  </si>
  <si>
    <t>Sistema Geoestadístico fortalecido con el uso de nuevas herramientas de difusión de geo información estadística y geoespacial.</t>
  </si>
  <si>
    <t>Porcentaje de avance de la implementación del sistema</t>
  </si>
  <si>
    <t>Servicio de geo información Estadística</t>
  </si>
  <si>
    <t>Del Geovisor de seguimiento, se generó el documento de requerimientos y diseño en su primera versión.</t>
  </si>
  <si>
    <t>IMPLEMENTACIÓN_SISTEMA GEOESTADÍSTICO</t>
  </si>
  <si>
    <t>DIG_5</t>
  </si>
  <si>
    <t xml:space="preserve">L6.1_Realizar acompañamiento sectorial a los compromisos enmarcados en  el desarrollo y avance del Catastro  Multipropósito, promoviendo el uso 
y aprovechamiento de la información geográfica. </t>
  </si>
  <si>
    <t>Documentos generados de iniciativas nacionales e internacionales que promuevan el uso e integración de la información estadística y geoespacial, con énfasis en la articulación del SEN - ICDE</t>
  </si>
  <si>
    <t>Número de documentos desarrollados/número de documentos planeados*100%</t>
  </si>
  <si>
    <t>Documentos generados</t>
  </si>
  <si>
    <t>Se inició la elaboración del documento propuesta de niveles geoestadísticos para el fortalecimiento del Marco Estadístico y Geoespacial de las Américas (MEGA), en torno a referentes: NUTS, grillas.​
Así como, del documento fortalecimiento de las operaciiones estadisticas y los registros administrativos.</t>
  </si>
  <si>
    <t>AVANCES DOCUMENTOS</t>
  </si>
  <si>
    <t>DIG_6</t>
  </si>
  <si>
    <t>Desarrollar los proyectos de exploración, innovación e investigación, con el fin de promover el conocimiento y los datos geo-estadísticos como soporte transversal al proceso estadístico.</t>
  </si>
  <si>
    <t>Número de proyectos desarrollados/número de proyectos planeados*100%</t>
  </si>
  <si>
    <t>Se trabajo en las ficha metodológica, scripts y resultados del análisis realizado sobre imágenes satelitales para la cuantificación de áreas y porcentajes de coberturas específicas del uso del suelo presentes en los conglomerados muestreados en la ENA 2023.​
Y análisis de referentes metodológicos para la identificación de asentamientos informales – monitoreo ODS 11.1.1.​
​</t>
  </si>
  <si>
    <t>AVANCE DOCUMENTOS</t>
  </si>
  <si>
    <t>DIG_7</t>
  </si>
  <si>
    <t>Mapas temáticos generados de acuerdo a los requerimientos de las operaciones estadísticas</t>
  </si>
  <si>
    <t>Número de mapas generados/número de mapas requeridos en el trimestre*100%</t>
  </si>
  <si>
    <t>Se atendieron los requerimientos para la elaboración de los mapas temáticos y se generó la propuesta de mapas de visualización circular generados en QGIS  con variables asociadas a urbanismo para la ciudad de Medellín, como parte de los productos para el WDF.​
​</t>
  </si>
  <si>
    <t>PRODUCTOS GENERADOS</t>
  </si>
  <si>
    <t>DRA_Dirección de Recolección y Acopio</t>
  </si>
  <si>
    <t>DRA_1</t>
  </si>
  <si>
    <t xml:space="preserve">Bases de datos de recolección, entregadas de acuerdo a la programación en los tiempos establecidos. </t>
  </si>
  <si>
    <t>No. de bases entregadas en el trimestre/ No. de bases programadas * 100%</t>
  </si>
  <si>
    <t>Programación de la recolección de las OOEE
Bases de datos</t>
  </si>
  <si>
    <t>Optimización de la capacidad del DANE en sus procesos de recolección y acopio</t>
  </si>
  <si>
    <t xml:space="preserve">Acorde a la consolidación de las bases de datos generadas por las operaciones, se realiza la entrega en las carpetas de cada una de las coordinaciones y en estas las bases producidas en el primer trimestre del presente año. </t>
  </si>
  <si>
    <t>6 carpetas por cada coordinación que presentan bases recolectadas y entregadas.</t>
  </si>
  <si>
    <t>DRA_2</t>
  </si>
  <si>
    <t>Entrenamientos, reentrenamientos y/o capacitaciones realizados durante el periodo a los equipos operativos directos o indirectos para la recolección de las operaciones estadísticas.</t>
  </si>
  <si>
    <t>(Numero de capacitaciones / entrenamientos / reentrenamientos realizados) / (Total de capacitaciones / entrenamientos / reentrenamientos programados) *100%</t>
  </si>
  <si>
    <r>
      <t xml:space="preserve">
Porgramación de invitaciones públicas para el proceso de capacitación.
Soportes de capacitación, entrenamientos, reentrenam</t>
    </r>
    <r>
      <rPr>
        <sz val="12"/>
        <rFont val="Segoe UI"/>
        <family val="2"/>
      </rPr>
      <t>ientos (Presentaciones, Listas de Asistencia, etc)</t>
    </r>
  </si>
  <si>
    <t>Servicio de apoyo a la gestión de conocimiento y consolidación de la cultura estadística</t>
  </si>
  <si>
    <t>Los procesos de capacitación, entrenamiento y reentrenamiento de cada una de las operaciones estadísticas que se realizaron en los primeros tres meses del año, están enlazados a las invitaciones publicas realizadas y a los procesos de contratación aplicados para las operaciones estadísticas.</t>
  </si>
  <si>
    <t>5 carpetas por coordinación de la DRA con los archivos de consolidación de los entrenamientos y capacitaciones realizadas</t>
  </si>
  <si>
    <t>DRA_3</t>
  </si>
  <si>
    <t>Actividades de sensibilización desarrolladas a las fuentes para el diligenciamiento oportuno y con calidad requerida de las operaciones estadísticas del GIT infraestructura.</t>
  </si>
  <si>
    <t>Número de actividades de sensibilización programadas en el periodo</t>
  </si>
  <si>
    <t>Comunicaciones de sensibilización usadas con las fuentes</t>
  </si>
  <si>
    <t>DRA_4</t>
  </si>
  <si>
    <t>Documentos técnicos generados y/o actualizados  para la recolección de las operaciones estadísticas programadas</t>
  </si>
  <si>
    <t>Numero de documentos actualizados y/o gestionados durante el periodo.</t>
  </si>
  <si>
    <t>Documentos generados y/o actualizados</t>
  </si>
  <si>
    <t>Se referencian por cada uno de los GIT de la DRA, el consolidado de documentos que surgieron su proceso de revisión por parte del equipo técnico para la aprobación de calidad de los documentos base del proceso estadístico y que se encuentran en proceso de cargue y/o aprobación en Isolución</t>
  </si>
  <si>
    <t>4 carpetas por coordinación de la DRA con el consolidado de documentos aprobados y/o en gestión.</t>
  </si>
  <si>
    <t>DRA_5</t>
  </si>
  <si>
    <t>Estudios técnicos de diagnóstico de registros administrativos finalizados, de acuerdo con metodologías vigentes.</t>
  </si>
  <si>
    <t>Numero de estudios técnicos de diagnóstico de registros administrativos realizados durante el periodo</t>
  </si>
  <si>
    <t>Estudios técnicos de diagnósticos de registros administrativos finalizados</t>
  </si>
  <si>
    <t>12_Gestión de proveedores de datos</t>
  </si>
  <si>
    <t>DRA_6</t>
  </si>
  <si>
    <t>Documento metodológico actualizado la metodología asociada al diagnostico de registros administrativos finalizado.</t>
  </si>
  <si>
    <t>(Numero de actividades ejecutadas / numero total de actividades a ejecutar) x 100%; donde el denominador es 5, de acuerdo con numero de actividades en proyecto de inversión, que son las siguientes:
1. Plan de trabajo.
2. Diagnóstico.
3. Análisis metodológico.
4. Documento validado.
5. Socialización.</t>
  </si>
  <si>
    <t>Documento metodológico actualizando la metodología asociada al diagnóstico de registros administrativos finalizado, teniendo en cuenta los siguientes hitos:
1. Plan de trabajo.
2. Diagnóstico.
3. Análisis metodológico.
4. Documento validado.
5. Socialización.</t>
  </si>
  <si>
    <t>Para la vigencia se desarrolló el documento del cronograma de trabajo y se realizaron las actualizaciones correspondientes. Asimismo, se han realizado avances en el cumplimiento del cronograma de trabajo para poder cumplir con lo proyectado.</t>
  </si>
  <si>
    <t>Cronograma de trabajo para actualización de metodología</t>
  </si>
  <si>
    <t>DRA_7</t>
  </si>
  <si>
    <t>L3.7_Articular el alcance de las direcciones territoriales con el seguimiento y control en la producción de las operaciones estadísticas de fuente primaria.</t>
  </si>
  <si>
    <t>Metodología definida para el diagnóstico del registro social de hogares, acorde con sus características.</t>
  </si>
  <si>
    <t>(Número de actividades ejecutadas / número total de actividades a ejecutar) x 100%; donde el denominador es 4 y las actividades son:1) Definición/actualización de conceptos; 2) Diagnostico y revisión de buenas prácticas; 3) Documento metodológico; 4) Documento metodológico validado.</t>
  </si>
  <si>
    <t>Documento con Metodología definida para el diagnóstico del registro social de hogares, teniendo en cuenta los siguientes hitos:
1) Definición/actualización de conceptos; 2) Diagnostico y revisión de buenas prácticas; 3) Documento metodológico; 4) Documento metodológico validado.</t>
  </si>
  <si>
    <t>Se realizo reunión con e GIT de regulación para iniciar las mesas de revisión de conceptos. A su vez, se contactó a DPN para que el equipo de planificación de DIRPEN se aplique el formulario F3 de caracterización de RRAA al Registro social de hogares. Definición y actualización de conceptos en curso.</t>
  </si>
  <si>
    <t>Correos de comunicaciones.pdf
Listado de asistencia.docx
Fortalecimiento de RRAA territorios.docx</t>
  </si>
  <si>
    <t>No se cumplió con el avance a la meta, ya que, el profesional encargado de realizar la actividad tuvo retrasos en su contratación y fue contratado el día 22 de febrero de 2024.</t>
  </si>
  <si>
    <t>DRA_8</t>
  </si>
  <si>
    <t>Bases de datos del Registro Estadístico Base de Empresas - REBE, estructurada de acuerdo a los cortes de procesamiento y actualización de los Registros Administrativos que la componen.</t>
  </si>
  <si>
    <t>Número de bases de datos referentes a los Registros Estadísticos actualizados.</t>
  </si>
  <si>
    <t>Base de datos semestral del resultado de la actualización del Registro Estadístico Base de Empresas.</t>
  </si>
  <si>
    <t>Bases de datos del Directorio Estadístico producidas</t>
  </si>
  <si>
    <t>DRA_9</t>
  </si>
  <si>
    <t>Documento metodológico realizado que dé cuenta del Sistema de Información de Economía Popular en lo concerniente a parámetros de diseño, integración de fuentes, consolidación y difusión.</t>
  </si>
  <si>
    <t>(Número de actividades ejecutadas / número total de actividades a ejecutar) x 100%; donde el denominador es 5, de acuerdo con número de actividades en proyecto de inversión, referentes a los siguientes fases:
1. Fase de conceptualización.
2. Fase de limitación de alcance.
3. Identificación de proveedores y usuarios de la información.
4. Disposición de prototipo de visualización.</t>
  </si>
  <si>
    <r>
      <rPr>
        <sz val="12"/>
        <rFont val="Segoe UI"/>
        <family val="2"/>
      </rPr>
      <t>Documento</t>
    </r>
    <r>
      <rPr>
        <sz val="12"/>
        <color rgb="FFFF0000"/>
        <rFont val="Segoe UI"/>
        <family val="2"/>
      </rPr>
      <t xml:space="preserve"> </t>
    </r>
    <r>
      <rPr>
        <sz val="12"/>
        <color rgb="FF000000"/>
        <rFont val="Segoe UI"/>
        <family val="2"/>
      </rPr>
      <t>referente a las etapas de diseño y construcción del Sistema de Información de Economía Popular, y recomendaciones para las fases posteriores en torno al GSBPM, con referencia a las siguientes fases:
1. Fase de conceptualización.
2. Fase de limitación de alcance.
3. Identificación de proveedores y usuarios de la información.
4. Disposición de prototipo de visualización.</t>
    </r>
  </si>
  <si>
    <t>DRA_10</t>
  </si>
  <si>
    <t>Elaborar documentación técnica relacionada al RELAB, con base en el GSBPM</t>
  </si>
  <si>
    <t>Número de documentos técnicos</t>
  </si>
  <si>
    <t xml:space="preserve">Documentos técnicos (guías, manuales, planes, informes, entre otros) a partir del GSBPM </t>
  </si>
  <si>
    <t>DRA_11</t>
  </si>
  <si>
    <t>Sistema de información de Economía Popular planeado y diseñado, de conformidad con los parámetros de construcción determinados desde el DANE y las demás entidades partícipes de su futuro aprovechamiento.</t>
  </si>
  <si>
    <t>(Número de actividades ejecutadas / número total de actividades a ejecutar) x 100%; donde el denominador es 3, de acuerdo con número de actividades que competen al Sistema de Información en el proyecto de inversión.</t>
  </si>
  <si>
    <t>Tablero de visualización de Indicadores y datos agregados asociados al Sistema de Información de Economía Popular.</t>
  </si>
  <si>
    <t>Se realiza el avance en la construcción del cuadro de control con la tabla de visualización de indicadores proyectados en power BI, con los soportes de mapeo y exploración de evaluación de las fuentes.</t>
  </si>
  <si>
    <t>A. Tablero_Directorio_Estadistico_Empresas_vBETA (1).pbix
B. Diseño de matriz de exploración y evaluación de fuentes - Copia.xlsx
C. Documento 4. Figuras Mapeo de RRAA.pptx</t>
  </si>
  <si>
    <t>DRA_12</t>
  </si>
  <si>
    <t>Aprovechamiento del Sistema de Información de Sedes Educativas (SISE) en el fortalecimiento del Registro Estadístico Base de Relaciones Laborales (RELAB).</t>
  </si>
  <si>
    <t>Número de bases de datos semestral dispuestas.</t>
  </si>
  <si>
    <t>Base de datos dispuesta para aprovechamiento.</t>
  </si>
  <si>
    <t>DRA_13</t>
  </si>
  <si>
    <t>Sistema de Información de Economía Popular construido que evidencie sincronización e integración de Registros Administrativos y Estadísticos.</t>
  </si>
  <si>
    <t>Porcentaje de avance de la implementación del Sistema de Información estadístico para la economía popular</t>
  </si>
  <si>
    <t>Documento de lineamientos técnicos, recursos y actividades implementadas en torno al Sistema de Información de Economía Popular.</t>
  </si>
  <si>
    <t>DRA_14</t>
  </si>
  <si>
    <t>Directorios Estadísticos actualizados en sus variables de identificación, ubicación y contacto de acuerdo a los ejercicios de integración de datos.</t>
  </si>
  <si>
    <t>Numero de bases de datos actualizadas de Directorios Estadísticos, de acuerdo con numero de Directorios Estadísticos.</t>
  </si>
  <si>
    <t>Cuatro (4) bases de datos, que den cuenta de la actualización de identificación, ubicación y contacto de los directorios estadísticos.</t>
  </si>
  <si>
    <t>Se realiza la entrega completa de las bases consolidadas y anidadas con la actualización del periodo correspondiente, de igual manera se presentan el avance de las bases siguientes con un avance del 50% al segundo trimestre.</t>
  </si>
  <si>
    <t>A.zip
B.zip</t>
  </si>
  <si>
    <t>DRA_15</t>
  </si>
  <si>
    <t>Elaboración de un documento resultado del aprovechamiento estadístico de fuentes tradicionales, no tradicionales y registros administrativos, que permitan caracterizar a la población con enfoques diferenciales.</t>
  </si>
  <si>
    <t>Documento de publicación derivado del aprovechamiento de Registros Administrativos, basado en los siguientes hitos:
1. Selección de los registros y/o fuentes a aprovechar.
2. Procesamiento de los registros y/o fuentes.
3. Análisis de resultados.
4. Conformación del documento final.</t>
  </si>
  <si>
    <t>Documento de publicación derivado del aprovechamiento de Registros administrativos que caracterice a algún tipo de población con enfoque diferencial.</t>
  </si>
  <si>
    <t>DRA_16</t>
  </si>
  <si>
    <t>Difundir los productos derivados del Registro Estadístico Base de Relaciones Laborales (RELAB)</t>
  </si>
  <si>
    <t>Total de publicaciones trimestrales/total de publicaciones del año * 100%</t>
  </si>
  <si>
    <t>Presentación y anexos sobre las publicaciones realizadas.</t>
  </si>
  <si>
    <t>Se realiza el adjunto de la entrega y presentación de la publicación realizada al RELAB.</t>
  </si>
  <si>
    <t>anex-RELAB-creativa-ene2024.xlsx
anex-RELAB-empleo-ene2024.xlsx
panel_relab_cierre_V3_23_24.7z
pre-RELAB-ene2024.pptx</t>
  </si>
  <si>
    <t>DRA_17</t>
  </si>
  <si>
    <t>Documento de  Lineamientos para la integración y el reemplazo de fuentes directas por registros administrativos en la producción estadística de encuestas.</t>
  </si>
  <si>
    <t>% de avance en la generación del documento de lineamientos</t>
  </si>
  <si>
    <t>Documento de lineamiento</t>
  </si>
  <si>
    <t>Acorde al documento se realiza el esquema de contenido y se diligencian las primeras determinaciones a la fuente, generando los primeros contenidos con las revisiones pertinentes para su perfeccionamiento.</t>
  </si>
  <si>
    <t>Documento_Lineamientos Integración RRAA_v4.docx</t>
  </si>
  <si>
    <t>DRA_18</t>
  </si>
  <si>
    <t>Realización de pruebas para el funcionamiento del Sistema de registros administrativos propuesto por la misión Kostat.</t>
  </si>
  <si>
    <t>(Pruebas realizadas en el periodo / Total de pruebas a realizar)*100%</t>
  </si>
  <si>
    <t>Informe de plan de pruebas</t>
  </si>
  <si>
    <t>DIMPE_Dirección de Metodología y Producción Estadística</t>
  </si>
  <si>
    <t>DIMPE_1</t>
  </si>
  <si>
    <t>Fase de procesamiento y análisis de las operaciones estadísticas priorizadas automatizadas mediante la implementación del lenguajes de programación especializados.</t>
  </si>
  <si>
    <t>Porcentaje de avance de cada trimestre</t>
  </si>
  <si>
    <t>Escrips de programación que contiene la automatización de las operaciones estadísticas priorizadas.</t>
  </si>
  <si>
    <t xml:space="preserve">El GIT de servicios e industria adelantó durante el I Trimestre del año para 7 OOEE (ENTIC, EAM, EMMET, EMA,EMAV, EMS  y ETUP), actividades de automatización </t>
  </si>
  <si>
    <t xml:space="preserve">
. [GLPI #0085734] Nuevo caso Solicitud de ajuste de aplicativo ENTIC Hogares
3.GTE020PDT002f003_solicituddeDesarrollossistemasdeinformacion- cuadros de salida EAM 2022
4. ANEXO FICHA ANÁLISIS-EXCEDENTE BRUTO
5.GTE020PDT002f003_solicituddeDesarrollossistemasdeinformación_EAM_080320241
6.ENTIC Hogares
7. Imputaciones - Automatización eme
8. CARPETA - EVIDENCIAS GIT SERVICIOS</t>
  </si>
  <si>
    <t>DIMPE_2</t>
  </si>
  <si>
    <t>Resultados estadísticos de las operaciones estadísticas priorizadas que  implementen el enfoque diferencial</t>
  </si>
  <si>
    <t xml:space="preserve">Boletines técnicos con los resultados estadísticos con las desagregaciones que refieran a enfoque diferencial e interseccional  </t>
  </si>
  <si>
    <t xml:space="preserve">El GIT Mercado Laboral y Calidad de vida realizó la publicación de boletines relacionados a la GEIH y ECV con las desagregaciones que refieran a enfoque diferencial e interseccional  </t>
  </si>
  <si>
    <t>1. CARPETA BOLETINES GEIH (15 BOLETINES).
2. bol-ECV-Etnicos-feb2024</t>
  </si>
  <si>
    <t>DIMPE_3</t>
  </si>
  <si>
    <t>Metodologías de operaciones estadísticas priorizadas revisadas para la implementación de mejoras mediante procesos de innovación</t>
  </si>
  <si>
    <t>Documento técnico con las propuestas de mejora a las operaciones estadísticas priorizadas</t>
  </si>
  <si>
    <t>Por parte del GIT de Ambiental para el I Trimestre se realizó el cronograma detallado de la propuesta de mejora de la operación estadística e igualmente se realizó la presentación de la propuesta a la Dirección General. De otro lado, se elaboró un cuestionario en forma para identificar las necesidades de información de los usuarios y se realizó una reunión con Cuentas Nacionales para establecer los pasos a seguir en la identificación de las necesidades de información.
Para GIT de Precios y costos se adelantó el plan de mejoras a estudiar y por incorporar en las operaciones
a cargo del GIT de Precios y costos del DANE y relacionadas con la implementación de
mecanismos innovadores para el desarrollo metodológico de tres de los productos estadísticos
más relevantes de la Oficina: el IPC, el IPP y el PPA.</t>
  </si>
  <si>
    <t>1. PLAN DE MEJORAS IPC E IPP 1.0 
2. Cronograma detallado propuesta
3. Formulario identificación necesidades
4. Presentación realizada a la Dirección General</t>
  </si>
  <si>
    <t>DT_Direcciones Territoriales</t>
  </si>
  <si>
    <t>DT_1</t>
  </si>
  <si>
    <t>Difusión de la información estadística y su utilidad para la formulación de política pública
Dirección Territorial Suroccidente - participación en la 2a. Dataton del Pacifico
Dirección Territorial Suroccidente- Firma del Codes con el departamento de Nariño</t>
  </si>
  <si>
    <t>Número total de eventos realizados durante el periodo</t>
  </si>
  <si>
    <t>Dataton: memorias- Codes firmado con la gobernación</t>
  </si>
  <si>
    <t>POL_13: Participación Ciudadana en la Gestión Pública</t>
  </si>
  <si>
    <t>DT_2</t>
  </si>
  <si>
    <t>Convenio con universidades y/o centros/casas culturales establecido para la transferencia de conocimiento y socialización de productos y servicios de las operaciones estadísticas realizado por la Dirección Territorial Centro Oriente.</t>
  </si>
  <si>
    <t>Número total de acuerdos realizados durante el periodo</t>
  </si>
  <si>
    <t>1. Documento Acuerdo e informes de seguimiento</t>
  </si>
  <si>
    <t>Bases de Datos</t>
  </si>
  <si>
    <t>DT_3</t>
  </si>
  <si>
    <t>Procesos administrativos (inventarios, cuentas de cobro, expedición de carnets, actualización de personal operativo) realizado en la Dirección Territorial Centro.</t>
  </si>
  <si>
    <t>Porcentaje de cumplimiento de la simplificación de los procesos administrativos de la DTC</t>
  </si>
  <si>
    <t xml:space="preserve">Documento final consolidado con la implementación </t>
  </si>
  <si>
    <t>Se identifica la necesidad de realizar un aplicativo que permita simplicidad algunos procesos administrativos, para optimizar tiempos de respuesta y disminuir los reprocesos al tener que diligenciar formatos de forma manual.</t>
  </si>
  <si>
    <t>Documento de identificación de necesidades</t>
  </si>
  <si>
    <t>DT_4</t>
  </si>
  <si>
    <t>Operaciones Estadísticas con revisión de procesos, realizadas por la Dirección Territorial Centro Occidente</t>
  </si>
  <si>
    <t>Número de operaciones estadísticas revisadas en el periodo.</t>
  </si>
  <si>
    <t xml:space="preserve">Documentación de resultados de la revisión de procesos </t>
  </si>
  <si>
    <t>Para el cumplimiento de la meta: “Operaciones Estadísticas con revisión de procesos, realizadas por la Dirección Territorial Centro Occidente”, la TCO con el siguiente objetivo dará cumplimiento a la meta:
- Evaluar la aplicación y ejecución de lineamientos y actividades internos de los procesos: Gestión de información y transformación digital, Gestión Documental, Gestión de Bienes y Servicios y Gestión Estadística (CEED, SIPSA, MICRONEGOCIOS).</t>
  </si>
  <si>
    <t>-Plan de seguimientos y Lista de chequeo seguimientos: Gestión de información y transformación digital, Gestión Documental, Gestión de Bienes y Servicios y Gestión Estadística (CEED.SIPSA, MICRONEGOCIOS)
-Acta de Apertura seguimientos: Gestión de información y transformación digital, Gestión Documental, Gestión de Bienes y Servicios y Gestión Estadística (CEED.SIPSA, MICRONEGOCIOS)
-Asistencia Reunión de apertura de los seguimientos internos de la DTCO 2024
-Plan de seguimiento EMICRON sede Armenia
-Plan de seguimiento EMICRON sede Ibagué
-Plan de seguimiento EMICRON sede Manizales
-Plan de seguimiento EMICRON sede Pereira</t>
  </si>
  <si>
    <t>DT_5</t>
  </si>
  <si>
    <t>L4.2_Implementar una estrategia de comunicación interna que promueva el cuidado y trabajo en equipo en la entidad</t>
  </si>
  <si>
    <t>Plan de bienestar implementado en la Dirección Territorial Noroccidente y sedes.</t>
  </si>
  <si>
    <t xml:space="preserve">Porcentaje de cumplimiento de la implementación del plan de bienestar </t>
  </si>
  <si>
    <t xml:space="preserve">Documento trimestral del seguimiento a la implementación </t>
  </si>
  <si>
    <t>Dentro de las actividades realizadas para la implementación del Plan de Bienestar en la Dirección Territorial Noroccidente, se efectuo un diagnóstico inicial de las necesidades y requerimientos de bienestar de los funcionarios de la Territorial, por medio de la aplicación de herramienta, la cual fue concertada en conjunto con la Caja de Compensación COMFAMA. Dicha herramienta tuvo aplicación en las sedes Medellín, Montería y Quibdó. 
Se efectuó la conformación del Comité de Gestión Humana de la DT Noroccidente, en aras de impactar de forma positiva en las diferentes dimensiones de la vida de los funcionarios, al igual que el propender por la ejecución de las actividades desligadas de los resultados del plan de bienestar de la DT.</t>
  </si>
  <si>
    <t>1 Implementación Plan de Bienestar DT Noroccidente 
2 Implementación Plan de Bienestar DT Noroccidente
1 Sensibilización Medellín aplicación herramienta
2 Sensibilización Medellín aplicación herramienta
3 Sensibilización Medellín aplicación herramienta
1 Lista Asistencia Asesoría Comfama herramienta PBDTN
2 Lista Asistencia Reunión Comfama herramienta PBDTN
3 Lista Asistencia Socialización Comfama herramienta PBDTN
4 Lista Asistencia Socialización  Comfama herramienta PBDTN
5 Asistencia Asesoría Comfama herramienta PBDTN Montería
AVANCE APLICACIÓN HERRAMIENTA DIAGNOSTICO CAPITAL HUMANO</t>
  </si>
  <si>
    <t>DT_6</t>
  </si>
  <si>
    <t>Capacitaciones sobre la responsabilidad y obligaciones específicas de un supervisor público, realizadas para fortalecer su conocimiento realizadas por la Dirección Territorial Norte</t>
  </si>
  <si>
    <t>Número de capacitaciones  realizadas en el periodo</t>
  </si>
  <si>
    <t>Agenda con los temas de capacitación a los supervisores y listas de asistencia</t>
  </si>
  <si>
    <t>se realizaron las cuatro capacitaciones pactadas en el PAI, con el fin de disminuir el riesgo antijurico.</t>
  </si>
  <si>
    <t>Listas de asistencia
Presentaciones en PPT como evidencia de las capacitaciones
Circulares emanadas por la DT</t>
  </si>
  <si>
    <t>FONDANE_1</t>
  </si>
  <si>
    <t>Convenios/contratos para el desarrollo de operaciones estadísticas en ejecución durante la vigencia</t>
  </si>
  <si>
    <t>Número de convenios con recursos en ejecución</t>
  </si>
  <si>
    <t>Número de convenios realizados</t>
  </si>
  <si>
    <t>Fortalecimiento de la Capacidad de Producción de Información Estadística del Sen.  Nacional</t>
  </si>
  <si>
    <t>Servicio de información de las estadísticas de las entidades</t>
  </si>
  <si>
    <t>Durante el primer trimestre de 2024 se dio inicio a la ejecución de dos convenios con recursos, los cuales son:
1. Convenio De Cooperación Celebrado Entre La Fiduciaria Colombiana De Comercio Exterior S.A. (Fiducoldex) Como Vocera Y Administradora Del Fideicomiso Procolombia Y El Departamento Administrativo Nacional De Estadística (Dane) – Fondo Rotatorio Del Departamento Administrativo Nacional De Estadística – (Fondane) - Encuesta Mensual de Comercio Exterior de Servicios (EMCES)
2. Convenio De Cooperación Fntc Suscrito Entre La Fiduciaria Colombiana De Comercio Exterior S.A.-Fiducoldex Vocera Del Patrimonio Autónomo Fondo Nacional De Turismo-Fontur, El Departamento Administrativo Nacional De Estadística (Dane) Y El Fondo Rotatorio Del Departamento Administrativo Nacional De Estadística (Fondane) - Generar información estadística relacionada con las unidades económicas del sector turismo
Se debe tener en cuenta que estos convenios fueron suscritos en diciembre de 2023 pero con el objeto de iniciar ejecución técnica y presupuestal desde enero de 2024.</t>
  </si>
  <si>
    <t>1. Convenio BID-126-2023_IECOL-268-CD-CF_DANE-FONDANE - EMCES
2. CONVENIO FNTC- 2023-DANE-FONDANE - firmado</t>
  </si>
  <si>
    <t>FONDANE_2</t>
  </si>
  <si>
    <t>Informes de evaluación del proceso estadístico durante la vigencia</t>
  </si>
  <si>
    <t>Número de informes de evaluación</t>
  </si>
  <si>
    <t>Informe de las evaluaciones</t>
  </si>
  <si>
    <t>Servicio de evaluación del proceso estadístico</t>
  </si>
  <si>
    <t>FONDANE_3</t>
  </si>
  <si>
    <t>Ejecución de la apropiación de cada uno de los  convenios/contratos interadministrativos que cuentan con apropiación durante la vigencia.</t>
  </si>
  <si>
    <t>(Ejecución en compromisos por convenios/contratos interadministrativos) / (apropiación vigente por convenio en la vigencia) *100%</t>
  </si>
  <si>
    <t>Bases con reporte de ejecución presupuestal</t>
  </si>
  <si>
    <t>De acuerdo con la apropiación vigente asignada a corte 31 de marzo de 2024, los convenios en FONDANE han logrado comprometer el 75% de la asignación, cumpliendo la meta establecida.</t>
  </si>
  <si>
    <t>Reporte EJEC FONDANE POR DEP GASTO_CORTE 31 DE MARZO DE 2024</t>
  </si>
  <si>
    <t>FONDANE_4</t>
  </si>
  <si>
    <t>Ejecutar la apropiación de cada uno de los contratos de evaluación de calidad que cuentan con apropiación durante la vigencia.</t>
  </si>
  <si>
    <t>(Ejecución en compromisos de contratos de calidad) / (apropiación vigente de contratos de calidad) *100%</t>
  </si>
  <si>
    <t>POL_05:Compras y Contratación Publica</t>
  </si>
  <si>
    <t>Cultura Estadistica</t>
  </si>
  <si>
    <t>Gestion Documental</t>
  </si>
  <si>
    <t>AREA RESPONSABLE</t>
  </si>
  <si>
    <t>LINEAS ESTRATEGICAS PEI</t>
  </si>
  <si>
    <t>METAS PLAN ESTRATEGICO INSTITUCIONAL</t>
  </si>
  <si>
    <t>PLANES ADMINISTRATIVOS</t>
  </si>
  <si>
    <t>POLÍTICAS MIPG</t>
  </si>
  <si>
    <t>TRANSFORMACIONES PND</t>
  </si>
  <si>
    <t>Economía</t>
  </si>
  <si>
    <t>1_Ordenamiento territorial del agua y justicia ambiental</t>
  </si>
  <si>
    <t>POL_02: Integridad</t>
  </si>
  <si>
    <t>3_Derecho humano a la alimentación</t>
  </si>
  <si>
    <t>4_Plan de Previsión de Recursos Humanos</t>
  </si>
  <si>
    <t>4_Transformación productiva, internacionalización y acción climática</t>
  </si>
  <si>
    <t>L1.5_Realizar la publicación de la variación anual del Índice de Precios al Consumidor (IPC) sin alimentos ni regulados.</t>
  </si>
  <si>
    <t>Equidad</t>
  </si>
  <si>
    <t>OCID_Oficina de Control Interno Disciplinario</t>
  </si>
  <si>
    <t>CE_Compromisos externos</t>
  </si>
  <si>
    <t>6_Gestión del Talento Humano</t>
  </si>
  <si>
    <t>PAAC_Plan Anticorrupción y de Atención al Ciudadano</t>
  </si>
  <si>
    <t>7_Gestión Financiera</t>
  </si>
  <si>
    <t>8_Gestión Contractual</t>
  </si>
  <si>
    <t>L2.3_Diagnóstico y plan de fortalecimiento del Registro Social de Hogares.</t>
  </si>
  <si>
    <t>9_Gestión de Bienes y Servicios</t>
  </si>
  <si>
    <t>9_Plan Anticorrupción y de Atención al Ciudadano</t>
  </si>
  <si>
    <t>10_Gestión Documental</t>
  </si>
  <si>
    <t>POL_11: Servicio al Ciudadano</t>
  </si>
  <si>
    <t>12_Gestión de Proovedores de Datos</t>
  </si>
  <si>
    <t>13_Gestión de Capacidades e Innovación</t>
  </si>
  <si>
    <t>14_Gestión Jurídica</t>
  </si>
  <si>
    <t>POL_14: Seguimiento y evaluación del desempeño institucional</t>
  </si>
  <si>
    <t>16_Control Interno de Gestión</t>
  </si>
  <si>
    <t>L3.3_Generar de manera sistemática información estadística entorno a la política nacional de cuidado</t>
  </si>
  <si>
    <t>DIMPE PO_Pobreza</t>
  </si>
  <si>
    <t>L4.7_Implementar estrategias de divulgación orientados a la lucha contra la corrupción, la apropiación del régimen disciplinario y la promoción de un servicio público con integridad al interior de la entidad, para fortalecer el ejercicio de la función pública.</t>
  </si>
  <si>
    <t>PROYECTO</t>
  </si>
  <si>
    <t>SIGLAPROY</t>
  </si>
  <si>
    <t>PDIRPEN</t>
  </si>
  <si>
    <t>PCULTEST</t>
  </si>
  <si>
    <t>PFORCAP</t>
  </si>
  <si>
    <t>PDIG</t>
  </si>
  <si>
    <t>PGESDOC</t>
  </si>
  <si>
    <t>PINFRA</t>
  </si>
  <si>
    <t>PTECNOLOGIA</t>
  </si>
  <si>
    <t>PDRA</t>
  </si>
  <si>
    <t>PINFANA</t>
  </si>
  <si>
    <t>PINFEST</t>
  </si>
  <si>
    <t>PINNOVACION</t>
  </si>
  <si>
    <t>PFONDANE</t>
  </si>
  <si>
    <t>Servicio de información implementado</t>
  </si>
  <si>
    <t xml:space="preserve">Documentos de lineamientos técnicos </t>
  </si>
  <si>
    <t>Boletines Técnicos</t>
  </si>
  <si>
    <t>Servicio de Información de las Estadísticas de Las Entidades del Sistema Estadístico Nacional</t>
  </si>
  <si>
    <t>Servicios tecnológicos</t>
  </si>
  <si>
    <t xml:space="preserve"> </t>
  </si>
  <si>
    <t>Bases de Datos del Marco Geoestadístico Nacional</t>
  </si>
  <si>
    <t>Servicio de Evaluación del Proceso Estadístico</t>
  </si>
  <si>
    <t>Mapas Temáticos</t>
  </si>
  <si>
    <r>
      <rPr>
        <b/>
        <sz val="12"/>
        <color rgb="FF000000"/>
        <rFont val="Segoe UI"/>
        <family val="2"/>
      </rPr>
      <t>CÓDIGO:</t>
    </r>
    <r>
      <rPr>
        <sz val="12"/>
        <color rgb="FF000000"/>
        <rFont val="Segoe UI"/>
        <family val="2"/>
      </rPr>
      <t xml:space="preserve"> DES-020-PDT-001-f-001</t>
    </r>
  </si>
  <si>
    <r>
      <rPr>
        <b/>
        <sz val="12"/>
        <rFont val="Segoe UI"/>
        <family val="2"/>
      </rPr>
      <t>VERSIÓN:</t>
    </r>
    <r>
      <rPr>
        <sz val="12"/>
        <rFont val="Segoe UI"/>
        <family val="2"/>
      </rPr>
      <t xml:space="preserve"> 04</t>
    </r>
  </si>
  <si>
    <r>
      <rPr>
        <b/>
        <sz val="12"/>
        <color theme="1"/>
        <rFont val="Segoe UI"/>
        <family val="2"/>
      </rPr>
      <t>Sigla del área_# meta</t>
    </r>
    <r>
      <rPr>
        <sz val="12"/>
        <color theme="1"/>
        <rFont val="Segoe UI"/>
        <family val="2"/>
      </rPr>
      <t xml:space="preserve">
Ejemplo: DICE_1</t>
    </r>
  </si>
  <si>
    <r>
      <rPr>
        <b/>
        <sz val="12"/>
        <color rgb="FF000000"/>
        <rFont val="Segoe UI"/>
        <family val="2"/>
      </rPr>
      <t xml:space="preserve">De  dónde proviene la meta: 
</t>
    </r>
    <r>
      <rPr>
        <sz val="12"/>
        <color rgb="FF000000"/>
        <rFont val="Segoe UI"/>
        <family val="2"/>
      </rPr>
      <t xml:space="preserve">
1. PND 2023 - 2026
 2. Plan Estratégico Sectorial (PES)
3.  Plan Estratégico Institucional (PEI)
4. Producto del proyecto de Inversión
5. Necesidad de funcionamiento
6. Compromiso externo (SIsconpes, ITA, FURAG, PNGRD, MIPG, etc) 
7. Plan Anticorrupción y de Atención al Ciudadano (PAAC)
8. PAI_Plan de Acción Institucional 2023</t>
    </r>
  </si>
  <si>
    <r>
      <rPr>
        <b/>
        <sz val="12"/>
        <color theme="1"/>
        <rFont val="Segoe UI"/>
        <family val="2"/>
      </rPr>
      <t>Descripción de la meta:</t>
    </r>
    <r>
      <rPr>
        <sz val="12"/>
        <color theme="1"/>
        <rFont val="Segoe UI"/>
        <family val="2"/>
      </rPr>
      <t xml:space="preserve"> Sujeto + condición deseada del sujeto (verbo conjugado) + elementos adicionales de contexto descriptivo.</t>
    </r>
  </si>
  <si>
    <r>
      <rPr>
        <b/>
        <sz val="12"/>
        <color rgb="FF000000"/>
        <rFont val="Segoe UI"/>
        <family val="2"/>
      </rPr>
      <t xml:space="preserve">Tipo de indicador </t>
    </r>
    <r>
      <rPr>
        <sz val="12"/>
        <color rgb="FF000000"/>
        <rFont val="Segoe UI"/>
        <family val="2"/>
      </rPr>
      <t>de acuerdo al Procedimiento de Formulación y monitoreo de indicadores de gestión de la Entidad en su versión 11,</t>
    </r>
  </si>
  <si>
    <r>
      <t xml:space="preserve">Representación matemática </t>
    </r>
    <r>
      <rPr>
        <b/>
        <sz val="12"/>
        <color theme="1"/>
        <rFont val="Segoe UI"/>
        <family val="2"/>
      </rPr>
      <t>del cálculo del indicador</t>
    </r>
    <r>
      <rPr>
        <sz val="12"/>
        <color theme="1"/>
        <rFont val="Segoe UI"/>
        <family val="2"/>
      </rPr>
      <t xml:space="preserve"> que medirá la meta.</t>
    </r>
  </si>
  <si>
    <r>
      <rPr>
        <b/>
        <sz val="12"/>
        <color rgb="FF000000"/>
        <rFont val="Segoe UI"/>
        <family val="2"/>
      </rPr>
      <t xml:space="preserve">1. Office365: (18.025/18.025)
</t>
    </r>
    <r>
      <rPr>
        <sz val="12"/>
        <color rgb="FF000000"/>
        <rFont val="Segoe UI"/>
        <family val="2"/>
      </rPr>
      <t xml:space="preserve">-Revisión de correos maliciosos y archivos en cuarentena
-Seguimiento y revisión a la plataforma de seguridad.
</t>
    </r>
    <r>
      <rPr>
        <b/>
        <sz val="12"/>
        <color rgb="FF000000"/>
        <rFont val="Segoe UI"/>
        <family val="2"/>
      </rPr>
      <t xml:space="preserve">2. Antivirus : 102/102
</t>
    </r>
    <r>
      <rPr>
        <sz val="12"/>
        <color rgb="FF000000"/>
        <rFont val="Segoe UI"/>
        <family val="2"/>
      </rPr>
      <t xml:space="preserve">Durante el primer trimestre se realizó seguimiento a territoriales de los productos de protección antivirus e investigación a los eventos reportados por el SOC(Security Operations Center ) Adicionalmente bloqueos de indicadores de compromisos hash.
</t>
    </r>
    <r>
      <rPr>
        <b/>
        <sz val="12"/>
        <color rgb="FF000000"/>
        <rFont val="Segoe UI"/>
        <family val="2"/>
      </rPr>
      <t xml:space="preserve">3. EDR: 11/11
</t>
    </r>
    <r>
      <rPr>
        <sz val="12"/>
        <color rgb="FF000000"/>
        <rFont val="Segoe UI"/>
        <family val="2"/>
      </rPr>
      <t xml:space="preserve">Durante el primer trimestre y de acuerdo a los eventos evidenciado en la herramienta de monitoreo EDR se realiza investigación con herramientas externas y se mitigan los archivos maliciosos.
</t>
    </r>
    <r>
      <rPr>
        <b/>
        <sz val="12"/>
        <color rgb="FF000000"/>
        <rFont val="Segoe UI"/>
        <family val="2"/>
      </rPr>
      <t xml:space="preserve">4. Seguridad Perimetral: 49/49
</t>
    </r>
    <r>
      <rPr>
        <sz val="12"/>
        <color rgb="FF000000"/>
        <rFont val="Segoe UI"/>
        <family val="2"/>
      </rPr>
      <t>-Durante el trimestre 1 se lograron resolver las alertas reportadas por el SOC (Security Operations Center ) que monitorea la infraestructura tecnológica del DANE.</t>
    </r>
  </si>
  <si>
    <r>
      <rPr>
        <b/>
        <sz val="12"/>
        <color rgb="FF000000"/>
        <rFont val="Segoe UI"/>
        <family val="2"/>
      </rPr>
      <t xml:space="preserve">1. Office365: (18.025/18.025)
</t>
    </r>
    <r>
      <rPr>
        <sz val="12"/>
        <color rgb="FF000000"/>
        <rFont val="Segoe UI"/>
        <family val="2"/>
      </rPr>
      <t xml:space="preserve">Phish-List_2024-01-01_2024-01-16_UTC / Phish-List_2024-01-16_2024-02-01_UTC / Phish-List_2024-02-01_2024-02-16_UTC / Phish-List_2024-02-16_2024-03-01_UTC / Phish-List_2024-03-01_2024-03-16_UTC / Phish-List_2024-03-16_2024-04-01_UTC
</t>
    </r>
    <r>
      <rPr>
        <b/>
        <sz val="12"/>
        <color rgb="FF000000"/>
        <rFont val="Segoe UI"/>
        <family val="2"/>
      </rPr>
      <t xml:space="preserve">2.  Antivirus:
</t>
    </r>
    <r>
      <rPr>
        <sz val="12"/>
        <color rgb="FF000000"/>
        <rFont val="Segoe UI"/>
        <family val="2"/>
      </rPr>
      <t xml:space="preserve">-PAI-2024-ENERO
PAI-2024-FEBRERO
Antivirus-Marzo-PAI-2024
</t>
    </r>
    <r>
      <rPr>
        <b/>
        <sz val="12"/>
        <color rgb="FF000000"/>
        <rFont val="Segoe UI"/>
        <family val="2"/>
      </rPr>
      <t xml:space="preserve">3.EDR:
</t>
    </r>
    <r>
      <rPr>
        <sz val="12"/>
        <color rgb="FF000000"/>
        <rFont val="Segoe UI"/>
        <family val="2"/>
      </rPr>
      <t xml:space="preserve">Informe GESTION EDR-Enero
PAI-2024-EDR-Febrero
Informe EDR_Marzo.2024
</t>
    </r>
    <r>
      <rPr>
        <b/>
        <sz val="12"/>
        <color rgb="FF000000"/>
        <rFont val="Segoe UI"/>
        <family val="2"/>
      </rPr>
      <t xml:space="preserve">4. Segurida Perimetral:
</t>
    </r>
    <r>
      <rPr>
        <sz val="12"/>
        <color rgb="FF000000"/>
        <rFont val="Segoe UI"/>
        <family val="2"/>
      </rPr>
      <t>-2024 - 3 - Evidencia - SOC
-2024 - 2 - Evidencia - SOC
-2024 - 1 - Evidencia - SOC</t>
    </r>
  </si>
  <si>
    <r>
      <rPr>
        <b/>
        <sz val="12"/>
        <color rgb="FF000000"/>
        <rFont val="Segoe UI"/>
        <family val="2"/>
      </rPr>
      <t xml:space="preserve">Sistema de respaldo (223/225):
</t>
    </r>
    <r>
      <rPr>
        <sz val="12"/>
        <color rgb="FF000000"/>
        <rFont val="Segoe UI"/>
        <family val="2"/>
      </rPr>
      <t>En el sistema de respaldo se encuentran matriculados 225 Instancias repartidos en:
-158 Servidores físicos
-67 Servidores Virtuales (OVM)
En este primer trimestre se logró 223 servidores con respaldo de un total de 225 servidores.</t>
    </r>
  </si>
  <si>
    <r>
      <rPr>
        <b/>
        <sz val="12"/>
        <color rgb="FF000000"/>
        <rFont val="Segoe UI"/>
        <family val="2"/>
      </rPr>
      <t xml:space="preserve">Incidentes y Requerimientos: (6.508/6.508)
</t>
    </r>
    <r>
      <rPr>
        <sz val="12"/>
        <color rgb="FF000000"/>
        <rFont val="Segoe UI"/>
        <family val="2"/>
      </rPr>
      <t xml:space="preserve">- Para el primer trimestre se registraron 6.508, el cual se gestionaron 6.508 en la plataforma mesa de servicio.
</t>
    </r>
    <r>
      <rPr>
        <b/>
        <sz val="12"/>
        <color rgb="FF000000"/>
        <rFont val="Segoe UI"/>
        <family val="2"/>
      </rPr>
      <t xml:space="preserve">Servidores Monitoreados: (235/235)
</t>
    </r>
    <r>
      <rPr>
        <sz val="12"/>
        <color rgb="FF000000"/>
        <rFont val="Segoe UI"/>
        <family val="2"/>
      </rPr>
      <t>- Para el primer trimestre se registraron 235 en operación, el cual se monitorearon 235 en la plataforma monitoreo.</t>
    </r>
  </si>
  <si>
    <r>
      <t xml:space="preserve">Durante el primer trimestre del año 2024, la Oficina Asesora Jurídica, para el cumplimiento de la meta  </t>
    </r>
    <r>
      <rPr>
        <i/>
        <sz val="12"/>
        <color rgb="FF000000"/>
        <rFont val="Segoe UI"/>
        <family val="2"/>
      </rPr>
      <t>"acompañamiento jurídico brindado a los supervisores en la gestión de la liquidación de los convenios o contratos interadministrativos perfeccionados y en ejecución al 7 de julio de 2023"</t>
    </r>
    <r>
      <rPr>
        <sz val="12"/>
        <color rgb="FF000000"/>
        <rFont val="Segoe UI"/>
        <family val="2"/>
      </rPr>
      <t>, realizó diferentes acciones jurídicas para efectos de gestionar las diferentes liquidaciones de los convenios y contratos interadministrativos de la entidad.</t>
    </r>
  </si>
  <si>
    <r>
      <t xml:space="preserve">Durante el primer trimestre del año 2024, la Oficina Asesora Jurídica, para el cumplimiento de la meta </t>
    </r>
    <r>
      <rPr>
        <i/>
        <sz val="12"/>
        <color rgb="FF000000"/>
        <rFont val="Segoe UI"/>
        <family val="2"/>
      </rPr>
      <t xml:space="preserve">"Trámite de los actos administrativos del sector estadística acompañados jurídicamente", </t>
    </r>
    <r>
      <rPr>
        <sz val="12"/>
        <color rgb="FF000000"/>
        <rFont val="Segoe UI"/>
        <family val="2"/>
      </rPr>
      <t>realizó diferentes acciones jurídicas para adelantar las diferentes revisiones jurídicas  normativas requeridas por entidades o internamente</t>
    </r>
  </si>
  <si>
    <t xml:space="preserve">Formato Condición 23-PE-E89 OE75 Parques Rev1
Formato Vigilancia V2 21-PE-15 Balance Masa Glaciar Finalizado
Formato Vigilancia 21-PE-14 Rad. Global Finalizado
Formato Vigilancia 21-PE-05 DPS- ReSA Rev. 3
Formato Vigilancia 21-PE-04 ANSV Revisión
</t>
  </si>
  <si>
    <r>
      <t> - Para la MUPNI se realizaron las etapas de consulta y confirmación de necesidades al igual que reuniones internas del equipo de trabajo para la definición del cronograma y el plan de trabajo.
-</t>
    </r>
    <r>
      <rPr>
        <sz val="12"/>
        <color rgb="FFFF0000"/>
        <rFont val="Segoe UI"/>
        <family val="2"/>
      </rPr>
      <t xml:space="preserve"> </t>
    </r>
    <r>
      <rPr>
        <sz val="12"/>
        <color rgb="FF000000"/>
        <rFont val="Segoe UI"/>
        <family val="2"/>
      </rPr>
      <t xml:space="preserve">Para la Matriz de Trabajo se elaboró el cronograma de actividades y el presupuesto de 2024; se realizó la capacitación de la fase de acopio, la sensibilización a las fuentes de información y la ejecución del acopio.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</si>
</sst>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2" formatCode="_-&quot;$&quot;\ * #,##0_-;\-&quot;$&quot;\ * #,##0_-;_-&quot;$&quot;\ * &quot;-&quot;_-;_-@_-"/>
    <numFmt numFmtId="44" formatCode="_-&quot;$&quot;\ * #,##0.00_-;\-&quot;$&quot;\ * #,##0.00_-;_-&quot;$&quot;\ * &quot;-&quot;??_-;_-@_-"/>
    <numFmt numFmtId="43" formatCode="_-* #,##0.00_-;\-* #,##0.00_-;_-* &quot;-&quot;??_-;_-@_-"/>
    <numFmt numFmtId="164" formatCode="&quot;$&quot;#,##0;[Red]\-&quot;$&quot;#,##0"/>
    <numFmt numFmtId="165" formatCode="_-&quot;$&quot;* #,##0_-;\-&quot;$&quot;* #,##0_-;_-&quot;$&quot;* &quot;-&quot;_-;_-@_-"/>
    <numFmt numFmtId="166" formatCode="_-&quot;$&quot;* #,##0.00_-;\-&quot;$&quot;* #,##0.00_-;_-&quot;$&quot;* &quot;-&quot;??_-;_-@_-"/>
    <numFmt numFmtId="167" formatCode="dd/mm/yyyy;@"/>
    <numFmt numFmtId="168" formatCode="_-&quot;$&quot;\ * #,##0_-;\-&quot;$&quot;\ * #,##0_-;_-&quot;$&quot;\ * &quot;-&quot;??_-;_-@_-"/>
    <numFmt numFmtId="169" formatCode="_-[$$-240A]\ * #,##0.00_-;\-[$$-240A]\ * #,##0.00_-;_-[$$-240A]\ * &quot;-&quot;??_-;_-@_-"/>
    <numFmt numFmtId="170" formatCode="_-[$$-240A]\ * #,##0_-;\-[$$-240A]\ * #,##0_-;_-[$$-240A]\ * &quot;-&quot;??_-;_-@_-"/>
    <numFmt numFmtId="171" formatCode="mm/dd/yy;@"/>
    <numFmt numFmtId="172" formatCode="#,##0_ ;\-#,##0\ "/>
    <numFmt numFmtId="173" formatCode="_-&quot;$&quot;* #,##0_-;\-&quot;$&quot;* #,##0_-;_-&quot;$&quot;* &quot;-&quot;??_-;_-@_-"/>
    <numFmt numFmtId="174" formatCode="_([$$-409]* #,##0.00_);_([$$-409]* \(#,##0.00\);_([$$-409]* &quot;-&quot;??_);_(@_)"/>
    <numFmt numFmtId="175" formatCode="_-[$$-409]* #,##0.00_ ;_-[$$-409]* \-#,##0.00\ ;_-[$$-409]* &quot;-&quot;??_ ;_-@_ "/>
    <numFmt numFmtId="176" formatCode="_-[$$-409]* #,##0_ ;_-[$$-409]* \-#,##0\ ;_-[$$-409]* &quot;-&quot;??_ ;_-@_ "/>
  </numFmts>
  <fonts count="31">
    <font>
      <sz val="12"/>
      <color theme="1"/>
      <name val="Calibri"/>
      <family val="2"/>
      <scheme val="minor"/>
    </font>
    <font>
      <sz val="11"/>
      <color theme="1"/>
      <name val="Calibri"/>
      <family val="2"/>
      <scheme val="minor"/>
    </font>
    <font>
      <sz val="12"/>
      <color theme="1"/>
      <name val="Segoe UI"/>
      <family val="2"/>
    </font>
    <font>
      <b/>
      <sz val="12"/>
      <color theme="1"/>
      <name val="Segoe UI"/>
      <family val="2"/>
    </font>
    <font>
      <sz val="12"/>
      <name val="Segoe UI"/>
      <family val="2"/>
    </font>
    <font>
      <sz val="12"/>
      <color theme="1"/>
      <name val="Calibri"/>
      <family val="2"/>
      <scheme val="minor"/>
    </font>
    <font>
      <b/>
      <sz val="14"/>
      <color theme="1"/>
      <name val="Avenir Next Condensed Regular"/>
    </font>
    <font>
      <sz val="12"/>
      <color theme="1"/>
      <name val="Franklin Gothic Book"/>
      <family val="2"/>
    </font>
    <font>
      <sz val="12"/>
      <color rgb="FF000000"/>
      <name val="Segoe UI"/>
      <family val="2"/>
    </font>
    <font>
      <b/>
      <sz val="12"/>
      <color rgb="FFBA004C"/>
      <name val="Segoe UI"/>
      <family val="2"/>
    </font>
    <font>
      <b/>
      <sz val="12"/>
      <color rgb="FF000000"/>
      <name val="Segoe UI"/>
      <family val="2"/>
    </font>
    <font>
      <sz val="12"/>
      <color theme="1"/>
      <name val="Segoe UI Light"/>
      <family val="2"/>
    </font>
    <font>
      <b/>
      <sz val="12"/>
      <name val="Segoe UI"/>
      <family val="2"/>
    </font>
    <font>
      <sz val="12"/>
      <color rgb="FFFF0000"/>
      <name val="Segoe UI"/>
      <family val="2"/>
    </font>
    <font>
      <sz val="10"/>
      <color theme="1"/>
      <name val="Segoe UI"/>
      <family val="2"/>
    </font>
    <font>
      <sz val="12"/>
      <color rgb="FF000000"/>
      <name val="Segoe UI Light"/>
      <family val="2"/>
    </font>
    <font>
      <b/>
      <sz val="14"/>
      <color rgb="FFFFFFFF"/>
      <name val="Segoe UI"/>
      <family val="2"/>
    </font>
    <font>
      <b/>
      <sz val="11"/>
      <color rgb="FF1F4E78"/>
      <name val="Segoe UI"/>
      <family val="2"/>
    </font>
    <font>
      <sz val="8"/>
      <color rgb="FF44546A"/>
      <name val="Segoe UI"/>
      <family val="2"/>
    </font>
    <font>
      <b/>
      <sz val="11"/>
      <color rgb="FF008080"/>
      <name val="Segoe UI"/>
      <family val="2"/>
    </font>
    <font>
      <sz val="8"/>
      <color rgb="FF008080"/>
      <name val="Segoe UI"/>
      <family val="2"/>
    </font>
    <font>
      <b/>
      <sz val="11"/>
      <name val="Segoe UI"/>
      <family val="2"/>
    </font>
    <font>
      <sz val="8"/>
      <name val="Segoe UI"/>
      <family val="2"/>
    </font>
    <font>
      <sz val="12"/>
      <color rgb="FF008080"/>
      <name val="Segoe UI"/>
      <family val="2"/>
    </font>
    <font>
      <sz val="10"/>
      <color rgb="FF000000"/>
      <name val="Segoe UI"/>
      <family val="2"/>
    </font>
    <font>
      <b/>
      <sz val="12"/>
      <color theme="0"/>
      <name val="Segoe UI"/>
      <family val="2"/>
    </font>
    <font>
      <i/>
      <sz val="12"/>
      <color rgb="FF000000"/>
      <name val="Segoe UI"/>
      <family val="2"/>
    </font>
    <font>
      <sz val="11"/>
      <color rgb="FF000000"/>
      <name val="Segoe UI"/>
      <family val="2"/>
    </font>
    <font>
      <b/>
      <sz val="12"/>
      <color rgb="FF008080"/>
      <name val="Segoe UI"/>
      <family val="2"/>
    </font>
    <font>
      <b/>
      <sz val="12"/>
      <color rgb="FF1F4E78"/>
      <name val="Segoe UI"/>
      <family val="2"/>
    </font>
    <font>
      <sz val="12"/>
      <color rgb="FF44546A"/>
      <name val="Segoe UI"/>
      <family val="2"/>
    </font>
  </fonts>
  <fills count="32">
    <fill>
      <patternFill patternType="none"/>
    </fill>
    <fill>
      <patternFill patternType="gray125"/>
    </fill>
    <fill>
      <patternFill patternType="solid">
        <fgColor theme="0" tint="-4.9989318521683403E-2"/>
        <bgColor rgb="FF000000"/>
      </patternFill>
    </fill>
    <fill>
      <patternFill patternType="solid">
        <fgColor theme="8" tint="0.79998168889431442"/>
        <bgColor rgb="FF000000"/>
      </patternFill>
    </fill>
    <fill>
      <patternFill patternType="solid">
        <fgColor theme="0" tint="-0.14999847407452621"/>
        <bgColor rgb="FF000000"/>
      </patternFill>
    </fill>
    <fill>
      <patternFill patternType="solid">
        <fgColor rgb="FFBA004C"/>
        <bgColor indexed="64"/>
      </patternFill>
    </fill>
    <fill>
      <patternFill patternType="solid">
        <fgColor rgb="FF002060"/>
        <bgColor indexed="64"/>
      </patternFill>
    </fill>
    <fill>
      <patternFill patternType="solid">
        <fgColor theme="0" tint="-0.499984740745262"/>
        <bgColor indexed="64"/>
      </patternFill>
    </fill>
    <fill>
      <patternFill patternType="solid">
        <fgColor rgb="FF008B55"/>
        <bgColor indexed="64"/>
      </patternFill>
    </fill>
    <fill>
      <patternFill patternType="solid">
        <fgColor theme="9" tint="0.79998168889431442"/>
        <bgColor rgb="FF000000"/>
      </patternFill>
    </fill>
    <fill>
      <patternFill patternType="solid">
        <fgColor theme="3" tint="-0.499984740745262"/>
        <bgColor indexed="64"/>
      </patternFill>
    </fill>
    <fill>
      <patternFill patternType="solid">
        <fgColor theme="3" tint="0.59999389629810485"/>
        <bgColor rgb="FF000000"/>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7EEF7"/>
        <bgColor indexed="64"/>
      </patternFill>
    </fill>
    <fill>
      <patternFill patternType="solid">
        <fgColor rgb="FFF7EEF7"/>
        <bgColor rgb="FF000000"/>
      </patternFill>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2"/>
        <bgColor indexed="64"/>
      </patternFill>
    </fill>
    <fill>
      <patternFill patternType="solid">
        <fgColor rgb="FFB4C6E7"/>
        <bgColor rgb="FF000000"/>
      </patternFill>
    </fill>
    <fill>
      <patternFill patternType="solid">
        <fgColor rgb="FFD9E1F2"/>
        <bgColor rgb="FF000000"/>
      </patternFill>
    </fill>
    <fill>
      <patternFill patternType="solid">
        <fgColor rgb="FF006488"/>
        <bgColor indexed="64"/>
      </patternFill>
    </fill>
    <fill>
      <patternFill patternType="solid">
        <fgColor rgb="FFDAEEF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2" tint="-0.249977111117893"/>
        <bgColor rgb="FF000000"/>
      </patternFill>
    </fill>
    <fill>
      <patternFill patternType="solid">
        <fgColor rgb="FFC00000"/>
        <bgColor indexed="64"/>
      </patternFill>
    </fill>
  </fills>
  <borders count="78">
    <border>
      <left/>
      <right/>
      <top/>
      <bottom/>
      <diagonal/>
    </border>
    <border>
      <left style="medium">
        <color theme="0"/>
      </left>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style="thin">
        <color theme="0"/>
      </right>
      <top/>
      <bottom/>
      <diagonal/>
    </border>
    <border>
      <left style="thin">
        <color theme="0"/>
      </left>
      <right style="medium">
        <color theme="0"/>
      </right>
      <top/>
      <bottom/>
      <diagonal/>
    </border>
    <border>
      <left style="medium">
        <color theme="0"/>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theme="0"/>
      </right>
      <top style="thin">
        <color theme="0"/>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style="hair">
        <color indexed="64"/>
      </right>
      <top style="hair">
        <color indexed="64"/>
      </top>
      <bottom style="hair">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rgb="FFFFFFFF"/>
      </left>
      <right style="medium">
        <color rgb="FFFFFFFF"/>
      </right>
      <top/>
      <bottom style="medium">
        <color rgb="FFFFFFFF"/>
      </bottom>
      <diagonal/>
    </border>
    <border>
      <left/>
      <right/>
      <top/>
      <bottom style="medium">
        <color rgb="FFFFFFFF"/>
      </bottom>
      <diagonal/>
    </border>
    <border>
      <left style="medium">
        <color rgb="FFFFFFFF"/>
      </left>
      <right/>
      <top/>
      <bottom style="medium">
        <color rgb="FFFFFFFF"/>
      </bottom>
      <diagonal/>
    </border>
    <border>
      <left style="medium">
        <color rgb="FFFFFFFF"/>
      </left>
      <right/>
      <top/>
      <bottom/>
      <diagonal/>
    </border>
    <border>
      <left style="dashed">
        <color rgb="FFFFFFFF"/>
      </left>
      <right/>
      <top style="dashed">
        <color rgb="FFFFFFFF"/>
      </top>
      <bottom style="dashed">
        <color rgb="FFFFFFFF"/>
      </bottom>
      <diagonal/>
    </border>
    <border>
      <left/>
      <right/>
      <top style="dashed">
        <color rgb="FFFFFFFF"/>
      </top>
      <bottom style="dashed">
        <color rgb="FFFFFFFF"/>
      </bottom>
      <diagonal/>
    </border>
    <border>
      <left style="dotted">
        <color rgb="FF000000"/>
      </left>
      <right style="dotted">
        <color rgb="FF000000"/>
      </right>
      <top style="dotted">
        <color rgb="FF000000"/>
      </top>
      <bottom style="dotted">
        <color rgb="FF000000"/>
      </bottom>
      <diagonal/>
    </border>
    <border>
      <left style="medium">
        <color rgb="FFFFFFFF"/>
      </left>
      <right style="medium">
        <color rgb="FFFFFFFF"/>
      </right>
      <top/>
      <bottom/>
      <diagonal/>
    </border>
    <border>
      <left style="dotted">
        <color rgb="FF000000"/>
      </left>
      <right style="dotted">
        <color rgb="FF000000"/>
      </right>
      <top/>
      <bottom style="dotted">
        <color rgb="FF000000"/>
      </bottom>
      <diagonal/>
    </border>
    <border>
      <left style="medium">
        <color rgb="FFFFFFFF"/>
      </left>
      <right style="medium">
        <color rgb="FFFFFFFF"/>
      </right>
      <top style="dashed">
        <color rgb="FFFFFFFF"/>
      </top>
      <bottom style="thin">
        <color theme="0"/>
      </bottom>
      <diagonal/>
    </border>
    <border>
      <left/>
      <right style="thin">
        <color theme="0"/>
      </right>
      <top/>
      <bottom/>
      <diagonal/>
    </border>
    <border>
      <left/>
      <right style="medium">
        <color rgb="FFFFFFFF"/>
      </right>
      <top style="dashed">
        <color rgb="FFFFFFFF"/>
      </top>
      <bottom style="thin">
        <color theme="0"/>
      </bottom>
      <diagonal/>
    </border>
    <border>
      <left style="medium">
        <color rgb="FFFFFFFF"/>
      </left>
      <right/>
      <top style="dashed">
        <color rgb="FFFFFFFF"/>
      </top>
      <bottom style="medium">
        <color rgb="FFFFFFFF"/>
      </bottom>
      <diagonal/>
    </border>
    <border>
      <left/>
      <right/>
      <top style="dashed">
        <color rgb="FFFFFFFF"/>
      </top>
      <bottom style="medium">
        <color rgb="FFFFFFFF"/>
      </bottom>
      <diagonal/>
    </border>
    <border>
      <left style="medium">
        <color rgb="FFFFFFFF"/>
      </left>
      <right style="thin">
        <color theme="0"/>
      </right>
      <top style="medium">
        <color rgb="FFFFFFFF"/>
      </top>
      <bottom/>
      <diagonal/>
    </border>
    <border>
      <left/>
      <right style="thin">
        <color theme="0"/>
      </right>
      <top style="thin">
        <color theme="0"/>
      </top>
      <bottom style="thin">
        <color theme="0"/>
      </bottom>
      <diagonal/>
    </border>
    <border>
      <left/>
      <right/>
      <top style="dashed">
        <color rgb="FFFFFFFF"/>
      </top>
      <bottom/>
      <diagonal/>
    </border>
    <border>
      <left style="thin">
        <color theme="0"/>
      </left>
      <right/>
      <top style="thin">
        <color theme="0"/>
      </top>
      <bottom style="hair">
        <color indexed="64"/>
      </bottom>
      <diagonal/>
    </border>
    <border>
      <left/>
      <right style="dotted">
        <color rgb="FF000000"/>
      </right>
      <top style="dotted">
        <color rgb="FF000000"/>
      </top>
      <bottom style="dotted">
        <color rgb="FF000000"/>
      </bottom>
      <diagonal/>
    </border>
    <border>
      <left style="dotted">
        <color rgb="FF000000"/>
      </left>
      <right style="dotted">
        <color rgb="FF000000"/>
      </right>
      <top style="dotted">
        <color rgb="FF000000"/>
      </top>
      <bottom/>
      <diagonal/>
    </border>
    <border>
      <left style="dotted">
        <color rgb="FF000000"/>
      </left>
      <right style="dotted">
        <color rgb="FF000000"/>
      </right>
      <top/>
      <bottom/>
      <diagonal/>
    </border>
    <border>
      <left style="thin">
        <color indexed="64"/>
      </left>
      <right style="dotted">
        <color rgb="FF000000"/>
      </right>
      <top style="dotted">
        <color rgb="FF000000"/>
      </top>
      <bottom/>
      <diagonal/>
    </border>
    <border>
      <left style="thin">
        <color indexed="64"/>
      </left>
      <right style="dotted">
        <color rgb="FF000000"/>
      </right>
      <top/>
      <bottom style="dotted">
        <color rgb="FF000000"/>
      </bottom>
      <diagonal/>
    </border>
    <border>
      <left style="hair">
        <color indexed="64"/>
      </left>
      <right style="hair">
        <color indexed="64"/>
      </right>
      <top style="dotted">
        <color rgb="FF000000"/>
      </top>
      <bottom style="hair">
        <color indexed="64"/>
      </bottom>
      <diagonal/>
    </border>
    <border>
      <left style="hair">
        <color indexed="64"/>
      </left>
      <right style="hair">
        <color indexed="64"/>
      </right>
      <top/>
      <bottom style="dotted">
        <color rgb="FF000000"/>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hair">
        <color indexed="64"/>
      </left>
      <right style="dotted">
        <color rgb="FF000000"/>
      </right>
      <top style="hair">
        <color indexed="64"/>
      </top>
      <bottom style="hair">
        <color indexed="64"/>
      </bottom>
      <diagonal/>
    </border>
    <border>
      <left style="hair">
        <color indexed="64"/>
      </left>
      <right style="hair">
        <color indexed="64"/>
      </right>
      <top style="hair">
        <color indexed="64"/>
      </top>
      <bottom style="dotted">
        <color rgb="FF000000"/>
      </bottom>
      <diagonal/>
    </border>
    <border>
      <left style="hair">
        <color indexed="64"/>
      </left>
      <right style="dotted">
        <color rgb="FF000000"/>
      </right>
      <top style="hair">
        <color indexed="64"/>
      </top>
      <bottom style="dotted">
        <color rgb="FF000000"/>
      </bottom>
      <diagonal/>
    </border>
    <border>
      <left style="hair">
        <color indexed="64"/>
      </left>
      <right/>
      <top/>
      <bottom style="hair">
        <color indexed="64"/>
      </bottom>
      <diagonal/>
    </border>
    <border>
      <left style="hair">
        <color indexed="64"/>
      </left>
      <right style="dotted">
        <color rgb="FF000000"/>
      </right>
      <top style="dotted">
        <color rgb="FF000000"/>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dotted">
        <color rgb="FF000000"/>
      </left>
      <right style="dotted">
        <color rgb="FF000000"/>
      </right>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dotted">
        <color rgb="FF000000"/>
      </top>
      <bottom/>
      <diagonal/>
    </border>
    <border>
      <left style="hair">
        <color indexed="64"/>
      </left>
      <right/>
      <top/>
      <bottom style="dotted">
        <color rgb="FF000000"/>
      </bottom>
      <diagonal/>
    </border>
    <border>
      <left style="hair">
        <color indexed="64"/>
      </left>
      <right style="dotted">
        <color rgb="FF000000"/>
      </right>
      <top style="dotted">
        <color rgb="FF000000"/>
      </top>
      <bottom/>
      <diagonal/>
    </border>
    <border>
      <left style="hair">
        <color indexed="64"/>
      </left>
      <right style="dotted">
        <color rgb="FF000000"/>
      </right>
      <top/>
      <bottom style="dotted">
        <color rgb="FF000000"/>
      </bottom>
      <diagonal/>
    </border>
  </borders>
  <cellStyleXfs count="12">
    <xf numFmtId="0" fontId="0" fillId="0" borderId="0"/>
    <xf numFmtId="0" fontId="1" fillId="0" borderId="0"/>
    <xf numFmtId="0" fontId="1" fillId="0" borderId="0"/>
    <xf numFmtId="0" fontId="1" fillId="0" borderId="0"/>
    <xf numFmtId="43"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cellStyleXfs>
  <cellXfs count="366">
    <xf numFmtId="0" fontId="0" fillId="0" borderId="0" xfId="0"/>
    <xf numFmtId="0" fontId="2" fillId="0" borderId="0" xfId="0" applyFont="1"/>
    <xf numFmtId="0" fontId="2" fillId="0" borderId="0" xfId="0" applyFont="1" applyAlignment="1">
      <alignment vertical="center"/>
    </xf>
    <xf numFmtId="0" fontId="3" fillId="12" borderId="0" xfId="0" applyFont="1" applyFill="1" applyAlignment="1">
      <alignment vertical="center"/>
    </xf>
    <xf numFmtId="0" fontId="2" fillId="0" borderId="0" xfId="0" applyFont="1" applyAlignment="1">
      <alignment vertical="center" wrapText="1"/>
    </xf>
    <xf numFmtId="0" fontId="4" fillId="0" borderId="0" xfId="0" applyFont="1" applyAlignment="1">
      <alignment vertical="center" wrapText="1"/>
    </xf>
    <xf numFmtId="0" fontId="4" fillId="0" borderId="0" xfId="0" applyFont="1"/>
    <xf numFmtId="0" fontId="0" fillId="13" borderId="0" xfId="0" applyFill="1"/>
    <xf numFmtId="0" fontId="0" fillId="14" borderId="0" xfId="0" applyFill="1"/>
    <xf numFmtId="0" fontId="0" fillId="15" borderId="0" xfId="0" applyFill="1"/>
    <xf numFmtId="0" fontId="7" fillId="0" borderId="0" xfId="0" applyFont="1"/>
    <xf numFmtId="0" fontId="6" fillId="0" borderId="0" xfId="0" applyFont="1" applyAlignment="1">
      <alignment vertical="center"/>
    </xf>
    <xf numFmtId="0" fontId="6" fillId="0" borderId="0" xfId="0" applyFont="1"/>
    <xf numFmtId="0" fontId="3" fillId="0" borderId="25" xfId="0" applyFont="1" applyBorder="1" applyAlignment="1">
      <alignment horizontal="center" vertical="center" wrapText="1"/>
    </xf>
    <xf numFmtId="0" fontId="2" fillId="0" borderId="25" xfId="0" applyFont="1" applyBorder="1" applyAlignment="1">
      <alignment horizontal="center" vertical="center" wrapText="1"/>
    </xf>
    <xf numFmtId="0" fontId="8" fillId="0" borderId="25" xfId="0" applyFont="1" applyBorder="1" applyAlignment="1">
      <alignment horizontal="center" vertical="center" wrapText="1"/>
    </xf>
    <xf numFmtId="0" fontId="2" fillId="0" borderId="25"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3" fillId="16" borderId="25" xfId="0" applyFont="1" applyFill="1" applyBorder="1" applyAlignment="1">
      <alignment horizontal="center" vertical="center" wrapText="1"/>
    </xf>
    <xf numFmtId="0" fontId="2" fillId="16" borderId="25" xfId="0" applyFont="1" applyFill="1" applyBorder="1" applyAlignment="1">
      <alignment horizontal="center" vertical="center" wrapText="1"/>
    </xf>
    <xf numFmtId="0" fontId="8" fillId="16" borderId="25" xfId="0" applyFont="1" applyFill="1" applyBorder="1" applyAlignment="1">
      <alignment horizontal="center" vertical="center" wrapText="1"/>
    </xf>
    <xf numFmtId="0" fontId="2" fillId="16" borderId="25" xfId="0" applyFont="1" applyFill="1" applyBorder="1" applyAlignment="1">
      <alignment horizontal="center" vertical="center"/>
    </xf>
    <xf numFmtId="0" fontId="8" fillId="16" borderId="25" xfId="0" applyFont="1" applyFill="1" applyBorder="1" applyAlignment="1">
      <alignment horizontal="center" vertical="center"/>
    </xf>
    <xf numFmtId="165" fontId="8" fillId="0" borderId="25" xfId="6" applyFont="1" applyBorder="1" applyAlignment="1">
      <alignment vertical="center" wrapText="1"/>
    </xf>
    <xf numFmtId="165" fontId="2" fillId="0" borderId="25" xfId="6" applyFont="1" applyBorder="1" applyAlignment="1">
      <alignment vertical="center" wrapText="1"/>
    </xf>
    <xf numFmtId="0" fontId="3" fillId="19" borderId="25" xfId="0" applyFont="1" applyFill="1" applyBorder="1" applyAlignment="1">
      <alignment horizontal="center" vertical="center" wrapText="1"/>
    </xf>
    <xf numFmtId="0" fontId="2" fillId="19" borderId="25" xfId="0" applyFont="1" applyFill="1" applyBorder="1" applyAlignment="1">
      <alignment horizontal="center" vertical="center" wrapText="1"/>
    </xf>
    <xf numFmtId="2" fontId="2" fillId="19" borderId="25" xfId="0" applyNumberFormat="1" applyFont="1" applyFill="1" applyBorder="1" applyAlignment="1">
      <alignment horizontal="center" vertical="center" wrapText="1"/>
    </xf>
    <xf numFmtId="14" fontId="2" fillId="19" borderId="25" xfId="0" applyNumberFormat="1" applyFont="1" applyFill="1" applyBorder="1" applyAlignment="1">
      <alignment horizontal="center" vertical="center" wrapText="1"/>
    </xf>
    <xf numFmtId="170" fontId="2" fillId="0" borderId="25" xfId="0" applyNumberFormat="1" applyFont="1" applyBorder="1" applyAlignment="1">
      <alignment vertical="center" wrapText="1"/>
    </xf>
    <xf numFmtId="0" fontId="4" fillId="16" borderId="25" xfId="0" applyFont="1" applyFill="1" applyBorder="1" applyAlignment="1">
      <alignment horizontal="center" vertical="center" wrapText="1"/>
    </xf>
    <xf numFmtId="171" fontId="8" fillId="0" borderId="25" xfId="0" applyNumberFormat="1" applyFont="1" applyBorder="1" applyAlignment="1">
      <alignment horizontal="center" vertical="center" wrapText="1"/>
    </xf>
    <xf numFmtId="0" fontId="8" fillId="19" borderId="25" xfId="0" applyFont="1" applyFill="1" applyBorder="1" applyAlignment="1">
      <alignment horizontal="center" vertical="center" wrapText="1"/>
    </xf>
    <xf numFmtId="14" fontId="4" fillId="16" borderId="25" xfId="0" applyNumberFormat="1" applyFont="1" applyFill="1" applyBorder="1" applyAlignment="1">
      <alignment horizontal="center" vertical="center" wrapText="1"/>
    </xf>
    <xf numFmtId="14" fontId="8" fillId="0" borderId="25" xfId="0" applyNumberFormat="1" applyFont="1" applyBorder="1" applyAlignment="1">
      <alignment horizontal="center" vertical="center" wrapText="1"/>
    </xf>
    <xf numFmtId="0" fontId="4" fillId="0" borderId="25" xfId="0" applyFont="1" applyBorder="1" applyAlignment="1">
      <alignment horizontal="center" vertical="center" wrapText="1"/>
    </xf>
    <xf numFmtId="0" fontId="8" fillId="20" borderId="25" xfId="0" applyFont="1" applyFill="1" applyBorder="1" applyAlignment="1">
      <alignment horizontal="center" vertical="center" wrapText="1"/>
    </xf>
    <xf numFmtId="170" fontId="8" fillId="0" borderId="25" xfId="0" applyNumberFormat="1" applyFont="1" applyBorder="1" applyAlignment="1">
      <alignment horizontal="center" vertical="center" wrapText="1"/>
    </xf>
    <xf numFmtId="14" fontId="2" fillId="0" borderId="25" xfId="0" applyNumberFormat="1" applyFont="1" applyBorder="1" applyAlignment="1">
      <alignment horizontal="center" vertical="center" wrapText="1"/>
    </xf>
    <xf numFmtId="14" fontId="2" fillId="0" borderId="25" xfId="7" applyNumberFormat="1" applyFont="1" applyBorder="1" applyAlignment="1">
      <alignment horizontal="center" vertical="center" wrapText="1"/>
    </xf>
    <xf numFmtId="14" fontId="2" fillId="0" borderId="25" xfId="0" applyNumberFormat="1" applyFont="1" applyBorder="1" applyAlignment="1">
      <alignment horizontal="center" vertical="center"/>
    </xf>
    <xf numFmtId="169" fontId="8" fillId="0" borderId="25" xfId="0" applyNumberFormat="1" applyFont="1" applyBorder="1" applyAlignment="1">
      <alignment horizontal="left" vertical="center"/>
    </xf>
    <xf numFmtId="14" fontId="8" fillId="0" borderId="25" xfId="0" applyNumberFormat="1" applyFont="1" applyBorder="1" applyAlignment="1">
      <alignment horizontal="center" vertical="center"/>
    </xf>
    <xf numFmtId="49" fontId="4" fillId="0" borderId="25" xfId="0" applyNumberFormat="1" applyFont="1" applyBorder="1" applyAlignment="1" applyProtection="1">
      <alignment horizontal="center" vertical="center" wrapText="1"/>
      <protection locked="0"/>
    </xf>
    <xf numFmtId="165" fontId="2" fillId="19" borderId="25" xfId="6" applyFont="1" applyFill="1" applyBorder="1" applyAlignment="1">
      <alignment vertical="center" wrapText="1"/>
    </xf>
    <xf numFmtId="165" fontId="8" fillId="21" borderId="25" xfId="6" applyFont="1" applyFill="1" applyBorder="1" applyAlignment="1">
      <alignment vertical="center" wrapText="1"/>
    </xf>
    <xf numFmtId="14" fontId="8" fillId="16" borderId="25" xfId="0" applyNumberFormat="1" applyFont="1" applyFill="1" applyBorder="1" applyAlignment="1">
      <alignment horizontal="center" vertical="center"/>
    </xf>
    <xf numFmtId="165" fontId="8" fillId="16" borderId="25" xfId="6" applyFont="1" applyFill="1" applyBorder="1" applyAlignment="1">
      <alignment horizontal="center" vertical="center"/>
    </xf>
    <xf numFmtId="165" fontId="4" fillId="16" borderId="25" xfId="6" applyFont="1" applyFill="1" applyBorder="1" applyAlignment="1">
      <alignment horizontal="center" vertical="center"/>
    </xf>
    <xf numFmtId="0" fontId="3" fillId="18" borderId="2"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49" fontId="3" fillId="4" borderId="16" xfId="0" applyNumberFormat="1" applyFont="1" applyFill="1" applyBorder="1" applyAlignment="1" applyProtection="1">
      <alignment horizontal="center" vertical="center" wrapText="1"/>
      <protection locked="0"/>
    </xf>
    <xf numFmtId="167" fontId="3" fillId="4" borderId="16" xfId="1" applyNumberFormat="1" applyFont="1" applyFill="1" applyBorder="1" applyAlignment="1" applyProtection="1">
      <alignment horizontal="center" vertical="center" wrapText="1"/>
      <protection locked="0"/>
    </xf>
    <xf numFmtId="167" fontId="3" fillId="4" borderId="17" xfId="1" applyNumberFormat="1" applyFont="1" applyFill="1" applyBorder="1" applyAlignment="1" applyProtection="1">
      <alignment horizontal="center" vertical="center" wrapText="1"/>
      <protection locked="0"/>
    </xf>
    <xf numFmtId="0" fontId="3" fillId="9" borderId="16" xfId="0" applyFont="1" applyFill="1" applyBorder="1" applyAlignment="1" applyProtection="1">
      <alignment horizontal="center" vertical="center" wrapText="1"/>
      <protection locked="0"/>
    </xf>
    <xf numFmtId="0" fontId="3" fillId="11" borderId="16" xfId="0" applyFont="1" applyFill="1" applyBorder="1" applyAlignment="1" applyProtection="1">
      <alignment horizontal="center" vertical="center" wrapText="1"/>
      <protection locked="0"/>
    </xf>
    <xf numFmtId="0" fontId="9" fillId="17" borderId="25" xfId="0" applyFont="1" applyFill="1" applyBorder="1" applyAlignment="1">
      <alignment horizontal="center" vertical="center" wrapText="1"/>
    </xf>
    <xf numFmtId="9" fontId="10" fillId="15" borderId="25" xfId="0" applyNumberFormat="1" applyFont="1" applyFill="1" applyBorder="1" applyAlignment="1">
      <alignment horizontal="center" vertical="center"/>
    </xf>
    <xf numFmtId="167" fontId="2" fillId="0" borderId="25" xfId="1" applyNumberFormat="1" applyFont="1" applyBorder="1" applyAlignment="1" applyProtection="1">
      <alignment horizontal="center" vertical="center" wrapText="1"/>
      <protection locked="0"/>
    </xf>
    <xf numFmtId="9" fontId="10" fillId="15" borderId="25" xfId="7" applyFont="1" applyFill="1" applyBorder="1" applyAlignment="1">
      <alignment horizontal="center" vertical="center"/>
    </xf>
    <xf numFmtId="0" fontId="11" fillId="0" borderId="0" xfId="0" applyFont="1" applyAlignment="1">
      <alignment horizontal="center" vertical="center"/>
    </xf>
    <xf numFmtId="0" fontId="3" fillId="15" borderId="25" xfId="0" applyFont="1" applyFill="1" applyBorder="1" applyAlignment="1">
      <alignment horizontal="center" vertical="center" wrapText="1"/>
    </xf>
    <xf numFmtId="9" fontId="3" fillId="15" borderId="25" xfId="7" applyFont="1" applyFill="1" applyBorder="1" applyAlignment="1">
      <alignment horizontal="center" vertical="center" wrapText="1"/>
    </xf>
    <xf numFmtId="9" fontId="3" fillId="15" borderId="25" xfId="0" applyNumberFormat="1" applyFont="1" applyFill="1" applyBorder="1" applyAlignment="1">
      <alignment horizontal="center" vertical="center" wrapText="1"/>
    </xf>
    <xf numFmtId="9" fontId="10" fillId="15" borderId="25" xfId="0" applyNumberFormat="1" applyFont="1" applyFill="1" applyBorder="1" applyAlignment="1">
      <alignment horizontal="center" vertical="center" wrapText="1"/>
    </xf>
    <xf numFmtId="9" fontId="3" fillId="15" borderId="25" xfId="0" applyNumberFormat="1" applyFont="1" applyFill="1" applyBorder="1" applyAlignment="1">
      <alignment horizontal="center" vertical="center"/>
    </xf>
    <xf numFmtId="0" fontId="11" fillId="0" borderId="0" xfId="0" applyFont="1"/>
    <xf numFmtId="0" fontId="3" fillId="15" borderId="25" xfId="7" applyNumberFormat="1" applyFont="1" applyFill="1" applyBorder="1" applyAlignment="1">
      <alignment horizontal="center" vertical="center" wrapText="1"/>
    </xf>
    <xf numFmtId="1" fontId="3" fillId="15" borderId="25" xfId="7" applyNumberFormat="1" applyFont="1" applyFill="1" applyBorder="1" applyAlignment="1">
      <alignment horizontal="center" vertical="center" wrapText="1"/>
    </xf>
    <xf numFmtId="0" fontId="12" fillId="15" borderId="25" xfId="0" applyFont="1" applyFill="1" applyBorder="1" applyAlignment="1">
      <alignment horizontal="center" vertical="center" wrapText="1"/>
    </xf>
    <xf numFmtId="9" fontId="12" fillId="15" borderId="25" xfId="0" applyNumberFormat="1" applyFont="1" applyFill="1" applyBorder="1" applyAlignment="1">
      <alignment horizontal="center" vertical="center" wrapText="1"/>
    </xf>
    <xf numFmtId="172" fontId="10" fillId="15" borderId="25" xfId="4" applyNumberFormat="1" applyFont="1" applyFill="1" applyBorder="1" applyAlignment="1">
      <alignment horizontal="center" vertical="center" wrapText="1"/>
    </xf>
    <xf numFmtId="1" fontId="10" fillId="15" borderId="25" xfId="0" applyNumberFormat="1" applyFont="1" applyFill="1" applyBorder="1" applyAlignment="1">
      <alignment horizontal="center" vertical="center" wrapText="1"/>
    </xf>
    <xf numFmtId="0" fontId="10" fillId="15" borderId="25" xfId="0" applyFont="1" applyFill="1" applyBorder="1" applyAlignment="1">
      <alignment horizontal="center" vertical="center" wrapText="1"/>
    </xf>
    <xf numFmtId="9" fontId="10" fillId="15" borderId="25" xfId="7" applyFont="1" applyFill="1" applyBorder="1" applyAlignment="1">
      <alignment horizontal="center" vertical="center" wrapText="1"/>
    </xf>
    <xf numFmtId="1" fontId="3" fillId="15" borderId="25" xfId="0" applyNumberFormat="1" applyFont="1" applyFill="1" applyBorder="1" applyAlignment="1">
      <alignment horizontal="center" vertical="center" wrapText="1"/>
    </xf>
    <xf numFmtId="0" fontId="3" fillId="15" borderId="25" xfId="0" applyFont="1" applyFill="1" applyBorder="1" applyAlignment="1">
      <alignment horizontal="center" vertical="center"/>
    </xf>
    <xf numFmtId="0" fontId="10" fillId="15" borderId="25" xfId="0" applyFont="1" applyFill="1" applyBorder="1" applyAlignment="1">
      <alignment horizontal="center" vertical="center"/>
    </xf>
    <xf numFmtId="0" fontId="14" fillId="0" borderId="0" xfId="0" applyFont="1"/>
    <xf numFmtId="166" fontId="8" fillId="0" borderId="25" xfId="5" applyFont="1" applyBorder="1" applyAlignment="1">
      <alignment horizontal="center" vertical="center"/>
    </xf>
    <xf numFmtId="0" fontId="3" fillId="22" borderId="25" xfId="0" applyFont="1" applyFill="1" applyBorder="1" applyAlignment="1">
      <alignment horizontal="center" vertical="center" wrapText="1"/>
    </xf>
    <xf numFmtId="0" fontId="2" fillId="22" borderId="25" xfId="0" applyFont="1" applyFill="1" applyBorder="1" applyAlignment="1">
      <alignment horizontal="center" vertical="center" wrapText="1"/>
    </xf>
    <xf numFmtId="0" fontId="8" fillId="22" borderId="25" xfId="0" applyFont="1" applyFill="1" applyBorder="1" applyAlignment="1">
      <alignment horizontal="center" vertical="center" wrapText="1"/>
    </xf>
    <xf numFmtId="0" fontId="2" fillId="22" borderId="25" xfId="0" applyFont="1" applyFill="1" applyBorder="1" applyAlignment="1">
      <alignment horizontal="center" vertical="center"/>
    </xf>
    <xf numFmtId="14" fontId="2" fillId="22" borderId="25" xfId="0" applyNumberFormat="1" applyFont="1" applyFill="1" applyBorder="1" applyAlignment="1">
      <alignment horizontal="center" vertical="center" wrapText="1"/>
    </xf>
    <xf numFmtId="173" fontId="2" fillId="22" borderId="0" xfId="5" applyNumberFormat="1" applyFont="1" applyFill="1" applyAlignment="1">
      <alignment vertical="center"/>
    </xf>
    <xf numFmtId="14" fontId="8" fillId="22" borderId="25" xfId="0" applyNumberFormat="1" applyFont="1" applyFill="1" applyBorder="1" applyAlignment="1">
      <alignment horizontal="center" vertical="center" wrapText="1"/>
    </xf>
    <xf numFmtId="165" fontId="2" fillId="22" borderId="25" xfId="6" applyFont="1" applyFill="1" applyBorder="1" applyAlignment="1">
      <alignment horizontal="center" vertical="center"/>
    </xf>
    <xf numFmtId="0" fontId="2" fillId="16" borderId="33" xfId="0" applyFont="1" applyFill="1" applyBorder="1" applyAlignment="1">
      <alignment horizontal="center" vertical="center" wrapText="1"/>
    </xf>
    <xf numFmtId="0" fontId="2" fillId="0" borderId="32" xfId="0" applyFont="1" applyBorder="1" applyAlignment="1">
      <alignment horizontal="center" vertical="center"/>
    </xf>
    <xf numFmtId="173" fontId="2" fillId="16" borderId="25" xfId="5" applyNumberFormat="1" applyFont="1" applyFill="1" applyBorder="1" applyAlignment="1">
      <alignment horizontal="center" vertical="center"/>
    </xf>
    <xf numFmtId="173" fontId="2" fillId="0" borderId="0" xfId="5" applyNumberFormat="1" applyFont="1" applyAlignment="1">
      <alignment vertical="center"/>
    </xf>
    <xf numFmtId="0" fontId="4" fillId="22" borderId="25" xfId="0" applyFont="1" applyFill="1" applyBorder="1" applyAlignment="1">
      <alignment horizontal="center" vertical="center" wrapText="1"/>
    </xf>
    <xf numFmtId="173" fontId="2" fillId="22" borderId="25" xfId="5" applyNumberFormat="1" applyFont="1" applyFill="1" applyBorder="1" applyAlignment="1">
      <alignment horizontal="center" vertical="center"/>
    </xf>
    <xf numFmtId="0" fontId="10" fillId="22" borderId="25" xfId="0" applyFont="1" applyFill="1" applyBorder="1" applyAlignment="1">
      <alignment horizontal="center" vertical="center" wrapText="1"/>
    </xf>
    <xf numFmtId="0" fontId="8" fillId="22" borderId="25" xfId="0" applyFont="1" applyFill="1" applyBorder="1" applyAlignment="1">
      <alignment horizontal="center" vertical="center"/>
    </xf>
    <xf numFmtId="0" fontId="15" fillId="0" borderId="0" xfId="0" applyFont="1"/>
    <xf numFmtId="14" fontId="8" fillId="19" borderId="25" xfId="0" applyNumberFormat="1" applyFont="1" applyFill="1" applyBorder="1" applyAlignment="1">
      <alignment horizontal="center" vertical="center" wrapText="1"/>
    </xf>
    <xf numFmtId="0" fontId="3" fillId="23" borderId="25" xfId="0" applyFont="1" applyFill="1" applyBorder="1" applyAlignment="1">
      <alignment horizontal="center" vertical="center" wrapText="1"/>
    </xf>
    <xf numFmtId="0" fontId="2" fillId="23" borderId="25" xfId="0" applyFont="1" applyFill="1" applyBorder="1" applyAlignment="1">
      <alignment horizontal="center" vertical="center" wrapText="1"/>
    </xf>
    <xf numFmtId="0" fontId="2" fillId="23" borderId="25" xfId="0" applyFont="1" applyFill="1" applyBorder="1" applyAlignment="1">
      <alignment horizontal="center" vertical="center"/>
    </xf>
    <xf numFmtId="14" fontId="2" fillId="23" borderId="25" xfId="0" applyNumberFormat="1" applyFont="1" applyFill="1" applyBorder="1" applyAlignment="1">
      <alignment horizontal="center" vertical="center" wrapText="1"/>
    </xf>
    <xf numFmtId="166" fontId="2" fillId="23" borderId="25" xfId="5" applyFont="1" applyFill="1" applyBorder="1" applyAlignment="1">
      <alignment horizontal="center" vertical="center"/>
    </xf>
    <xf numFmtId="173" fontId="2" fillId="23" borderId="25" xfId="5" applyNumberFormat="1" applyFont="1" applyFill="1" applyBorder="1" applyAlignment="1">
      <alignment horizontal="center" vertical="center"/>
    </xf>
    <xf numFmtId="14" fontId="8" fillId="23" borderId="25" xfId="0" applyNumberFormat="1" applyFont="1" applyFill="1" applyBorder="1" applyAlignment="1">
      <alignment horizontal="center" vertical="center" wrapText="1"/>
    </xf>
    <xf numFmtId="0" fontId="8" fillId="23" borderId="25" xfId="0" applyFont="1" applyFill="1" applyBorder="1" applyAlignment="1">
      <alignment horizontal="center" vertical="center" wrapText="1"/>
    </xf>
    <xf numFmtId="165" fontId="2" fillId="23" borderId="25" xfId="6" applyFont="1" applyFill="1" applyBorder="1" applyAlignment="1">
      <alignment vertical="center" wrapText="1"/>
    </xf>
    <xf numFmtId="0" fontId="8" fillId="23" borderId="25" xfId="0" applyFont="1" applyFill="1" applyBorder="1" applyAlignment="1">
      <alignment horizontal="center" vertical="center"/>
    </xf>
    <xf numFmtId="165" fontId="8" fillId="23" borderId="25" xfId="6" applyFont="1" applyFill="1" applyBorder="1" applyAlignment="1">
      <alignment vertical="center" wrapText="1"/>
    </xf>
    <xf numFmtId="165" fontId="8" fillId="0" borderId="32" xfId="6" applyFont="1" applyBorder="1" applyAlignment="1">
      <alignment vertical="center" wrapText="1"/>
    </xf>
    <xf numFmtId="0" fontId="2" fillId="19" borderId="25" xfId="0" applyFont="1" applyFill="1" applyBorder="1" applyAlignment="1">
      <alignment horizontal="center" vertical="center"/>
    </xf>
    <xf numFmtId="165" fontId="2" fillId="19" borderId="25" xfId="6" applyFont="1" applyFill="1" applyBorder="1" applyAlignment="1">
      <alignment horizontal="center" vertical="center" wrapText="1"/>
    </xf>
    <xf numFmtId="165" fontId="2" fillId="19" borderId="25" xfId="6" applyFont="1" applyFill="1" applyBorder="1" applyAlignment="1">
      <alignment horizontal="center" vertical="center"/>
    </xf>
    <xf numFmtId="0" fontId="2" fillId="12" borderId="0" xfId="0" applyFont="1" applyFill="1" applyAlignment="1">
      <alignment vertical="center"/>
    </xf>
    <xf numFmtId="0" fontId="2" fillId="12" borderId="0" xfId="0" applyFont="1" applyFill="1" applyAlignment="1">
      <alignment vertical="center" wrapText="1"/>
    </xf>
    <xf numFmtId="0" fontId="2" fillId="12" borderId="0" xfId="0" applyFont="1" applyFill="1" applyAlignment="1">
      <alignment horizontal="left" vertical="center"/>
    </xf>
    <xf numFmtId="0" fontId="17" fillId="24" borderId="37" xfId="0" applyFont="1" applyFill="1" applyBorder="1" applyAlignment="1">
      <alignment horizontal="center" vertical="center" wrapText="1"/>
    </xf>
    <xf numFmtId="0" fontId="17" fillId="24" borderId="38" xfId="0" applyFont="1" applyFill="1" applyBorder="1" applyAlignment="1">
      <alignment horizontal="center" vertical="center" wrapText="1"/>
    </xf>
    <xf numFmtId="0" fontId="18" fillId="25" borderId="39" xfId="0" applyFont="1" applyFill="1" applyBorder="1" applyAlignment="1">
      <alignment horizontal="center" vertical="center" wrapText="1"/>
    </xf>
    <xf numFmtId="0" fontId="6" fillId="0" borderId="0" xfId="0" applyFont="1" applyAlignment="1">
      <alignment horizontal="center" vertical="center" wrapText="1"/>
    </xf>
    <xf numFmtId="0" fontId="18" fillId="25" borderId="0" xfId="0" applyFont="1" applyFill="1" applyAlignment="1">
      <alignment horizontal="center" vertical="center" wrapText="1"/>
    </xf>
    <xf numFmtId="0" fontId="14" fillId="0" borderId="46" xfId="0" applyFont="1" applyBorder="1" applyAlignment="1">
      <alignment horizontal="center" vertical="center" wrapText="1"/>
    </xf>
    <xf numFmtId="0" fontId="19" fillId="27" borderId="0" xfId="0" applyFont="1" applyFill="1" applyAlignment="1">
      <alignment horizontal="center" vertical="center" wrapText="1"/>
    </xf>
    <xf numFmtId="0" fontId="20" fillId="27" borderId="53" xfId="0" applyFont="1" applyFill="1" applyBorder="1" applyAlignment="1">
      <alignment horizontal="center" vertical="center" wrapText="1"/>
    </xf>
    <xf numFmtId="0" fontId="22" fillId="2" borderId="35" xfId="0" applyFont="1" applyFill="1" applyBorder="1" applyAlignment="1">
      <alignment horizontal="center" vertical="center" wrapText="1"/>
    </xf>
    <xf numFmtId="0" fontId="21" fillId="30" borderId="35" xfId="0" applyFont="1" applyFill="1" applyBorder="1" applyAlignment="1">
      <alignment horizontal="center" vertical="center" wrapText="1"/>
    </xf>
    <xf numFmtId="0" fontId="2" fillId="0" borderId="25" xfId="8" applyFont="1" applyBorder="1" applyAlignment="1">
      <alignment horizontal="center" vertical="center" wrapText="1"/>
    </xf>
    <xf numFmtId="9" fontId="10" fillId="15" borderId="25" xfId="8" applyNumberFormat="1" applyFont="1" applyFill="1" applyBorder="1" applyAlignment="1">
      <alignment horizontal="center" vertical="center"/>
    </xf>
    <xf numFmtId="0" fontId="8" fillId="0" borderId="25" xfId="8" applyFont="1" applyBorder="1" applyAlignment="1">
      <alignment horizontal="center" vertical="center" wrapText="1"/>
    </xf>
    <xf numFmtId="0" fontId="2" fillId="19" borderId="25" xfId="8" applyFont="1" applyFill="1" applyBorder="1" applyAlignment="1">
      <alignment horizontal="center" vertical="center"/>
    </xf>
    <xf numFmtId="0" fontId="2" fillId="0" borderId="25" xfId="8" applyFont="1" applyBorder="1" applyAlignment="1">
      <alignment horizontal="center" vertical="center"/>
    </xf>
    <xf numFmtId="0" fontId="8" fillId="0" borderId="26" xfId="8" applyFont="1" applyBorder="1" applyAlignment="1">
      <alignment horizontal="center" vertical="center" wrapText="1"/>
    </xf>
    <xf numFmtId="9" fontId="10" fillId="15" borderId="25" xfId="9" applyFont="1" applyFill="1" applyBorder="1" applyAlignment="1">
      <alignment horizontal="center" vertical="center"/>
    </xf>
    <xf numFmtId="0" fontId="2" fillId="16" borderId="25" xfId="8" applyFont="1" applyFill="1" applyBorder="1" applyAlignment="1">
      <alignment horizontal="center" vertical="center" wrapText="1"/>
    </xf>
    <xf numFmtId="0" fontId="8" fillId="16" borderId="25" xfId="8" applyFont="1" applyFill="1" applyBorder="1" applyAlignment="1">
      <alignment horizontal="center" vertical="center" wrapText="1"/>
    </xf>
    <xf numFmtId="0" fontId="2" fillId="16" borderId="25" xfId="8" applyFont="1" applyFill="1" applyBorder="1" applyAlignment="1">
      <alignment horizontal="center" vertical="center"/>
    </xf>
    <xf numFmtId="14" fontId="2" fillId="16" borderId="25" xfId="8" applyNumberFormat="1" applyFont="1" applyFill="1" applyBorder="1" applyAlignment="1">
      <alignment horizontal="center" vertical="center" wrapText="1"/>
    </xf>
    <xf numFmtId="0" fontId="2" fillId="19" borderId="25" xfId="8" applyFont="1" applyFill="1" applyBorder="1" applyAlignment="1">
      <alignment horizontal="center" vertical="center" wrapText="1"/>
    </xf>
    <xf numFmtId="0" fontId="8" fillId="19" borderId="25" xfId="8" applyFont="1" applyFill="1" applyBorder="1" applyAlignment="1">
      <alignment horizontal="center" vertical="center" wrapText="1"/>
    </xf>
    <xf numFmtId="9" fontId="23" fillId="0" borderId="42" xfId="0" applyNumberFormat="1" applyFont="1" applyBorder="1" applyAlignment="1">
      <alignment horizontal="center" vertical="center" wrapText="1"/>
    </xf>
    <xf numFmtId="9" fontId="2" fillId="15" borderId="25" xfId="0" applyNumberFormat="1" applyFont="1" applyFill="1" applyBorder="1" applyAlignment="1">
      <alignment horizontal="center" vertical="center" wrapText="1"/>
    </xf>
    <xf numFmtId="9" fontId="2" fillId="15" borderId="25" xfId="7" applyFont="1" applyFill="1" applyBorder="1" applyAlignment="1">
      <alignment horizontal="center" vertical="center" wrapText="1"/>
    </xf>
    <xf numFmtId="165" fontId="8" fillId="19" borderId="25" xfId="6" applyFont="1" applyFill="1" applyBorder="1" applyAlignment="1">
      <alignment vertical="center" wrapText="1"/>
    </xf>
    <xf numFmtId="168" fontId="8" fillId="19" borderId="25" xfId="5" applyNumberFormat="1" applyFont="1" applyFill="1" applyBorder="1" applyAlignment="1">
      <alignment vertical="center" wrapText="1"/>
    </xf>
    <xf numFmtId="166" fontId="8" fillId="19" borderId="25" xfId="5" applyFont="1" applyFill="1" applyBorder="1" applyAlignment="1">
      <alignment horizontal="center" vertical="center"/>
    </xf>
    <xf numFmtId="168" fontId="2" fillId="19" borderId="25" xfId="5" applyNumberFormat="1" applyFont="1" applyFill="1" applyBorder="1" applyAlignment="1">
      <alignment vertical="center" wrapText="1"/>
    </xf>
    <xf numFmtId="42" fontId="2" fillId="19" borderId="25" xfId="6" applyNumberFormat="1" applyFont="1" applyFill="1" applyBorder="1" applyAlignment="1">
      <alignment vertical="center" wrapText="1"/>
    </xf>
    <xf numFmtId="42" fontId="2" fillId="19" borderId="25" xfId="6" applyNumberFormat="1" applyFont="1" applyFill="1" applyBorder="1" applyAlignment="1">
      <alignment horizontal="center" vertical="center"/>
    </xf>
    <xf numFmtId="42" fontId="2" fillId="19" borderId="25" xfId="5" applyNumberFormat="1" applyFont="1" applyFill="1" applyBorder="1" applyAlignment="1">
      <alignment vertical="center" wrapText="1"/>
    </xf>
    <xf numFmtId="165" fontId="8" fillId="19" borderId="25" xfId="6" applyFont="1" applyFill="1" applyBorder="1" applyAlignment="1">
      <alignment horizontal="center" vertical="center" wrapText="1"/>
    </xf>
    <xf numFmtId="174" fontId="2" fillId="19" borderId="25" xfId="0" applyNumberFormat="1" applyFont="1" applyFill="1" applyBorder="1" applyAlignment="1">
      <alignment horizontal="center" vertical="center"/>
    </xf>
    <xf numFmtId="0" fontId="8" fillId="19" borderId="25" xfId="0" applyFont="1" applyFill="1" applyBorder="1" applyAlignment="1">
      <alignment horizontal="center" vertical="center"/>
    </xf>
    <xf numFmtId="165" fontId="8" fillId="19" borderId="25" xfId="6" applyFont="1" applyFill="1" applyBorder="1" applyAlignment="1">
      <alignment horizontal="left" vertical="center" wrapText="1"/>
    </xf>
    <xf numFmtId="165" fontId="2" fillId="19" borderId="25" xfId="6" applyFont="1" applyFill="1" applyBorder="1" applyAlignment="1">
      <alignment horizontal="left" vertical="center" wrapText="1"/>
    </xf>
    <xf numFmtId="165" fontId="2" fillId="19" borderId="25" xfId="6" applyFont="1" applyFill="1" applyBorder="1" applyAlignment="1">
      <alignment horizontal="left" vertical="center"/>
    </xf>
    <xf numFmtId="0" fontId="2" fillId="0" borderId="0" xfId="0" applyFont="1" applyAlignment="1">
      <alignment wrapText="1"/>
    </xf>
    <xf numFmtId="0" fontId="2" fillId="0" borderId="0" xfId="0" applyFont="1" applyAlignment="1">
      <alignment horizontal="center" vertical="center"/>
    </xf>
    <xf numFmtId="0" fontId="2" fillId="0" borderId="0" xfId="0" applyFont="1" applyAlignment="1">
      <alignment horizontal="center" wrapText="1"/>
    </xf>
    <xf numFmtId="0" fontId="8" fillId="0" borderId="9" xfId="0" applyFont="1" applyBorder="1" applyAlignment="1">
      <alignment vertical="center"/>
    </xf>
    <xf numFmtId="0" fontId="4" fillId="0" borderId="7" xfId="0" applyFont="1" applyBorder="1" applyAlignment="1">
      <alignment vertical="center"/>
    </xf>
    <xf numFmtId="0" fontId="12" fillId="0" borderId="4" xfId="0" applyFont="1" applyBorder="1" applyAlignment="1">
      <alignment vertical="center"/>
    </xf>
    <xf numFmtId="0" fontId="3" fillId="0" borderId="0" xfId="0" applyFont="1" applyAlignment="1">
      <alignment wrapText="1"/>
    </xf>
    <xf numFmtId="9" fontId="2" fillId="0" borderId="0" xfId="0" applyNumberFormat="1" applyFont="1" applyAlignment="1">
      <alignment horizontal="center" vertical="center"/>
    </xf>
    <xf numFmtId="0" fontId="8" fillId="0" borderId="0" xfId="0" applyFont="1"/>
    <xf numFmtId="44" fontId="2" fillId="19" borderId="42" xfId="0" applyNumberFormat="1" applyFont="1" applyFill="1" applyBorder="1" applyAlignment="1">
      <alignment horizontal="center" vertical="center"/>
    </xf>
    <xf numFmtId="173" fontId="2" fillId="23" borderId="0" xfId="5" applyNumberFormat="1" applyFont="1" applyFill="1" applyAlignment="1">
      <alignment vertical="center"/>
    </xf>
    <xf numFmtId="0" fontId="3" fillId="0" borderId="0" xfId="0" applyFont="1" applyAlignment="1">
      <alignment vertical="center"/>
    </xf>
    <xf numFmtId="0" fontId="3" fillId="0" borderId="0" xfId="0" applyFont="1"/>
    <xf numFmtId="0" fontId="2" fillId="2" borderId="20" xfId="0" applyFont="1" applyFill="1" applyBorder="1" applyAlignment="1" applyProtection="1">
      <alignment horizontal="center" vertical="center" wrapText="1"/>
      <protection locked="0"/>
    </xf>
    <xf numFmtId="0" fontId="2" fillId="2" borderId="21" xfId="0" applyFont="1" applyFill="1" applyBorder="1" applyAlignment="1" applyProtection="1">
      <alignment horizontal="center" vertical="center" wrapText="1"/>
      <protection locked="0"/>
    </xf>
    <xf numFmtId="49" fontId="8" fillId="2" borderId="20" xfId="0" applyNumberFormat="1" applyFont="1" applyFill="1" applyBorder="1" applyAlignment="1" applyProtection="1">
      <alignment horizontal="center" vertical="center" wrapText="1"/>
      <protection locked="0"/>
    </xf>
    <xf numFmtId="49" fontId="2" fillId="2" borderId="0" xfId="0" applyNumberFormat="1" applyFont="1" applyFill="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49" fontId="2" fillId="2" borderId="22" xfId="0" applyNumberFormat="1" applyFont="1" applyFill="1" applyBorder="1" applyAlignment="1" applyProtection="1">
      <alignment horizontal="center" vertical="center" wrapText="1"/>
      <protection locked="0"/>
    </xf>
    <xf numFmtId="49" fontId="2" fillId="2" borderId="23" xfId="0" applyNumberFormat="1" applyFont="1" applyFill="1" applyBorder="1" applyAlignment="1" applyProtection="1">
      <alignment horizontal="center" vertical="center" wrapText="1"/>
      <protection locked="0"/>
    </xf>
    <xf numFmtId="49" fontId="8" fillId="2" borderId="23" xfId="0" applyNumberFormat="1" applyFont="1" applyFill="1" applyBorder="1" applyAlignment="1" applyProtection="1">
      <alignment horizontal="center" vertical="center" wrapText="1"/>
      <protection locked="0"/>
    </xf>
    <xf numFmtId="167" fontId="2" fillId="2" borderId="23" xfId="1" applyNumberFormat="1" applyFont="1" applyFill="1" applyBorder="1" applyAlignment="1" applyProtection="1">
      <alignment horizontal="center" vertical="center" wrapText="1"/>
      <protection locked="0"/>
    </xf>
    <xf numFmtId="167" fontId="9" fillId="2" borderId="23" xfId="1" applyNumberFormat="1" applyFont="1" applyFill="1" applyBorder="1" applyAlignment="1" applyProtection="1">
      <alignment horizontal="center" vertical="center" wrapText="1"/>
      <protection locked="0"/>
    </xf>
    <xf numFmtId="167" fontId="9" fillId="2" borderId="24" xfId="1" applyNumberFormat="1" applyFont="1" applyFill="1" applyBorder="1" applyAlignment="1" applyProtection="1">
      <alignment horizontal="center" vertical="center" wrapText="1"/>
      <protection locked="0"/>
    </xf>
    <xf numFmtId="0" fontId="2" fillId="2" borderId="22" xfId="0" applyFont="1" applyFill="1" applyBorder="1" applyAlignment="1" applyProtection="1">
      <alignment horizontal="center" vertical="center" wrapText="1"/>
      <protection locked="0"/>
    </xf>
    <xf numFmtId="164" fontId="2" fillId="2" borderId="23" xfId="0" applyNumberFormat="1" applyFont="1" applyFill="1" applyBorder="1" applyAlignment="1" applyProtection="1">
      <alignment horizontal="center" vertical="center" wrapText="1"/>
      <protection locked="0"/>
    </xf>
    <xf numFmtId="0" fontId="2" fillId="2" borderId="23" xfId="0" applyFont="1" applyFill="1" applyBorder="1" applyAlignment="1" applyProtection="1">
      <alignment horizontal="center" vertical="center" wrapText="1"/>
      <protection locked="0"/>
    </xf>
    <xf numFmtId="9" fontId="2" fillId="0" borderId="42" xfId="0" applyNumberFormat="1" applyFont="1" applyBorder="1" applyAlignment="1">
      <alignment horizontal="center" vertical="center"/>
    </xf>
    <xf numFmtId="9" fontId="2" fillId="0" borderId="42" xfId="7" applyFont="1" applyBorder="1" applyAlignment="1">
      <alignment horizontal="center" vertical="center" wrapText="1"/>
    </xf>
    <xf numFmtId="9" fontId="8" fillId="0" borderId="42" xfId="7" applyFont="1" applyBorder="1" applyAlignment="1">
      <alignment horizontal="center" vertical="center" wrapText="1"/>
    </xf>
    <xf numFmtId="0" fontId="2" fillId="0" borderId="42" xfId="0" applyFont="1" applyBorder="1" applyAlignment="1">
      <alignment horizontal="center" vertical="center"/>
    </xf>
    <xf numFmtId="0" fontId="14" fillId="28" borderId="42" xfId="0" applyFont="1" applyFill="1" applyBorder="1" applyAlignment="1">
      <alignment horizontal="center" vertical="center"/>
    </xf>
    <xf numFmtId="0" fontId="2" fillId="0" borderId="42" xfId="0" applyFont="1" applyBorder="1" applyAlignment="1">
      <alignment horizontal="center" vertical="center" wrapText="1"/>
    </xf>
    <xf numFmtId="1" fontId="2" fillId="0" borderId="42" xfId="0" applyNumberFormat="1" applyFont="1" applyBorder="1" applyAlignment="1">
      <alignment horizontal="center" vertical="center"/>
    </xf>
    <xf numFmtId="0" fontId="8" fillId="19" borderId="42" xfId="0" applyFont="1" applyFill="1" applyBorder="1" applyAlignment="1">
      <alignment horizontal="center" vertical="center" wrapText="1"/>
    </xf>
    <xf numFmtId="0" fontId="2" fillId="19" borderId="42" xfId="0" applyFont="1" applyFill="1" applyBorder="1" applyAlignment="1">
      <alignment horizontal="center" vertical="center"/>
    </xf>
    <xf numFmtId="0" fontId="14" fillId="28" borderId="25" xfId="0" applyFont="1" applyFill="1" applyBorder="1" applyAlignment="1">
      <alignment horizontal="center" vertical="center"/>
    </xf>
    <xf numFmtId="44" fontId="2" fillId="0" borderId="42" xfId="0" applyNumberFormat="1" applyFont="1" applyBorder="1" applyAlignment="1">
      <alignment horizontal="center" vertical="center"/>
    </xf>
    <xf numFmtId="175" fontId="2" fillId="0" borderId="42" xfId="0" applyNumberFormat="1" applyFont="1" applyBorder="1" applyAlignment="1">
      <alignment horizontal="center" vertical="center"/>
    </xf>
    <xf numFmtId="0" fontId="2" fillId="19" borderId="42" xfId="0" applyFont="1" applyFill="1" applyBorder="1" applyAlignment="1">
      <alignment horizontal="center" vertical="center" wrapText="1"/>
    </xf>
    <xf numFmtId="9" fontId="8" fillId="0" borderId="42" xfId="0" applyNumberFormat="1" applyFont="1" applyBorder="1" applyAlignment="1">
      <alignment horizontal="center" vertical="center"/>
    </xf>
    <xf numFmtId="9" fontId="2" fillId="19" borderId="42" xfId="0" applyNumberFormat="1" applyFont="1" applyFill="1" applyBorder="1" applyAlignment="1">
      <alignment horizontal="center" vertical="center"/>
    </xf>
    <xf numFmtId="0" fontId="14" fillId="31" borderId="25" xfId="0" applyFont="1" applyFill="1" applyBorder="1" applyAlignment="1">
      <alignment horizontal="center" vertical="center"/>
    </xf>
    <xf numFmtId="9" fontId="2" fillId="0" borderId="42" xfId="0" applyNumberFormat="1" applyFont="1" applyBorder="1" applyAlignment="1">
      <alignment horizontal="center" vertical="center" wrapText="1"/>
    </xf>
    <xf numFmtId="44" fontId="2" fillId="0" borderId="42" xfId="0" applyNumberFormat="1" applyFont="1" applyBorder="1" applyAlignment="1">
      <alignment vertical="center"/>
    </xf>
    <xf numFmtId="2" fontId="2" fillId="0" borderId="42" xfId="0" applyNumberFormat="1" applyFont="1" applyBorder="1" applyAlignment="1">
      <alignment horizontal="center" vertical="center"/>
    </xf>
    <xf numFmtId="44" fontId="2" fillId="0" borderId="42" xfId="0" applyNumberFormat="1" applyFont="1" applyBorder="1"/>
    <xf numFmtId="0" fontId="24" fillId="28" borderId="42" xfId="0" applyFont="1" applyFill="1" applyBorder="1" applyAlignment="1">
      <alignment horizontal="center" vertical="center"/>
    </xf>
    <xf numFmtId="9" fontId="2" fillId="0" borderId="44" xfId="0" applyNumberFormat="1" applyFont="1" applyBorder="1" applyAlignment="1">
      <alignment horizontal="center" vertical="center"/>
    </xf>
    <xf numFmtId="0" fontId="24" fillId="28" borderId="32" xfId="0" applyFont="1" applyFill="1" applyBorder="1" applyAlignment="1">
      <alignment horizontal="center" vertical="center"/>
    </xf>
    <xf numFmtId="0" fontId="24" fillId="28" borderId="25" xfId="0" applyFont="1" applyFill="1" applyBorder="1" applyAlignment="1">
      <alignment horizontal="center" vertical="center"/>
    </xf>
    <xf numFmtId="0" fontId="24" fillId="28" borderId="64" xfId="0" applyFont="1" applyFill="1" applyBorder="1" applyAlignment="1">
      <alignment horizontal="center" vertical="center"/>
    </xf>
    <xf numFmtId="0" fontId="24" fillId="28" borderId="66" xfId="0" applyFont="1" applyFill="1" applyBorder="1" applyAlignment="1">
      <alignment horizontal="center" vertical="center"/>
    </xf>
    <xf numFmtId="0" fontId="24" fillId="28" borderId="26" xfId="0" applyFont="1" applyFill="1" applyBorder="1" applyAlignment="1">
      <alignment horizontal="center" vertical="center"/>
    </xf>
    <xf numFmtId="1" fontId="2" fillId="19" borderId="42" xfId="7" applyNumberFormat="1" applyFont="1" applyFill="1" applyBorder="1" applyAlignment="1">
      <alignment horizontal="center" vertical="center"/>
    </xf>
    <xf numFmtId="0" fontId="8" fillId="0" borderId="44" xfId="0" applyFont="1" applyBorder="1" applyAlignment="1">
      <alignment horizontal="center" vertical="center" wrapText="1"/>
    </xf>
    <xf numFmtId="9" fontId="8" fillId="0" borderId="44" xfId="0" applyNumberFormat="1" applyFont="1" applyBorder="1" applyAlignment="1">
      <alignment horizontal="center" vertical="center" wrapText="1"/>
    </xf>
    <xf numFmtId="0" fontId="8" fillId="19" borderId="44" xfId="0" applyFont="1" applyFill="1" applyBorder="1" applyAlignment="1">
      <alignment horizontal="center" vertical="center" wrapText="1"/>
    </xf>
    <xf numFmtId="44" fontId="2" fillId="0" borderId="56" xfId="0" applyNumberFormat="1" applyFont="1" applyBorder="1" applyAlignment="1">
      <alignment vertical="center"/>
    </xf>
    <xf numFmtId="44" fontId="2" fillId="0" borderId="44" xfId="0" applyNumberFormat="1" applyFont="1" applyBorder="1" applyAlignment="1">
      <alignment vertical="center"/>
    </xf>
    <xf numFmtId="9" fontId="8" fillId="19" borderId="44" xfId="0" applyNumberFormat="1" applyFont="1" applyFill="1" applyBorder="1" applyAlignment="1">
      <alignment horizontal="center" vertical="center" wrapText="1"/>
    </xf>
    <xf numFmtId="176" fontId="8" fillId="0" borderId="44" xfId="0" applyNumberFormat="1" applyFont="1" applyBorder="1" applyAlignment="1">
      <alignment horizontal="center" vertical="center" wrapText="1"/>
    </xf>
    <xf numFmtId="9" fontId="8" fillId="0" borderId="44" xfId="0" applyNumberFormat="1" applyFont="1" applyBorder="1" applyAlignment="1">
      <alignment horizontal="center" vertical="center"/>
    </xf>
    <xf numFmtId="0" fontId="14" fillId="28" borderId="59" xfId="0" applyFont="1" applyFill="1" applyBorder="1" applyAlignment="1">
      <alignment horizontal="center" vertical="center"/>
    </xf>
    <xf numFmtId="165" fontId="2" fillId="19" borderId="59" xfId="6" applyFont="1" applyFill="1" applyBorder="1" applyAlignment="1">
      <alignment horizontal="left" vertical="center"/>
    </xf>
    <xf numFmtId="165" fontId="2" fillId="19" borderId="67" xfId="6" applyFont="1" applyFill="1" applyBorder="1" applyAlignment="1">
      <alignment horizontal="left" vertical="center"/>
    </xf>
    <xf numFmtId="165" fontId="2" fillId="19" borderId="63" xfId="6" applyFont="1" applyFill="1" applyBorder="1" applyAlignment="1">
      <alignment horizontal="left" vertical="center"/>
    </xf>
    <xf numFmtId="0" fontId="14" fillId="28" borderId="64" xfId="0" applyFont="1" applyFill="1" applyBorder="1" applyAlignment="1">
      <alignment horizontal="center" vertical="center"/>
    </xf>
    <xf numFmtId="165" fontId="2" fillId="19" borderId="64" xfId="6" applyFont="1" applyFill="1" applyBorder="1" applyAlignment="1">
      <alignment horizontal="left" vertical="center"/>
    </xf>
    <xf numFmtId="165" fontId="2" fillId="19" borderId="65" xfId="6" applyFont="1" applyFill="1" applyBorder="1" applyAlignment="1">
      <alignment horizontal="left" vertical="center"/>
    </xf>
    <xf numFmtId="0" fontId="28" fillId="27" borderId="36" xfId="0" applyFont="1" applyFill="1" applyBorder="1" applyAlignment="1">
      <alignment horizontal="center" vertical="center" wrapText="1"/>
    </xf>
    <xf numFmtId="0" fontId="28" fillId="27" borderId="47" xfId="0" applyFont="1" applyFill="1" applyBorder="1" applyAlignment="1">
      <alignment horizontal="center" vertical="center" wrapText="1"/>
    </xf>
    <xf numFmtId="0" fontId="28" fillId="27" borderId="45" xfId="0" applyFont="1" applyFill="1" applyBorder="1" applyAlignment="1">
      <alignment horizontal="center" vertical="center" wrapText="1"/>
    </xf>
    <xf numFmtId="0" fontId="28" fillId="27" borderId="43" xfId="0" applyFont="1" applyFill="1" applyBorder="1" applyAlignment="1">
      <alignment horizontal="center" vertical="center" wrapText="1"/>
    </xf>
    <xf numFmtId="0" fontId="23" fillId="27" borderId="0" xfId="0" applyFont="1" applyFill="1" applyAlignment="1">
      <alignment horizontal="center" vertical="center" wrapText="1"/>
    </xf>
    <xf numFmtId="0" fontId="30" fillId="25" borderId="39" xfId="0" applyFont="1" applyFill="1" applyBorder="1" applyAlignment="1">
      <alignment horizontal="center" vertical="center" wrapText="1"/>
    </xf>
    <xf numFmtId="0" fontId="30" fillId="25" borderId="50" xfId="0" applyFont="1" applyFill="1" applyBorder="1" applyAlignment="1">
      <alignment horizontal="center" vertical="center" wrapText="1"/>
    </xf>
    <xf numFmtId="0" fontId="23" fillId="27" borderId="51" xfId="0" applyFont="1" applyFill="1" applyBorder="1" applyAlignment="1">
      <alignment horizontal="center" vertical="center" wrapText="1"/>
    </xf>
    <xf numFmtId="0" fontId="23" fillId="27" borderId="35" xfId="0" applyFont="1" applyFill="1" applyBorder="1" applyAlignment="1">
      <alignment horizontal="center" vertical="center" wrapText="1"/>
    </xf>
    <xf numFmtId="0" fontId="23" fillId="27" borderId="34" xfId="0" applyFont="1" applyFill="1" applyBorder="1" applyAlignment="1">
      <alignment horizontal="center" vertical="center" wrapText="1"/>
    </xf>
    <xf numFmtId="9" fontId="3" fillId="29" borderId="42" xfId="7" applyFont="1" applyFill="1" applyBorder="1" applyAlignment="1">
      <alignment horizontal="center" vertical="center" wrapText="1"/>
    </xf>
    <xf numFmtId="0" fontId="2" fillId="31" borderId="42" xfId="0" applyFont="1" applyFill="1" applyBorder="1" applyAlignment="1">
      <alignment horizontal="center" vertical="center" wrapText="1"/>
    </xf>
    <xf numFmtId="9" fontId="3" fillId="29" borderId="32" xfId="7" applyFont="1" applyFill="1" applyBorder="1" applyAlignment="1">
      <alignment horizontal="center" vertical="center" wrapText="1"/>
    </xf>
    <xf numFmtId="0" fontId="2" fillId="0" borderId="32" xfId="0" applyFont="1" applyBorder="1" applyAlignment="1">
      <alignment horizontal="center" vertical="center" wrapText="1"/>
    </xf>
    <xf numFmtId="0" fontId="2" fillId="31" borderId="32" xfId="0" applyFont="1" applyFill="1" applyBorder="1" applyAlignment="1">
      <alignment horizontal="center" vertical="center" wrapText="1"/>
    </xf>
    <xf numFmtId="9" fontId="3" fillId="29" borderId="59" xfId="7" applyFont="1" applyFill="1" applyBorder="1" applyAlignment="1">
      <alignment horizontal="center" vertical="center" wrapText="1"/>
    </xf>
    <xf numFmtId="0" fontId="2" fillId="0" borderId="59" xfId="0" applyFont="1" applyBorder="1" applyAlignment="1">
      <alignment horizontal="center" vertical="center" wrapText="1"/>
    </xf>
    <xf numFmtId="0" fontId="8" fillId="0" borderId="42" xfId="0" applyFont="1" applyBorder="1" applyAlignment="1">
      <alignment horizontal="center" vertical="center" wrapText="1"/>
    </xf>
    <xf numFmtId="0" fontId="8" fillId="0" borderId="62" xfId="0" applyFont="1" applyBorder="1" applyAlignment="1">
      <alignment horizontal="center" vertical="center" wrapText="1"/>
    </xf>
    <xf numFmtId="9" fontId="3" fillId="29" borderId="60" xfId="7" applyFont="1" applyFill="1" applyBorder="1" applyAlignment="1">
      <alignment horizontal="center" vertical="center" wrapText="1"/>
    </xf>
    <xf numFmtId="0" fontId="2" fillId="0" borderId="60"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2" xfId="0" quotePrefix="1" applyFont="1" applyBorder="1" applyAlignment="1">
      <alignment horizontal="center" vertical="center" wrapText="1"/>
    </xf>
    <xf numFmtId="0" fontId="8" fillId="0" borderId="42" xfId="0" applyFont="1" applyBorder="1" applyAlignment="1">
      <alignment horizontal="left" vertical="top" wrapText="1"/>
    </xf>
    <xf numFmtId="9" fontId="8" fillId="0" borderId="42" xfId="0" applyNumberFormat="1" applyFont="1" applyBorder="1" applyAlignment="1">
      <alignment horizontal="center" vertical="center" wrapText="1"/>
    </xf>
    <xf numFmtId="173" fontId="2" fillId="0" borderId="30" xfId="5" applyNumberFormat="1" applyFont="1" applyBorder="1" applyAlignment="1">
      <alignment horizontal="center" vertical="center"/>
    </xf>
    <xf numFmtId="173" fontId="2" fillId="0" borderId="32" xfId="5" applyNumberFormat="1" applyFont="1" applyBorder="1" applyAlignment="1">
      <alignment horizontal="center" vertical="center"/>
    </xf>
    <xf numFmtId="44" fontId="2" fillId="0" borderId="55" xfId="0" applyNumberFormat="1" applyFont="1" applyBorder="1" applyAlignment="1">
      <alignment horizontal="center" vertical="center"/>
    </xf>
    <xf numFmtId="44" fontId="2" fillId="0" borderId="44" xfId="0" applyNumberFormat="1" applyFont="1" applyBorder="1" applyAlignment="1">
      <alignment horizontal="center" vertical="center"/>
    </xf>
    <xf numFmtId="44" fontId="2" fillId="0" borderId="56" xfId="0" applyNumberFormat="1" applyFont="1" applyBorder="1" applyAlignment="1">
      <alignment horizontal="center" vertical="center"/>
    </xf>
    <xf numFmtId="168" fontId="8" fillId="0" borderId="42" xfId="0" applyNumberFormat="1" applyFont="1" applyBorder="1" applyAlignment="1">
      <alignment horizontal="center" vertical="center"/>
    </xf>
    <xf numFmtId="44" fontId="8" fillId="0" borderId="44" xfId="0" applyNumberFormat="1" applyFont="1" applyBorder="1" applyAlignment="1">
      <alignment horizontal="center" vertical="center"/>
    </xf>
    <xf numFmtId="44" fontId="8" fillId="0" borderId="56" xfId="0" applyNumberFormat="1" applyFont="1" applyBorder="1" applyAlignment="1">
      <alignment horizontal="center" vertical="center"/>
    </xf>
    <xf numFmtId="175" fontId="2" fillId="0" borderId="55" xfId="0" applyNumberFormat="1" applyFont="1" applyBorder="1" applyAlignment="1">
      <alignment horizontal="center" vertical="center"/>
    </xf>
    <xf numFmtId="175" fontId="2" fillId="0" borderId="56" xfId="0" applyNumberFormat="1" applyFont="1" applyBorder="1" applyAlignment="1">
      <alignment horizontal="center" vertical="center"/>
    </xf>
    <xf numFmtId="175" fontId="2" fillId="0" borderId="44" xfId="0" applyNumberFormat="1" applyFont="1" applyBorder="1" applyAlignment="1">
      <alignment horizontal="center" vertical="center"/>
    </xf>
    <xf numFmtId="44" fontId="2" fillId="0" borderId="42" xfId="0" applyNumberFormat="1" applyFont="1" applyBorder="1" applyAlignment="1">
      <alignment horizontal="center" vertical="center"/>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3" fillId="0" borderId="1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25" fillId="5" borderId="1" xfId="0" applyFont="1" applyFill="1" applyBorder="1" applyAlignment="1">
      <alignment horizontal="center" vertical="center"/>
    </xf>
    <xf numFmtId="0" fontId="25" fillId="5" borderId="3" xfId="0" applyFont="1" applyFill="1" applyBorder="1" applyAlignment="1">
      <alignment horizontal="center" vertical="center"/>
    </xf>
    <xf numFmtId="0" fontId="25" fillId="6" borderId="1" xfId="0" applyFont="1" applyFill="1" applyBorder="1" applyAlignment="1">
      <alignment horizontal="center" vertical="center"/>
    </xf>
    <xf numFmtId="0" fontId="25" fillId="6" borderId="15" xfId="0" applyFont="1" applyFill="1" applyBorder="1" applyAlignment="1">
      <alignment horizontal="center" vertical="center"/>
    </xf>
    <xf numFmtId="0" fontId="25" fillId="6" borderId="3" xfId="0" applyFont="1" applyFill="1" applyBorder="1" applyAlignment="1">
      <alignment horizontal="center" vertical="center"/>
    </xf>
    <xf numFmtId="0" fontId="25" fillId="7" borderId="17" xfId="0" applyFont="1" applyFill="1" applyBorder="1" applyAlignment="1">
      <alignment horizontal="center" vertical="center"/>
    </xf>
    <xf numFmtId="0" fontId="25" fillId="7" borderId="18" xfId="0" applyFont="1" applyFill="1" applyBorder="1" applyAlignment="1">
      <alignment horizontal="center" vertical="center"/>
    </xf>
    <xf numFmtId="0" fontId="25" fillId="7" borderId="19" xfId="0" applyFont="1" applyFill="1" applyBorder="1" applyAlignment="1">
      <alignment horizontal="center" vertical="center"/>
    </xf>
    <xf numFmtId="0" fontId="25" fillId="8" borderId="1" xfId="0" applyFont="1" applyFill="1" applyBorder="1" applyAlignment="1">
      <alignment horizontal="center" vertical="center"/>
    </xf>
    <xf numFmtId="0" fontId="25" fillId="8" borderId="15" xfId="0" applyFont="1" applyFill="1" applyBorder="1" applyAlignment="1">
      <alignment horizontal="center" vertical="center"/>
    </xf>
    <xf numFmtId="0" fontId="25" fillId="10" borderId="1" xfId="0" applyFont="1" applyFill="1" applyBorder="1" applyAlignment="1">
      <alignment horizontal="center" vertical="center"/>
    </xf>
    <xf numFmtId="0" fontId="25" fillId="10" borderId="15" xfId="0" applyFont="1" applyFill="1" applyBorder="1" applyAlignment="1">
      <alignment horizontal="center" vertical="center"/>
    </xf>
    <xf numFmtId="0" fontId="16" fillId="26" borderId="40" xfId="0" applyFont="1" applyFill="1" applyBorder="1" applyAlignment="1">
      <alignment horizontal="center" vertical="center"/>
    </xf>
    <xf numFmtId="0" fontId="16" fillId="26" borderId="41" xfId="0" applyFont="1" applyFill="1" applyBorder="1" applyAlignment="1">
      <alignment horizontal="center" vertical="center"/>
    </xf>
    <xf numFmtId="0" fontId="16" fillId="26" borderId="52" xfId="0" applyFont="1" applyFill="1" applyBorder="1" applyAlignment="1">
      <alignment horizontal="center" vertical="center"/>
    </xf>
    <xf numFmtId="49" fontId="3" fillId="3" borderId="1" xfId="0" applyNumberFormat="1" applyFont="1" applyFill="1" applyBorder="1" applyAlignment="1" applyProtection="1">
      <alignment horizontal="center" vertical="center" wrapText="1"/>
      <protection locked="0"/>
    </xf>
    <xf numFmtId="49" fontId="3" fillId="3" borderId="3" xfId="0" applyNumberFormat="1" applyFont="1" applyFill="1" applyBorder="1" applyAlignment="1" applyProtection="1">
      <alignment horizontal="center" vertical="center" wrapText="1"/>
      <protection locked="0"/>
    </xf>
    <xf numFmtId="0" fontId="3" fillId="4" borderId="17"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wrapText="1"/>
      <protection locked="0"/>
    </xf>
    <xf numFmtId="0" fontId="29" fillId="24" borderId="48" xfId="0" applyFont="1" applyFill="1" applyBorder="1" applyAlignment="1">
      <alignment horizontal="center" vertical="center" wrapText="1"/>
    </xf>
    <xf numFmtId="0" fontId="29" fillId="24" borderId="49" xfId="0" applyFont="1" applyFill="1" applyBorder="1" applyAlignment="1">
      <alignment horizontal="center" vertical="center" wrapText="1"/>
    </xf>
    <xf numFmtId="170" fontId="2" fillId="22" borderId="30" xfId="0" applyNumberFormat="1" applyFont="1" applyFill="1" applyBorder="1" applyAlignment="1">
      <alignment horizontal="center" vertical="center" wrapText="1"/>
    </xf>
    <xf numFmtId="170" fontId="2" fillId="22" borderId="31" xfId="0" applyNumberFormat="1" applyFont="1" applyFill="1" applyBorder="1" applyAlignment="1">
      <alignment horizontal="center" vertical="center" wrapText="1"/>
    </xf>
    <xf numFmtId="170" fontId="2" fillId="22" borderId="32" xfId="0" applyNumberFormat="1" applyFont="1" applyFill="1" applyBorder="1" applyAlignment="1">
      <alignment horizontal="center" vertical="center" wrapText="1"/>
    </xf>
    <xf numFmtId="173" fontId="8" fillId="0" borderId="30" xfId="5" applyNumberFormat="1" applyFont="1" applyBorder="1" applyAlignment="1">
      <alignment horizontal="center" vertical="center"/>
    </xf>
    <xf numFmtId="173" fontId="8" fillId="0" borderId="31" xfId="5" applyNumberFormat="1" applyFont="1" applyBorder="1" applyAlignment="1">
      <alignment horizontal="center" vertical="center"/>
    </xf>
    <xf numFmtId="173" fontId="8" fillId="0" borderId="32" xfId="5" applyNumberFormat="1" applyFont="1" applyBorder="1" applyAlignment="1">
      <alignment horizontal="center" vertical="center"/>
    </xf>
    <xf numFmtId="173" fontId="8" fillId="22" borderId="30" xfId="5" applyNumberFormat="1" applyFont="1" applyFill="1" applyBorder="1" applyAlignment="1">
      <alignment horizontal="center" vertical="center"/>
    </xf>
    <xf numFmtId="173" fontId="8" fillId="22" borderId="31" xfId="5" applyNumberFormat="1" applyFont="1" applyFill="1" applyBorder="1" applyAlignment="1">
      <alignment horizontal="center" vertical="center"/>
    </xf>
    <xf numFmtId="173" fontId="8" fillId="22" borderId="32" xfId="5" applyNumberFormat="1" applyFont="1" applyFill="1" applyBorder="1" applyAlignment="1">
      <alignment horizontal="center" vertical="center"/>
    </xf>
    <xf numFmtId="165" fontId="8" fillId="0" borderId="30" xfId="6" applyFont="1" applyBorder="1" applyAlignment="1">
      <alignment horizontal="center" vertical="center" wrapText="1"/>
    </xf>
    <xf numFmtId="165" fontId="8" fillId="0" borderId="32" xfId="6" applyFont="1" applyBorder="1" applyAlignment="1">
      <alignment horizontal="center" vertical="center" wrapText="1"/>
    </xf>
    <xf numFmtId="165" fontId="4" fillId="22" borderId="30" xfId="6" applyFont="1" applyFill="1" applyBorder="1" applyAlignment="1">
      <alignment horizontal="center" vertical="center" wrapText="1"/>
    </xf>
    <xf numFmtId="165" fontId="4" fillId="22" borderId="32" xfId="6" applyFont="1" applyFill="1" applyBorder="1" applyAlignment="1">
      <alignment horizontal="center" vertical="center" wrapText="1"/>
    </xf>
    <xf numFmtId="173" fontId="2" fillId="22" borderId="30" xfId="5" applyNumberFormat="1" applyFont="1" applyFill="1" applyBorder="1" applyAlignment="1">
      <alignment horizontal="center" vertical="center"/>
    </xf>
    <xf numFmtId="173" fontId="2" fillId="22" borderId="31" xfId="5" applyNumberFormat="1" applyFont="1" applyFill="1" applyBorder="1" applyAlignment="1">
      <alignment horizontal="center" vertical="center"/>
    </xf>
    <xf numFmtId="173" fontId="2" fillId="22" borderId="32" xfId="5" applyNumberFormat="1" applyFont="1" applyFill="1" applyBorder="1" applyAlignment="1">
      <alignment horizontal="center" vertical="center"/>
    </xf>
    <xf numFmtId="166" fontId="2" fillId="22" borderId="30" xfId="5" applyFont="1" applyFill="1" applyBorder="1" applyAlignment="1">
      <alignment vertical="center"/>
    </xf>
    <xf numFmtId="166" fontId="2" fillId="22" borderId="31" xfId="5" applyFont="1" applyFill="1" applyBorder="1" applyAlignment="1">
      <alignment vertical="center"/>
    </xf>
    <xf numFmtId="166" fontId="2" fillId="22" borderId="32" xfId="5" applyFont="1" applyFill="1" applyBorder="1" applyAlignment="1">
      <alignment vertical="center"/>
    </xf>
    <xf numFmtId="170" fontId="2" fillId="0" borderId="30" xfId="0" applyNumberFormat="1" applyFont="1" applyBorder="1" applyAlignment="1">
      <alignment horizontal="center" vertical="center" wrapText="1"/>
    </xf>
    <xf numFmtId="170" fontId="2" fillId="0" borderId="31" xfId="0" applyNumberFormat="1" applyFont="1" applyBorder="1" applyAlignment="1">
      <alignment horizontal="center" vertical="center" wrapText="1"/>
    </xf>
    <xf numFmtId="170" fontId="2" fillId="0" borderId="32" xfId="0" applyNumberFormat="1" applyFont="1" applyBorder="1" applyAlignment="1">
      <alignment horizontal="center" vertical="center" wrapText="1"/>
    </xf>
    <xf numFmtId="165" fontId="8" fillId="0" borderId="31" xfId="6" applyFont="1" applyBorder="1" applyAlignment="1">
      <alignment horizontal="center" vertical="center" wrapText="1"/>
    </xf>
    <xf numFmtId="165" fontId="2" fillId="0" borderId="30" xfId="6" applyFont="1" applyFill="1" applyBorder="1" applyAlignment="1">
      <alignment horizontal="center" vertical="center" wrapText="1"/>
    </xf>
    <xf numFmtId="165" fontId="2" fillId="0" borderId="32" xfId="6" applyFont="1" applyFill="1" applyBorder="1" applyAlignment="1">
      <alignment horizontal="center" vertical="center" wrapText="1"/>
    </xf>
    <xf numFmtId="175" fontId="2" fillId="22" borderId="30" xfId="5" applyNumberFormat="1" applyFont="1" applyFill="1" applyBorder="1" applyAlignment="1">
      <alignment horizontal="center" vertical="center" wrapText="1"/>
    </xf>
    <xf numFmtId="175" fontId="2" fillId="22" borderId="31" xfId="5" applyNumberFormat="1" applyFont="1" applyFill="1" applyBorder="1" applyAlignment="1">
      <alignment horizontal="center" vertical="center"/>
    </xf>
    <xf numFmtId="175" fontId="2" fillId="22" borderId="32" xfId="5" applyNumberFormat="1" applyFont="1" applyFill="1" applyBorder="1" applyAlignment="1">
      <alignment horizontal="center" vertical="center"/>
    </xf>
    <xf numFmtId="173" fontId="2" fillId="16" borderId="30" xfId="5" applyNumberFormat="1" applyFont="1" applyFill="1" applyBorder="1" applyAlignment="1">
      <alignment horizontal="center" vertical="center"/>
    </xf>
    <xf numFmtId="173" fontId="2" fillId="16" borderId="31" xfId="5" applyNumberFormat="1" applyFont="1" applyFill="1" applyBorder="1" applyAlignment="1">
      <alignment horizontal="center" vertical="center"/>
    </xf>
    <xf numFmtId="173" fontId="2" fillId="16" borderId="32" xfId="5" applyNumberFormat="1" applyFont="1" applyFill="1" applyBorder="1" applyAlignment="1">
      <alignment horizontal="center" vertical="center"/>
    </xf>
    <xf numFmtId="170" fontId="8" fillId="0" borderId="30" xfId="0" applyNumberFormat="1" applyFont="1" applyBorder="1" applyAlignment="1">
      <alignment horizontal="center" vertical="center" wrapText="1"/>
    </xf>
    <xf numFmtId="170" fontId="8" fillId="0" borderId="32" xfId="0" applyNumberFormat="1" applyFont="1" applyBorder="1" applyAlignment="1">
      <alignment horizontal="center" vertical="center" wrapText="1"/>
    </xf>
    <xf numFmtId="170" fontId="8" fillId="0" borderId="31" xfId="0" applyNumberFormat="1" applyFont="1" applyBorder="1" applyAlignment="1">
      <alignment horizontal="center" vertical="center" wrapText="1"/>
    </xf>
    <xf numFmtId="165" fontId="2" fillId="23" borderId="30" xfId="6" applyFont="1" applyFill="1" applyBorder="1" applyAlignment="1">
      <alignment horizontal="center" vertical="center" wrapText="1"/>
    </xf>
    <xf numFmtId="165" fontId="2" fillId="23" borderId="31" xfId="6" applyFont="1" applyFill="1" applyBorder="1" applyAlignment="1">
      <alignment horizontal="center" vertical="center" wrapText="1"/>
    </xf>
    <xf numFmtId="165" fontId="2" fillId="23" borderId="32" xfId="6" applyFont="1" applyFill="1" applyBorder="1" applyAlignment="1">
      <alignment horizontal="center" vertical="center" wrapText="1"/>
    </xf>
    <xf numFmtId="165" fontId="2" fillId="0" borderId="30" xfId="6" applyFont="1" applyBorder="1" applyAlignment="1">
      <alignment horizontal="center" vertical="center" wrapText="1"/>
    </xf>
    <xf numFmtId="165" fontId="2" fillId="0" borderId="32" xfId="6" applyFont="1" applyBorder="1" applyAlignment="1">
      <alignment horizontal="center" vertical="center" wrapText="1"/>
    </xf>
    <xf numFmtId="173" fontId="2" fillId="23" borderId="30" xfId="5" applyNumberFormat="1" applyFont="1" applyFill="1" applyBorder="1" applyAlignment="1">
      <alignment horizontal="center" vertical="center"/>
    </xf>
    <xf numFmtId="173" fontId="2" fillId="23" borderId="32" xfId="5" applyNumberFormat="1" applyFont="1" applyFill="1" applyBorder="1" applyAlignment="1">
      <alignment horizontal="center" vertical="center"/>
    </xf>
    <xf numFmtId="165" fontId="2" fillId="0" borderId="42" xfId="6" applyFont="1" applyBorder="1" applyAlignment="1">
      <alignment horizontal="center" vertical="center" wrapText="1"/>
    </xf>
    <xf numFmtId="165" fontId="2" fillId="0" borderId="55" xfId="6" applyFont="1" applyBorder="1" applyAlignment="1">
      <alignment horizontal="center" vertical="center" wrapText="1"/>
    </xf>
    <xf numFmtId="175" fontId="2" fillId="19" borderId="30" xfId="5" applyNumberFormat="1" applyFont="1" applyFill="1" applyBorder="1" applyAlignment="1">
      <alignment horizontal="center" vertical="center" wrapText="1"/>
    </xf>
    <xf numFmtId="175" fontId="2" fillId="19" borderId="31" xfId="5" applyNumberFormat="1" applyFont="1" applyFill="1" applyBorder="1" applyAlignment="1">
      <alignment horizontal="center" vertical="center"/>
    </xf>
    <xf numFmtId="175" fontId="2" fillId="19" borderId="32" xfId="5" applyNumberFormat="1" applyFont="1" applyFill="1" applyBorder="1" applyAlignment="1">
      <alignment horizontal="center" vertical="center"/>
    </xf>
    <xf numFmtId="44" fontId="2" fillId="0" borderId="57" xfId="0" applyNumberFormat="1" applyFont="1" applyBorder="1" applyAlignment="1">
      <alignment horizontal="center" vertical="center"/>
    </xf>
    <xf numFmtId="44" fontId="2" fillId="0" borderId="58" xfId="0" applyNumberFormat="1" applyFont="1" applyBorder="1" applyAlignment="1">
      <alignment horizontal="center" vertical="center"/>
    </xf>
    <xf numFmtId="165" fontId="4" fillId="22" borderId="31" xfId="6" applyFont="1" applyFill="1" applyBorder="1" applyAlignment="1">
      <alignment horizontal="center" vertical="center" wrapText="1"/>
    </xf>
    <xf numFmtId="169" fontId="2" fillId="22" borderId="30" xfId="0" applyNumberFormat="1" applyFont="1" applyFill="1" applyBorder="1" applyAlignment="1">
      <alignment horizontal="center" vertical="center" wrapText="1"/>
    </xf>
    <xf numFmtId="169" fontId="2" fillId="22" borderId="32" xfId="0" applyNumberFormat="1" applyFont="1" applyFill="1" applyBorder="1" applyAlignment="1">
      <alignment horizontal="center" vertical="center" wrapText="1"/>
    </xf>
    <xf numFmtId="44" fontId="8" fillId="0" borderId="42" xfId="0" applyNumberFormat="1" applyFont="1" applyBorder="1" applyAlignment="1">
      <alignment horizontal="center" vertical="center"/>
    </xf>
    <xf numFmtId="168" fontId="8" fillId="0" borderId="55" xfId="0" applyNumberFormat="1" applyFont="1" applyBorder="1" applyAlignment="1">
      <alignment horizontal="center" vertical="center"/>
    </xf>
    <xf numFmtId="168" fontId="8" fillId="0" borderId="56" xfId="0" applyNumberFormat="1" applyFont="1" applyBorder="1" applyAlignment="1">
      <alignment horizontal="center" vertical="center"/>
    </xf>
    <xf numFmtId="168" fontId="8" fillId="0" borderId="54" xfId="0" applyNumberFormat="1" applyFont="1" applyBorder="1" applyAlignment="1">
      <alignment horizontal="center" vertical="center"/>
    </xf>
    <xf numFmtId="176" fontId="8" fillId="0" borderId="55" xfId="0" applyNumberFormat="1" applyFont="1" applyBorder="1" applyAlignment="1">
      <alignment horizontal="center" vertical="center" wrapText="1"/>
    </xf>
    <xf numFmtId="176" fontId="8" fillId="0" borderId="56" xfId="0" applyNumberFormat="1" applyFont="1" applyBorder="1" applyAlignment="1">
      <alignment horizontal="center" vertical="center" wrapText="1"/>
    </xf>
    <xf numFmtId="176" fontId="8" fillId="0" borderId="44" xfId="0" applyNumberFormat="1" applyFont="1" applyBorder="1" applyAlignment="1">
      <alignment horizontal="center" vertical="center" wrapText="1"/>
    </xf>
    <xf numFmtId="166" fontId="8" fillId="0" borderId="26" xfId="5" applyFont="1" applyBorder="1" applyAlignment="1">
      <alignment horizontal="center" vertical="center"/>
    </xf>
    <xf numFmtId="175" fontId="27" fillId="0" borderId="68" xfId="0" applyNumberFormat="1" applyFont="1" applyBorder="1" applyAlignment="1">
      <alignment horizontal="center" vertical="center"/>
    </xf>
    <xf numFmtId="175" fontId="27" fillId="0" borderId="69" xfId="0" applyNumberFormat="1" applyFont="1" applyBorder="1" applyAlignment="1">
      <alignment horizontal="center" vertical="center"/>
    </xf>
    <xf numFmtId="44" fontId="2" fillId="0" borderId="70" xfId="0" applyNumberFormat="1" applyFont="1" applyBorder="1" applyAlignment="1">
      <alignment horizontal="center" vertical="center"/>
    </xf>
    <xf numFmtId="175" fontId="27" fillId="0" borderId="71" xfId="0" applyNumberFormat="1" applyFont="1" applyBorder="1" applyAlignment="1">
      <alignment horizontal="center" vertical="center"/>
    </xf>
    <xf numFmtId="175" fontId="27" fillId="0" borderId="72" xfId="0" applyNumberFormat="1" applyFont="1" applyBorder="1" applyAlignment="1">
      <alignment horizontal="center" vertical="center"/>
    </xf>
    <xf numFmtId="175" fontId="27" fillId="0" borderId="73" xfId="0" applyNumberFormat="1" applyFont="1" applyBorder="1" applyAlignment="1">
      <alignment horizontal="center" vertical="center"/>
    </xf>
    <xf numFmtId="44" fontId="2" fillId="0" borderId="74" xfId="0" applyNumberFormat="1" applyFont="1" applyBorder="1" applyAlignment="1">
      <alignment horizontal="center" vertical="center"/>
    </xf>
    <xf numFmtId="44" fontId="2" fillId="0" borderId="75" xfId="0" applyNumberFormat="1" applyFont="1" applyBorder="1" applyAlignment="1">
      <alignment horizontal="center" vertical="center"/>
    </xf>
    <xf numFmtId="44" fontId="2" fillId="0" borderId="76" xfId="0" applyNumberFormat="1" applyFont="1" applyBorder="1" applyAlignment="1">
      <alignment horizontal="center" vertical="center"/>
    </xf>
    <xf numFmtId="44" fontId="2" fillId="0" borderId="77" xfId="0" applyNumberFormat="1" applyFont="1" applyBorder="1" applyAlignment="1">
      <alignment horizontal="center" vertical="center"/>
    </xf>
  </cellXfs>
  <cellStyles count="12">
    <cellStyle name="Millares" xfId="4" builtinId="3"/>
    <cellStyle name="Moneda" xfId="5" builtinId="4"/>
    <cellStyle name="Moneda [0]" xfId="6" builtinId="7"/>
    <cellStyle name="Moneda [0] 2" xfId="11" xr:uid="{60AA83CD-D0CF-4D15-A27A-EA9AD13984EF}"/>
    <cellStyle name="Moneda 2" xfId="10" xr:uid="{AD12C5B7-2235-4DF0-AC90-A668080D4E16}"/>
    <cellStyle name="Normal" xfId="0" builtinId="0"/>
    <cellStyle name="Normal 2" xfId="8" xr:uid="{CEB08CC3-AFD2-4A65-9692-CC33764AE21A}"/>
    <cellStyle name="Normal 3 2 3 2 2 4 2" xfId="3" xr:uid="{00000000-0005-0000-0000-000004000000}"/>
    <cellStyle name="Normal 3 2 3 2 3" xfId="2" xr:uid="{00000000-0005-0000-0000-000005000000}"/>
    <cellStyle name="Normal 3 2 3 2 5 2" xfId="1" xr:uid="{00000000-0005-0000-0000-000006000000}"/>
    <cellStyle name="Porcentaje" xfId="7" builtinId="5"/>
    <cellStyle name="Porcentaje 2" xfId="9" xr:uid="{97888687-A4AC-4DFE-9219-E93BA953FA4F}"/>
  </cellStyles>
  <dxfs count="7">
    <dxf>
      <font>
        <b/>
        <i/>
        <color theme="1"/>
      </font>
      <fill>
        <patternFill>
          <bgColor rgb="FFFFC000"/>
        </patternFill>
      </fill>
      <border>
        <vertical/>
        <horizontal/>
      </border>
    </dxf>
    <dxf>
      <font>
        <b/>
        <i/>
        <color theme="0"/>
      </font>
      <fill>
        <patternFill>
          <bgColor rgb="FF92D050"/>
        </patternFill>
      </fill>
    </dxf>
    <dxf>
      <font>
        <b/>
        <i/>
        <color theme="0"/>
      </font>
      <fill>
        <patternFill>
          <bgColor rgb="FFFF0000"/>
        </patternFill>
      </fill>
    </dxf>
    <dxf>
      <font>
        <b/>
        <i val="0"/>
        <strike val="0"/>
        <color theme="0"/>
      </font>
      <numFmt numFmtId="30" formatCode="@"/>
      <fill>
        <patternFill>
          <bgColor theme="9"/>
        </patternFill>
      </fill>
    </dxf>
    <dxf>
      <font>
        <b/>
        <i val="0"/>
        <color theme="1"/>
      </font>
      <fill>
        <patternFill>
          <bgColor rgb="FFFFC000"/>
        </patternFill>
      </fill>
      <border>
        <vertical/>
        <horizontal/>
      </border>
    </dxf>
    <dxf>
      <font>
        <b/>
        <i val="0"/>
        <color theme="0"/>
      </font>
      <fill>
        <patternFill>
          <bgColor rgb="FFFF0000"/>
        </patternFill>
      </fill>
      <border>
        <vertical/>
        <horizontal/>
      </border>
    </dxf>
    <dxf>
      <font>
        <b/>
        <i val="0"/>
        <color theme="0"/>
      </font>
      <fill>
        <patternFill>
          <bgColor rgb="FF002060"/>
        </patternFill>
      </fill>
    </dxf>
  </dxfs>
  <tableStyles count="0" defaultTableStyle="TableStyleMedium2" defaultPivotStyle="PivotStyleLight16"/>
  <colors>
    <mruColors>
      <color rgb="FFFFCCCC"/>
      <color rgb="FFF6D9D9"/>
      <color rgb="FFF7EEF7"/>
      <color rgb="FFFF9999"/>
      <color rgb="FF008080"/>
      <color rgb="FF008B55"/>
      <color rgb="FFD4C1E8"/>
      <color rgb="FFDAEEF3"/>
      <color rgb="FF006488"/>
      <color rgb="FFCDD0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1.xml"/><Relationship Id="rId10" Type="http://schemas.openxmlformats.org/officeDocument/2006/relationships/connections" Target="connection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185029</xdr:colOff>
      <xdr:row>1</xdr:row>
      <xdr:rowOff>108857</xdr:rowOff>
    </xdr:from>
    <xdr:to>
      <xdr:col>1</xdr:col>
      <xdr:colOff>2242911</xdr:colOff>
      <xdr:row>3</xdr:row>
      <xdr:rowOff>233625</xdr:rowOff>
    </xdr:to>
    <xdr:pic>
      <xdr:nvPicPr>
        <xdr:cNvPr id="2" name="Imagen 1">
          <a:extLst>
            <a:ext uri="{FF2B5EF4-FFF2-40B4-BE49-F238E27FC236}">
              <a16:creationId xmlns:a16="http://schemas.microsoft.com/office/drawing/2014/main" id="{4268C033-18EE-42C1-9C32-48F47B6CF780}"/>
            </a:ext>
          </a:extLst>
        </xdr:cNvPr>
        <xdr:cNvPicPr>
          <a:picLocks noChangeAspect="1"/>
        </xdr:cNvPicPr>
      </xdr:nvPicPr>
      <xdr:blipFill>
        <a:blip xmlns:r="http://schemas.openxmlformats.org/officeDocument/2006/relationships" r:embed="rId1"/>
        <a:stretch>
          <a:fillRect/>
        </a:stretch>
      </xdr:blipFill>
      <xdr:spPr>
        <a:xfrm>
          <a:off x="537454" y="404132"/>
          <a:ext cx="2057882" cy="8677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anegovco.sharepoint.com/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anegovco.sharepoint.com/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dpcarov\Downloads\FormatoControldeCambiosparaPlanesInstitucionales_SUBDIRECCION(1).xlsx" TargetMode="External"/><Relationship Id="rId1" Type="http://schemas.openxmlformats.org/officeDocument/2006/relationships/externalLinkPath" Target="/Users/dpcarov/Downloads/FormatoControldeCambiosparaPlanesInstitucionales_SUBDIRECCION(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anegovco.sharepoint.com/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Formato"/>
      <sheetName val="Nueva meta PAI"/>
      <sheetName val="Nueva meta PAAC"/>
      <sheetName val="Listado"/>
      <sheetName val="Nueva meta PEI"/>
    </sheetNames>
    <sheetDataSet>
      <sheetData sheetId="0"/>
      <sheetData sheetId="1"/>
      <sheetData sheetId="2"/>
      <sheetData sheetId="3"/>
      <sheetData sheetId="4">
        <row r="3">
          <cell r="H3" t="str">
            <v>L1_Difusión_y_acceso_a_la_información</v>
          </cell>
        </row>
        <row r="4">
          <cell r="H4" t="str">
            <v>L2_Estadísticas_para_la_visibilización_de_las_inequidades</v>
          </cell>
        </row>
        <row r="5">
          <cell r="H5" t="str">
            <v>L3_Fortalecimiento_de_la_producción_estadística_a_partir_de_la_innovación_y_la_gestión_tecnológica._</v>
          </cell>
        </row>
        <row r="6">
          <cell r="H6" t="str">
            <v>L4_Fortalecimiento_de_la_gestión_institucional_y_el_modelo_organizacional</v>
          </cell>
        </row>
        <row r="7">
          <cell r="H7" t="str">
            <v>L5_Un_Sistema_Estadístico_Nacional_SEN_coordinado</v>
          </cell>
        </row>
        <row r="8">
          <cell r="H8" t="str">
            <v>L6_Un_catastro_multipropósito_que_aporte_a_la_creación_de_valor_público</v>
          </cell>
        </row>
      </sheetData>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sheetData sheetId="3"/>
      <sheetData sheetId="4"/>
      <sheetData sheetId="5"/>
      <sheetData sheetId="6" refreshError="1"/>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Maira Alejandra Torres Cabrera" id="{806DD378-E94A-465C-B3D4-DCC74E3B6FED}" userId="S::mtorresc@dane.gov.co::59d27065-af03-4314-8e8e-786dbf864b7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L18" dT="2024-04-08T21:16:25.50" personId="{806DD378-E94A-465C-B3D4-DCC74E3B6FED}" id="{98B2C3BB-EAFB-48C8-AFD2-BD0C8D412D8A}">
    <text xml:space="preserve">Se reporta por este medio, ya que la subdirección contrató un profesional par apoyar esta meta.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68484-0419-4DAA-9876-F35BC2FCEF49}">
  <sheetPr>
    <tabColor rgb="FF008B55"/>
  </sheetPr>
  <dimension ref="B1:AO343"/>
  <sheetViews>
    <sheetView showGridLines="0" tabSelected="1" topLeftCell="AG1" zoomScaleNormal="100" workbookViewId="0">
      <selection activeCell="AH60" sqref="AH60:AH61"/>
    </sheetView>
  </sheetViews>
  <sheetFormatPr baseColWidth="10" defaultColWidth="10.875" defaultRowHeight="60" customHeight="1"/>
  <cols>
    <col min="1" max="1" width="4.625" style="10" customWidth="1"/>
    <col min="2" max="2" width="33.375" style="156" customWidth="1"/>
    <col min="3" max="3" width="15.5" style="157" customWidth="1"/>
    <col min="4" max="4" width="37.75" style="158" customWidth="1"/>
    <col min="5" max="5" width="43" style="158" customWidth="1"/>
    <col min="6" max="6" width="29.25" style="156" customWidth="1"/>
    <col min="7" max="7" width="17.875" style="1" customWidth="1"/>
    <col min="8" max="8" width="61.875" style="1" customWidth="1"/>
    <col min="9" max="10" width="21.875" style="1" customWidth="1"/>
    <col min="11" max="11" width="42.125" style="1" customWidth="1"/>
    <col min="12" max="12" width="50.75" style="1" customWidth="1"/>
    <col min="13" max="14" width="16.125" style="1" customWidth="1"/>
    <col min="15" max="18" width="16.5" style="1" customWidth="1"/>
    <col min="19" max="20" width="25.375" style="1" customWidth="1"/>
    <col min="21" max="21" width="37.25" style="1" customWidth="1"/>
    <col min="22" max="22" width="33.625" style="1" customWidth="1"/>
    <col min="23" max="23" width="29.5" style="1" customWidth="1"/>
    <col min="24" max="24" width="33.375" style="1" customWidth="1"/>
    <col min="25" max="25" width="26.625" style="1" customWidth="1"/>
    <col min="26" max="26" width="34.375" style="1" customWidth="1"/>
    <col min="27" max="27" width="35.125" style="1" customWidth="1"/>
    <col min="28" max="28" width="3.875" style="1" customWidth="1"/>
    <col min="29" max="29" width="19.75" style="1" customWidth="1"/>
    <col min="30" max="31" width="19.625" style="1" customWidth="1"/>
    <col min="32" max="32" width="80.25" style="1" customWidth="1"/>
    <col min="33" max="33" width="60.375" style="1" customWidth="1"/>
    <col min="34" max="34" width="35.625" style="1" customWidth="1"/>
    <col min="35" max="35" width="19.5" style="1" customWidth="1"/>
    <col min="36" max="37" width="29.125" style="157" customWidth="1"/>
    <col min="38" max="40" width="29.125" style="1" customWidth="1"/>
    <col min="41" max="16384" width="10.875" style="10"/>
  </cols>
  <sheetData>
    <row r="1" spans="2:41" ht="23.25" customHeight="1" thickBot="1"/>
    <row r="2" spans="2:41" ht="29.25" customHeight="1">
      <c r="B2" s="263"/>
      <c r="C2" s="266" t="s">
        <v>125</v>
      </c>
      <c r="D2" s="267"/>
      <c r="E2" s="267"/>
      <c r="F2" s="267"/>
      <c r="G2" s="267"/>
      <c r="H2" s="267"/>
      <c r="I2" s="267"/>
      <c r="J2" s="267"/>
      <c r="K2" s="267"/>
      <c r="L2" s="267"/>
      <c r="M2" s="267"/>
      <c r="N2" s="267"/>
      <c r="O2" s="267"/>
      <c r="P2" s="267"/>
      <c r="Q2" s="267"/>
      <c r="R2" s="267"/>
      <c r="S2" s="267"/>
      <c r="T2" s="267"/>
      <c r="U2" s="267"/>
      <c r="V2" s="267"/>
      <c r="W2" s="267"/>
      <c r="X2" s="267"/>
      <c r="Y2" s="267"/>
      <c r="Z2" s="268"/>
      <c r="AA2" s="159" t="s">
        <v>1451</v>
      </c>
    </row>
    <row r="3" spans="2:41" ht="29.25" customHeight="1">
      <c r="B3" s="264"/>
      <c r="C3" s="269"/>
      <c r="D3" s="270"/>
      <c r="E3" s="270"/>
      <c r="F3" s="270"/>
      <c r="G3" s="270"/>
      <c r="H3" s="270"/>
      <c r="I3" s="270"/>
      <c r="J3" s="270"/>
      <c r="K3" s="270"/>
      <c r="L3" s="270"/>
      <c r="M3" s="270"/>
      <c r="N3" s="270"/>
      <c r="O3" s="270"/>
      <c r="P3" s="270"/>
      <c r="Q3" s="270"/>
      <c r="R3" s="270"/>
      <c r="S3" s="270"/>
      <c r="T3" s="270"/>
      <c r="U3" s="270"/>
      <c r="V3" s="270"/>
      <c r="W3" s="270"/>
      <c r="X3" s="270"/>
      <c r="Y3" s="270"/>
      <c r="Z3" s="271"/>
      <c r="AA3" s="160" t="s">
        <v>1452</v>
      </c>
    </row>
    <row r="4" spans="2:41" ht="29.25" customHeight="1" thickBot="1">
      <c r="B4" s="265"/>
      <c r="C4" s="272"/>
      <c r="D4" s="273"/>
      <c r="E4" s="273"/>
      <c r="F4" s="273"/>
      <c r="G4" s="273"/>
      <c r="H4" s="273"/>
      <c r="I4" s="273"/>
      <c r="J4" s="273"/>
      <c r="K4" s="273"/>
      <c r="L4" s="273"/>
      <c r="M4" s="273"/>
      <c r="N4" s="273"/>
      <c r="O4" s="273"/>
      <c r="P4" s="273"/>
      <c r="Q4" s="273"/>
      <c r="R4" s="273"/>
      <c r="S4" s="273"/>
      <c r="T4" s="273"/>
      <c r="U4" s="273"/>
      <c r="V4" s="273"/>
      <c r="W4" s="273"/>
      <c r="X4" s="273"/>
      <c r="Y4" s="273"/>
      <c r="Z4" s="274"/>
      <c r="AA4" s="161" t="s">
        <v>6</v>
      </c>
    </row>
    <row r="5" spans="2:41" ht="24" customHeight="1" thickBot="1">
      <c r="B5" s="162"/>
    </row>
    <row r="6" spans="2:41" s="11" customFormat="1" ht="60" customHeight="1" thickBot="1">
      <c r="B6" s="275" t="s">
        <v>7</v>
      </c>
      <c r="C6" s="276"/>
      <c r="D6" s="277" t="s">
        <v>8</v>
      </c>
      <c r="E6" s="278"/>
      <c r="F6" s="279"/>
      <c r="G6" s="280" t="s">
        <v>9</v>
      </c>
      <c r="H6" s="281"/>
      <c r="I6" s="281"/>
      <c r="J6" s="281"/>
      <c r="K6" s="281"/>
      <c r="L6" s="281"/>
      <c r="M6" s="281"/>
      <c r="N6" s="281"/>
      <c r="O6" s="281"/>
      <c r="P6" s="281"/>
      <c r="Q6" s="281"/>
      <c r="R6" s="282"/>
      <c r="S6" s="283" t="s">
        <v>10</v>
      </c>
      <c r="T6" s="284"/>
      <c r="U6" s="284"/>
      <c r="V6" s="284"/>
      <c r="W6" s="284"/>
      <c r="X6" s="285" t="s">
        <v>11</v>
      </c>
      <c r="Y6" s="286"/>
      <c r="Z6" s="286"/>
      <c r="AA6" s="286"/>
      <c r="AB6" s="167"/>
      <c r="AC6" s="287" t="s">
        <v>12</v>
      </c>
      <c r="AD6" s="288"/>
      <c r="AE6" s="288"/>
      <c r="AF6" s="288"/>
      <c r="AG6" s="288"/>
      <c r="AH6" s="288"/>
      <c r="AI6" s="288"/>
      <c r="AJ6" s="289"/>
      <c r="AK6" s="289"/>
      <c r="AL6" s="289"/>
      <c r="AM6" s="288"/>
      <c r="AN6" s="288"/>
      <c r="AO6" s="12"/>
    </row>
    <row r="7" spans="2:41" s="12" customFormat="1" ht="60" customHeight="1" thickBot="1">
      <c r="B7" s="50" t="s">
        <v>13</v>
      </c>
      <c r="C7" s="50" t="s">
        <v>14</v>
      </c>
      <c r="D7" s="290" t="s">
        <v>126</v>
      </c>
      <c r="E7" s="291"/>
      <c r="F7" s="51" t="s">
        <v>15</v>
      </c>
      <c r="G7" s="52" t="s">
        <v>16</v>
      </c>
      <c r="H7" s="52" t="s">
        <v>17</v>
      </c>
      <c r="I7" s="52" t="s">
        <v>18</v>
      </c>
      <c r="J7" s="52" t="s">
        <v>19</v>
      </c>
      <c r="K7" s="52" t="s">
        <v>127</v>
      </c>
      <c r="L7" s="52" t="s">
        <v>20</v>
      </c>
      <c r="M7" s="53" t="s">
        <v>21</v>
      </c>
      <c r="N7" s="54" t="s">
        <v>22</v>
      </c>
      <c r="O7" s="292" t="s">
        <v>23</v>
      </c>
      <c r="P7" s="293"/>
      <c r="Q7" s="293"/>
      <c r="R7" s="294"/>
      <c r="S7" s="55" t="s">
        <v>24</v>
      </c>
      <c r="T7" s="55" t="s">
        <v>25</v>
      </c>
      <c r="U7" s="55" t="s">
        <v>26</v>
      </c>
      <c r="V7" s="55" t="s">
        <v>27</v>
      </c>
      <c r="W7" s="55" t="s">
        <v>28</v>
      </c>
      <c r="X7" s="56" t="s">
        <v>29</v>
      </c>
      <c r="Y7" s="56" t="s">
        <v>30</v>
      </c>
      <c r="Z7" s="56" t="s">
        <v>31</v>
      </c>
      <c r="AA7" s="56" t="s">
        <v>32</v>
      </c>
      <c r="AB7" s="168"/>
      <c r="AC7" s="226" t="s">
        <v>33</v>
      </c>
      <c r="AD7" s="295" t="s">
        <v>34</v>
      </c>
      <c r="AE7" s="296"/>
      <c r="AF7" s="227" t="s">
        <v>35</v>
      </c>
      <c r="AG7" s="228" t="s">
        <v>36</v>
      </c>
      <c r="AH7" s="229" t="s">
        <v>37</v>
      </c>
      <c r="AI7" s="123" t="s">
        <v>38</v>
      </c>
      <c r="AJ7" s="126" t="s">
        <v>39</v>
      </c>
      <c r="AK7" s="126" t="s">
        <v>40</v>
      </c>
      <c r="AL7" s="117" t="s">
        <v>41</v>
      </c>
      <c r="AM7" s="117" t="s">
        <v>42</v>
      </c>
      <c r="AN7" s="118" t="s">
        <v>43</v>
      </c>
      <c r="AO7" s="120"/>
    </row>
    <row r="8" spans="2:41" s="79" customFormat="1" ht="66.75" customHeight="1">
      <c r="B8" s="169" t="s">
        <v>44</v>
      </c>
      <c r="C8" s="170" t="s">
        <v>1453</v>
      </c>
      <c r="D8" s="171" t="s">
        <v>128</v>
      </c>
      <c r="E8" s="172" t="s">
        <v>129</v>
      </c>
      <c r="F8" s="173" t="s">
        <v>1454</v>
      </c>
      <c r="G8" s="174" t="s">
        <v>45</v>
      </c>
      <c r="H8" s="175" t="s">
        <v>1455</v>
      </c>
      <c r="I8" s="176" t="s">
        <v>1456</v>
      </c>
      <c r="J8" s="175" t="s">
        <v>46</v>
      </c>
      <c r="K8" s="175" t="s">
        <v>1457</v>
      </c>
      <c r="L8" s="175" t="s">
        <v>47</v>
      </c>
      <c r="M8" s="177" t="s">
        <v>48</v>
      </c>
      <c r="N8" s="177" t="s">
        <v>48</v>
      </c>
      <c r="O8" s="178" t="s">
        <v>0</v>
      </c>
      <c r="P8" s="178" t="s">
        <v>1</v>
      </c>
      <c r="Q8" s="178" t="s">
        <v>2</v>
      </c>
      <c r="R8" s="179" t="s">
        <v>3</v>
      </c>
      <c r="S8" s="180" t="s">
        <v>49</v>
      </c>
      <c r="T8" s="181" t="s">
        <v>50</v>
      </c>
      <c r="U8" s="182" t="s">
        <v>51</v>
      </c>
      <c r="V8" s="182" t="s">
        <v>52</v>
      </c>
      <c r="W8" s="181" t="s">
        <v>53</v>
      </c>
      <c r="X8" s="180" t="s">
        <v>54</v>
      </c>
      <c r="Y8" s="182" t="s">
        <v>130</v>
      </c>
      <c r="Z8" s="182" t="s">
        <v>55</v>
      </c>
      <c r="AA8" s="182" t="s">
        <v>56</v>
      </c>
      <c r="AB8" s="1"/>
      <c r="AC8" s="230" t="s">
        <v>131</v>
      </c>
      <c r="AD8" s="231" t="s">
        <v>57</v>
      </c>
      <c r="AE8" s="232" t="s">
        <v>58</v>
      </c>
      <c r="AF8" s="233" t="s">
        <v>59</v>
      </c>
      <c r="AG8" s="234" t="s">
        <v>60</v>
      </c>
      <c r="AH8" s="235" t="s">
        <v>61</v>
      </c>
      <c r="AI8" s="124" t="s">
        <v>62</v>
      </c>
      <c r="AJ8" s="125" t="s">
        <v>132</v>
      </c>
      <c r="AK8" s="125" t="s">
        <v>63</v>
      </c>
      <c r="AL8" s="121" t="s">
        <v>64</v>
      </c>
      <c r="AM8" s="121" t="s">
        <v>64</v>
      </c>
      <c r="AN8" s="119" t="s">
        <v>64</v>
      </c>
      <c r="AO8" s="122"/>
    </row>
    <row r="9" spans="2:41" s="61" customFormat="1" ht="151.5" customHeight="1">
      <c r="B9" s="13" t="s">
        <v>133</v>
      </c>
      <c r="C9" s="57" t="s">
        <v>134</v>
      </c>
      <c r="D9" s="14" t="s">
        <v>67</v>
      </c>
      <c r="E9" s="14" t="s">
        <v>68</v>
      </c>
      <c r="F9" s="14" t="s">
        <v>100</v>
      </c>
      <c r="G9" s="58">
        <v>1</v>
      </c>
      <c r="H9" s="15" t="s">
        <v>135</v>
      </c>
      <c r="I9" s="16" t="s">
        <v>71</v>
      </c>
      <c r="J9" s="16" t="s">
        <v>72</v>
      </c>
      <c r="K9" s="15" t="s">
        <v>136</v>
      </c>
      <c r="L9" s="18" t="s">
        <v>137</v>
      </c>
      <c r="M9" s="59">
        <v>45337</v>
      </c>
      <c r="N9" s="59">
        <v>45656</v>
      </c>
      <c r="O9" s="60">
        <v>0.1</v>
      </c>
      <c r="P9" s="60">
        <v>0.5</v>
      </c>
      <c r="Q9" s="60">
        <v>0.8</v>
      </c>
      <c r="R9" s="60">
        <v>1</v>
      </c>
      <c r="S9" s="16" t="s">
        <v>75</v>
      </c>
      <c r="T9" s="80">
        <v>22583657</v>
      </c>
      <c r="U9" s="14" t="s">
        <v>94</v>
      </c>
      <c r="V9" s="15" t="s">
        <v>95</v>
      </c>
      <c r="W9" s="300">
        <v>225836577.69999999</v>
      </c>
      <c r="X9" s="14" t="s">
        <v>138</v>
      </c>
      <c r="Y9" s="16" t="s">
        <v>78</v>
      </c>
      <c r="Z9" s="14" t="s">
        <v>139</v>
      </c>
      <c r="AA9" s="16" t="s">
        <v>80</v>
      </c>
      <c r="AB9" s="163"/>
      <c r="AC9" s="183">
        <v>0.1</v>
      </c>
      <c r="AD9" s="236">
        <f t="shared" ref="AD9:AD15" si="0">+IF(O9=0,"No Aplica",IF(AC9/O9&gt;=100%,100%,AC9/O9))</f>
        <v>1</v>
      </c>
      <c r="AE9" s="237" t="str">
        <f t="shared" ref="AE9:AE17" si="1">IF(ISTEXT(AD9),"No reporta avance en el periodo",IF(AD9&lt;=69%,"Avance insuficiente",IF(AD9&gt;95%,"Avance satisfactorio",IF(AD9&gt;70%,"Avance suficiente",IF(AD9&lt;94%,"Avance suficiente",0)))))</f>
        <v>Avance satisfactorio</v>
      </c>
      <c r="AF9" s="184" t="s">
        <v>140</v>
      </c>
      <c r="AG9" s="185" t="s">
        <v>141</v>
      </c>
      <c r="AH9" s="186" t="s">
        <v>76</v>
      </c>
      <c r="AI9" s="187" t="str">
        <f>IF(AC9&lt;1%,"Sin iniciar",IF(AC9=100%,"Terminado","En gestión"))</f>
        <v>En gestión</v>
      </c>
      <c r="AJ9" s="80">
        <v>22583657</v>
      </c>
      <c r="AK9" s="80">
        <v>7527885</v>
      </c>
      <c r="AL9" s="259">
        <v>225836577.69999999</v>
      </c>
      <c r="AM9" s="259">
        <v>203220376.56999999</v>
      </c>
      <c r="AN9" s="259">
        <v>12290770.6</v>
      </c>
    </row>
    <row r="10" spans="2:41" s="61" customFormat="1" ht="155.25">
      <c r="B10" s="13" t="s">
        <v>133</v>
      </c>
      <c r="C10" s="57" t="s">
        <v>142</v>
      </c>
      <c r="D10" s="14" t="s">
        <v>143</v>
      </c>
      <c r="E10" s="14" t="s">
        <v>144</v>
      </c>
      <c r="F10" s="14" t="s">
        <v>100</v>
      </c>
      <c r="G10" s="58">
        <v>1</v>
      </c>
      <c r="H10" s="15" t="s">
        <v>145</v>
      </c>
      <c r="I10" s="16" t="s">
        <v>71</v>
      </c>
      <c r="J10" s="16" t="s">
        <v>72</v>
      </c>
      <c r="K10" s="15" t="s">
        <v>136</v>
      </c>
      <c r="L10" s="18" t="s">
        <v>137</v>
      </c>
      <c r="M10" s="59">
        <v>45337</v>
      </c>
      <c r="N10" s="59">
        <v>45656</v>
      </c>
      <c r="O10" s="60">
        <v>0.1</v>
      </c>
      <c r="P10" s="60">
        <v>0.5</v>
      </c>
      <c r="Q10" s="60">
        <v>0.8</v>
      </c>
      <c r="R10" s="60">
        <v>1</v>
      </c>
      <c r="S10" s="16" t="s">
        <v>75</v>
      </c>
      <c r="T10" s="80">
        <v>22583657</v>
      </c>
      <c r="U10" s="14" t="s">
        <v>94</v>
      </c>
      <c r="V10" s="15" t="s">
        <v>95</v>
      </c>
      <c r="W10" s="301"/>
      <c r="X10" s="14" t="s">
        <v>138</v>
      </c>
      <c r="Y10" s="16" t="s">
        <v>78</v>
      </c>
      <c r="Z10" s="14" t="s">
        <v>139</v>
      </c>
      <c r="AA10" s="16" t="s">
        <v>76</v>
      </c>
      <c r="AB10" s="157"/>
      <c r="AC10" s="140">
        <v>0.1</v>
      </c>
      <c r="AD10" s="236">
        <f t="shared" si="0"/>
        <v>1</v>
      </c>
      <c r="AE10" s="188" t="str">
        <f t="shared" si="1"/>
        <v>Avance satisfactorio</v>
      </c>
      <c r="AF10" s="188" t="s">
        <v>146</v>
      </c>
      <c r="AG10" s="188" t="s">
        <v>147</v>
      </c>
      <c r="AH10" s="186" t="s">
        <v>76</v>
      </c>
      <c r="AI10" s="187" t="str">
        <f>IF(AC10&lt;1%,"Sin iniciar",IF(AC10=100%,"Terminado","En gestión"))</f>
        <v>En gestión</v>
      </c>
      <c r="AJ10" s="80">
        <v>22583657</v>
      </c>
      <c r="AK10" s="80">
        <v>7527885</v>
      </c>
      <c r="AL10" s="260"/>
      <c r="AM10" s="260"/>
      <c r="AN10" s="260"/>
    </row>
    <row r="11" spans="2:41" s="61" customFormat="1" ht="170.25" customHeight="1">
      <c r="B11" s="13" t="s">
        <v>133</v>
      </c>
      <c r="C11" s="57" t="s">
        <v>148</v>
      </c>
      <c r="D11" s="14" t="s">
        <v>67</v>
      </c>
      <c r="E11" s="14" t="s">
        <v>83</v>
      </c>
      <c r="F11" s="14" t="s">
        <v>100</v>
      </c>
      <c r="G11" s="58">
        <v>1</v>
      </c>
      <c r="H11" s="15" t="s">
        <v>149</v>
      </c>
      <c r="I11" s="16" t="s">
        <v>71</v>
      </c>
      <c r="J11" s="16" t="s">
        <v>72</v>
      </c>
      <c r="K11" s="15" t="s">
        <v>136</v>
      </c>
      <c r="L11" s="18" t="s">
        <v>137</v>
      </c>
      <c r="M11" s="59">
        <v>45337</v>
      </c>
      <c r="N11" s="59">
        <v>45656</v>
      </c>
      <c r="O11" s="60">
        <v>0.1</v>
      </c>
      <c r="P11" s="60">
        <v>0.5</v>
      </c>
      <c r="Q11" s="60">
        <v>0.8</v>
      </c>
      <c r="R11" s="60">
        <v>1</v>
      </c>
      <c r="S11" s="16" t="s">
        <v>75</v>
      </c>
      <c r="T11" s="80">
        <v>22583657</v>
      </c>
      <c r="U11" s="14" t="s">
        <v>94</v>
      </c>
      <c r="V11" s="15" t="s">
        <v>95</v>
      </c>
      <c r="W11" s="302"/>
      <c r="X11" s="14" t="s">
        <v>138</v>
      </c>
      <c r="Y11" s="16" t="s">
        <v>78</v>
      </c>
      <c r="Z11" s="14" t="s">
        <v>139</v>
      </c>
      <c r="AA11" s="16" t="s">
        <v>80</v>
      </c>
      <c r="AB11" s="157"/>
      <c r="AC11" s="183">
        <v>0.1</v>
      </c>
      <c r="AD11" s="236">
        <f t="shared" si="0"/>
        <v>1</v>
      </c>
      <c r="AE11" s="188" t="str">
        <f t="shared" si="1"/>
        <v>Avance satisfactorio</v>
      </c>
      <c r="AF11" s="188" t="s">
        <v>150</v>
      </c>
      <c r="AG11" s="188" t="s">
        <v>151</v>
      </c>
      <c r="AH11" s="186" t="s">
        <v>76</v>
      </c>
      <c r="AI11" s="187" t="str">
        <f>IF(AC11&lt;1%,"Sin iniciar",IF(AC11=100%,"Terminado","En gestión"))</f>
        <v>En gestión</v>
      </c>
      <c r="AJ11" s="80">
        <v>22583657</v>
      </c>
      <c r="AK11" s="80">
        <v>7527885</v>
      </c>
      <c r="AL11" s="261"/>
      <c r="AM11" s="261"/>
      <c r="AN11" s="261"/>
    </row>
    <row r="12" spans="2:41" s="61" customFormat="1" ht="114" customHeight="1">
      <c r="B12" s="81" t="s">
        <v>4</v>
      </c>
      <c r="C12" s="57" t="s">
        <v>152</v>
      </c>
      <c r="D12" s="82" t="s">
        <v>153</v>
      </c>
      <c r="E12" s="82" t="s">
        <v>154</v>
      </c>
      <c r="F12" s="82" t="s">
        <v>155</v>
      </c>
      <c r="G12" s="62">
        <v>3</v>
      </c>
      <c r="H12" s="83" t="s">
        <v>156</v>
      </c>
      <c r="I12" s="84" t="s">
        <v>118</v>
      </c>
      <c r="J12" s="84" t="s">
        <v>157</v>
      </c>
      <c r="K12" s="83" t="s">
        <v>158</v>
      </c>
      <c r="L12" s="82" t="s">
        <v>159</v>
      </c>
      <c r="M12" s="85">
        <v>45323</v>
      </c>
      <c r="N12" s="85">
        <v>45471</v>
      </c>
      <c r="O12" s="62">
        <v>1</v>
      </c>
      <c r="P12" s="62">
        <v>2</v>
      </c>
      <c r="Q12" s="62">
        <v>0</v>
      </c>
      <c r="R12" s="62">
        <v>0</v>
      </c>
      <c r="S12" s="111" t="s">
        <v>75</v>
      </c>
      <c r="T12" s="45">
        <v>427000000</v>
      </c>
      <c r="U12" s="82" t="s">
        <v>160</v>
      </c>
      <c r="V12" s="83" t="s">
        <v>161</v>
      </c>
      <c r="W12" s="303">
        <v>427000000</v>
      </c>
      <c r="X12" s="84" t="s">
        <v>162</v>
      </c>
      <c r="Y12" s="84" t="s">
        <v>78</v>
      </c>
      <c r="Z12" s="82" t="s">
        <v>105</v>
      </c>
      <c r="AA12" s="84" t="s">
        <v>76</v>
      </c>
      <c r="AB12" s="157"/>
      <c r="AC12" s="186">
        <v>0.9</v>
      </c>
      <c r="AD12" s="236">
        <f t="shared" si="0"/>
        <v>0.9</v>
      </c>
      <c r="AE12" s="188" t="str">
        <f t="shared" si="1"/>
        <v>Avance suficiente</v>
      </c>
      <c r="AF12" s="188" t="s">
        <v>163</v>
      </c>
      <c r="AG12" s="188" t="s">
        <v>164</v>
      </c>
      <c r="AH12" s="186" t="s">
        <v>76</v>
      </c>
      <c r="AI12" s="187" t="str">
        <f>IF(AC12&lt;0.5,"Sin iniciar",IF(AC12=100,"Terminado","En gestión"))</f>
        <v>En gestión</v>
      </c>
      <c r="AJ12" s="80">
        <v>427000000</v>
      </c>
      <c r="AK12" s="80">
        <v>106750000</v>
      </c>
      <c r="AL12" s="253">
        <v>427000000</v>
      </c>
      <c r="AM12" s="259">
        <v>395370367</v>
      </c>
      <c r="AN12" s="259">
        <v>35592814</v>
      </c>
    </row>
    <row r="13" spans="2:41" s="61" customFormat="1" ht="133.5" customHeight="1">
      <c r="B13" s="81" t="s">
        <v>4</v>
      </c>
      <c r="C13" s="57" t="s">
        <v>165</v>
      </c>
      <c r="D13" s="82" t="s">
        <v>153</v>
      </c>
      <c r="E13" s="82" t="s">
        <v>154</v>
      </c>
      <c r="F13" s="82" t="s">
        <v>100</v>
      </c>
      <c r="G13" s="62">
        <v>40</v>
      </c>
      <c r="H13" s="83" t="s">
        <v>166</v>
      </c>
      <c r="I13" s="84" t="s">
        <v>118</v>
      </c>
      <c r="J13" s="84" t="s">
        <v>157</v>
      </c>
      <c r="K13" s="83" t="s">
        <v>167</v>
      </c>
      <c r="L13" s="82" t="s">
        <v>168</v>
      </c>
      <c r="M13" s="85">
        <v>45333</v>
      </c>
      <c r="N13" s="85">
        <v>45657</v>
      </c>
      <c r="O13" s="62">
        <v>10</v>
      </c>
      <c r="P13" s="62">
        <v>10</v>
      </c>
      <c r="Q13" s="62">
        <v>10</v>
      </c>
      <c r="R13" s="62">
        <v>10</v>
      </c>
      <c r="S13" s="111" t="s">
        <v>75</v>
      </c>
      <c r="T13" s="45">
        <v>427000000</v>
      </c>
      <c r="U13" s="82" t="s">
        <v>160</v>
      </c>
      <c r="V13" s="83" t="s">
        <v>161</v>
      </c>
      <c r="W13" s="304"/>
      <c r="X13" s="84" t="s">
        <v>162</v>
      </c>
      <c r="Y13" s="84" t="s">
        <v>78</v>
      </c>
      <c r="Z13" s="82" t="s">
        <v>105</v>
      </c>
      <c r="AA13" s="84" t="s">
        <v>76</v>
      </c>
      <c r="AB13" s="157"/>
      <c r="AC13" s="189">
        <v>10</v>
      </c>
      <c r="AD13" s="236">
        <f t="shared" si="0"/>
        <v>1</v>
      </c>
      <c r="AE13" s="188" t="str">
        <f t="shared" si="1"/>
        <v>Avance satisfactorio</v>
      </c>
      <c r="AF13" s="190" t="s">
        <v>169</v>
      </c>
      <c r="AG13" s="191" t="s">
        <v>170</v>
      </c>
      <c r="AH13" s="191" t="s">
        <v>76</v>
      </c>
      <c r="AI13" s="192" t="str">
        <f>IF(AC13&lt;1,"Sin iniciar",IF(AC13=10,"Terminado","En gestión"))</f>
        <v>Terminado</v>
      </c>
      <c r="AJ13" s="80">
        <v>427000000</v>
      </c>
      <c r="AK13" s="80">
        <v>106750000</v>
      </c>
      <c r="AL13" s="255"/>
      <c r="AM13" s="260"/>
      <c r="AN13" s="260"/>
    </row>
    <row r="14" spans="2:41" s="61" customFormat="1" ht="114.75" customHeight="1">
      <c r="B14" s="81" t="s">
        <v>4</v>
      </c>
      <c r="C14" s="57" t="s">
        <v>171</v>
      </c>
      <c r="D14" s="82" t="s">
        <v>153</v>
      </c>
      <c r="E14" s="82" t="s">
        <v>154</v>
      </c>
      <c r="F14" s="82" t="s">
        <v>100</v>
      </c>
      <c r="G14" s="64">
        <v>1</v>
      </c>
      <c r="H14" s="83" t="s">
        <v>172</v>
      </c>
      <c r="I14" s="84" t="s">
        <v>118</v>
      </c>
      <c r="J14" s="84" t="s">
        <v>72</v>
      </c>
      <c r="K14" s="83" t="s">
        <v>173</v>
      </c>
      <c r="L14" s="82" t="s">
        <v>174</v>
      </c>
      <c r="M14" s="85">
        <v>45383</v>
      </c>
      <c r="N14" s="85">
        <v>45657</v>
      </c>
      <c r="O14" s="63">
        <v>0</v>
      </c>
      <c r="P14" s="63">
        <v>0.33</v>
      </c>
      <c r="Q14" s="63">
        <v>0.66</v>
      </c>
      <c r="R14" s="63">
        <v>1</v>
      </c>
      <c r="S14" s="111" t="s">
        <v>75</v>
      </c>
      <c r="T14" s="45">
        <v>427000000</v>
      </c>
      <c r="U14" s="82" t="s">
        <v>160</v>
      </c>
      <c r="V14" s="83" t="s">
        <v>161</v>
      </c>
      <c r="W14" s="305"/>
      <c r="X14" s="84" t="s">
        <v>162</v>
      </c>
      <c r="Y14" s="84" t="s">
        <v>78</v>
      </c>
      <c r="Z14" s="82" t="s">
        <v>105</v>
      </c>
      <c r="AA14" s="84" t="s">
        <v>76</v>
      </c>
      <c r="AB14" s="157"/>
      <c r="AC14" s="183">
        <v>0</v>
      </c>
      <c r="AD14" s="236" t="str">
        <f t="shared" si="0"/>
        <v>No Aplica</v>
      </c>
      <c r="AE14" s="188" t="str">
        <f t="shared" si="1"/>
        <v>No reporta avance en el periodo</v>
      </c>
      <c r="AF14" s="188" t="s">
        <v>175</v>
      </c>
      <c r="AG14" s="186" t="s">
        <v>176</v>
      </c>
      <c r="AH14" s="186" t="s">
        <v>76</v>
      </c>
      <c r="AI14" s="187" t="str">
        <f>IF(AC14&lt;1%,"Sin iniciar",IF(AC14=100%,"Terminado","En gestión"))</f>
        <v>Sin iniciar</v>
      </c>
      <c r="AJ14" s="80">
        <v>427000000</v>
      </c>
      <c r="AK14" s="80">
        <v>106750000</v>
      </c>
      <c r="AL14" s="254"/>
      <c r="AM14" s="261"/>
      <c r="AN14" s="261"/>
    </row>
    <row r="15" spans="2:41" s="61" customFormat="1" ht="101.25" customHeight="1">
      <c r="B15" s="81" t="s">
        <v>4</v>
      </c>
      <c r="C15" s="57" t="s">
        <v>177</v>
      </c>
      <c r="D15" s="82" t="s">
        <v>153</v>
      </c>
      <c r="E15" s="82" t="s">
        <v>178</v>
      </c>
      <c r="F15" s="82" t="s">
        <v>100</v>
      </c>
      <c r="G15" s="63">
        <v>1</v>
      </c>
      <c r="H15" s="83" t="s">
        <v>179</v>
      </c>
      <c r="I15" s="84" t="s">
        <v>118</v>
      </c>
      <c r="J15" s="84" t="s">
        <v>72</v>
      </c>
      <c r="K15" s="83" t="s">
        <v>180</v>
      </c>
      <c r="L15" s="82" t="s">
        <v>181</v>
      </c>
      <c r="M15" s="85">
        <v>45607</v>
      </c>
      <c r="N15" s="85">
        <v>45657</v>
      </c>
      <c r="O15" s="63">
        <v>0</v>
      </c>
      <c r="P15" s="63">
        <v>0</v>
      </c>
      <c r="Q15" s="63">
        <v>0</v>
      </c>
      <c r="R15" s="63">
        <v>1</v>
      </c>
      <c r="S15" s="111" t="s">
        <v>75</v>
      </c>
      <c r="T15" s="45">
        <v>2673245143</v>
      </c>
      <c r="U15" s="82" t="s">
        <v>182</v>
      </c>
      <c r="V15" s="83" t="s">
        <v>183</v>
      </c>
      <c r="W15" s="86">
        <v>2673245143</v>
      </c>
      <c r="X15" s="84" t="s">
        <v>162</v>
      </c>
      <c r="Y15" s="84" t="s">
        <v>78</v>
      </c>
      <c r="Z15" s="82" t="s">
        <v>105</v>
      </c>
      <c r="AA15" s="84" t="s">
        <v>76</v>
      </c>
      <c r="AB15" s="157"/>
      <c r="AC15" s="183">
        <v>0</v>
      </c>
      <c r="AD15" s="236" t="str">
        <f t="shared" si="0"/>
        <v>No Aplica</v>
      </c>
      <c r="AE15" s="188" t="str">
        <f t="shared" si="1"/>
        <v>No reporta avance en el periodo</v>
      </c>
      <c r="AF15" s="188" t="s">
        <v>184</v>
      </c>
      <c r="AG15" s="188" t="s">
        <v>185</v>
      </c>
      <c r="AH15" s="186" t="s">
        <v>76</v>
      </c>
      <c r="AI15" s="187" t="str">
        <f>IF(AC15&lt;1%,"Sin iniciar",IF(AC15=100%,"Terminado","En gestión"))</f>
        <v>Sin iniciar</v>
      </c>
      <c r="AJ15" s="80">
        <v>2673245143</v>
      </c>
      <c r="AK15" s="80">
        <v>2673245143</v>
      </c>
      <c r="AL15" s="193">
        <v>2673245143</v>
      </c>
      <c r="AM15" s="194">
        <v>20000000</v>
      </c>
      <c r="AN15" s="194">
        <v>0</v>
      </c>
    </row>
    <row r="16" spans="2:41" s="61" customFormat="1" ht="120" customHeight="1">
      <c r="B16" s="13" t="s">
        <v>186</v>
      </c>
      <c r="C16" s="57" t="s">
        <v>187</v>
      </c>
      <c r="D16" s="14" t="s">
        <v>98</v>
      </c>
      <c r="E16" s="14" t="s">
        <v>188</v>
      </c>
      <c r="F16" s="14" t="s">
        <v>100</v>
      </c>
      <c r="G16" s="62">
        <v>15</v>
      </c>
      <c r="H16" s="14" t="s">
        <v>189</v>
      </c>
      <c r="I16" s="16" t="s">
        <v>71</v>
      </c>
      <c r="J16" s="16" t="s">
        <v>157</v>
      </c>
      <c r="K16" s="14" t="s">
        <v>190</v>
      </c>
      <c r="L16" s="14" t="s">
        <v>191</v>
      </c>
      <c r="M16" s="39">
        <v>45323</v>
      </c>
      <c r="N16" s="39" t="s">
        <v>119</v>
      </c>
      <c r="O16" s="62">
        <v>1</v>
      </c>
      <c r="P16" s="62">
        <v>5</v>
      </c>
      <c r="Q16" s="62">
        <v>9</v>
      </c>
      <c r="R16" s="62">
        <v>15</v>
      </c>
      <c r="S16" s="111" t="s">
        <v>75</v>
      </c>
      <c r="T16" s="143">
        <v>98168616</v>
      </c>
      <c r="U16" s="14" t="s">
        <v>94</v>
      </c>
      <c r="V16" s="17" t="s">
        <v>192</v>
      </c>
      <c r="W16" s="306">
        <v>315000000</v>
      </c>
      <c r="X16" s="16" t="s">
        <v>77</v>
      </c>
      <c r="Y16" s="16" t="s">
        <v>78</v>
      </c>
      <c r="Z16" s="14" t="s">
        <v>79</v>
      </c>
      <c r="AA16" s="16" t="s">
        <v>76</v>
      </c>
      <c r="AB16" s="157"/>
      <c r="AC16" s="189">
        <v>1</v>
      </c>
      <c r="AD16" s="236">
        <v>1</v>
      </c>
      <c r="AE16" s="188" t="str">
        <f t="shared" si="1"/>
        <v>Avance satisfactorio</v>
      </c>
      <c r="AF16" s="195" t="s">
        <v>193</v>
      </c>
      <c r="AG16" s="191" t="s">
        <v>194</v>
      </c>
      <c r="AH16" s="191" t="s">
        <v>76</v>
      </c>
      <c r="AI16" s="187" t="str">
        <f>IF(AC16&lt;1,"Sin iniciar",IF(AC16=100,"Terminado","En gestión"))</f>
        <v>En gestión</v>
      </c>
      <c r="AJ16" s="80">
        <v>98168616</v>
      </c>
      <c r="AK16" s="80">
        <v>2815191.324</v>
      </c>
      <c r="AL16" s="262">
        <v>315000000</v>
      </c>
      <c r="AM16" s="262">
        <v>283094219</v>
      </c>
      <c r="AN16" s="262">
        <v>17334204</v>
      </c>
    </row>
    <row r="17" spans="2:40" s="61" customFormat="1" ht="87.75" customHeight="1">
      <c r="B17" s="13" t="s">
        <v>186</v>
      </c>
      <c r="C17" s="57" t="s">
        <v>195</v>
      </c>
      <c r="D17" s="14" t="s">
        <v>98</v>
      </c>
      <c r="E17" s="14" t="s">
        <v>188</v>
      </c>
      <c r="F17" s="14" t="s">
        <v>100</v>
      </c>
      <c r="G17" s="64">
        <v>1</v>
      </c>
      <c r="H17" s="14" t="s">
        <v>196</v>
      </c>
      <c r="I17" s="16" t="s">
        <v>71</v>
      </c>
      <c r="J17" s="16" t="s">
        <v>72</v>
      </c>
      <c r="K17" s="14" t="s">
        <v>197</v>
      </c>
      <c r="L17" s="14" t="s">
        <v>198</v>
      </c>
      <c r="M17" s="39">
        <v>45323</v>
      </c>
      <c r="N17" s="39" t="s">
        <v>119</v>
      </c>
      <c r="O17" s="64">
        <v>0.1</v>
      </c>
      <c r="P17" s="64">
        <v>0.3</v>
      </c>
      <c r="Q17" s="64">
        <v>0.7</v>
      </c>
      <c r="R17" s="64">
        <v>1</v>
      </c>
      <c r="S17" s="111" t="s">
        <v>75</v>
      </c>
      <c r="T17" s="143">
        <v>46055988</v>
      </c>
      <c r="U17" s="14" t="s">
        <v>94</v>
      </c>
      <c r="V17" s="14" t="s">
        <v>192</v>
      </c>
      <c r="W17" s="307"/>
      <c r="X17" s="16" t="s">
        <v>199</v>
      </c>
      <c r="Y17" s="16" t="s">
        <v>78</v>
      </c>
      <c r="Z17" s="14" t="s">
        <v>79</v>
      </c>
      <c r="AA17" s="16" t="s">
        <v>76</v>
      </c>
      <c r="AB17" s="157"/>
      <c r="AC17" s="183">
        <v>0.2</v>
      </c>
      <c r="AD17" s="236">
        <f t="shared" ref="AD17:AD22" si="2">+IF(O17=0,"No Aplica",IF(AC17/O17&gt;=100%,100%,AC17/O17))</f>
        <v>1</v>
      </c>
      <c r="AE17" s="188" t="str">
        <f t="shared" si="1"/>
        <v>Avance satisfactorio</v>
      </c>
      <c r="AF17" s="188" t="s">
        <v>200</v>
      </c>
      <c r="AG17" s="186" t="s">
        <v>201</v>
      </c>
      <c r="AH17" s="186" t="s">
        <v>76</v>
      </c>
      <c r="AI17" s="187" t="str">
        <f t="shared" ref="AI17:AI48" si="3">IF(AC17&lt;1%,"Sin iniciar",IF(AC17=100%,"Terminado","En gestión"))</f>
        <v>En gestión</v>
      </c>
      <c r="AJ17" s="80">
        <v>46055988</v>
      </c>
      <c r="AK17" s="80">
        <v>8530882.8000000007</v>
      </c>
      <c r="AL17" s="262"/>
      <c r="AM17" s="262"/>
      <c r="AN17" s="262"/>
    </row>
    <row r="18" spans="2:40" s="61" customFormat="1" ht="137.25" customHeight="1">
      <c r="B18" s="81" t="s">
        <v>65</v>
      </c>
      <c r="C18" s="57" t="s">
        <v>66</v>
      </c>
      <c r="D18" s="82" t="s">
        <v>67</v>
      </c>
      <c r="E18" s="82" t="s">
        <v>68</v>
      </c>
      <c r="F18" s="82" t="s">
        <v>69</v>
      </c>
      <c r="G18" s="65">
        <v>1</v>
      </c>
      <c r="H18" s="83" t="s">
        <v>70</v>
      </c>
      <c r="I18" s="84" t="s">
        <v>71</v>
      </c>
      <c r="J18" s="84" t="s">
        <v>72</v>
      </c>
      <c r="K18" s="83" t="s">
        <v>73</v>
      </c>
      <c r="L18" s="83" t="s">
        <v>74</v>
      </c>
      <c r="M18" s="87">
        <v>45323</v>
      </c>
      <c r="N18" s="87">
        <v>45656</v>
      </c>
      <c r="O18" s="65">
        <v>0.1</v>
      </c>
      <c r="P18" s="65">
        <v>0.2</v>
      </c>
      <c r="Q18" s="65">
        <v>0.4</v>
      </c>
      <c r="R18" s="65">
        <v>1</v>
      </c>
      <c r="S18" s="111" t="s">
        <v>75</v>
      </c>
      <c r="T18" s="144">
        <v>37248000</v>
      </c>
      <c r="U18" s="82" t="s">
        <v>76</v>
      </c>
      <c r="V18" s="84" t="s">
        <v>76</v>
      </c>
      <c r="W18" s="88">
        <v>0</v>
      </c>
      <c r="X18" s="84" t="s">
        <v>77</v>
      </c>
      <c r="Y18" s="84" t="s">
        <v>78</v>
      </c>
      <c r="Z18" s="82" t="s">
        <v>79</v>
      </c>
      <c r="AA18" s="84" t="s">
        <v>80</v>
      </c>
      <c r="AB18" s="157"/>
      <c r="AC18" s="183">
        <v>0.1</v>
      </c>
      <c r="AD18" s="238">
        <f t="shared" si="2"/>
        <v>1</v>
      </c>
      <c r="AE18" s="239" t="str">
        <f t="shared" ref="AE18:AE24" si="4">IF(ISTEXT(AD18),"No reporta avance en el periodo",IF(AD18&lt;=69%,"Avance insuficiente",IF(AD18&gt;95%,"Avance satisfactorio",IF(AD18&gt;70%,"Avance suficiente",IF(AD18&lt;94%,"Avance suficiente",0)))))</f>
        <v>Avance satisfactorio</v>
      </c>
      <c r="AF18" s="188" t="s">
        <v>81</v>
      </c>
      <c r="AG18" s="188" t="s">
        <v>202</v>
      </c>
      <c r="AH18" s="186" t="s">
        <v>76</v>
      </c>
      <c r="AI18" s="192" t="str">
        <f t="shared" si="3"/>
        <v>En gestión</v>
      </c>
      <c r="AJ18" s="80">
        <v>37248000</v>
      </c>
      <c r="AK18" s="80">
        <v>3724800</v>
      </c>
      <c r="AL18" s="193">
        <v>0</v>
      </c>
      <c r="AM18" s="193">
        <v>0</v>
      </c>
      <c r="AN18" s="193">
        <v>0</v>
      </c>
    </row>
    <row r="19" spans="2:40" s="61" customFormat="1" ht="160.5" customHeight="1">
      <c r="B19" s="81" t="s">
        <v>65</v>
      </c>
      <c r="C19" s="57" t="s">
        <v>82</v>
      </c>
      <c r="D19" s="82" t="s">
        <v>67</v>
      </c>
      <c r="E19" s="82" t="s">
        <v>83</v>
      </c>
      <c r="F19" s="82" t="s">
        <v>69</v>
      </c>
      <c r="G19" s="65">
        <v>1</v>
      </c>
      <c r="H19" s="83" t="s">
        <v>84</v>
      </c>
      <c r="I19" s="84" t="s">
        <v>71</v>
      </c>
      <c r="J19" s="84" t="s">
        <v>72</v>
      </c>
      <c r="K19" s="83" t="s">
        <v>85</v>
      </c>
      <c r="L19" s="83" t="s">
        <v>86</v>
      </c>
      <c r="M19" s="87">
        <v>45323</v>
      </c>
      <c r="N19" s="87">
        <v>45656</v>
      </c>
      <c r="O19" s="65">
        <v>0.1</v>
      </c>
      <c r="P19" s="65">
        <v>0.2</v>
      </c>
      <c r="Q19" s="65">
        <v>0.4</v>
      </c>
      <c r="R19" s="65">
        <v>1</v>
      </c>
      <c r="S19" s="111" t="s">
        <v>75</v>
      </c>
      <c r="T19" s="144">
        <v>18624000</v>
      </c>
      <c r="U19" s="82" t="s">
        <v>76</v>
      </c>
      <c r="V19" s="84" t="s">
        <v>76</v>
      </c>
      <c r="W19" s="88">
        <v>0</v>
      </c>
      <c r="X19" s="84" t="s">
        <v>77</v>
      </c>
      <c r="Y19" s="84" t="s">
        <v>78</v>
      </c>
      <c r="Z19" s="82" t="s">
        <v>79</v>
      </c>
      <c r="AA19" s="84" t="s">
        <v>80</v>
      </c>
      <c r="AB19" s="157"/>
      <c r="AC19" s="183">
        <v>0.1</v>
      </c>
      <c r="AD19" s="238">
        <f t="shared" si="2"/>
        <v>1</v>
      </c>
      <c r="AE19" s="239" t="str">
        <f t="shared" si="4"/>
        <v>Avance satisfactorio</v>
      </c>
      <c r="AF19" s="188" t="s">
        <v>87</v>
      </c>
      <c r="AG19" s="188" t="s">
        <v>88</v>
      </c>
      <c r="AH19" s="186" t="s">
        <v>76</v>
      </c>
      <c r="AI19" s="192" t="str">
        <f t="shared" si="3"/>
        <v>En gestión</v>
      </c>
      <c r="AJ19" s="80">
        <v>18624000</v>
      </c>
      <c r="AK19" s="80">
        <v>1862000</v>
      </c>
      <c r="AL19" s="193">
        <v>0</v>
      </c>
      <c r="AM19" s="193">
        <v>0</v>
      </c>
      <c r="AN19" s="193">
        <v>0</v>
      </c>
    </row>
    <row r="20" spans="2:40" s="61" customFormat="1" ht="103.5" customHeight="1">
      <c r="B20" s="81" t="s">
        <v>65</v>
      </c>
      <c r="C20" s="57" t="s">
        <v>89</v>
      </c>
      <c r="D20" s="82" t="s">
        <v>67</v>
      </c>
      <c r="E20" s="82" t="s">
        <v>90</v>
      </c>
      <c r="F20" s="82" t="s">
        <v>69</v>
      </c>
      <c r="G20" s="65">
        <v>1</v>
      </c>
      <c r="H20" s="83" t="s">
        <v>91</v>
      </c>
      <c r="I20" s="84" t="s">
        <v>71</v>
      </c>
      <c r="J20" s="84" t="s">
        <v>72</v>
      </c>
      <c r="K20" s="83" t="s">
        <v>92</v>
      </c>
      <c r="L20" s="83" t="s">
        <v>93</v>
      </c>
      <c r="M20" s="87">
        <v>45307</v>
      </c>
      <c r="N20" s="87">
        <v>45656</v>
      </c>
      <c r="O20" s="65">
        <v>0.15</v>
      </c>
      <c r="P20" s="65">
        <v>0.35</v>
      </c>
      <c r="Q20" s="65">
        <v>0.5</v>
      </c>
      <c r="R20" s="65">
        <v>1</v>
      </c>
      <c r="S20" s="111" t="s">
        <v>75</v>
      </c>
      <c r="T20" s="144">
        <v>18624000</v>
      </c>
      <c r="U20" s="82" t="s">
        <v>94</v>
      </c>
      <c r="V20" s="84" t="s">
        <v>95</v>
      </c>
      <c r="W20" s="308">
        <v>290000000</v>
      </c>
      <c r="X20" s="84" t="s">
        <v>77</v>
      </c>
      <c r="Y20" s="84" t="s">
        <v>78</v>
      </c>
      <c r="Z20" s="82" t="s">
        <v>79</v>
      </c>
      <c r="AA20" s="84" t="s">
        <v>76</v>
      </c>
      <c r="AB20" s="157"/>
      <c r="AC20" s="183">
        <v>0.15</v>
      </c>
      <c r="AD20" s="238">
        <f t="shared" si="2"/>
        <v>1</v>
      </c>
      <c r="AE20" s="239" t="str">
        <f t="shared" si="4"/>
        <v>Avance satisfactorio</v>
      </c>
      <c r="AF20" s="188" t="s">
        <v>96</v>
      </c>
      <c r="AG20" s="188" t="s">
        <v>203</v>
      </c>
      <c r="AH20" s="186" t="s">
        <v>76</v>
      </c>
      <c r="AI20" s="192" t="str">
        <f t="shared" si="3"/>
        <v>En gestión</v>
      </c>
      <c r="AJ20" s="80">
        <v>18624000</v>
      </c>
      <c r="AK20" s="80">
        <v>2793600</v>
      </c>
      <c r="AL20" s="253">
        <v>290000000</v>
      </c>
      <c r="AM20" s="253">
        <v>285967000</v>
      </c>
      <c r="AN20" s="253">
        <v>27658099</v>
      </c>
    </row>
    <row r="21" spans="2:40" s="61" customFormat="1" ht="160.5" customHeight="1">
      <c r="B21" s="81" t="s">
        <v>65</v>
      </c>
      <c r="C21" s="57" t="s">
        <v>97</v>
      </c>
      <c r="D21" s="82" t="s">
        <v>98</v>
      </c>
      <c r="E21" s="82" t="s">
        <v>204</v>
      </c>
      <c r="F21" s="82" t="s">
        <v>100</v>
      </c>
      <c r="G21" s="65">
        <v>1</v>
      </c>
      <c r="H21" s="83" t="s">
        <v>101</v>
      </c>
      <c r="I21" s="84" t="s">
        <v>71</v>
      </c>
      <c r="J21" s="84" t="s">
        <v>72</v>
      </c>
      <c r="K21" s="83" t="s">
        <v>102</v>
      </c>
      <c r="L21" s="83" t="s">
        <v>103</v>
      </c>
      <c r="M21" s="87">
        <v>45307</v>
      </c>
      <c r="N21" s="87">
        <v>45656</v>
      </c>
      <c r="O21" s="65">
        <v>0.1</v>
      </c>
      <c r="P21" s="65">
        <v>0.2</v>
      </c>
      <c r="Q21" s="65">
        <v>0.4</v>
      </c>
      <c r="R21" s="65">
        <v>1</v>
      </c>
      <c r="S21" s="111" t="s">
        <v>75</v>
      </c>
      <c r="T21" s="144">
        <v>40248000</v>
      </c>
      <c r="U21" s="82" t="s">
        <v>94</v>
      </c>
      <c r="V21" s="84" t="s">
        <v>95</v>
      </c>
      <c r="W21" s="309"/>
      <c r="X21" s="82" t="s">
        <v>104</v>
      </c>
      <c r="Y21" s="84" t="s">
        <v>78</v>
      </c>
      <c r="Z21" s="82" t="s">
        <v>105</v>
      </c>
      <c r="AA21" s="84" t="s">
        <v>76</v>
      </c>
      <c r="AB21" s="157"/>
      <c r="AC21" s="183">
        <v>0.1</v>
      </c>
      <c r="AD21" s="238">
        <f t="shared" si="2"/>
        <v>1</v>
      </c>
      <c r="AE21" s="239" t="str">
        <f t="shared" si="4"/>
        <v>Avance satisfactorio</v>
      </c>
      <c r="AF21" s="188" t="s">
        <v>205</v>
      </c>
      <c r="AG21" s="188" t="s">
        <v>106</v>
      </c>
      <c r="AH21" s="186" t="s">
        <v>76</v>
      </c>
      <c r="AI21" s="192" t="str">
        <f t="shared" si="3"/>
        <v>En gestión</v>
      </c>
      <c r="AJ21" s="80">
        <v>40248000</v>
      </c>
      <c r="AK21" s="80">
        <v>4024800</v>
      </c>
      <c r="AL21" s="254"/>
      <c r="AM21" s="254"/>
      <c r="AN21" s="254"/>
    </row>
    <row r="22" spans="2:40" s="61" customFormat="1" ht="168" customHeight="1">
      <c r="B22" s="81" t="s">
        <v>65</v>
      </c>
      <c r="C22" s="57" t="s">
        <v>107</v>
      </c>
      <c r="D22" s="82" t="s">
        <v>67</v>
      </c>
      <c r="E22" s="82" t="s">
        <v>108</v>
      </c>
      <c r="F22" s="82" t="s">
        <v>109</v>
      </c>
      <c r="G22" s="65">
        <v>1</v>
      </c>
      <c r="H22" s="83" t="s">
        <v>110</v>
      </c>
      <c r="I22" s="84" t="s">
        <v>71</v>
      </c>
      <c r="J22" s="84" t="s">
        <v>72</v>
      </c>
      <c r="K22" s="83" t="s">
        <v>206</v>
      </c>
      <c r="L22" s="83" t="s">
        <v>207</v>
      </c>
      <c r="M22" s="87">
        <v>45323</v>
      </c>
      <c r="N22" s="87">
        <v>45656</v>
      </c>
      <c r="O22" s="65">
        <v>0.1</v>
      </c>
      <c r="P22" s="65">
        <v>0.4</v>
      </c>
      <c r="Q22" s="65">
        <v>0.7</v>
      </c>
      <c r="R22" s="65">
        <v>1</v>
      </c>
      <c r="S22" s="111" t="s">
        <v>75</v>
      </c>
      <c r="T22" s="144">
        <v>60000000</v>
      </c>
      <c r="U22" s="82" t="s">
        <v>111</v>
      </c>
      <c r="V22" s="84" t="s">
        <v>112</v>
      </c>
      <c r="W22" s="308">
        <v>172000000</v>
      </c>
      <c r="X22" s="82" t="s">
        <v>104</v>
      </c>
      <c r="Y22" s="84" t="s">
        <v>78</v>
      </c>
      <c r="Z22" s="82" t="s">
        <v>105</v>
      </c>
      <c r="AA22" s="84" t="s">
        <v>80</v>
      </c>
      <c r="AB22" s="157"/>
      <c r="AC22" s="183">
        <v>0.1</v>
      </c>
      <c r="AD22" s="238">
        <f t="shared" si="2"/>
        <v>1</v>
      </c>
      <c r="AE22" s="239" t="str">
        <f t="shared" si="4"/>
        <v>Avance satisfactorio</v>
      </c>
      <c r="AF22" s="188" t="s">
        <v>208</v>
      </c>
      <c r="AG22" s="188" t="s">
        <v>113</v>
      </c>
      <c r="AH22" s="186" t="s">
        <v>76</v>
      </c>
      <c r="AI22" s="192" t="str">
        <f t="shared" si="3"/>
        <v>En gestión</v>
      </c>
      <c r="AJ22" s="80">
        <v>60000000</v>
      </c>
      <c r="AK22" s="80">
        <v>6000000</v>
      </c>
      <c r="AL22" s="253">
        <v>172000000</v>
      </c>
      <c r="AM22" s="253">
        <v>171995000</v>
      </c>
      <c r="AN22" s="253">
        <v>5921333</v>
      </c>
    </row>
    <row r="23" spans="2:40" s="61" customFormat="1" ht="160.5" customHeight="1">
      <c r="B23" s="13" t="s">
        <v>65</v>
      </c>
      <c r="C23" s="57" t="s">
        <v>114</v>
      </c>
      <c r="D23" s="127" t="s">
        <v>115</v>
      </c>
      <c r="E23" s="127" t="s">
        <v>116</v>
      </c>
      <c r="F23" s="127" t="s">
        <v>109</v>
      </c>
      <c r="G23" s="128">
        <v>1</v>
      </c>
      <c r="H23" s="127" t="s">
        <v>117</v>
      </c>
      <c r="I23" s="130" t="s">
        <v>118</v>
      </c>
      <c r="J23" s="131" t="s">
        <v>72</v>
      </c>
      <c r="K23" s="129" t="s">
        <v>209</v>
      </c>
      <c r="L23" s="132" t="s">
        <v>210</v>
      </c>
      <c r="M23" s="59">
        <v>45293</v>
      </c>
      <c r="N23" s="59" t="s">
        <v>119</v>
      </c>
      <c r="O23" s="133">
        <v>0.1</v>
      </c>
      <c r="P23" s="133">
        <v>0.4</v>
      </c>
      <c r="Q23" s="133">
        <v>0.7</v>
      </c>
      <c r="R23" s="133">
        <v>1</v>
      </c>
      <c r="S23" s="130" t="s">
        <v>75</v>
      </c>
      <c r="T23" s="143">
        <v>60000000</v>
      </c>
      <c r="U23" s="127" t="s">
        <v>111</v>
      </c>
      <c r="V23" s="129" t="s">
        <v>112</v>
      </c>
      <c r="W23" s="345"/>
      <c r="X23" s="127" t="s">
        <v>77</v>
      </c>
      <c r="Y23" s="131" t="s">
        <v>78</v>
      </c>
      <c r="Z23" s="127" t="s">
        <v>105</v>
      </c>
      <c r="AA23" s="131" t="s">
        <v>76</v>
      </c>
      <c r="AB23" s="157"/>
      <c r="AC23" s="183">
        <v>0.2</v>
      </c>
      <c r="AD23" s="238">
        <v>1</v>
      </c>
      <c r="AE23" s="239" t="str">
        <f>IF(ISTEXT(AD23),"No reporta avance en el periodo",IF(AD23&lt;=69%,"Avance insuficiente",IF(AD23&gt;95%,"Avance satisfactorio",IF(AD23&gt;70%,"Avance suficiente",IF(AD23&lt;94%,"Avance suficiente",0)))))</f>
        <v>Avance satisfactorio</v>
      </c>
      <c r="AF23" s="188" t="s">
        <v>120</v>
      </c>
      <c r="AG23" s="188" t="s">
        <v>121</v>
      </c>
      <c r="AH23" s="186" t="s">
        <v>76</v>
      </c>
      <c r="AI23" s="192" t="str">
        <f t="shared" si="3"/>
        <v>En gestión</v>
      </c>
      <c r="AJ23" s="80">
        <v>60000000</v>
      </c>
      <c r="AK23" s="80">
        <f>AJ23*0.2</f>
        <v>12000000</v>
      </c>
      <c r="AL23" s="255"/>
      <c r="AM23" s="255"/>
      <c r="AN23" s="255"/>
    </row>
    <row r="24" spans="2:40" s="61" customFormat="1" ht="160.5" customHeight="1">
      <c r="B24" s="19" t="s">
        <v>65</v>
      </c>
      <c r="C24" s="57" t="s">
        <v>122</v>
      </c>
      <c r="D24" s="134" t="s">
        <v>115</v>
      </c>
      <c r="E24" s="134" t="s">
        <v>116</v>
      </c>
      <c r="F24" s="134" t="s">
        <v>109</v>
      </c>
      <c r="G24" s="63">
        <v>1</v>
      </c>
      <c r="H24" s="134" t="s">
        <v>123</v>
      </c>
      <c r="I24" s="136" t="s">
        <v>118</v>
      </c>
      <c r="J24" s="136" t="s">
        <v>72</v>
      </c>
      <c r="K24" s="135" t="s">
        <v>209</v>
      </c>
      <c r="L24" s="134" t="s">
        <v>124</v>
      </c>
      <c r="M24" s="137">
        <v>45293</v>
      </c>
      <c r="N24" s="137" t="s">
        <v>119</v>
      </c>
      <c r="O24" s="63">
        <v>0.1</v>
      </c>
      <c r="P24" s="63">
        <v>0.4</v>
      </c>
      <c r="Q24" s="63">
        <v>0.7</v>
      </c>
      <c r="R24" s="63">
        <v>1</v>
      </c>
      <c r="S24" s="130" t="s">
        <v>75</v>
      </c>
      <c r="T24" s="145">
        <v>20000000</v>
      </c>
      <c r="U24" s="138" t="s">
        <v>111</v>
      </c>
      <c r="V24" s="139" t="s">
        <v>112</v>
      </c>
      <c r="W24" s="309"/>
      <c r="X24" s="134" t="s">
        <v>77</v>
      </c>
      <c r="Y24" s="136" t="s">
        <v>78</v>
      </c>
      <c r="Z24" s="127" t="s">
        <v>105</v>
      </c>
      <c r="AA24" s="136" t="s">
        <v>76</v>
      </c>
      <c r="AB24" s="157"/>
      <c r="AC24" s="183">
        <v>0.1</v>
      </c>
      <c r="AD24" s="238">
        <v>1</v>
      </c>
      <c r="AE24" s="239" t="str">
        <f t="shared" si="4"/>
        <v>Avance satisfactorio</v>
      </c>
      <c r="AF24" s="188" t="s">
        <v>211</v>
      </c>
      <c r="AG24" s="188" t="s">
        <v>212</v>
      </c>
      <c r="AH24" s="186" t="s">
        <v>76</v>
      </c>
      <c r="AI24" s="192" t="str">
        <f t="shared" si="3"/>
        <v>En gestión</v>
      </c>
      <c r="AJ24" s="80">
        <v>20000000</v>
      </c>
      <c r="AK24" s="80">
        <f>AJ24*0.1</f>
        <v>2000000</v>
      </c>
      <c r="AL24" s="254"/>
      <c r="AM24" s="254"/>
      <c r="AN24" s="254"/>
    </row>
    <row r="25" spans="2:40" s="61" customFormat="1" ht="302.25" customHeight="1">
      <c r="B25" s="13" t="s">
        <v>213</v>
      </c>
      <c r="C25" s="57" t="s">
        <v>214</v>
      </c>
      <c r="D25" s="14" t="s">
        <v>215</v>
      </c>
      <c r="E25" s="14" t="s">
        <v>216</v>
      </c>
      <c r="F25" s="14" t="s">
        <v>100</v>
      </c>
      <c r="G25" s="66">
        <v>1</v>
      </c>
      <c r="H25" s="14" t="s">
        <v>217</v>
      </c>
      <c r="I25" s="16" t="s">
        <v>218</v>
      </c>
      <c r="J25" s="16" t="s">
        <v>72</v>
      </c>
      <c r="K25" s="14" t="s">
        <v>219</v>
      </c>
      <c r="L25" s="14" t="s">
        <v>220</v>
      </c>
      <c r="M25" s="39">
        <v>45293</v>
      </c>
      <c r="N25" s="39">
        <v>45657</v>
      </c>
      <c r="O25" s="64">
        <v>0.2</v>
      </c>
      <c r="P25" s="64">
        <v>0.4</v>
      </c>
      <c r="Q25" s="64">
        <v>0.6</v>
      </c>
      <c r="R25" s="64">
        <v>1</v>
      </c>
      <c r="S25" s="111" t="s">
        <v>75</v>
      </c>
      <c r="T25" s="45">
        <v>641872534.22000003</v>
      </c>
      <c r="U25" s="14" t="s">
        <v>160</v>
      </c>
      <c r="V25" s="14" t="s">
        <v>221</v>
      </c>
      <c r="W25" s="30">
        <v>400000000</v>
      </c>
      <c r="X25" s="16" t="s">
        <v>222</v>
      </c>
      <c r="Y25" s="16" t="s">
        <v>78</v>
      </c>
      <c r="Z25" s="14" t="s">
        <v>223</v>
      </c>
      <c r="AA25" s="16" t="s">
        <v>76</v>
      </c>
      <c r="AB25" s="157"/>
      <c r="AC25" s="196">
        <v>0.15</v>
      </c>
      <c r="AD25" s="238">
        <f t="shared" ref="AD25:AD56" si="5">+IF(O25=0,"No Aplica",IF(AC25/O25&gt;=100%,100%,AC25/O25))</f>
        <v>0.74999999999999989</v>
      </c>
      <c r="AE25" s="239" t="str">
        <f t="shared" ref="AE25:AE56" si="6">IF(ISTEXT(AD25),"No reporta avance en el periodo",IF(AD25&lt;=69%,"Avance insuficiente",IF(AD25&gt;95%,"Avance satisfactorio",IF(AD25&gt;70%,"Avance suficiente",IF(AD25&lt;94%,"Avance suficiente",0)))))</f>
        <v>Avance suficiente</v>
      </c>
      <c r="AF25" s="188" t="s">
        <v>224</v>
      </c>
      <c r="AG25" s="188" t="s">
        <v>225</v>
      </c>
      <c r="AH25" s="188" t="s">
        <v>76</v>
      </c>
      <c r="AI25" s="192" t="str">
        <f t="shared" si="3"/>
        <v>En gestión</v>
      </c>
      <c r="AJ25" s="80">
        <v>641872534.22000003</v>
      </c>
      <c r="AK25" s="80">
        <v>160468134</v>
      </c>
      <c r="AL25" s="193">
        <v>400000000</v>
      </c>
      <c r="AM25" s="193">
        <v>320219999</v>
      </c>
      <c r="AN25" s="193">
        <v>29956665.329999998</v>
      </c>
    </row>
    <row r="26" spans="2:40" s="61" customFormat="1" ht="60" customHeight="1">
      <c r="B26" s="81" t="s">
        <v>226</v>
      </c>
      <c r="C26" s="57" t="s">
        <v>227</v>
      </c>
      <c r="D26" s="82" t="s">
        <v>215</v>
      </c>
      <c r="E26" s="82" t="s">
        <v>228</v>
      </c>
      <c r="F26" s="82" t="s">
        <v>100</v>
      </c>
      <c r="G26" s="66">
        <v>0.89</v>
      </c>
      <c r="H26" s="82" t="s">
        <v>229</v>
      </c>
      <c r="I26" s="84" t="s">
        <v>71</v>
      </c>
      <c r="J26" s="84" t="s">
        <v>72</v>
      </c>
      <c r="K26" s="82" t="s">
        <v>230</v>
      </c>
      <c r="L26" s="82" t="s">
        <v>231</v>
      </c>
      <c r="M26" s="85">
        <v>44972</v>
      </c>
      <c r="N26" s="85">
        <v>45626</v>
      </c>
      <c r="O26" s="64">
        <v>0.2</v>
      </c>
      <c r="P26" s="64">
        <v>0.6</v>
      </c>
      <c r="Q26" s="64">
        <v>0.8</v>
      </c>
      <c r="R26" s="64">
        <v>1</v>
      </c>
      <c r="S26" s="111" t="s">
        <v>75</v>
      </c>
      <c r="T26" s="45">
        <v>116539017</v>
      </c>
      <c r="U26" s="20" t="s">
        <v>232</v>
      </c>
      <c r="V26" s="82" t="s">
        <v>233</v>
      </c>
      <c r="W26" s="310">
        <v>1151889712</v>
      </c>
      <c r="X26" s="20" t="s">
        <v>234</v>
      </c>
      <c r="Y26" s="20" t="s">
        <v>235</v>
      </c>
      <c r="Z26" s="20" t="s">
        <v>236</v>
      </c>
      <c r="AA26" s="22" t="s">
        <v>76</v>
      </c>
      <c r="AB26" s="157"/>
      <c r="AC26" s="183">
        <v>0.2</v>
      </c>
      <c r="AD26" s="238">
        <f t="shared" si="5"/>
        <v>1</v>
      </c>
      <c r="AE26" s="239" t="str">
        <f t="shared" si="6"/>
        <v>Avance satisfactorio</v>
      </c>
      <c r="AF26" s="188" t="s">
        <v>237</v>
      </c>
      <c r="AG26" s="188" t="s">
        <v>238</v>
      </c>
      <c r="AH26" s="188" t="s">
        <v>76</v>
      </c>
      <c r="AI26" s="192" t="str">
        <f t="shared" si="3"/>
        <v>En gestión</v>
      </c>
      <c r="AJ26" s="80">
        <v>116539017</v>
      </c>
      <c r="AK26" s="80">
        <v>29134754</v>
      </c>
      <c r="AL26" s="253">
        <v>1151889712</v>
      </c>
      <c r="AM26" s="253">
        <v>689957299.33000004</v>
      </c>
      <c r="AN26" s="253">
        <v>78602498.670000002</v>
      </c>
    </row>
    <row r="27" spans="2:40" s="67" customFormat="1" ht="60" customHeight="1">
      <c r="B27" s="81" t="s">
        <v>226</v>
      </c>
      <c r="C27" s="57" t="s">
        <v>239</v>
      </c>
      <c r="D27" s="82" t="s">
        <v>215</v>
      </c>
      <c r="E27" s="82" t="s">
        <v>240</v>
      </c>
      <c r="F27" s="82" t="s">
        <v>100</v>
      </c>
      <c r="G27" s="63">
        <v>1</v>
      </c>
      <c r="H27" s="82" t="s">
        <v>241</v>
      </c>
      <c r="I27" s="84" t="s">
        <v>71</v>
      </c>
      <c r="J27" s="84" t="s">
        <v>72</v>
      </c>
      <c r="K27" s="82" t="s">
        <v>242</v>
      </c>
      <c r="L27" s="82" t="s">
        <v>243</v>
      </c>
      <c r="M27" s="85">
        <v>45337</v>
      </c>
      <c r="N27" s="85">
        <v>45641</v>
      </c>
      <c r="O27" s="64">
        <v>0.25</v>
      </c>
      <c r="P27" s="64">
        <v>0.5</v>
      </c>
      <c r="Q27" s="64">
        <v>0.7</v>
      </c>
      <c r="R27" s="64">
        <v>1</v>
      </c>
      <c r="S27" s="111" t="s">
        <v>75</v>
      </c>
      <c r="T27" s="45">
        <v>51389575</v>
      </c>
      <c r="U27" s="20" t="s">
        <v>232</v>
      </c>
      <c r="V27" s="82" t="s">
        <v>233</v>
      </c>
      <c r="W27" s="311"/>
      <c r="X27" s="20" t="s">
        <v>234</v>
      </c>
      <c r="Y27" s="20" t="s">
        <v>235</v>
      </c>
      <c r="Z27" s="20" t="s">
        <v>236</v>
      </c>
      <c r="AA27" s="22" t="s">
        <v>76</v>
      </c>
      <c r="AB27" s="1"/>
      <c r="AC27" s="183">
        <f>29/105</f>
        <v>0.27619047619047621</v>
      </c>
      <c r="AD27" s="238">
        <f t="shared" si="5"/>
        <v>1</v>
      </c>
      <c r="AE27" s="239" t="str">
        <f t="shared" si="6"/>
        <v>Avance satisfactorio</v>
      </c>
      <c r="AF27" s="188" t="s">
        <v>244</v>
      </c>
      <c r="AG27" s="188" t="s">
        <v>245</v>
      </c>
      <c r="AH27" s="188" t="s">
        <v>76</v>
      </c>
      <c r="AI27" s="192" t="str">
        <f t="shared" si="3"/>
        <v>En gestión</v>
      </c>
      <c r="AJ27" s="80">
        <v>51389575</v>
      </c>
      <c r="AK27" s="80">
        <v>12847394</v>
      </c>
      <c r="AL27" s="255"/>
      <c r="AM27" s="255"/>
      <c r="AN27" s="255"/>
    </row>
    <row r="28" spans="2:40" s="67" customFormat="1" ht="87.75" customHeight="1">
      <c r="B28" s="81" t="s">
        <v>226</v>
      </c>
      <c r="C28" s="57" t="s">
        <v>246</v>
      </c>
      <c r="D28" s="82" t="s">
        <v>98</v>
      </c>
      <c r="E28" s="82" t="s">
        <v>247</v>
      </c>
      <c r="F28" s="82" t="s">
        <v>100</v>
      </c>
      <c r="G28" s="63">
        <v>0.7</v>
      </c>
      <c r="H28" s="82" t="s">
        <v>248</v>
      </c>
      <c r="I28" s="84" t="s">
        <v>71</v>
      </c>
      <c r="J28" s="84" t="s">
        <v>72</v>
      </c>
      <c r="K28" s="82" t="s">
        <v>249</v>
      </c>
      <c r="L28" s="82" t="s">
        <v>250</v>
      </c>
      <c r="M28" s="85">
        <v>45306</v>
      </c>
      <c r="N28" s="85">
        <v>45641</v>
      </c>
      <c r="O28" s="64">
        <v>0.7</v>
      </c>
      <c r="P28" s="64">
        <v>0.7</v>
      </c>
      <c r="Q28" s="64">
        <v>0.7</v>
      </c>
      <c r="R28" s="64">
        <v>0.7</v>
      </c>
      <c r="S28" s="111" t="s">
        <v>75</v>
      </c>
      <c r="T28" s="45">
        <v>43705577</v>
      </c>
      <c r="U28" s="20" t="s">
        <v>232</v>
      </c>
      <c r="V28" s="82" t="s">
        <v>233</v>
      </c>
      <c r="W28" s="311"/>
      <c r="X28" s="20" t="s">
        <v>234</v>
      </c>
      <c r="Y28" s="20" t="s">
        <v>235</v>
      </c>
      <c r="Z28" s="20" t="s">
        <v>236</v>
      </c>
      <c r="AA28" s="22" t="s">
        <v>76</v>
      </c>
      <c r="AB28" s="1"/>
      <c r="AC28" s="183">
        <f>19.79%/23.94%</f>
        <v>0.82664995822890552</v>
      </c>
      <c r="AD28" s="238">
        <f t="shared" si="5"/>
        <v>1</v>
      </c>
      <c r="AE28" s="239" t="str">
        <f t="shared" si="6"/>
        <v>Avance satisfactorio</v>
      </c>
      <c r="AF28" s="188" t="s">
        <v>251</v>
      </c>
      <c r="AG28" s="188" t="s">
        <v>252</v>
      </c>
      <c r="AH28" s="188" t="s">
        <v>76</v>
      </c>
      <c r="AI28" s="192" t="str">
        <f t="shared" si="3"/>
        <v>En gestión</v>
      </c>
      <c r="AJ28" s="80">
        <v>43705577</v>
      </c>
      <c r="AK28" s="80">
        <v>10926394</v>
      </c>
      <c r="AL28" s="255"/>
      <c r="AM28" s="255"/>
      <c r="AN28" s="255"/>
    </row>
    <row r="29" spans="2:40" s="67" customFormat="1" ht="87.75" customHeight="1">
      <c r="B29" s="81" t="s">
        <v>226</v>
      </c>
      <c r="C29" s="57" t="s">
        <v>253</v>
      </c>
      <c r="D29" s="82" t="s">
        <v>98</v>
      </c>
      <c r="E29" s="82" t="s">
        <v>247</v>
      </c>
      <c r="F29" s="82" t="s">
        <v>100</v>
      </c>
      <c r="G29" s="63">
        <v>0.9</v>
      </c>
      <c r="H29" s="82" t="s">
        <v>254</v>
      </c>
      <c r="I29" s="84" t="s">
        <v>71</v>
      </c>
      <c r="J29" s="84" t="s">
        <v>72</v>
      </c>
      <c r="K29" s="82" t="s">
        <v>255</v>
      </c>
      <c r="L29" s="82" t="s">
        <v>256</v>
      </c>
      <c r="M29" s="85">
        <v>45293</v>
      </c>
      <c r="N29" s="85">
        <v>45641</v>
      </c>
      <c r="O29" s="64">
        <v>0.3</v>
      </c>
      <c r="P29" s="64">
        <v>0.5</v>
      </c>
      <c r="Q29" s="64">
        <v>0.7</v>
      </c>
      <c r="R29" s="64">
        <v>1</v>
      </c>
      <c r="S29" s="111" t="s">
        <v>75</v>
      </c>
      <c r="T29" s="45">
        <v>366637913</v>
      </c>
      <c r="U29" s="20" t="s">
        <v>232</v>
      </c>
      <c r="V29" s="82" t="s">
        <v>233</v>
      </c>
      <c r="W29" s="312"/>
      <c r="X29" s="20" t="s">
        <v>234</v>
      </c>
      <c r="Y29" s="20" t="s">
        <v>235</v>
      </c>
      <c r="Z29" s="20" t="s">
        <v>236</v>
      </c>
      <c r="AA29" s="22" t="s">
        <v>76</v>
      </c>
      <c r="AB29" s="1"/>
      <c r="AC29" s="183">
        <f>(7+100)/(19+108)</f>
        <v>0.84251968503937003</v>
      </c>
      <c r="AD29" s="238">
        <f t="shared" si="5"/>
        <v>1</v>
      </c>
      <c r="AE29" s="239" t="str">
        <f t="shared" si="6"/>
        <v>Avance satisfactorio</v>
      </c>
      <c r="AF29" s="188" t="s">
        <v>257</v>
      </c>
      <c r="AG29" s="188" t="s">
        <v>258</v>
      </c>
      <c r="AH29" s="188" t="s">
        <v>76</v>
      </c>
      <c r="AI29" s="192" t="str">
        <f t="shared" si="3"/>
        <v>En gestión</v>
      </c>
      <c r="AJ29" s="80">
        <v>366637913</v>
      </c>
      <c r="AK29" s="80">
        <v>91659478</v>
      </c>
      <c r="AL29" s="254"/>
      <c r="AM29" s="254"/>
      <c r="AN29" s="254"/>
    </row>
    <row r="30" spans="2:40" s="67" customFormat="1" ht="87.75" customHeight="1">
      <c r="B30" s="81" t="s">
        <v>226</v>
      </c>
      <c r="C30" s="57" t="s">
        <v>259</v>
      </c>
      <c r="D30" s="82" t="s">
        <v>98</v>
      </c>
      <c r="E30" s="82" t="s">
        <v>247</v>
      </c>
      <c r="F30" s="82" t="s">
        <v>100</v>
      </c>
      <c r="G30" s="63">
        <v>1</v>
      </c>
      <c r="H30" s="82" t="s">
        <v>260</v>
      </c>
      <c r="I30" s="84" t="s">
        <v>71</v>
      </c>
      <c r="J30" s="84" t="s">
        <v>72</v>
      </c>
      <c r="K30" s="82" t="s">
        <v>261</v>
      </c>
      <c r="L30" s="82" t="s">
        <v>262</v>
      </c>
      <c r="M30" s="85">
        <v>45337</v>
      </c>
      <c r="N30" s="85">
        <v>45641</v>
      </c>
      <c r="O30" s="64">
        <v>0.25</v>
      </c>
      <c r="P30" s="64">
        <v>0.5</v>
      </c>
      <c r="Q30" s="64">
        <v>0.75</v>
      </c>
      <c r="R30" s="64">
        <v>1</v>
      </c>
      <c r="S30" s="111" t="s">
        <v>75</v>
      </c>
      <c r="T30" s="45">
        <v>13722115</v>
      </c>
      <c r="U30" s="20" t="s">
        <v>232</v>
      </c>
      <c r="V30" s="82" t="s">
        <v>263</v>
      </c>
      <c r="W30" s="310">
        <v>3504500558.3333335</v>
      </c>
      <c r="X30" s="20" t="s">
        <v>138</v>
      </c>
      <c r="Y30" s="89" t="s">
        <v>235</v>
      </c>
      <c r="Z30" s="20" t="s">
        <v>236</v>
      </c>
      <c r="AA30" s="22" t="s">
        <v>76</v>
      </c>
      <c r="AB30" s="1"/>
      <c r="AC30" s="183">
        <v>0.25</v>
      </c>
      <c r="AD30" s="238">
        <f t="shared" si="5"/>
        <v>1</v>
      </c>
      <c r="AE30" s="239" t="str">
        <f t="shared" si="6"/>
        <v>Avance satisfactorio</v>
      </c>
      <c r="AF30" s="188" t="s">
        <v>264</v>
      </c>
      <c r="AG30" s="188" t="s">
        <v>265</v>
      </c>
      <c r="AH30" s="188" t="s">
        <v>76</v>
      </c>
      <c r="AI30" s="192" t="str">
        <f t="shared" si="3"/>
        <v>En gestión</v>
      </c>
      <c r="AJ30" s="80">
        <v>13722115</v>
      </c>
      <c r="AK30" s="80">
        <v>3430529</v>
      </c>
      <c r="AL30" s="253">
        <v>3504500558.3299999</v>
      </c>
      <c r="AM30" s="253">
        <v>3340663250.3299999</v>
      </c>
      <c r="AN30" s="253">
        <v>342644880.99000001</v>
      </c>
    </row>
    <row r="31" spans="2:40" s="67" customFormat="1" ht="168" customHeight="1">
      <c r="B31" s="81" t="s">
        <v>226</v>
      </c>
      <c r="C31" s="57" t="s">
        <v>266</v>
      </c>
      <c r="D31" s="82" t="s">
        <v>98</v>
      </c>
      <c r="E31" s="82" t="s">
        <v>247</v>
      </c>
      <c r="F31" s="82" t="s">
        <v>100</v>
      </c>
      <c r="G31" s="63">
        <v>1</v>
      </c>
      <c r="H31" s="82" t="s">
        <v>267</v>
      </c>
      <c r="I31" s="84" t="s">
        <v>71</v>
      </c>
      <c r="J31" s="84" t="s">
        <v>72</v>
      </c>
      <c r="K31" s="82" t="s">
        <v>268</v>
      </c>
      <c r="L31" s="82" t="s">
        <v>269</v>
      </c>
      <c r="M31" s="85">
        <v>45306</v>
      </c>
      <c r="N31" s="85">
        <v>45656</v>
      </c>
      <c r="O31" s="64">
        <v>1</v>
      </c>
      <c r="P31" s="64">
        <v>1</v>
      </c>
      <c r="Q31" s="64">
        <v>1</v>
      </c>
      <c r="R31" s="64">
        <v>1</v>
      </c>
      <c r="S31" s="111" t="s">
        <v>75</v>
      </c>
      <c r="T31" s="45">
        <v>247073110</v>
      </c>
      <c r="U31" s="20" t="s">
        <v>232</v>
      </c>
      <c r="V31" s="82" t="s">
        <v>263</v>
      </c>
      <c r="W31" s="311"/>
      <c r="X31" s="20" t="s">
        <v>138</v>
      </c>
      <c r="Y31" s="89" t="s">
        <v>235</v>
      </c>
      <c r="Z31" s="20" t="s">
        <v>236</v>
      </c>
      <c r="AA31" s="22" t="s">
        <v>76</v>
      </c>
      <c r="AB31" s="1"/>
      <c r="AC31" s="183">
        <v>1</v>
      </c>
      <c r="AD31" s="238">
        <f t="shared" si="5"/>
        <v>1</v>
      </c>
      <c r="AE31" s="239" t="str">
        <f t="shared" si="6"/>
        <v>Avance satisfactorio</v>
      </c>
      <c r="AF31" s="188" t="s">
        <v>270</v>
      </c>
      <c r="AG31" s="188" t="s">
        <v>271</v>
      </c>
      <c r="AH31" s="188" t="s">
        <v>76</v>
      </c>
      <c r="AI31" s="192" t="str">
        <f t="shared" si="3"/>
        <v>Terminado</v>
      </c>
      <c r="AJ31" s="80">
        <v>247073110</v>
      </c>
      <c r="AK31" s="80">
        <v>61768277</v>
      </c>
      <c r="AL31" s="255"/>
      <c r="AM31" s="255"/>
      <c r="AN31" s="255"/>
    </row>
    <row r="32" spans="2:40" s="67" customFormat="1" ht="224.25">
      <c r="B32" s="81" t="s">
        <v>226</v>
      </c>
      <c r="C32" s="57" t="s">
        <v>272</v>
      </c>
      <c r="D32" s="82" t="s">
        <v>98</v>
      </c>
      <c r="E32" s="82" t="s">
        <v>247</v>
      </c>
      <c r="F32" s="82" t="s">
        <v>100</v>
      </c>
      <c r="G32" s="63">
        <v>1</v>
      </c>
      <c r="H32" s="82" t="s">
        <v>273</v>
      </c>
      <c r="I32" s="84" t="s">
        <v>71</v>
      </c>
      <c r="J32" s="84" t="s">
        <v>72</v>
      </c>
      <c r="K32" s="82" t="s">
        <v>274</v>
      </c>
      <c r="L32" s="82" t="s">
        <v>275</v>
      </c>
      <c r="M32" s="85">
        <v>45337</v>
      </c>
      <c r="N32" s="85">
        <v>45641</v>
      </c>
      <c r="O32" s="64">
        <v>0.25</v>
      </c>
      <c r="P32" s="64">
        <v>0.5</v>
      </c>
      <c r="Q32" s="64">
        <v>0.75</v>
      </c>
      <c r="R32" s="64">
        <v>1</v>
      </c>
      <c r="S32" s="111" t="s">
        <v>75</v>
      </c>
      <c r="T32" s="45">
        <v>13722115</v>
      </c>
      <c r="U32" s="20" t="s">
        <v>232</v>
      </c>
      <c r="V32" s="82" t="s">
        <v>263</v>
      </c>
      <c r="W32" s="311"/>
      <c r="X32" s="20" t="s">
        <v>138</v>
      </c>
      <c r="Y32" s="89" t="s">
        <v>235</v>
      </c>
      <c r="Z32" s="20" t="s">
        <v>236</v>
      </c>
      <c r="AA32" s="22" t="s">
        <v>76</v>
      </c>
      <c r="AB32" s="1"/>
      <c r="AC32" s="183">
        <v>0.25</v>
      </c>
      <c r="AD32" s="238">
        <f t="shared" si="5"/>
        <v>1</v>
      </c>
      <c r="AE32" s="239" t="str">
        <f t="shared" si="6"/>
        <v>Avance satisfactorio</v>
      </c>
      <c r="AF32" s="188" t="s">
        <v>276</v>
      </c>
      <c r="AG32" s="188" t="s">
        <v>277</v>
      </c>
      <c r="AH32" s="188" t="s">
        <v>76</v>
      </c>
      <c r="AI32" s="192" t="str">
        <f t="shared" si="3"/>
        <v>En gestión</v>
      </c>
      <c r="AJ32" s="80">
        <v>13722115</v>
      </c>
      <c r="AK32" s="80">
        <v>3430529</v>
      </c>
      <c r="AL32" s="255"/>
      <c r="AM32" s="255"/>
      <c r="AN32" s="255"/>
    </row>
    <row r="33" spans="2:40" s="67" customFormat="1" ht="189.75">
      <c r="B33" s="81" t="s">
        <v>226</v>
      </c>
      <c r="C33" s="57" t="s">
        <v>278</v>
      </c>
      <c r="D33" s="82" t="s">
        <v>98</v>
      </c>
      <c r="E33" s="82" t="s">
        <v>247</v>
      </c>
      <c r="F33" s="82" t="s">
        <v>100</v>
      </c>
      <c r="G33" s="63">
        <v>1</v>
      </c>
      <c r="H33" s="82" t="s">
        <v>279</v>
      </c>
      <c r="I33" s="84" t="s">
        <v>71</v>
      </c>
      <c r="J33" s="84" t="s">
        <v>72</v>
      </c>
      <c r="K33" s="82" t="s">
        <v>274</v>
      </c>
      <c r="L33" s="82" t="s">
        <v>280</v>
      </c>
      <c r="M33" s="85">
        <v>45337</v>
      </c>
      <c r="N33" s="85">
        <v>45641</v>
      </c>
      <c r="O33" s="64">
        <v>0.25</v>
      </c>
      <c r="P33" s="64">
        <v>0.5</v>
      </c>
      <c r="Q33" s="64">
        <v>0.75</v>
      </c>
      <c r="R33" s="64">
        <v>1</v>
      </c>
      <c r="S33" s="111" t="s">
        <v>75</v>
      </c>
      <c r="T33" s="45">
        <v>13722115</v>
      </c>
      <c r="U33" s="20" t="s">
        <v>232</v>
      </c>
      <c r="V33" s="82" t="s">
        <v>263</v>
      </c>
      <c r="W33" s="311"/>
      <c r="X33" s="22" t="s">
        <v>138</v>
      </c>
      <c r="Y33" s="89" t="s">
        <v>235</v>
      </c>
      <c r="Z33" s="20" t="s">
        <v>236</v>
      </c>
      <c r="AA33" s="22" t="s">
        <v>76</v>
      </c>
      <c r="AB33" s="1"/>
      <c r="AC33" s="183">
        <v>0.25</v>
      </c>
      <c r="AD33" s="238">
        <f t="shared" si="5"/>
        <v>1</v>
      </c>
      <c r="AE33" s="239" t="str">
        <f t="shared" si="6"/>
        <v>Avance satisfactorio</v>
      </c>
      <c r="AF33" s="188" t="s">
        <v>281</v>
      </c>
      <c r="AG33" s="188" t="s">
        <v>282</v>
      </c>
      <c r="AH33" s="188" t="s">
        <v>76</v>
      </c>
      <c r="AI33" s="192" t="str">
        <f t="shared" si="3"/>
        <v>En gestión</v>
      </c>
      <c r="AJ33" s="80">
        <v>13722115</v>
      </c>
      <c r="AK33" s="80">
        <v>3430529</v>
      </c>
      <c r="AL33" s="255"/>
      <c r="AM33" s="255"/>
      <c r="AN33" s="255"/>
    </row>
    <row r="34" spans="2:40" s="67" customFormat="1" ht="87" customHeight="1">
      <c r="B34" s="81" t="s">
        <v>226</v>
      </c>
      <c r="C34" s="57" t="s">
        <v>283</v>
      </c>
      <c r="D34" s="82" t="s">
        <v>98</v>
      </c>
      <c r="E34" s="82" t="s">
        <v>284</v>
      </c>
      <c r="F34" s="82" t="s">
        <v>100</v>
      </c>
      <c r="G34" s="63">
        <v>1</v>
      </c>
      <c r="H34" s="82" t="s">
        <v>285</v>
      </c>
      <c r="I34" s="84" t="s">
        <v>71</v>
      </c>
      <c r="J34" s="84" t="s">
        <v>72</v>
      </c>
      <c r="K34" s="82" t="s">
        <v>274</v>
      </c>
      <c r="L34" s="82" t="s">
        <v>286</v>
      </c>
      <c r="M34" s="85">
        <v>45413</v>
      </c>
      <c r="N34" s="85">
        <v>45641</v>
      </c>
      <c r="O34" s="64">
        <v>0</v>
      </c>
      <c r="P34" s="64">
        <v>0.33</v>
      </c>
      <c r="Q34" s="64">
        <v>0.66</v>
      </c>
      <c r="R34" s="64">
        <v>1</v>
      </c>
      <c r="S34" s="111" t="s">
        <v>75</v>
      </c>
      <c r="T34" s="45">
        <v>13722115</v>
      </c>
      <c r="U34" s="20" t="s">
        <v>232</v>
      </c>
      <c r="V34" s="82" t="s">
        <v>263</v>
      </c>
      <c r="W34" s="311"/>
      <c r="X34" s="22" t="s">
        <v>138</v>
      </c>
      <c r="Y34" s="89" t="s">
        <v>235</v>
      </c>
      <c r="Z34" s="20" t="s">
        <v>236</v>
      </c>
      <c r="AA34" s="22" t="s">
        <v>76</v>
      </c>
      <c r="AB34" s="1"/>
      <c r="AC34" s="183">
        <v>0</v>
      </c>
      <c r="AD34" s="238" t="str">
        <f t="shared" si="5"/>
        <v>No Aplica</v>
      </c>
      <c r="AE34" s="239" t="str">
        <f t="shared" si="6"/>
        <v>No reporta avance en el periodo</v>
      </c>
      <c r="AF34" s="188" t="s">
        <v>76</v>
      </c>
      <c r="AG34" s="188" t="s">
        <v>76</v>
      </c>
      <c r="AH34" s="188" t="s">
        <v>76</v>
      </c>
      <c r="AI34" s="192" t="str">
        <f t="shared" si="3"/>
        <v>Sin iniciar</v>
      </c>
      <c r="AJ34" s="80">
        <v>13722115</v>
      </c>
      <c r="AK34" s="80">
        <v>3430529</v>
      </c>
      <c r="AL34" s="255"/>
      <c r="AM34" s="255"/>
      <c r="AN34" s="255"/>
    </row>
    <row r="35" spans="2:40" s="67" customFormat="1" ht="155.25">
      <c r="B35" s="81" t="s">
        <v>226</v>
      </c>
      <c r="C35" s="57" t="s">
        <v>287</v>
      </c>
      <c r="D35" s="82" t="s">
        <v>98</v>
      </c>
      <c r="E35" s="82" t="s">
        <v>247</v>
      </c>
      <c r="F35" s="82" t="s">
        <v>100</v>
      </c>
      <c r="G35" s="63">
        <v>1</v>
      </c>
      <c r="H35" s="82" t="s">
        <v>288</v>
      </c>
      <c r="I35" s="84" t="s">
        <v>71</v>
      </c>
      <c r="J35" s="84" t="s">
        <v>72</v>
      </c>
      <c r="K35" s="82" t="s">
        <v>274</v>
      </c>
      <c r="L35" s="82" t="s">
        <v>289</v>
      </c>
      <c r="M35" s="85">
        <v>45337</v>
      </c>
      <c r="N35" s="85">
        <v>45641</v>
      </c>
      <c r="O35" s="64">
        <v>0.25</v>
      </c>
      <c r="P35" s="64">
        <v>0.5</v>
      </c>
      <c r="Q35" s="64">
        <v>0.75</v>
      </c>
      <c r="R35" s="64">
        <v>1</v>
      </c>
      <c r="S35" s="111" t="s">
        <v>75</v>
      </c>
      <c r="T35" s="45">
        <v>13722115</v>
      </c>
      <c r="U35" s="20" t="s">
        <v>232</v>
      </c>
      <c r="V35" s="82" t="s">
        <v>263</v>
      </c>
      <c r="W35" s="311"/>
      <c r="X35" s="22" t="s">
        <v>138</v>
      </c>
      <c r="Y35" s="89" t="s">
        <v>235</v>
      </c>
      <c r="Z35" s="20" t="s">
        <v>236</v>
      </c>
      <c r="AA35" s="22" t="s">
        <v>76</v>
      </c>
      <c r="AB35" s="1"/>
      <c r="AC35" s="183">
        <v>0.25</v>
      </c>
      <c r="AD35" s="238">
        <f t="shared" si="5"/>
        <v>1</v>
      </c>
      <c r="AE35" s="239" t="str">
        <f t="shared" si="6"/>
        <v>Avance satisfactorio</v>
      </c>
      <c r="AF35" s="188" t="s">
        <v>290</v>
      </c>
      <c r="AG35" s="188" t="s">
        <v>291</v>
      </c>
      <c r="AH35" s="188" t="s">
        <v>76</v>
      </c>
      <c r="AI35" s="192" t="str">
        <f t="shared" si="3"/>
        <v>En gestión</v>
      </c>
      <c r="AJ35" s="80">
        <v>13722115</v>
      </c>
      <c r="AK35" s="80">
        <v>3430529</v>
      </c>
      <c r="AL35" s="255"/>
      <c r="AM35" s="255"/>
      <c r="AN35" s="255"/>
    </row>
    <row r="36" spans="2:40" s="67" customFormat="1" ht="107.25" customHeight="1">
      <c r="B36" s="81" t="s">
        <v>226</v>
      </c>
      <c r="C36" s="57" t="s">
        <v>292</v>
      </c>
      <c r="D36" s="82" t="s">
        <v>98</v>
      </c>
      <c r="E36" s="82" t="s">
        <v>247</v>
      </c>
      <c r="F36" s="82" t="s">
        <v>100</v>
      </c>
      <c r="G36" s="63">
        <v>1</v>
      </c>
      <c r="H36" s="82" t="s">
        <v>293</v>
      </c>
      <c r="I36" s="84" t="s">
        <v>71</v>
      </c>
      <c r="J36" s="84" t="s">
        <v>72</v>
      </c>
      <c r="K36" s="82" t="s">
        <v>274</v>
      </c>
      <c r="L36" s="82" t="s">
        <v>294</v>
      </c>
      <c r="M36" s="85">
        <v>45337</v>
      </c>
      <c r="N36" s="85">
        <v>45641</v>
      </c>
      <c r="O36" s="64">
        <v>0.25</v>
      </c>
      <c r="P36" s="64">
        <v>0.5</v>
      </c>
      <c r="Q36" s="64">
        <v>0.75</v>
      </c>
      <c r="R36" s="64">
        <v>1</v>
      </c>
      <c r="S36" s="111" t="s">
        <v>75</v>
      </c>
      <c r="T36" s="45">
        <v>13722115</v>
      </c>
      <c r="U36" s="20" t="s">
        <v>232</v>
      </c>
      <c r="V36" s="82" t="s">
        <v>263</v>
      </c>
      <c r="W36" s="311"/>
      <c r="X36" s="22" t="s">
        <v>138</v>
      </c>
      <c r="Y36" s="89" t="s">
        <v>235</v>
      </c>
      <c r="Z36" s="20" t="s">
        <v>236</v>
      </c>
      <c r="AA36" s="22" t="s">
        <v>76</v>
      </c>
      <c r="AB36" s="1"/>
      <c r="AC36" s="183">
        <v>0.25</v>
      </c>
      <c r="AD36" s="238">
        <f t="shared" si="5"/>
        <v>1</v>
      </c>
      <c r="AE36" s="239" t="str">
        <f t="shared" si="6"/>
        <v>Avance satisfactorio</v>
      </c>
      <c r="AF36" s="188" t="s">
        <v>295</v>
      </c>
      <c r="AG36" s="188" t="s">
        <v>296</v>
      </c>
      <c r="AH36" s="188" t="s">
        <v>76</v>
      </c>
      <c r="AI36" s="192" t="str">
        <f t="shared" si="3"/>
        <v>En gestión</v>
      </c>
      <c r="AJ36" s="80">
        <v>13722115</v>
      </c>
      <c r="AK36" s="80">
        <v>3430529</v>
      </c>
      <c r="AL36" s="255"/>
      <c r="AM36" s="255"/>
      <c r="AN36" s="255"/>
    </row>
    <row r="37" spans="2:40" s="67" customFormat="1" ht="107.25" customHeight="1">
      <c r="B37" s="81" t="s">
        <v>226</v>
      </c>
      <c r="C37" s="57" t="s">
        <v>297</v>
      </c>
      <c r="D37" s="82" t="s">
        <v>98</v>
      </c>
      <c r="E37" s="82" t="s">
        <v>247</v>
      </c>
      <c r="F37" s="82" t="s">
        <v>100</v>
      </c>
      <c r="G37" s="63">
        <v>1</v>
      </c>
      <c r="H37" s="82" t="s">
        <v>298</v>
      </c>
      <c r="I37" s="84" t="s">
        <v>71</v>
      </c>
      <c r="J37" s="84" t="s">
        <v>72</v>
      </c>
      <c r="K37" s="82" t="s">
        <v>274</v>
      </c>
      <c r="L37" s="82" t="s">
        <v>299</v>
      </c>
      <c r="M37" s="85">
        <v>45337</v>
      </c>
      <c r="N37" s="85">
        <v>45641</v>
      </c>
      <c r="O37" s="64">
        <v>0.25</v>
      </c>
      <c r="P37" s="64">
        <v>0.5</v>
      </c>
      <c r="Q37" s="64">
        <v>0.75</v>
      </c>
      <c r="R37" s="64">
        <v>1</v>
      </c>
      <c r="S37" s="111" t="s">
        <v>75</v>
      </c>
      <c r="T37" s="45">
        <v>13722115</v>
      </c>
      <c r="U37" s="20" t="s">
        <v>232</v>
      </c>
      <c r="V37" s="82" t="s">
        <v>263</v>
      </c>
      <c r="W37" s="312"/>
      <c r="X37" s="20" t="s">
        <v>234</v>
      </c>
      <c r="Y37" s="89" t="s">
        <v>235</v>
      </c>
      <c r="Z37" s="20" t="s">
        <v>300</v>
      </c>
      <c r="AA37" s="22" t="s">
        <v>76</v>
      </c>
      <c r="AB37" s="1"/>
      <c r="AC37" s="183">
        <v>0.25</v>
      </c>
      <c r="AD37" s="238">
        <f t="shared" si="5"/>
        <v>1</v>
      </c>
      <c r="AE37" s="239" t="str">
        <f t="shared" si="6"/>
        <v>Avance satisfactorio</v>
      </c>
      <c r="AF37" s="188" t="s">
        <v>301</v>
      </c>
      <c r="AG37" s="188" t="s">
        <v>302</v>
      </c>
      <c r="AH37" s="188" t="s">
        <v>76</v>
      </c>
      <c r="AI37" s="192" t="str">
        <f t="shared" si="3"/>
        <v>En gestión</v>
      </c>
      <c r="AJ37" s="80">
        <v>13722115</v>
      </c>
      <c r="AK37" s="80">
        <v>3430529</v>
      </c>
      <c r="AL37" s="254"/>
      <c r="AM37" s="254"/>
      <c r="AN37" s="254"/>
    </row>
    <row r="38" spans="2:40" s="67" customFormat="1" ht="267" customHeight="1">
      <c r="B38" s="81" t="s">
        <v>226</v>
      </c>
      <c r="C38" s="57" t="s">
        <v>303</v>
      </c>
      <c r="D38" s="82" t="s">
        <v>98</v>
      </c>
      <c r="E38" s="82" t="s">
        <v>304</v>
      </c>
      <c r="F38" s="82" t="s">
        <v>100</v>
      </c>
      <c r="G38" s="63">
        <v>1</v>
      </c>
      <c r="H38" s="82" t="s">
        <v>305</v>
      </c>
      <c r="I38" s="84" t="s">
        <v>118</v>
      </c>
      <c r="J38" s="84" t="s">
        <v>72</v>
      </c>
      <c r="K38" s="82" t="s">
        <v>306</v>
      </c>
      <c r="L38" s="82" t="s">
        <v>307</v>
      </c>
      <c r="M38" s="85">
        <v>45306</v>
      </c>
      <c r="N38" s="85">
        <v>45657</v>
      </c>
      <c r="O38" s="64">
        <v>1</v>
      </c>
      <c r="P38" s="64">
        <v>1</v>
      </c>
      <c r="Q38" s="64">
        <v>1</v>
      </c>
      <c r="R38" s="64">
        <v>1</v>
      </c>
      <c r="S38" s="111" t="s">
        <v>75</v>
      </c>
      <c r="T38" s="45">
        <v>104485412</v>
      </c>
      <c r="U38" s="20" t="s">
        <v>232</v>
      </c>
      <c r="V38" s="82" t="s">
        <v>308</v>
      </c>
      <c r="W38" s="310">
        <v>10849137627.333336</v>
      </c>
      <c r="X38" s="20" t="s">
        <v>234</v>
      </c>
      <c r="Y38" s="89" t="s">
        <v>235</v>
      </c>
      <c r="Z38" s="20" t="s">
        <v>236</v>
      </c>
      <c r="AA38" s="22" t="s">
        <v>76</v>
      </c>
      <c r="AB38" s="1"/>
      <c r="AC38" s="183">
        <f>(18025+102+11+49)/(18025+102+11+49)</f>
        <v>1</v>
      </c>
      <c r="AD38" s="238">
        <f t="shared" si="5"/>
        <v>1</v>
      </c>
      <c r="AE38" s="239" t="str">
        <f t="shared" si="6"/>
        <v>Avance satisfactorio</v>
      </c>
      <c r="AF38" s="188" t="s">
        <v>1458</v>
      </c>
      <c r="AG38" s="188" t="s">
        <v>1459</v>
      </c>
      <c r="AH38" s="188" t="s">
        <v>76</v>
      </c>
      <c r="AI38" s="192" t="str">
        <f t="shared" si="3"/>
        <v>Terminado</v>
      </c>
      <c r="AJ38" s="80">
        <v>104485412</v>
      </c>
      <c r="AK38" s="80">
        <v>26121353</v>
      </c>
      <c r="AL38" s="253">
        <v>10849137627.33</v>
      </c>
      <c r="AM38" s="253">
        <v>9225135564.5200005</v>
      </c>
      <c r="AN38" s="253">
        <v>439363103.58999997</v>
      </c>
    </row>
    <row r="39" spans="2:40" s="67" customFormat="1" ht="168" customHeight="1">
      <c r="B39" s="81" t="s">
        <v>226</v>
      </c>
      <c r="C39" s="57" t="s">
        <v>309</v>
      </c>
      <c r="D39" s="82" t="s">
        <v>98</v>
      </c>
      <c r="E39" s="82" t="s">
        <v>247</v>
      </c>
      <c r="F39" s="82" t="s">
        <v>100</v>
      </c>
      <c r="G39" s="63">
        <v>1</v>
      </c>
      <c r="H39" s="82" t="s">
        <v>310</v>
      </c>
      <c r="I39" s="84" t="s">
        <v>71</v>
      </c>
      <c r="J39" s="84" t="s">
        <v>72</v>
      </c>
      <c r="K39" s="82" t="s">
        <v>311</v>
      </c>
      <c r="L39" s="82" t="s">
        <v>312</v>
      </c>
      <c r="M39" s="85">
        <v>45293</v>
      </c>
      <c r="N39" s="85">
        <v>45657</v>
      </c>
      <c r="O39" s="64">
        <v>1</v>
      </c>
      <c r="P39" s="64">
        <v>1</v>
      </c>
      <c r="Q39" s="64">
        <v>1</v>
      </c>
      <c r="R39" s="64">
        <v>1</v>
      </c>
      <c r="S39" s="111" t="s">
        <v>75</v>
      </c>
      <c r="T39" s="45">
        <v>104485412</v>
      </c>
      <c r="U39" s="20" t="s">
        <v>232</v>
      </c>
      <c r="V39" s="82" t="s">
        <v>308</v>
      </c>
      <c r="W39" s="311"/>
      <c r="X39" s="20" t="s">
        <v>234</v>
      </c>
      <c r="Y39" s="89" t="s">
        <v>235</v>
      </c>
      <c r="Z39" s="20" t="s">
        <v>236</v>
      </c>
      <c r="AA39" s="22" t="s">
        <v>76</v>
      </c>
      <c r="AB39" s="1"/>
      <c r="AC39" s="183">
        <f>223/225</f>
        <v>0.99111111111111116</v>
      </c>
      <c r="AD39" s="238">
        <f t="shared" si="5"/>
        <v>0.99111111111111116</v>
      </c>
      <c r="AE39" s="239" t="str">
        <f t="shared" si="6"/>
        <v>Avance satisfactorio</v>
      </c>
      <c r="AF39" s="188" t="s">
        <v>1460</v>
      </c>
      <c r="AG39" s="188" t="s">
        <v>313</v>
      </c>
      <c r="AH39" s="188" t="s">
        <v>314</v>
      </c>
      <c r="AI39" s="192" t="str">
        <f t="shared" si="3"/>
        <v>En gestión</v>
      </c>
      <c r="AJ39" s="80">
        <v>104485412</v>
      </c>
      <c r="AK39" s="80">
        <v>26121353</v>
      </c>
      <c r="AL39" s="255"/>
      <c r="AM39" s="255"/>
      <c r="AN39" s="255"/>
    </row>
    <row r="40" spans="2:40" s="67" customFormat="1" ht="125.25" customHeight="1">
      <c r="B40" s="81" t="s">
        <v>226</v>
      </c>
      <c r="C40" s="57" t="s">
        <v>315</v>
      </c>
      <c r="D40" s="82" t="s">
        <v>98</v>
      </c>
      <c r="E40" s="82" t="s">
        <v>247</v>
      </c>
      <c r="F40" s="82" t="s">
        <v>100</v>
      </c>
      <c r="G40" s="63">
        <v>1</v>
      </c>
      <c r="H40" s="82" t="s">
        <v>316</v>
      </c>
      <c r="I40" s="84" t="s">
        <v>71</v>
      </c>
      <c r="J40" s="84" t="s">
        <v>72</v>
      </c>
      <c r="K40" s="82" t="s">
        <v>317</v>
      </c>
      <c r="L40" s="82" t="s">
        <v>318</v>
      </c>
      <c r="M40" s="85">
        <v>45383</v>
      </c>
      <c r="N40" s="85">
        <v>45657</v>
      </c>
      <c r="O40" s="64">
        <v>0</v>
      </c>
      <c r="P40" s="64">
        <v>0.2</v>
      </c>
      <c r="Q40" s="64">
        <v>0.7</v>
      </c>
      <c r="R40" s="64">
        <v>1</v>
      </c>
      <c r="S40" s="111" t="s">
        <v>75</v>
      </c>
      <c r="T40" s="45">
        <v>234376887</v>
      </c>
      <c r="U40" s="20" t="s">
        <v>232</v>
      </c>
      <c r="V40" s="82" t="s">
        <v>308</v>
      </c>
      <c r="W40" s="311"/>
      <c r="X40" s="20" t="s">
        <v>234</v>
      </c>
      <c r="Y40" s="89" t="s">
        <v>235</v>
      </c>
      <c r="Z40" s="20" t="s">
        <v>236</v>
      </c>
      <c r="AA40" s="22" t="s">
        <v>76</v>
      </c>
      <c r="AB40" s="1"/>
      <c r="AC40" s="183">
        <v>0</v>
      </c>
      <c r="AD40" s="238" t="str">
        <f t="shared" si="5"/>
        <v>No Aplica</v>
      </c>
      <c r="AE40" s="239" t="str">
        <f t="shared" si="6"/>
        <v>No reporta avance en el periodo</v>
      </c>
      <c r="AF40" s="188" t="s">
        <v>76</v>
      </c>
      <c r="AG40" s="188" t="s">
        <v>76</v>
      </c>
      <c r="AH40" s="188" t="s">
        <v>76</v>
      </c>
      <c r="AI40" s="192" t="str">
        <f t="shared" si="3"/>
        <v>Sin iniciar</v>
      </c>
      <c r="AJ40" s="80">
        <v>234376887</v>
      </c>
      <c r="AK40" s="80">
        <v>58594222</v>
      </c>
      <c r="AL40" s="255"/>
      <c r="AM40" s="255"/>
      <c r="AN40" s="255"/>
    </row>
    <row r="41" spans="2:40" s="67" customFormat="1" ht="126" customHeight="1">
      <c r="B41" s="81" t="s">
        <v>226</v>
      </c>
      <c r="C41" s="57" t="s">
        <v>319</v>
      </c>
      <c r="D41" s="82" t="s">
        <v>98</v>
      </c>
      <c r="E41" s="82" t="s">
        <v>247</v>
      </c>
      <c r="F41" s="82" t="s">
        <v>100</v>
      </c>
      <c r="G41" s="63">
        <v>1</v>
      </c>
      <c r="H41" s="82" t="s">
        <v>320</v>
      </c>
      <c r="I41" s="84" t="s">
        <v>218</v>
      </c>
      <c r="J41" s="84" t="s">
        <v>72</v>
      </c>
      <c r="K41" s="82" t="s">
        <v>321</v>
      </c>
      <c r="L41" s="82" t="s">
        <v>322</v>
      </c>
      <c r="M41" s="85">
        <v>45293</v>
      </c>
      <c r="N41" s="85">
        <v>45657</v>
      </c>
      <c r="O41" s="64">
        <v>1</v>
      </c>
      <c r="P41" s="64">
        <v>1</v>
      </c>
      <c r="Q41" s="64">
        <v>1</v>
      </c>
      <c r="R41" s="64">
        <v>1</v>
      </c>
      <c r="S41" s="111" t="s">
        <v>76</v>
      </c>
      <c r="T41" s="45">
        <v>0</v>
      </c>
      <c r="U41" s="20" t="s">
        <v>232</v>
      </c>
      <c r="V41" s="82" t="s">
        <v>308</v>
      </c>
      <c r="W41" s="311"/>
      <c r="X41" s="20" t="s">
        <v>234</v>
      </c>
      <c r="Y41" s="89" t="s">
        <v>235</v>
      </c>
      <c r="Z41" s="20" t="s">
        <v>236</v>
      </c>
      <c r="AA41" s="22" t="s">
        <v>76</v>
      </c>
      <c r="AB41" s="1"/>
      <c r="AC41" s="183">
        <f>84/84</f>
        <v>1</v>
      </c>
      <c r="AD41" s="238">
        <f t="shared" si="5"/>
        <v>1</v>
      </c>
      <c r="AE41" s="239" t="str">
        <f t="shared" si="6"/>
        <v>Avance satisfactorio</v>
      </c>
      <c r="AF41" s="188" t="s">
        <v>323</v>
      </c>
      <c r="AG41" s="188" t="s">
        <v>324</v>
      </c>
      <c r="AH41" s="188" t="s">
        <v>76</v>
      </c>
      <c r="AI41" s="192" t="str">
        <f t="shared" si="3"/>
        <v>Terminado</v>
      </c>
      <c r="AJ41" s="80">
        <v>0</v>
      </c>
      <c r="AK41" s="80">
        <v>0</v>
      </c>
      <c r="AL41" s="255"/>
      <c r="AM41" s="255"/>
      <c r="AN41" s="255"/>
    </row>
    <row r="42" spans="2:40" s="67" customFormat="1" ht="133.5" customHeight="1">
      <c r="B42" s="81" t="s">
        <v>226</v>
      </c>
      <c r="C42" s="57" t="s">
        <v>325</v>
      </c>
      <c r="D42" s="82" t="s">
        <v>98</v>
      </c>
      <c r="E42" s="82" t="s">
        <v>247</v>
      </c>
      <c r="F42" s="82" t="s">
        <v>100</v>
      </c>
      <c r="G42" s="63">
        <v>1</v>
      </c>
      <c r="H42" s="82" t="s">
        <v>326</v>
      </c>
      <c r="I42" s="84" t="s">
        <v>71</v>
      </c>
      <c r="J42" s="84" t="s">
        <v>72</v>
      </c>
      <c r="K42" s="82" t="s">
        <v>327</v>
      </c>
      <c r="L42" s="82" t="s">
        <v>328</v>
      </c>
      <c r="M42" s="85">
        <v>45293</v>
      </c>
      <c r="N42" s="85">
        <v>45657</v>
      </c>
      <c r="O42" s="64">
        <v>1</v>
      </c>
      <c r="P42" s="64">
        <v>1</v>
      </c>
      <c r="Q42" s="64">
        <v>1</v>
      </c>
      <c r="R42" s="64">
        <v>1</v>
      </c>
      <c r="S42" s="111" t="s">
        <v>75</v>
      </c>
      <c r="T42" s="45">
        <v>266243482</v>
      </c>
      <c r="U42" s="20" t="s">
        <v>232</v>
      </c>
      <c r="V42" s="82" t="s">
        <v>308</v>
      </c>
      <c r="W42" s="311"/>
      <c r="X42" s="20" t="s">
        <v>234</v>
      </c>
      <c r="Y42" s="89" t="s">
        <v>235</v>
      </c>
      <c r="Z42" s="20" t="s">
        <v>236</v>
      </c>
      <c r="AA42" s="22" t="s">
        <v>76</v>
      </c>
      <c r="AB42" s="1"/>
      <c r="AC42" s="183">
        <f>(6508/6508*60%)+(235/235*40%)</f>
        <v>1</v>
      </c>
      <c r="AD42" s="238">
        <f t="shared" si="5"/>
        <v>1</v>
      </c>
      <c r="AE42" s="239" t="str">
        <f t="shared" si="6"/>
        <v>Avance satisfactorio</v>
      </c>
      <c r="AF42" s="188" t="s">
        <v>1461</v>
      </c>
      <c r="AG42" s="188" t="s">
        <v>329</v>
      </c>
      <c r="AH42" s="188" t="s">
        <v>76</v>
      </c>
      <c r="AI42" s="192" t="str">
        <f t="shared" si="3"/>
        <v>Terminado</v>
      </c>
      <c r="AJ42" s="80">
        <v>266243482</v>
      </c>
      <c r="AK42" s="80">
        <v>66560871</v>
      </c>
      <c r="AL42" s="255"/>
      <c r="AM42" s="255"/>
      <c r="AN42" s="255"/>
    </row>
    <row r="43" spans="2:40" s="67" customFormat="1" ht="108.75" customHeight="1">
      <c r="B43" s="81" t="s">
        <v>226</v>
      </c>
      <c r="C43" s="57" t="s">
        <v>330</v>
      </c>
      <c r="D43" s="82" t="s">
        <v>98</v>
      </c>
      <c r="E43" s="82" t="s">
        <v>304</v>
      </c>
      <c r="F43" s="82" t="s">
        <v>100</v>
      </c>
      <c r="G43" s="63">
        <v>1</v>
      </c>
      <c r="H43" s="82" t="s">
        <v>331</v>
      </c>
      <c r="I43" s="84" t="s">
        <v>218</v>
      </c>
      <c r="J43" s="84" t="s">
        <v>72</v>
      </c>
      <c r="K43" s="82" t="s">
        <v>332</v>
      </c>
      <c r="L43" s="82" t="s">
        <v>333</v>
      </c>
      <c r="M43" s="85">
        <v>45322</v>
      </c>
      <c r="N43" s="85">
        <v>45657</v>
      </c>
      <c r="O43" s="64">
        <v>0.25</v>
      </c>
      <c r="P43" s="64">
        <v>0.5</v>
      </c>
      <c r="Q43" s="64">
        <v>0.75</v>
      </c>
      <c r="R43" s="64">
        <v>1</v>
      </c>
      <c r="S43" s="111" t="s">
        <v>76</v>
      </c>
      <c r="T43" s="45">
        <v>0</v>
      </c>
      <c r="U43" s="20" t="s">
        <v>232</v>
      </c>
      <c r="V43" s="82" t="s">
        <v>308</v>
      </c>
      <c r="W43" s="312"/>
      <c r="X43" s="20" t="s">
        <v>234</v>
      </c>
      <c r="Y43" s="89" t="s">
        <v>334</v>
      </c>
      <c r="Z43" s="20" t="s">
        <v>300</v>
      </c>
      <c r="AA43" s="22" t="s">
        <v>76</v>
      </c>
      <c r="AB43" s="1"/>
      <c r="AC43" s="183">
        <v>0.25</v>
      </c>
      <c r="AD43" s="238">
        <f t="shared" si="5"/>
        <v>1</v>
      </c>
      <c r="AE43" s="239" t="str">
        <f t="shared" si="6"/>
        <v>Avance satisfactorio</v>
      </c>
      <c r="AF43" s="188" t="s">
        <v>335</v>
      </c>
      <c r="AG43" s="188" t="s">
        <v>336</v>
      </c>
      <c r="AH43" s="188" t="s">
        <v>76</v>
      </c>
      <c r="AI43" s="192" t="str">
        <f t="shared" si="3"/>
        <v>En gestión</v>
      </c>
      <c r="AJ43" s="80">
        <v>0</v>
      </c>
      <c r="AK43" s="80">
        <v>0</v>
      </c>
      <c r="AL43" s="254"/>
      <c r="AM43" s="254"/>
      <c r="AN43" s="254"/>
    </row>
    <row r="44" spans="2:40" s="67" customFormat="1" ht="147.75" customHeight="1">
      <c r="B44" s="81" t="s">
        <v>226</v>
      </c>
      <c r="C44" s="57" t="s">
        <v>337</v>
      </c>
      <c r="D44" s="82" t="s">
        <v>98</v>
      </c>
      <c r="E44" s="82" t="s">
        <v>247</v>
      </c>
      <c r="F44" s="82" t="s">
        <v>100</v>
      </c>
      <c r="G44" s="63">
        <v>1</v>
      </c>
      <c r="H44" s="82" t="s">
        <v>338</v>
      </c>
      <c r="I44" s="84" t="s">
        <v>71</v>
      </c>
      <c r="J44" s="84" t="s">
        <v>72</v>
      </c>
      <c r="K44" s="82" t="s">
        <v>339</v>
      </c>
      <c r="L44" s="85" t="s">
        <v>340</v>
      </c>
      <c r="M44" s="85">
        <v>45293</v>
      </c>
      <c r="N44" s="85">
        <v>45657</v>
      </c>
      <c r="O44" s="64">
        <v>0.25</v>
      </c>
      <c r="P44" s="64">
        <v>0.5</v>
      </c>
      <c r="Q44" s="64">
        <v>0.75</v>
      </c>
      <c r="R44" s="64">
        <v>1</v>
      </c>
      <c r="S44" s="111" t="s">
        <v>75</v>
      </c>
      <c r="T44" s="45">
        <v>355219981</v>
      </c>
      <c r="U44" s="20" t="s">
        <v>232</v>
      </c>
      <c r="V44" s="82" t="s">
        <v>341</v>
      </c>
      <c r="W44" s="313">
        <v>1734069733.3333333</v>
      </c>
      <c r="X44" s="20" t="s">
        <v>234</v>
      </c>
      <c r="Y44" s="89" t="s">
        <v>235</v>
      </c>
      <c r="Z44" s="20" t="s">
        <v>236</v>
      </c>
      <c r="AA44" s="22" t="s">
        <v>76</v>
      </c>
      <c r="AB44" s="1"/>
      <c r="AC44" s="183">
        <f>(1/ 4)</f>
        <v>0.25</v>
      </c>
      <c r="AD44" s="238">
        <f t="shared" si="5"/>
        <v>1</v>
      </c>
      <c r="AE44" s="239" t="str">
        <f t="shared" si="6"/>
        <v>Avance satisfactorio</v>
      </c>
      <c r="AF44" s="188" t="s">
        <v>342</v>
      </c>
      <c r="AG44" s="188" t="s">
        <v>343</v>
      </c>
      <c r="AH44" s="188" t="s">
        <v>76</v>
      </c>
      <c r="AI44" s="192" t="str">
        <f t="shared" si="3"/>
        <v>En gestión</v>
      </c>
      <c r="AJ44" s="80">
        <v>355219981</v>
      </c>
      <c r="AK44" s="80">
        <v>88804995</v>
      </c>
      <c r="AL44" s="253">
        <v>1734069733.3299999</v>
      </c>
      <c r="AM44" s="253">
        <v>1551620034</v>
      </c>
      <c r="AN44" s="253">
        <v>134248100.66999999</v>
      </c>
    </row>
    <row r="45" spans="2:40" s="67" customFormat="1" ht="201.75" customHeight="1">
      <c r="B45" s="81" t="s">
        <v>226</v>
      </c>
      <c r="C45" s="57" t="s">
        <v>344</v>
      </c>
      <c r="D45" s="82" t="s">
        <v>98</v>
      </c>
      <c r="E45" s="82" t="s">
        <v>247</v>
      </c>
      <c r="F45" s="82" t="s">
        <v>100</v>
      </c>
      <c r="G45" s="63">
        <v>1</v>
      </c>
      <c r="H45" s="82" t="s">
        <v>345</v>
      </c>
      <c r="I45" s="84" t="s">
        <v>71</v>
      </c>
      <c r="J45" s="84" t="s">
        <v>72</v>
      </c>
      <c r="K45" s="82" t="s">
        <v>346</v>
      </c>
      <c r="L45" s="85" t="s">
        <v>347</v>
      </c>
      <c r="M45" s="85">
        <v>45293</v>
      </c>
      <c r="N45" s="85">
        <v>45657</v>
      </c>
      <c r="O45" s="64">
        <v>0.8</v>
      </c>
      <c r="P45" s="64">
        <v>0.85</v>
      </c>
      <c r="Q45" s="64">
        <v>0.9</v>
      </c>
      <c r="R45" s="64">
        <v>1</v>
      </c>
      <c r="S45" s="111" t="s">
        <v>75</v>
      </c>
      <c r="T45" s="45">
        <v>390304823</v>
      </c>
      <c r="U45" s="20" t="s">
        <v>232</v>
      </c>
      <c r="V45" s="82" t="s">
        <v>341</v>
      </c>
      <c r="W45" s="314"/>
      <c r="X45" s="20" t="s">
        <v>234</v>
      </c>
      <c r="Y45" s="89" t="s">
        <v>235</v>
      </c>
      <c r="Z45" s="20" t="s">
        <v>236</v>
      </c>
      <c r="AA45" s="22" t="s">
        <v>76</v>
      </c>
      <c r="AB45" s="1"/>
      <c r="AC45" s="183">
        <f>375/384</f>
        <v>0.9765625</v>
      </c>
      <c r="AD45" s="238">
        <f t="shared" si="5"/>
        <v>1</v>
      </c>
      <c r="AE45" s="239" t="str">
        <f t="shared" si="6"/>
        <v>Avance satisfactorio</v>
      </c>
      <c r="AF45" s="188" t="s">
        <v>348</v>
      </c>
      <c r="AG45" s="188" t="s">
        <v>349</v>
      </c>
      <c r="AH45" s="188" t="s">
        <v>76</v>
      </c>
      <c r="AI45" s="192" t="str">
        <f t="shared" si="3"/>
        <v>En gestión</v>
      </c>
      <c r="AJ45" s="80">
        <v>390304823</v>
      </c>
      <c r="AK45" s="80">
        <v>97576206</v>
      </c>
      <c r="AL45" s="255"/>
      <c r="AM45" s="255"/>
      <c r="AN45" s="255"/>
    </row>
    <row r="46" spans="2:40" s="67" customFormat="1" ht="153.75" customHeight="1">
      <c r="B46" s="81" t="s">
        <v>226</v>
      </c>
      <c r="C46" s="57" t="s">
        <v>350</v>
      </c>
      <c r="D46" s="82" t="s">
        <v>98</v>
      </c>
      <c r="E46" s="82" t="s">
        <v>247</v>
      </c>
      <c r="F46" s="82" t="s">
        <v>100</v>
      </c>
      <c r="G46" s="63">
        <v>1</v>
      </c>
      <c r="H46" s="82" t="s">
        <v>351</v>
      </c>
      <c r="I46" s="84" t="s">
        <v>71</v>
      </c>
      <c r="J46" s="84" t="s">
        <v>72</v>
      </c>
      <c r="K46" s="82" t="s">
        <v>339</v>
      </c>
      <c r="L46" s="85" t="s">
        <v>352</v>
      </c>
      <c r="M46" s="85">
        <v>45293</v>
      </c>
      <c r="N46" s="85">
        <v>45657</v>
      </c>
      <c r="O46" s="64">
        <v>0.25</v>
      </c>
      <c r="P46" s="64">
        <v>0.5</v>
      </c>
      <c r="Q46" s="64">
        <v>0.75</v>
      </c>
      <c r="R46" s="64">
        <v>1</v>
      </c>
      <c r="S46" s="111" t="s">
        <v>75</v>
      </c>
      <c r="T46" s="45">
        <v>456181431</v>
      </c>
      <c r="U46" s="20" t="s">
        <v>232</v>
      </c>
      <c r="V46" s="82" t="s">
        <v>341</v>
      </c>
      <c r="W46" s="314"/>
      <c r="X46" s="20" t="s">
        <v>234</v>
      </c>
      <c r="Y46" s="89" t="s">
        <v>235</v>
      </c>
      <c r="Z46" s="20" t="s">
        <v>236</v>
      </c>
      <c r="AA46" s="22" t="s">
        <v>76</v>
      </c>
      <c r="AB46" s="1"/>
      <c r="AC46" s="183">
        <f>(1/ 4)</f>
        <v>0.25</v>
      </c>
      <c r="AD46" s="238">
        <f t="shared" si="5"/>
        <v>1</v>
      </c>
      <c r="AE46" s="239" t="str">
        <f t="shared" si="6"/>
        <v>Avance satisfactorio</v>
      </c>
      <c r="AF46" s="188" t="s">
        <v>353</v>
      </c>
      <c r="AG46" s="188" t="s">
        <v>354</v>
      </c>
      <c r="AH46" s="188" t="s">
        <v>76</v>
      </c>
      <c r="AI46" s="192" t="str">
        <f t="shared" si="3"/>
        <v>En gestión</v>
      </c>
      <c r="AJ46" s="80">
        <v>456181431</v>
      </c>
      <c r="AK46" s="80">
        <v>114045358</v>
      </c>
      <c r="AL46" s="255"/>
      <c r="AM46" s="255"/>
      <c r="AN46" s="255"/>
    </row>
    <row r="47" spans="2:40" s="67" customFormat="1" ht="133.5" customHeight="1">
      <c r="B47" s="81" t="s">
        <v>226</v>
      </c>
      <c r="C47" s="57" t="s">
        <v>355</v>
      </c>
      <c r="D47" s="82" t="s">
        <v>98</v>
      </c>
      <c r="E47" s="82" t="s">
        <v>247</v>
      </c>
      <c r="F47" s="82" t="s">
        <v>100</v>
      </c>
      <c r="G47" s="63">
        <v>1</v>
      </c>
      <c r="H47" s="82" t="s">
        <v>356</v>
      </c>
      <c r="I47" s="84" t="s">
        <v>71</v>
      </c>
      <c r="J47" s="84" t="s">
        <v>72</v>
      </c>
      <c r="K47" s="82" t="s">
        <v>339</v>
      </c>
      <c r="L47" s="82" t="s">
        <v>357</v>
      </c>
      <c r="M47" s="85">
        <v>45293</v>
      </c>
      <c r="N47" s="85">
        <v>45657</v>
      </c>
      <c r="O47" s="64">
        <v>0.25</v>
      </c>
      <c r="P47" s="64">
        <v>0.5</v>
      </c>
      <c r="Q47" s="64">
        <v>0.75</v>
      </c>
      <c r="R47" s="64">
        <v>1</v>
      </c>
      <c r="S47" s="111" t="s">
        <v>75</v>
      </c>
      <c r="T47" s="45">
        <v>47891312</v>
      </c>
      <c r="U47" s="20" t="s">
        <v>232</v>
      </c>
      <c r="V47" s="82" t="s">
        <v>341</v>
      </c>
      <c r="W47" s="314"/>
      <c r="X47" s="20" t="s">
        <v>234</v>
      </c>
      <c r="Y47" s="89" t="s">
        <v>235</v>
      </c>
      <c r="Z47" s="20" t="s">
        <v>236</v>
      </c>
      <c r="AA47" s="22" t="s">
        <v>76</v>
      </c>
      <c r="AB47" s="1"/>
      <c r="AC47" s="183">
        <f>(1/ 4)</f>
        <v>0.25</v>
      </c>
      <c r="AD47" s="238">
        <f t="shared" si="5"/>
        <v>1</v>
      </c>
      <c r="AE47" s="239" t="str">
        <f t="shared" si="6"/>
        <v>Avance satisfactorio</v>
      </c>
      <c r="AF47" s="188" t="s">
        <v>358</v>
      </c>
      <c r="AG47" s="188" t="s">
        <v>359</v>
      </c>
      <c r="AH47" s="188" t="s">
        <v>76</v>
      </c>
      <c r="AI47" s="192" t="str">
        <f t="shared" si="3"/>
        <v>En gestión</v>
      </c>
      <c r="AJ47" s="80">
        <v>47891312</v>
      </c>
      <c r="AK47" s="80">
        <v>11972828</v>
      </c>
      <c r="AL47" s="255"/>
      <c r="AM47" s="255"/>
      <c r="AN47" s="255"/>
    </row>
    <row r="48" spans="2:40" s="67" customFormat="1" ht="150" customHeight="1">
      <c r="B48" s="81" t="s">
        <v>226</v>
      </c>
      <c r="C48" s="57" t="s">
        <v>360</v>
      </c>
      <c r="D48" s="82" t="s">
        <v>98</v>
      </c>
      <c r="E48" s="82" t="s">
        <v>247</v>
      </c>
      <c r="F48" s="82" t="s">
        <v>100</v>
      </c>
      <c r="G48" s="63">
        <v>1</v>
      </c>
      <c r="H48" s="82" t="s">
        <v>361</v>
      </c>
      <c r="I48" s="84" t="s">
        <v>71</v>
      </c>
      <c r="J48" s="84" t="s">
        <v>72</v>
      </c>
      <c r="K48" s="82" t="s">
        <v>362</v>
      </c>
      <c r="L48" s="82" t="s">
        <v>363</v>
      </c>
      <c r="M48" s="85">
        <v>45293</v>
      </c>
      <c r="N48" s="85">
        <v>45657</v>
      </c>
      <c r="O48" s="64">
        <v>0.8</v>
      </c>
      <c r="P48" s="64">
        <v>0.85</v>
      </c>
      <c r="Q48" s="64">
        <v>0.9</v>
      </c>
      <c r="R48" s="64">
        <v>1</v>
      </c>
      <c r="S48" s="111" t="s">
        <v>75</v>
      </c>
      <c r="T48" s="45">
        <v>47891312</v>
      </c>
      <c r="U48" s="20" t="s">
        <v>232</v>
      </c>
      <c r="V48" s="82" t="s">
        <v>341</v>
      </c>
      <c r="W48" s="314"/>
      <c r="X48" s="20" t="s">
        <v>234</v>
      </c>
      <c r="Y48" s="89" t="s">
        <v>235</v>
      </c>
      <c r="Z48" s="20" t="s">
        <v>236</v>
      </c>
      <c r="AA48" s="22" t="s">
        <v>76</v>
      </c>
      <c r="AB48" s="1"/>
      <c r="AC48" s="183">
        <f>(175/185)</f>
        <v>0.94594594594594594</v>
      </c>
      <c r="AD48" s="238">
        <f t="shared" si="5"/>
        <v>1</v>
      </c>
      <c r="AE48" s="239" t="str">
        <f t="shared" si="6"/>
        <v>Avance satisfactorio</v>
      </c>
      <c r="AF48" s="188" t="s">
        <v>364</v>
      </c>
      <c r="AG48" s="188" t="s">
        <v>365</v>
      </c>
      <c r="AH48" s="188" t="s">
        <v>76</v>
      </c>
      <c r="AI48" s="192" t="str">
        <f t="shared" si="3"/>
        <v>En gestión</v>
      </c>
      <c r="AJ48" s="80">
        <v>47891312</v>
      </c>
      <c r="AK48" s="80">
        <v>11972828</v>
      </c>
      <c r="AL48" s="255"/>
      <c r="AM48" s="255"/>
      <c r="AN48" s="255"/>
    </row>
    <row r="49" spans="2:40" s="67" customFormat="1" ht="81.75" customHeight="1">
      <c r="B49" s="81" t="s">
        <v>226</v>
      </c>
      <c r="C49" s="57" t="s">
        <v>366</v>
      </c>
      <c r="D49" s="82" t="s">
        <v>98</v>
      </c>
      <c r="E49" s="82" t="s">
        <v>247</v>
      </c>
      <c r="F49" s="82" t="s">
        <v>100</v>
      </c>
      <c r="G49" s="63">
        <v>1</v>
      </c>
      <c r="H49" s="82" t="s">
        <v>367</v>
      </c>
      <c r="I49" s="84" t="s">
        <v>71</v>
      </c>
      <c r="J49" s="84" t="s">
        <v>72</v>
      </c>
      <c r="K49" s="82" t="s">
        <v>339</v>
      </c>
      <c r="L49" s="82" t="s">
        <v>368</v>
      </c>
      <c r="M49" s="85">
        <v>45293</v>
      </c>
      <c r="N49" s="85">
        <v>45657</v>
      </c>
      <c r="O49" s="64">
        <v>0.25</v>
      </c>
      <c r="P49" s="64">
        <v>0.5</v>
      </c>
      <c r="Q49" s="64">
        <v>0.75</v>
      </c>
      <c r="R49" s="64">
        <v>1</v>
      </c>
      <c r="S49" s="111" t="s">
        <v>75</v>
      </c>
      <c r="T49" s="45">
        <v>47891312</v>
      </c>
      <c r="U49" s="20" t="s">
        <v>232</v>
      </c>
      <c r="V49" s="82" t="s">
        <v>341</v>
      </c>
      <c r="W49" s="314"/>
      <c r="X49" s="20" t="s">
        <v>234</v>
      </c>
      <c r="Y49" s="89" t="s">
        <v>235</v>
      </c>
      <c r="Z49" s="20" t="s">
        <v>236</v>
      </c>
      <c r="AA49" s="22" t="s">
        <v>76</v>
      </c>
      <c r="AB49" s="1"/>
      <c r="AC49" s="183">
        <f>(1/ 4)</f>
        <v>0.25</v>
      </c>
      <c r="AD49" s="238">
        <f t="shared" si="5"/>
        <v>1</v>
      </c>
      <c r="AE49" s="239" t="str">
        <f t="shared" si="6"/>
        <v>Avance satisfactorio</v>
      </c>
      <c r="AF49" s="188" t="s">
        <v>369</v>
      </c>
      <c r="AG49" s="188" t="s">
        <v>370</v>
      </c>
      <c r="AH49" s="188" t="s">
        <v>76</v>
      </c>
      <c r="AI49" s="192" t="str">
        <f t="shared" ref="AI49:AI69" si="7">IF(AC49&lt;1%,"Sin iniciar",IF(AC49=100%,"Terminado","En gestión"))</f>
        <v>En gestión</v>
      </c>
      <c r="AJ49" s="80">
        <v>47891312</v>
      </c>
      <c r="AK49" s="80">
        <v>11972828</v>
      </c>
      <c r="AL49" s="255"/>
      <c r="AM49" s="255"/>
      <c r="AN49" s="255"/>
    </row>
    <row r="50" spans="2:40" s="67" customFormat="1" ht="171.75" customHeight="1">
      <c r="B50" s="81" t="s">
        <v>226</v>
      </c>
      <c r="C50" s="57" t="s">
        <v>371</v>
      </c>
      <c r="D50" s="82" t="s">
        <v>98</v>
      </c>
      <c r="E50" s="82" t="s">
        <v>247</v>
      </c>
      <c r="F50" s="82" t="s">
        <v>100</v>
      </c>
      <c r="G50" s="63">
        <v>1</v>
      </c>
      <c r="H50" s="82" t="s">
        <v>372</v>
      </c>
      <c r="I50" s="84" t="s">
        <v>71</v>
      </c>
      <c r="J50" s="84" t="s">
        <v>72</v>
      </c>
      <c r="K50" s="82" t="s">
        <v>339</v>
      </c>
      <c r="L50" s="82" t="s">
        <v>373</v>
      </c>
      <c r="M50" s="85">
        <v>45293</v>
      </c>
      <c r="N50" s="85">
        <v>45657</v>
      </c>
      <c r="O50" s="64">
        <v>0.25</v>
      </c>
      <c r="P50" s="64">
        <v>0.5</v>
      </c>
      <c r="Q50" s="64">
        <v>0.75</v>
      </c>
      <c r="R50" s="64">
        <v>1</v>
      </c>
      <c r="S50" s="111" t="s">
        <v>75</v>
      </c>
      <c r="T50" s="45">
        <v>218249813</v>
      </c>
      <c r="U50" s="20" t="s">
        <v>232</v>
      </c>
      <c r="V50" s="82" t="s">
        <v>341</v>
      </c>
      <c r="W50" s="315"/>
      <c r="X50" s="20" t="s">
        <v>234</v>
      </c>
      <c r="Y50" s="89" t="s">
        <v>235</v>
      </c>
      <c r="Z50" s="20" t="s">
        <v>236</v>
      </c>
      <c r="AA50" s="22" t="s">
        <v>76</v>
      </c>
      <c r="AB50" s="1"/>
      <c r="AC50" s="183">
        <f>(1/ 4)</f>
        <v>0.25</v>
      </c>
      <c r="AD50" s="238">
        <f t="shared" si="5"/>
        <v>1</v>
      </c>
      <c r="AE50" s="239" t="str">
        <f t="shared" si="6"/>
        <v>Avance satisfactorio</v>
      </c>
      <c r="AF50" s="188" t="s">
        <v>374</v>
      </c>
      <c r="AG50" s="188" t="s">
        <v>375</v>
      </c>
      <c r="AH50" s="188" t="s">
        <v>76</v>
      </c>
      <c r="AI50" s="192" t="str">
        <f t="shared" si="7"/>
        <v>En gestión</v>
      </c>
      <c r="AJ50" s="80">
        <v>218249813</v>
      </c>
      <c r="AK50" s="80">
        <v>54562453</v>
      </c>
      <c r="AL50" s="254"/>
      <c r="AM50" s="254"/>
      <c r="AN50" s="254"/>
    </row>
    <row r="51" spans="2:40" s="67" customFormat="1" ht="60" customHeight="1">
      <c r="B51" s="26" t="s">
        <v>376</v>
      </c>
      <c r="C51" s="57" t="s">
        <v>377</v>
      </c>
      <c r="D51" s="14" t="s">
        <v>215</v>
      </c>
      <c r="E51" s="14" t="s">
        <v>378</v>
      </c>
      <c r="F51" s="14" t="s">
        <v>100</v>
      </c>
      <c r="G51" s="63">
        <v>1</v>
      </c>
      <c r="H51" s="27" t="s">
        <v>379</v>
      </c>
      <c r="I51" s="16" t="s">
        <v>71</v>
      </c>
      <c r="J51" s="16" t="s">
        <v>72</v>
      </c>
      <c r="K51" s="27" t="s">
        <v>380</v>
      </c>
      <c r="L51" s="28" t="s">
        <v>381</v>
      </c>
      <c r="M51" s="29">
        <v>45566</v>
      </c>
      <c r="N51" s="29">
        <v>45657</v>
      </c>
      <c r="O51" s="63">
        <v>0</v>
      </c>
      <c r="P51" s="63">
        <v>0</v>
      </c>
      <c r="Q51" s="63">
        <v>0</v>
      </c>
      <c r="R51" s="64">
        <v>1</v>
      </c>
      <c r="S51" s="111" t="s">
        <v>75</v>
      </c>
      <c r="T51" s="45">
        <v>70109161.714285716</v>
      </c>
      <c r="U51" s="27" t="s">
        <v>160</v>
      </c>
      <c r="V51" s="16" t="s">
        <v>161</v>
      </c>
      <c r="W51" s="316">
        <v>271920666.66666663</v>
      </c>
      <c r="X51" s="90" t="s">
        <v>382</v>
      </c>
      <c r="Y51" s="16" t="s">
        <v>78</v>
      </c>
      <c r="Z51" s="14" t="s">
        <v>383</v>
      </c>
      <c r="AA51" s="16" t="s">
        <v>76</v>
      </c>
      <c r="AB51" s="1"/>
      <c r="AC51" s="183">
        <v>0</v>
      </c>
      <c r="AD51" s="238" t="str">
        <f t="shared" si="5"/>
        <v>No Aplica</v>
      </c>
      <c r="AE51" s="239" t="str">
        <f t="shared" si="6"/>
        <v>No reporta avance en el periodo</v>
      </c>
      <c r="AF51" s="188" t="s">
        <v>76</v>
      </c>
      <c r="AG51" s="188" t="s">
        <v>76</v>
      </c>
      <c r="AH51" s="188" t="s">
        <v>76</v>
      </c>
      <c r="AI51" s="192" t="str">
        <f t="shared" si="7"/>
        <v>Sin iniciar</v>
      </c>
      <c r="AJ51" s="80">
        <v>70109161.714285716</v>
      </c>
      <c r="AK51" s="80">
        <v>0</v>
      </c>
      <c r="AL51" s="253">
        <v>379392666.66000003</v>
      </c>
      <c r="AM51" s="253">
        <v>204960000</v>
      </c>
      <c r="AN51" s="253">
        <v>36485066</v>
      </c>
    </row>
    <row r="52" spans="2:40" s="67" customFormat="1" ht="60" customHeight="1">
      <c r="B52" s="26" t="s">
        <v>376</v>
      </c>
      <c r="C52" s="57" t="s">
        <v>384</v>
      </c>
      <c r="D52" s="14" t="s">
        <v>215</v>
      </c>
      <c r="E52" s="14" t="s">
        <v>378</v>
      </c>
      <c r="F52" s="14" t="s">
        <v>100</v>
      </c>
      <c r="G52" s="63">
        <v>1</v>
      </c>
      <c r="H52" s="27" t="s">
        <v>385</v>
      </c>
      <c r="I52" s="16" t="s">
        <v>71</v>
      </c>
      <c r="J52" s="16" t="s">
        <v>72</v>
      </c>
      <c r="K52" s="27" t="s">
        <v>386</v>
      </c>
      <c r="L52" s="28" t="s">
        <v>387</v>
      </c>
      <c r="M52" s="29">
        <v>45566</v>
      </c>
      <c r="N52" s="29">
        <v>45657</v>
      </c>
      <c r="O52" s="63">
        <v>0</v>
      </c>
      <c r="P52" s="63">
        <v>0</v>
      </c>
      <c r="Q52" s="63">
        <v>0</v>
      </c>
      <c r="R52" s="64">
        <v>1</v>
      </c>
      <c r="S52" s="111" t="s">
        <v>75</v>
      </c>
      <c r="T52" s="45">
        <v>70109161.714285716</v>
      </c>
      <c r="U52" s="27" t="s">
        <v>160</v>
      </c>
      <c r="V52" s="16" t="s">
        <v>161</v>
      </c>
      <c r="W52" s="317"/>
      <c r="X52" s="16" t="s">
        <v>382</v>
      </c>
      <c r="Y52" s="16" t="s">
        <v>78</v>
      </c>
      <c r="Z52" s="14" t="s">
        <v>388</v>
      </c>
      <c r="AA52" s="16" t="s">
        <v>76</v>
      </c>
      <c r="AB52" s="1"/>
      <c r="AC52" s="183">
        <v>0</v>
      </c>
      <c r="AD52" s="238" t="str">
        <f t="shared" si="5"/>
        <v>No Aplica</v>
      </c>
      <c r="AE52" s="239" t="str">
        <f t="shared" si="6"/>
        <v>No reporta avance en el periodo</v>
      </c>
      <c r="AF52" s="188" t="s">
        <v>76</v>
      </c>
      <c r="AG52" s="188" t="s">
        <v>76</v>
      </c>
      <c r="AH52" s="188" t="s">
        <v>76</v>
      </c>
      <c r="AI52" s="192" t="str">
        <f t="shared" si="7"/>
        <v>Sin iniciar</v>
      </c>
      <c r="AJ52" s="80">
        <v>70109161.714285716</v>
      </c>
      <c r="AK52" s="80">
        <v>0</v>
      </c>
      <c r="AL52" s="255"/>
      <c r="AM52" s="255"/>
      <c r="AN52" s="255"/>
    </row>
    <row r="53" spans="2:40" s="67" customFormat="1" ht="111" customHeight="1">
      <c r="B53" s="26" t="s">
        <v>376</v>
      </c>
      <c r="C53" s="57" t="s">
        <v>389</v>
      </c>
      <c r="D53" s="14" t="s">
        <v>215</v>
      </c>
      <c r="E53" s="14" t="s">
        <v>378</v>
      </c>
      <c r="F53" s="14" t="s">
        <v>100</v>
      </c>
      <c r="G53" s="63">
        <v>1</v>
      </c>
      <c r="H53" s="27" t="s">
        <v>390</v>
      </c>
      <c r="I53" s="16" t="s">
        <v>71</v>
      </c>
      <c r="J53" s="16" t="s">
        <v>72</v>
      </c>
      <c r="K53" s="27" t="s">
        <v>391</v>
      </c>
      <c r="L53" s="28" t="s">
        <v>392</v>
      </c>
      <c r="M53" s="29">
        <v>45306</v>
      </c>
      <c r="N53" s="29">
        <v>45657</v>
      </c>
      <c r="O53" s="64">
        <v>1</v>
      </c>
      <c r="P53" s="64">
        <v>1</v>
      </c>
      <c r="Q53" s="64">
        <v>1</v>
      </c>
      <c r="R53" s="64">
        <v>1</v>
      </c>
      <c r="S53" s="111" t="s">
        <v>75</v>
      </c>
      <c r="T53" s="45">
        <v>70109161.714285716</v>
      </c>
      <c r="U53" s="27" t="s">
        <v>160</v>
      </c>
      <c r="V53" s="16" t="s">
        <v>161</v>
      </c>
      <c r="W53" s="318"/>
      <c r="X53" s="16" t="s">
        <v>382</v>
      </c>
      <c r="Y53" s="16" t="s">
        <v>78</v>
      </c>
      <c r="Z53" s="14" t="s">
        <v>393</v>
      </c>
      <c r="AA53" s="16" t="s">
        <v>76</v>
      </c>
      <c r="AB53" s="1"/>
      <c r="AC53" s="197">
        <f>38/38*100%</f>
        <v>1</v>
      </c>
      <c r="AD53" s="238">
        <f t="shared" si="5"/>
        <v>1</v>
      </c>
      <c r="AE53" s="239" t="str">
        <f t="shared" si="6"/>
        <v>Avance satisfactorio</v>
      </c>
      <c r="AF53" s="243" t="s">
        <v>1462</v>
      </c>
      <c r="AG53" s="188" t="s">
        <v>394</v>
      </c>
      <c r="AH53" s="188" t="s">
        <v>76</v>
      </c>
      <c r="AI53" s="192" t="str">
        <f t="shared" si="7"/>
        <v>Terminado</v>
      </c>
      <c r="AJ53" s="80">
        <v>70109161.714285716</v>
      </c>
      <c r="AK53" s="80">
        <f>(70109161.7142857)/12*3</f>
        <v>17527290.428571425</v>
      </c>
      <c r="AL53" s="254"/>
      <c r="AM53" s="254"/>
      <c r="AN53" s="254"/>
    </row>
    <row r="54" spans="2:40" s="67" customFormat="1" ht="60" customHeight="1">
      <c r="B54" s="26" t="s">
        <v>376</v>
      </c>
      <c r="C54" s="57" t="s">
        <v>395</v>
      </c>
      <c r="D54" s="14" t="s">
        <v>215</v>
      </c>
      <c r="E54" s="14" t="s">
        <v>378</v>
      </c>
      <c r="F54" s="14" t="s">
        <v>100</v>
      </c>
      <c r="G54" s="63">
        <v>1</v>
      </c>
      <c r="H54" s="27" t="s">
        <v>396</v>
      </c>
      <c r="I54" s="16" t="s">
        <v>118</v>
      </c>
      <c r="J54" s="16" t="s">
        <v>72</v>
      </c>
      <c r="K54" s="27" t="s">
        <v>397</v>
      </c>
      <c r="L54" s="28" t="s">
        <v>398</v>
      </c>
      <c r="M54" s="29">
        <v>45383</v>
      </c>
      <c r="N54" s="29">
        <v>45657</v>
      </c>
      <c r="O54" s="63">
        <v>0</v>
      </c>
      <c r="P54" s="64">
        <v>0.5</v>
      </c>
      <c r="Q54" s="64">
        <v>0.75</v>
      </c>
      <c r="R54" s="64">
        <v>1</v>
      </c>
      <c r="S54" s="111" t="s">
        <v>75</v>
      </c>
      <c r="T54" s="45">
        <v>70109161.714285716</v>
      </c>
      <c r="U54" s="27" t="s">
        <v>160</v>
      </c>
      <c r="V54" s="14" t="s">
        <v>221</v>
      </c>
      <c r="W54" s="316">
        <v>278079333.33333331</v>
      </c>
      <c r="X54" s="16" t="s">
        <v>382</v>
      </c>
      <c r="Y54" s="16" t="s">
        <v>78</v>
      </c>
      <c r="Z54" s="14" t="s">
        <v>399</v>
      </c>
      <c r="AA54" s="16" t="s">
        <v>76</v>
      </c>
      <c r="AB54" s="1"/>
      <c r="AC54" s="183">
        <v>0</v>
      </c>
      <c r="AD54" s="238" t="str">
        <f t="shared" si="5"/>
        <v>No Aplica</v>
      </c>
      <c r="AE54" s="239" t="str">
        <f t="shared" si="6"/>
        <v>No reporta avance en el periodo</v>
      </c>
      <c r="AF54" s="188" t="s">
        <v>76</v>
      </c>
      <c r="AG54" s="188" t="s">
        <v>76</v>
      </c>
      <c r="AH54" s="188" t="s">
        <v>76</v>
      </c>
      <c r="AI54" s="192" t="str">
        <f t="shared" si="7"/>
        <v>Sin iniciar</v>
      </c>
      <c r="AJ54" s="80">
        <v>70109161.714285716</v>
      </c>
      <c r="AK54" s="80">
        <v>0</v>
      </c>
      <c r="AL54" s="253">
        <v>278079333.32999998</v>
      </c>
      <c r="AM54" s="253">
        <v>159000000</v>
      </c>
      <c r="AN54" s="253">
        <v>37966667</v>
      </c>
    </row>
    <row r="55" spans="2:40" s="67" customFormat="1" ht="60" customHeight="1">
      <c r="B55" s="26" t="s">
        <v>376</v>
      </c>
      <c r="C55" s="57" t="s">
        <v>400</v>
      </c>
      <c r="D55" s="14" t="s">
        <v>215</v>
      </c>
      <c r="E55" s="14" t="s">
        <v>378</v>
      </c>
      <c r="F55" s="14" t="s">
        <v>100</v>
      </c>
      <c r="G55" s="63">
        <v>1</v>
      </c>
      <c r="H55" s="27" t="s">
        <v>401</v>
      </c>
      <c r="I55" s="16" t="s">
        <v>118</v>
      </c>
      <c r="J55" s="16" t="s">
        <v>72</v>
      </c>
      <c r="K55" s="27" t="s">
        <v>402</v>
      </c>
      <c r="L55" s="28" t="s">
        <v>403</v>
      </c>
      <c r="M55" s="29">
        <v>45383</v>
      </c>
      <c r="N55" s="29">
        <v>45657</v>
      </c>
      <c r="O55" s="63">
        <v>0</v>
      </c>
      <c r="P55" s="64">
        <v>1</v>
      </c>
      <c r="Q55" s="64">
        <v>1</v>
      </c>
      <c r="R55" s="64">
        <v>1</v>
      </c>
      <c r="S55" s="111" t="s">
        <v>75</v>
      </c>
      <c r="T55" s="45">
        <v>70109161.714285716</v>
      </c>
      <c r="U55" s="27" t="s">
        <v>160</v>
      </c>
      <c r="V55" s="14" t="s">
        <v>221</v>
      </c>
      <c r="W55" s="317"/>
      <c r="X55" s="16" t="s">
        <v>382</v>
      </c>
      <c r="Y55" s="16" t="s">
        <v>78</v>
      </c>
      <c r="Z55" s="14" t="s">
        <v>399</v>
      </c>
      <c r="AA55" s="16" t="s">
        <v>76</v>
      </c>
      <c r="AB55" s="1"/>
      <c r="AC55" s="183">
        <v>0</v>
      </c>
      <c r="AD55" s="238" t="str">
        <f t="shared" si="5"/>
        <v>No Aplica</v>
      </c>
      <c r="AE55" s="239" t="str">
        <f t="shared" si="6"/>
        <v>No reporta avance en el periodo</v>
      </c>
      <c r="AF55" s="188" t="s">
        <v>76</v>
      </c>
      <c r="AG55" s="188" t="s">
        <v>76</v>
      </c>
      <c r="AH55" s="188" t="s">
        <v>76</v>
      </c>
      <c r="AI55" s="192" t="str">
        <f t="shared" si="7"/>
        <v>Sin iniciar</v>
      </c>
      <c r="AJ55" s="80">
        <v>70109161.714285716</v>
      </c>
      <c r="AK55" s="80">
        <v>0</v>
      </c>
      <c r="AL55" s="255"/>
      <c r="AM55" s="255"/>
      <c r="AN55" s="255"/>
    </row>
    <row r="56" spans="2:40" s="67" customFormat="1" ht="87.75" customHeight="1">
      <c r="B56" s="26" t="s">
        <v>376</v>
      </c>
      <c r="C56" s="57" t="s">
        <v>404</v>
      </c>
      <c r="D56" s="14" t="s">
        <v>215</v>
      </c>
      <c r="E56" s="14" t="s">
        <v>378</v>
      </c>
      <c r="F56" s="14" t="s">
        <v>100</v>
      </c>
      <c r="G56" s="63">
        <v>1</v>
      </c>
      <c r="H56" s="27" t="s">
        <v>405</v>
      </c>
      <c r="I56" s="16" t="s">
        <v>71</v>
      </c>
      <c r="J56" s="16" t="s">
        <v>72</v>
      </c>
      <c r="K56" s="27" t="s">
        <v>402</v>
      </c>
      <c r="L56" s="28" t="s">
        <v>406</v>
      </c>
      <c r="M56" s="29">
        <v>45306</v>
      </c>
      <c r="N56" s="29">
        <v>45657</v>
      </c>
      <c r="O56" s="64">
        <v>1</v>
      </c>
      <c r="P56" s="64">
        <v>1</v>
      </c>
      <c r="Q56" s="64">
        <v>1</v>
      </c>
      <c r="R56" s="64">
        <v>1</v>
      </c>
      <c r="S56" s="111" t="s">
        <v>75</v>
      </c>
      <c r="T56" s="45">
        <v>70109161.714285716</v>
      </c>
      <c r="U56" s="27" t="s">
        <v>160</v>
      </c>
      <c r="V56" s="14" t="s">
        <v>221</v>
      </c>
      <c r="W56" s="317"/>
      <c r="X56" s="16" t="s">
        <v>382</v>
      </c>
      <c r="Y56" s="16" t="s">
        <v>78</v>
      </c>
      <c r="Z56" s="14" t="s">
        <v>399</v>
      </c>
      <c r="AA56" s="16" t="s">
        <v>76</v>
      </c>
      <c r="AB56" s="1"/>
      <c r="AC56" s="197">
        <f>4/4*100%</f>
        <v>1</v>
      </c>
      <c r="AD56" s="238">
        <f t="shared" si="5"/>
        <v>1</v>
      </c>
      <c r="AE56" s="239" t="str">
        <f t="shared" si="6"/>
        <v>Avance satisfactorio</v>
      </c>
      <c r="AF56" s="243" t="s">
        <v>1463</v>
      </c>
      <c r="AG56" s="188" t="s">
        <v>407</v>
      </c>
      <c r="AH56" s="188" t="s">
        <v>76</v>
      </c>
      <c r="AI56" s="192" t="str">
        <f t="shared" si="7"/>
        <v>Terminado</v>
      </c>
      <c r="AJ56" s="80">
        <v>70109161.714285716</v>
      </c>
      <c r="AK56" s="80">
        <f>(70109161.7142857)/12*3</f>
        <v>17527290.428571425</v>
      </c>
      <c r="AL56" s="255"/>
      <c r="AM56" s="255"/>
      <c r="AN56" s="255"/>
    </row>
    <row r="57" spans="2:40" s="67" customFormat="1" ht="60" customHeight="1">
      <c r="B57" s="26" t="s">
        <v>376</v>
      </c>
      <c r="C57" s="57" t="s">
        <v>408</v>
      </c>
      <c r="D57" s="14" t="s">
        <v>215</v>
      </c>
      <c r="E57" s="14" t="s">
        <v>378</v>
      </c>
      <c r="F57" s="14" t="s">
        <v>100</v>
      </c>
      <c r="G57" s="63">
        <v>1</v>
      </c>
      <c r="H57" s="27" t="s">
        <v>409</v>
      </c>
      <c r="I57" s="16" t="s">
        <v>71</v>
      </c>
      <c r="J57" s="16" t="s">
        <v>72</v>
      </c>
      <c r="K57" s="27" t="s">
        <v>402</v>
      </c>
      <c r="L57" s="28" t="s">
        <v>410</v>
      </c>
      <c r="M57" s="29">
        <v>45383</v>
      </c>
      <c r="N57" s="29">
        <v>45657</v>
      </c>
      <c r="O57" s="64">
        <v>0</v>
      </c>
      <c r="P57" s="64">
        <v>1</v>
      </c>
      <c r="Q57" s="64">
        <v>1</v>
      </c>
      <c r="R57" s="64">
        <v>1</v>
      </c>
      <c r="S57" s="111" t="s">
        <v>75</v>
      </c>
      <c r="T57" s="45">
        <v>70109161.714285716</v>
      </c>
      <c r="U57" s="27" t="s">
        <v>160</v>
      </c>
      <c r="V57" s="14" t="s">
        <v>221</v>
      </c>
      <c r="W57" s="318"/>
      <c r="X57" s="16" t="s">
        <v>382</v>
      </c>
      <c r="Y57" s="16" t="s">
        <v>78</v>
      </c>
      <c r="Z57" s="14" t="s">
        <v>399</v>
      </c>
      <c r="AA57" s="16" t="s">
        <v>76</v>
      </c>
      <c r="AB57" s="1"/>
      <c r="AC57" s="183">
        <v>0</v>
      </c>
      <c r="AD57" s="238" t="str">
        <f t="shared" ref="AD57:AD88" si="8">+IF(O57=0,"No Aplica",IF(AC57/O57&gt;=100%,100%,AC57/O57))</f>
        <v>No Aplica</v>
      </c>
      <c r="AE57" s="239" t="str">
        <f t="shared" ref="AE57:AE88" si="9">IF(ISTEXT(AD57),"No reporta avance en el periodo",IF(AD57&lt;=69%,"Avance insuficiente",IF(AD57&gt;95%,"Avance satisfactorio",IF(AD57&gt;70%,"Avance suficiente",IF(AD57&lt;94%,"Avance suficiente",0)))))</f>
        <v>No reporta avance en el periodo</v>
      </c>
      <c r="AF57" s="188" t="s">
        <v>76</v>
      </c>
      <c r="AG57" s="188" t="s">
        <v>76</v>
      </c>
      <c r="AH57" s="188" t="s">
        <v>76</v>
      </c>
      <c r="AI57" s="192" t="str">
        <f t="shared" si="7"/>
        <v>Sin iniciar</v>
      </c>
      <c r="AJ57" s="80">
        <v>70109161.714285716</v>
      </c>
      <c r="AK57" s="80">
        <v>0</v>
      </c>
      <c r="AL57" s="254"/>
      <c r="AM57" s="254"/>
      <c r="AN57" s="254"/>
    </row>
    <row r="58" spans="2:40" s="67" customFormat="1" ht="60" customHeight="1">
      <c r="B58" s="81" t="s">
        <v>411</v>
      </c>
      <c r="C58" s="57" t="s">
        <v>412</v>
      </c>
      <c r="D58" s="82" t="s">
        <v>215</v>
      </c>
      <c r="E58" s="82" t="s">
        <v>228</v>
      </c>
      <c r="F58" s="82" t="s">
        <v>100</v>
      </c>
      <c r="G58" s="63">
        <v>1</v>
      </c>
      <c r="H58" s="82" t="s">
        <v>413</v>
      </c>
      <c r="I58" s="84" t="s">
        <v>71</v>
      </c>
      <c r="J58" s="84" t="s">
        <v>72</v>
      </c>
      <c r="K58" s="82" t="s">
        <v>414</v>
      </c>
      <c r="L58" s="82" t="s">
        <v>415</v>
      </c>
      <c r="M58" s="85">
        <v>45383</v>
      </c>
      <c r="N58" s="85">
        <v>45657</v>
      </c>
      <c r="O58" s="64">
        <v>0</v>
      </c>
      <c r="P58" s="64">
        <v>0.1</v>
      </c>
      <c r="Q58" s="64">
        <v>0.6</v>
      </c>
      <c r="R58" s="64">
        <v>1</v>
      </c>
      <c r="S58" s="111" t="s">
        <v>75</v>
      </c>
      <c r="T58" s="45">
        <v>58671986.950000003</v>
      </c>
      <c r="U58" s="82" t="s">
        <v>160</v>
      </c>
      <c r="V58" s="82" t="s">
        <v>161</v>
      </c>
      <c r="W58" s="297">
        <v>834634331.88999999</v>
      </c>
      <c r="X58" s="84" t="s">
        <v>162</v>
      </c>
      <c r="Y58" s="84" t="s">
        <v>78</v>
      </c>
      <c r="Z58" s="82" t="s">
        <v>416</v>
      </c>
      <c r="AA58" s="84" t="s">
        <v>76</v>
      </c>
      <c r="AB58" s="1"/>
      <c r="AC58" s="183">
        <v>0</v>
      </c>
      <c r="AD58" s="238" t="str">
        <f t="shared" si="8"/>
        <v>No Aplica</v>
      </c>
      <c r="AE58" s="239" t="str">
        <f t="shared" si="9"/>
        <v>No reporta avance en el periodo</v>
      </c>
      <c r="AF58" s="186" t="s">
        <v>76</v>
      </c>
      <c r="AG58" s="186" t="s">
        <v>76</v>
      </c>
      <c r="AH58" s="186" t="s">
        <v>76</v>
      </c>
      <c r="AI58" s="198" t="str">
        <f t="shared" si="7"/>
        <v>Sin iniciar</v>
      </c>
      <c r="AJ58" s="80">
        <v>58671986.950000003</v>
      </c>
      <c r="AK58" s="80">
        <f t="shared" ref="AK58:AK67" si="10">+AJ58/4</f>
        <v>14667996.737500001</v>
      </c>
      <c r="AL58" s="338">
        <v>834634331.88999999</v>
      </c>
      <c r="AM58" s="338">
        <v>665326665.99000001</v>
      </c>
      <c r="AN58" s="338">
        <v>96126665.989999995</v>
      </c>
    </row>
    <row r="59" spans="2:40" s="67" customFormat="1" ht="72.75" customHeight="1">
      <c r="B59" s="81" t="s">
        <v>411</v>
      </c>
      <c r="C59" s="57" t="s">
        <v>417</v>
      </c>
      <c r="D59" s="82" t="s">
        <v>215</v>
      </c>
      <c r="E59" s="82" t="s">
        <v>228</v>
      </c>
      <c r="F59" s="82" t="s">
        <v>100</v>
      </c>
      <c r="G59" s="63">
        <v>1</v>
      </c>
      <c r="H59" s="82" t="s">
        <v>418</v>
      </c>
      <c r="I59" s="84" t="s">
        <v>71</v>
      </c>
      <c r="J59" s="84" t="s">
        <v>72</v>
      </c>
      <c r="K59" s="82" t="s">
        <v>419</v>
      </c>
      <c r="L59" s="82" t="s">
        <v>420</v>
      </c>
      <c r="M59" s="85">
        <v>45323</v>
      </c>
      <c r="N59" s="85">
        <v>45657</v>
      </c>
      <c r="O59" s="64">
        <v>0.2</v>
      </c>
      <c r="P59" s="64">
        <v>0.5</v>
      </c>
      <c r="Q59" s="64">
        <v>0.7</v>
      </c>
      <c r="R59" s="64">
        <v>1</v>
      </c>
      <c r="S59" s="111" t="s">
        <v>75</v>
      </c>
      <c r="T59" s="45">
        <v>32553490.149999999</v>
      </c>
      <c r="U59" s="82" t="s">
        <v>160</v>
      </c>
      <c r="V59" s="82" t="s">
        <v>161</v>
      </c>
      <c r="W59" s="298"/>
      <c r="X59" s="84" t="s">
        <v>162</v>
      </c>
      <c r="Y59" s="84" t="s">
        <v>78</v>
      </c>
      <c r="Z59" s="82" t="s">
        <v>416</v>
      </c>
      <c r="AA59" s="84" t="s">
        <v>76</v>
      </c>
      <c r="AB59" s="1"/>
      <c r="AC59" s="183">
        <v>0.2</v>
      </c>
      <c r="AD59" s="238">
        <f t="shared" si="8"/>
        <v>1</v>
      </c>
      <c r="AE59" s="239" t="str">
        <f t="shared" si="9"/>
        <v>Avance satisfactorio</v>
      </c>
      <c r="AF59" s="188" t="s">
        <v>421</v>
      </c>
      <c r="AG59" s="188" t="s">
        <v>422</v>
      </c>
      <c r="AH59" s="186" t="s">
        <v>76</v>
      </c>
      <c r="AI59" s="192" t="str">
        <f t="shared" si="7"/>
        <v>En gestión</v>
      </c>
      <c r="AJ59" s="80">
        <v>32553490.149999999</v>
      </c>
      <c r="AK59" s="80">
        <f t="shared" si="10"/>
        <v>8138372.5374999996</v>
      </c>
      <c r="AL59" s="338"/>
      <c r="AM59" s="338"/>
      <c r="AN59" s="338"/>
    </row>
    <row r="60" spans="2:40" s="67" customFormat="1" ht="138" customHeight="1">
      <c r="B60" s="81" t="s">
        <v>411</v>
      </c>
      <c r="C60" s="57" t="s">
        <v>423</v>
      </c>
      <c r="D60" s="82" t="s">
        <v>215</v>
      </c>
      <c r="E60" s="82" t="s">
        <v>228</v>
      </c>
      <c r="F60" s="82" t="s">
        <v>100</v>
      </c>
      <c r="G60" s="63">
        <v>0.95</v>
      </c>
      <c r="H60" s="82" t="s">
        <v>424</v>
      </c>
      <c r="I60" s="84" t="s">
        <v>218</v>
      </c>
      <c r="J60" s="84" t="s">
        <v>72</v>
      </c>
      <c r="K60" s="93" t="s">
        <v>425</v>
      </c>
      <c r="L60" s="82" t="s">
        <v>426</v>
      </c>
      <c r="M60" s="85">
        <v>45292</v>
      </c>
      <c r="N60" s="85">
        <v>45657</v>
      </c>
      <c r="O60" s="64">
        <v>0.4</v>
      </c>
      <c r="P60" s="64">
        <v>0.5</v>
      </c>
      <c r="Q60" s="64">
        <v>0.75</v>
      </c>
      <c r="R60" s="64">
        <v>0.95</v>
      </c>
      <c r="S60" s="111" t="s">
        <v>75</v>
      </c>
      <c r="T60" s="45">
        <v>18920829.91</v>
      </c>
      <c r="U60" s="82" t="s">
        <v>160</v>
      </c>
      <c r="V60" s="82" t="s">
        <v>161</v>
      </c>
      <c r="W60" s="298"/>
      <c r="X60" s="84" t="s">
        <v>162</v>
      </c>
      <c r="Y60" s="84" t="s">
        <v>78</v>
      </c>
      <c r="Z60" s="82" t="s">
        <v>427</v>
      </c>
      <c r="AA60" s="84" t="s">
        <v>76</v>
      </c>
      <c r="AB60" s="1"/>
      <c r="AC60" s="199">
        <v>0.26</v>
      </c>
      <c r="AD60" s="238">
        <f t="shared" si="8"/>
        <v>0.65</v>
      </c>
      <c r="AE60" s="240" t="str">
        <f t="shared" si="9"/>
        <v>Avance insuficiente</v>
      </c>
      <c r="AF60" s="199" t="s">
        <v>428</v>
      </c>
      <c r="AG60" s="188" t="s">
        <v>429</v>
      </c>
      <c r="AH60" s="188" t="s">
        <v>430</v>
      </c>
      <c r="AI60" s="192" t="str">
        <f t="shared" si="7"/>
        <v>En gestión</v>
      </c>
      <c r="AJ60" s="80">
        <v>18920829.91</v>
      </c>
      <c r="AK60" s="80">
        <f t="shared" si="10"/>
        <v>4730207.4775</v>
      </c>
      <c r="AL60" s="338"/>
      <c r="AM60" s="338"/>
      <c r="AN60" s="338"/>
    </row>
    <row r="61" spans="2:40" s="67" customFormat="1" ht="138" customHeight="1">
      <c r="B61" s="81" t="s">
        <v>411</v>
      </c>
      <c r="C61" s="57" t="s">
        <v>431</v>
      </c>
      <c r="D61" s="82" t="s">
        <v>215</v>
      </c>
      <c r="E61" s="82" t="s">
        <v>228</v>
      </c>
      <c r="F61" s="82" t="s">
        <v>100</v>
      </c>
      <c r="G61" s="63">
        <v>0.85</v>
      </c>
      <c r="H61" s="82" t="s">
        <v>432</v>
      </c>
      <c r="I61" s="84" t="s">
        <v>218</v>
      </c>
      <c r="J61" s="84" t="s">
        <v>72</v>
      </c>
      <c r="K61" s="93" t="s">
        <v>433</v>
      </c>
      <c r="L61" s="82" t="s">
        <v>426</v>
      </c>
      <c r="M61" s="85">
        <v>45292</v>
      </c>
      <c r="N61" s="85" t="s">
        <v>434</v>
      </c>
      <c r="O61" s="64">
        <v>0.4</v>
      </c>
      <c r="P61" s="64">
        <v>0.5</v>
      </c>
      <c r="Q61" s="64">
        <v>0.6</v>
      </c>
      <c r="R61" s="64">
        <v>0.85</v>
      </c>
      <c r="S61" s="111" t="s">
        <v>75</v>
      </c>
      <c r="T61" s="45">
        <v>68805684.310000002</v>
      </c>
      <c r="U61" s="82" t="s">
        <v>160</v>
      </c>
      <c r="V61" s="82" t="s">
        <v>161</v>
      </c>
      <c r="W61" s="298"/>
      <c r="X61" s="84" t="s">
        <v>162</v>
      </c>
      <c r="Y61" s="84" t="s">
        <v>78</v>
      </c>
      <c r="Z61" s="82" t="s">
        <v>427</v>
      </c>
      <c r="AA61" s="84" t="s">
        <v>76</v>
      </c>
      <c r="AB61" s="1"/>
      <c r="AC61" s="199">
        <v>0.27</v>
      </c>
      <c r="AD61" s="238">
        <f t="shared" si="8"/>
        <v>0.67500000000000004</v>
      </c>
      <c r="AE61" s="239" t="str">
        <f t="shared" si="9"/>
        <v>Avance insuficiente</v>
      </c>
      <c r="AF61" s="199" t="s">
        <v>435</v>
      </c>
      <c r="AG61" s="188" t="s">
        <v>436</v>
      </c>
      <c r="AH61" s="188" t="s">
        <v>437</v>
      </c>
      <c r="AI61" s="192" t="str">
        <f t="shared" si="7"/>
        <v>En gestión</v>
      </c>
      <c r="AJ61" s="80">
        <v>68805684.310000002</v>
      </c>
      <c r="AK61" s="80">
        <f t="shared" si="10"/>
        <v>17201421.077500001</v>
      </c>
      <c r="AL61" s="338"/>
      <c r="AM61" s="338"/>
      <c r="AN61" s="338"/>
    </row>
    <row r="62" spans="2:40" s="67" customFormat="1" ht="108.75" customHeight="1">
      <c r="B62" s="81" t="s">
        <v>411</v>
      </c>
      <c r="C62" s="57" t="s">
        <v>438</v>
      </c>
      <c r="D62" s="82" t="s">
        <v>215</v>
      </c>
      <c r="E62" s="82" t="s">
        <v>228</v>
      </c>
      <c r="F62" s="82" t="s">
        <v>155</v>
      </c>
      <c r="G62" s="63">
        <v>0.2</v>
      </c>
      <c r="H62" s="82" t="s">
        <v>439</v>
      </c>
      <c r="I62" s="84" t="s">
        <v>218</v>
      </c>
      <c r="J62" s="84" t="s">
        <v>72</v>
      </c>
      <c r="K62" s="82" t="s">
        <v>440</v>
      </c>
      <c r="L62" s="82" t="s">
        <v>441</v>
      </c>
      <c r="M62" s="85">
        <v>45292</v>
      </c>
      <c r="N62" s="85">
        <v>45351</v>
      </c>
      <c r="O62" s="64">
        <v>0.2</v>
      </c>
      <c r="P62" s="64">
        <v>0</v>
      </c>
      <c r="Q62" s="64">
        <v>0</v>
      </c>
      <c r="R62" s="64">
        <v>0</v>
      </c>
      <c r="S62" s="111" t="s">
        <v>75</v>
      </c>
      <c r="T62" s="146">
        <v>18920829.91</v>
      </c>
      <c r="U62" s="82" t="s">
        <v>160</v>
      </c>
      <c r="V62" s="82" t="s">
        <v>161</v>
      </c>
      <c r="W62" s="298"/>
      <c r="X62" s="84" t="s">
        <v>162</v>
      </c>
      <c r="Y62" s="82" t="s">
        <v>235</v>
      </c>
      <c r="Z62" s="82" t="s">
        <v>416</v>
      </c>
      <c r="AA62" s="84" t="s">
        <v>76</v>
      </c>
      <c r="AB62" s="1"/>
      <c r="AC62" s="183">
        <v>0.2</v>
      </c>
      <c r="AD62" s="238">
        <f t="shared" si="8"/>
        <v>1</v>
      </c>
      <c r="AE62" s="239" t="str">
        <f t="shared" si="9"/>
        <v>Avance satisfactorio</v>
      </c>
      <c r="AF62" s="188" t="s">
        <v>442</v>
      </c>
      <c r="AG62" s="188" t="s">
        <v>443</v>
      </c>
      <c r="AH62" s="186" t="s">
        <v>76</v>
      </c>
      <c r="AI62" s="192" t="str">
        <f t="shared" si="7"/>
        <v>En gestión</v>
      </c>
      <c r="AJ62" s="80">
        <v>18920829.91</v>
      </c>
      <c r="AK62" s="80">
        <f t="shared" si="10"/>
        <v>4730207.4775</v>
      </c>
      <c r="AL62" s="338"/>
      <c r="AM62" s="338"/>
      <c r="AN62" s="338"/>
    </row>
    <row r="63" spans="2:40" s="67" customFormat="1" ht="60" customHeight="1">
      <c r="B63" s="81" t="s">
        <v>411</v>
      </c>
      <c r="C63" s="57" t="s">
        <v>444</v>
      </c>
      <c r="D63" s="82" t="s">
        <v>215</v>
      </c>
      <c r="E63" s="82" t="s">
        <v>228</v>
      </c>
      <c r="F63" s="82" t="s">
        <v>100</v>
      </c>
      <c r="G63" s="63">
        <v>1</v>
      </c>
      <c r="H63" s="82" t="s">
        <v>445</v>
      </c>
      <c r="I63" s="84" t="s">
        <v>71</v>
      </c>
      <c r="J63" s="84" t="s">
        <v>72</v>
      </c>
      <c r="K63" s="82" t="s">
        <v>446</v>
      </c>
      <c r="L63" s="82" t="s">
        <v>447</v>
      </c>
      <c r="M63" s="85">
        <v>45352</v>
      </c>
      <c r="N63" s="85">
        <v>45657</v>
      </c>
      <c r="O63" s="64">
        <v>0.05</v>
      </c>
      <c r="P63" s="64">
        <v>0.6</v>
      </c>
      <c r="Q63" s="64">
        <v>0.8</v>
      </c>
      <c r="R63" s="64">
        <v>1</v>
      </c>
      <c r="S63" s="111" t="s">
        <v>75</v>
      </c>
      <c r="T63" s="146">
        <v>18920829.91</v>
      </c>
      <c r="U63" s="82" t="s">
        <v>160</v>
      </c>
      <c r="V63" s="82" t="s">
        <v>448</v>
      </c>
      <c r="W63" s="299"/>
      <c r="X63" s="84" t="s">
        <v>162</v>
      </c>
      <c r="Y63" s="82" t="s">
        <v>235</v>
      </c>
      <c r="Z63" s="82" t="s">
        <v>416</v>
      </c>
      <c r="AA63" s="84" t="s">
        <v>76</v>
      </c>
      <c r="AB63" s="1"/>
      <c r="AC63" s="183">
        <v>0.05</v>
      </c>
      <c r="AD63" s="238">
        <f t="shared" si="8"/>
        <v>1</v>
      </c>
      <c r="AE63" s="239" t="str">
        <f t="shared" si="9"/>
        <v>Avance satisfactorio</v>
      </c>
      <c r="AF63" s="188" t="s">
        <v>449</v>
      </c>
      <c r="AG63" s="188" t="s">
        <v>443</v>
      </c>
      <c r="AH63" s="186" t="s">
        <v>76</v>
      </c>
      <c r="AI63" s="192" t="str">
        <f t="shared" si="7"/>
        <v>En gestión</v>
      </c>
      <c r="AJ63" s="80">
        <v>18920829.91</v>
      </c>
      <c r="AK63" s="80">
        <f t="shared" si="10"/>
        <v>4730207.4775</v>
      </c>
      <c r="AL63" s="339"/>
      <c r="AM63" s="339"/>
      <c r="AN63" s="339"/>
    </row>
    <row r="64" spans="2:40" s="67" customFormat="1" ht="69">
      <c r="B64" s="81" t="s">
        <v>411</v>
      </c>
      <c r="C64" s="57" t="s">
        <v>450</v>
      </c>
      <c r="D64" s="82" t="s">
        <v>215</v>
      </c>
      <c r="E64" s="82" t="s">
        <v>228</v>
      </c>
      <c r="F64" s="82" t="s">
        <v>100</v>
      </c>
      <c r="G64" s="63">
        <v>1</v>
      </c>
      <c r="H64" s="82" t="s">
        <v>451</v>
      </c>
      <c r="I64" s="84" t="s">
        <v>71</v>
      </c>
      <c r="J64" s="84" t="s">
        <v>72</v>
      </c>
      <c r="K64" s="82" t="s">
        <v>452</v>
      </c>
      <c r="L64" s="82" t="s">
        <v>453</v>
      </c>
      <c r="M64" s="85">
        <v>45292</v>
      </c>
      <c r="N64" s="85">
        <v>45656</v>
      </c>
      <c r="O64" s="64">
        <v>0.1</v>
      </c>
      <c r="P64" s="64">
        <v>0.3</v>
      </c>
      <c r="Q64" s="64">
        <v>0.8</v>
      </c>
      <c r="R64" s="64">
        <v>1</v>
      </c>
      <c r="S64" s="111" t="s">
        <v>75</v>
      </c>
      <c r="T64" s="45">
        <v>221813192.71000001</v>
      </c>
      <c r="U64" s="82" t="s">
        <v>160</v>
      </c>
      <c r="V64" s="82" t="s">
        <v>454</v>
      </c>
      <c r="W64" s="297">
        <v>304041266.66666663</v>
      </c>
      <c r="X64" s="84" t="s">
        <v>222</v>
      </c>
      <c r="Y64" s="82" t="s">
        <v>455</v>
      </c>
      <c r="Z64" s="82" t="s">
        <v>139</v>
      </c>
      <c r="AA64" s="84" t="s">
        <v>76</v>
      </c>
      <c r="AB64" s="1"/>
      <c r="AC64" s="183">
        <v>0.1</v>
      </c>
      <c r="AD64" s="238">
        <f t="shared" si="8"/>
        <v>1</v>
      </c>
      <c r="AE64" s="239" t="str">
        <f t="shared" si="9"/>
        <v>Avance satisfactorio</v>
      </c>
      <c r="AF64" s="188" t="s">
        <v>456</v>
      </c>
      <c r="AG64" s="188" t="s">
        <v>457</v>
      </c>
      <c r="AH64" s="186" t="s">
        <v>76</v>
      </c>
      <c r="AI64" s="192" t="str">
        <f t="shared" si="7"/>
        <v>En gestión</v>
      </c>
      <c r="AJ64" s="80">
        <v>221813192.71000001</v>
      </c>
      <c r="AK64" s="80">
        <f t="shared" si="10"/>
        <v>55453298.177500002</v>
      </c>
      <c r="AL64" s="253">
        <v>304041266.66000003</v>
      </c>
      <c r="AM64" s="253">
        <v>198829152.66999999</v>
      </c>
      <c r="AN64" s="253">
        <v>34385706.670000002</v>
      </c>
    </row>
    <row r="65" spans="2:40" s="67" customFormat="1" ht="80.25" customHeight="1">
      <c r="B65" s="81" t="s">
        <v>411</v>
      </c>
      <c r="C65" s="57" t="s">
        <v>458</v>
      </c>
      <c r="D65" s="82" t="s">
        <v>215</v>
      </c>
      <c r="E65" s="82" t="s">
        <v>240</v>
      </c>
      <c r="F65" s="82" t="s">
        <v>155</v>
      </c>
      <c r="G65" s="63">
        <v>1</v>
      </c>
      <c r="H65" s="82" t="s">
        <v>459</v>
      </c>
      <c r="I65" s="84" t="s">
        <v>71</v>
      </c>
      <c r="J65" s="84" t="s">
        <v>72</v>
      </c>
      <c r="K65" s="82" t="s">
        <v>460</v>
      </c>
      <c r="L65" s="82" t="s">
        <v>461</v>
      </c>
      <c r="M65" s="85">
        <v>45292</v>
      </c>
      <c r="N65" s="85">
        <v>45656</v>
      </c>
      <c r="O65" s="64">
        <v>0.1</v>
      </c>
      <c r="P65" s="64">
        <v>0.5</v>
      </c>
      <c r="Q65" s="64">
        <v>0.75</v>
      </c>
      <c r="R65" s="64">
        <v>1</v>
      </c>
      <c r="S65" s="111" t="s">
        <v>75</v>
      </c>
      <c r="T65" s="45">
        <v>42329826.909999996</v>
      </c>
      <c r="U65" s="82" t="s">
        <v>160</v>
      </c>
      <c r="V65" s="82" t="s">
        <v>454</v>
      </c>
      <c r="W65" s="299"/>
      <c r="X65" s="84" t="s">
        <v>222</v>
      </c>
      <c r="Y65" s="82" t="s">
        <v>462</v>
      </c>
      <c r="Z65" s="82" t="s">
        <v>388</v>
      </c>
      <c r="AA65" s="82" t="s">
        <v>80</v>
      </c>
      <c r="AB65" s="1"/>
      <c r="AC65" s="183">
        <v>0.1</v>
      </c>
      <c r="AD65" s="238">
        <f t="shared" si="8"/>
        <v>1</v>
      </c>
      <c r="AE65" s="239" t="str">
        <f t="shared" si="9"/>
        <v>Avance satisfactorio</v>
      </c>
      <c r="AF65" s="188" t="s">
        <v>463</v>
      </c>
      <c r="AG65" s="188" t="s">
        <v>464</v>
      </c>
      <c r="AH65" s="186" t="s">
        <v>76</v>
      </c>
      <c r="AI65" s="192" t="str">
        <f t="shared" si="7"/>
        <v>En gestión</v>
      </c>
      <c r="AJ65" s="80">
        <v>42329826.909999996</v>
      </c>
      <c r="AK65" s="80">
        <f t="shared" si="10"/>
        <v>10582456.727499999</v>
      </c>
      <c r="AL65" s="254"/>
      <c r="AM65" s="254"/>
      <c r="AN65" s="254"/>
    </row>
    <row r="66" spans="2:40" s="67" customFormat="1" ht="67.5" customHeight="1">
      <c r="B66" s="81" t="s">
        <v>411</v>
      </c>
      <c r="C66" s="57" t="s">
        <v>465</v>
      </c>
      <c r="D66" s="82" t="s">
        <v>215</v>
      </c>
      <c r="E66" s="82" t="s">
        <v>228</v>
      </c>
      <c r="F66" s="82" t="s">
        <v>155</v>
      </c>
      <c r="G66" s="63">
        <v>1</v>
      </c>
      <c r="H66" s="82" t="s">
        <v>466</v>
      </c>
      <c r="I66" s="84" t="s">
        <v>71</v>
      </c>
      <c r="J66" s="84" t="s">
        <v>72</v>
      </c>
      <c r="K66" s="82" t="s">
        <v>467</v>
      </c>
      <c r="L66" s="82" t="s">
        <v>468</v>
      </c>
      <c r="M66" s="85">
        <v>45292</v>
      </c>
      <c r="N66" s="85">
        <v>45504</v>
      </c>
      <c r="O66" s="64">
        <v>0.02</v>
      </c>
      <c r="P66" s="64">
        <v>7.0000000000000007E-2</v>
      </c>
      <c r="Q66" s="64">
        <v>0</v>
      </c>
      <c r="R66" s="64">
        <v>0</v>
      </c>
      <c r="S66" s="111" t="s">
        <v>75</v>
      </c>
      <c r="T66" s="45">
        <v>70756350.310000002</v>
      </c>
      <c r="U66" s="82" t="s">
        <v>160</v>
      </c>
      <c r="V66" s="82" t="s">
        <v>221</v>
      </c>
      <c r="W66" s="346">
        <v>104130000</v>
      </c>
      <c r="X66" s="84" t="s">
        <v>222</v>
      </c>
      <c r="Y66" s="84" t="s">
        <v>78</v>
      </c>
      <c r="Z66" s="82" t="s">
        <v>139</v>
      </c>
      <c r="AA66" s="84" t="s">
        <v>76</v>
      </c>
      <c r="AB66" s="1"/>
      <c r="AC66" s="183">
        <v>0.02</v>
      </c>
      <c r="AD66" s="238">
        <f t="shared" si="8"/>
        <v>1</v>
      </c>
      <c r="AE66" s="239" t="str">
        <f t="shared" si="9"/>
        <v>Avance satisfactorio</v>
      </c>
      <c r="AF66" s="188" t="s">
        <v>469</v>
      </c>
      <c r="AG66" s="186" t="s">
        <v>470</v>
      </c>
      <c r="AH66" s="186" t="s">
        <v>76</v>
      </c>
      <c r="AI66" s="192" t="str">
        <f t="shared" si="7"/>
        <v>En gestión</v>
      </c>
      <c r="AJ66" s="80">
        <v>70756350.310000002</v>
      </c>
      <c r="AK66" s="80">
        <f t="shared" si="10"/>
        <v>17689087.577500001</v>
      </c>
      <c r="AL66" s="253">
        <v>104130000</v>
      </c>
      <c r="AM66" s="253">
        <v>104130000</v>
      </c>
      <c r="AN66" s="253">
        <v>14833333</v>
      </c>
    </row>
    <row r="67" spans="2:40" s="67" customFormat="1" ht="60" customHeight="1">
      <c r="B67" s="81" t="s">
        <v>411</v>
      </c>
      <c r="C67" s="57" t="s">
        <v>471</v>
      </c>
      <c r="D67" s="82" t="s">
        <v>215</v>
      </c>
      <c r="E67" s="82" t="s">
        <v>228</v>
      </c>
      <c r="F67" s="82" t="s">
        <v>100</v>
      </c>
      <c r="G67" s="63">
        <v>0.4</v>
      </c>
      <c r="H67" s="82" t="s">
        <v>472</v>
      </c>
      <c r="I67" s="84" t="s">
        <v>71</v>
      </c>
      <c r="J67" s="84" t="s">
        <v>72</v>
      </c>
      <c r="K67" s="82" t="s">
        <v>473</v>
      </c>
      <c r="L67" s="82" t="s">
        <v>474</v>
      </c>
      <c r="M67" s="85">
        <v>45292</v>
      </c>
      <c r="N67" s="85">
        <v>45656</v>
      </c>
      <c r="O67" s="64">
        <v>0.05</v>
      </c>
      <c r="P67" s="64">
        <v>0.15</v>
      </c>
      <c r="Q67" s="64">
        <v>0.25</v>
      </c>
      <c r="R67" s="64">
        <v>0.4</v>
      </c>
      <c r="S67" s="111" t="s">
        <v>75</v>
      </c>
      <c r="T67" s="45">
        <v>79459766.950000003</v>
      </c>
      <c r="U67" s="82" t="s">
        <v>160</v>
      </c>
      <c r="V67" s="82" t="s">
        <v>221</v>
      </c>
      <c r="W67" s="347"/>
      <c r="X67" s="84" t="s">
        <v>222</v>
      </c>
      <c r="Y67" s="84" t="s">
        <v>78</v>
      </c>
      <c r="Z67" s="82" t="s">
        <v>139</v>
      </c>
      <c r="AA67" s="84" t="s">
        <v>76</v>
      </c>
      <c r="AB67" s="1"/>
      <c r="AC67" s="183">
        <v>0.05</v>
      </c>
      <c r="AD67" s="238">
        <f t="shared" si="8"/>
        <v>1</v>
      </c>
      <c r="AE67" s="239" t="str">
        <f t="shared" si="9"/>
        <v>Avance satisfactorio</v>
      </c>
      <c r="AF67" s="188" t="s">
        <v>475</v>
      </c>
      <c r="AG67" s="186" t="s">
        <v>470</v>
      </c>
      <c r="AH67" s="186" t="s">
        <v>76</v>
      </c>
      <c r="AI67" s="192" t="str">
        <f t="shared" si="7"/>
        <v>En gestión</v>
      </c>
      <c r="AJ67" s="80">
        <v>79459766.950000003</v>
      </c>
      <c r="AK67" s="80">
        <f t="shared" si="10"/>
        <v>19864941.737500001</v>
      </c>
      <c r="AL67" s="254"/>
      <c r="AM67" s="254"/>
      <c r="AN67" s="254"/>
    </row>
    <row r="68" spans="2:40" s="67" customFormat="1" ht="148.5" customHeight="1">
      <c r="B68" s="26" t="s">
        <v>476</v>
      </c>
      <c r="C68" s="57" t="s">
        <v>477</v>
      </c>
      <c r="D68" s="14" t="s">
        <v>153</v>
      </c>
      <c r="E68" s="14" t="s">
        <v>478</v>
      </c>
      <c r="F68" s="14" t="s">
        <v>100</v>
      </c>
      <c r="G68" s="68">
        <v>59</v>
      </c>
      <c r="H68" s="27" t="s">
        <v>479</v>
      </c>
      <c r="I68" s="16" t="s">
        <v>71</v>
      </c>
      <c r="J68" s="16" t="s">
        <v>157</v>
      </c>
      <c r="K68" s="27" t="s">
        <v>480</v>
      </c>
      <c r="L68" s="27" t="s">
        <v>481</v>
      </c>
      <c r="M68" s="29">
        <v>45306</v>
      </c>
      <c r="N68" s="29">
        <v>45641</v>
      </c>
      <c r="O68" s="62">
        <v>5</v>
      </c>
      <c r="P68" s="62">
        <v>20</v>
      </c>
      <c r="Q68" s="62">
        <v>40</v>
      </c>
      <c r="R68" s="62">
        <v>59</v>
      </c>
      <c r="S68" s="111" t="s">
        <v>75</v>
      </c>
      <c r="T68" s="147">
        <v>52143569</v>
      </c>
      <c r="U68" s="27" t="s">
        <v>482</v>
      </c>
      <c r="V68" s="14" t="s">
        <v>483</v>
      </c>
      <c r="W68" s="316">
        <v>1260779221</v>
      </c>
      <c r="X68" s="16" t="s">
        <v>199</v>
      </c>
      <c r="Y68" s="16" t="s">
        <v>78</v>
      </c>
      <c r="Z68" s="14" t="s">
        <v>484</v>
      </c>
      <c r="AA68" s="16" t="s">
        <v>76</v>
      </c>
      <c r="AB68" s="1"/>
      <c r="AC68" s="186">
        <v>10</v>
      </c>
      <c r="AD68" s="238">
        <f t="shared" si="8"/>
        <v>1</v>
      </c>
      <c r="AE68" s="239" t="str">
        <f t="shared" si="9"/>
        <v>Avance satisfactorio</v>
      </c>
      <c r="AF68" s="188" t="s">
        <v>485</v>
      </c>
      <c r="AG68" s="188" t="s">
        <v>486</v>
      </c>
      <c r="AH68" s="186" t="s">
        <v>487</v>
      </c>
      <c r="AI68" s="192" t="str">
        <f t="shared" si="7"/>
        <v>En gestión</v>
      </c>
      <c r="AJ68" s="80">
        <v>52143569</v>
      </c>
      <c r="AK68" s="80">
        <v>13035892.199999999</v>
      </c>
      <c r="AL68" s="253">
        <v>1260779221</v>
      </c>
      <c r="AM68" s="253">
        <v>966075184.66999996</v>
      </c>
      <c r="AN68" s="253">
        <v>96831207.409999996</v>
      </c>
    </row>
    <row r="69" spans="2:40" s="67" customFormat="1" ht="156" customHeight="1">
      <c r="B69" s="26" t="s">
        <v>476</v>
      </c>
      <c r="C69" s="57" t="s">
        <v>488</v>
      </c>
      <c r="D69" s="14" t="s">
        <v>153</v>
      </c>
      <c r="E69" s="14" t="s">
        <v>478</v>
      </c>
      <c r="F69" s="14" t="s">
        <v>100</v>
      </c>
      <c r="G69" s="63">
        <v>1</v>
      </c>
      <c r="H69" s="27" t="s">
        <v>489</v>
      </c>
      <c r="I69" s="16" t="s">
        <v>71</v>
      </c>
      <c r="J69" s="16" t="s">
        <v>72</v>
      </c>
      <c r="K69" s="27" t="s">
        <v>490</v>
      </c>
      <c r="L69" s="27" t="s">
        <v>491</v>
      </c>
      <c r="M69" s="29">
        <v>45306</v>
      </c>
      <c r="N69" s="29">
        <v>45471</v>
      </c>
      <c r="O69" s="63">
        <v>0.2</v>
      </c>
      <c r="P69" s="63">
        <v>1</v>
      </c>
      <c r="Q69" s="63">
        <v>0</v>
      </c>
      <c r="R69" s="63">
        <v>0</v>
      </c>
      <c r="S69" s="111" t="s">
        <v>75</v>
      </c>
      <c r="T69" s="147">
        <v>85912984</v>
      </c>
      <c r="U69" s="27" t="s">
        <v>482</v>
      </c>
      <c r="V69" s="14" t="s">
        <v>483</v>
      </c>
      <c r="W69" s="317"/>
      <c r="X69" s="16" t="s">
        <v>199</v>
      </c>
      <c r="Y69" s="16" t="s">
        <v>78</v>
      </c>
      <c r="Z69" s="14" t="s">
        <v>484</v>
      </c>
      <c r="AA69" s="16" t="s">
        <v>76</v>
      </c>
      <c r="AB69" s="1"/>
      <c r="AC69" s="183">
        <v>0.2</v>
      </c>
      <c r="AD69" s="238">
        <f t="shared" si="8"/>
        <v>1</v>
      </c>
      <c r="AE69" s="239" t="str">
        <f t="shared" si="9"/>
        <v>Avance satisfactorio</v>
      </c>
      <c r="AF69" s="188" t="s">
        <v>492</v>
      </c>
      <c r="AG69" s="188" t="s">
        <v>493</v>
      </c>
      <c r="AH69" s="186" t="s">
        <v>487</v>
      </c>
      <c r="AI69" s="192" t="str">
        <f t="shared" si="7"/>
        <v>En gestión</v>
      </c>
      <c r="AJ69" s="80">
        <v>85912984</v>
      </c>
      <c r="AK69" s="80">
        <v>21478246.050000001</v>
      </c>
      <c r="AL69" s="255"/>
      <c r="AM69" s="255"/>
      <c r="AN69" s="255"/>
    </row>
    <row r="70" spans="2:40" s="67" customFormat="1" ht="183" customHeight="1">
      <c r="B70" s="26" t="s">
        <v>476</v>
      </c>
      <c r="C70" s="57" t="s">
        <v>494</v>
      </c>
      <c r="D70" s="14" t="s">
        <v>153</v>
      </c>
      <c r="E70" s="14" t="s">
        <v>478</v>
      </c>
      <c r="F70" s="14" t="s">
        <v>100</v>
      </c>
      <c r="G70" s="68">
        <v>2000</v>
      </c>
      <c r="H70" s="27" t="s">
        <v>495</v>
      </c>
      <c r="I70" s="16" t="s">
        <v>71</v>
      </c>
      <c r="J70" s="16" t="s">
        <v>157</v>
      </c>
      <c r="K70" s="27" t="s">
        <v>496</v>
      </c>
      <c r="L70" s="27" t="s">
        <v>497</v>
      </c>
      <c r="M70" s="29">
        <v>45306</v>
      </c>
      <c r="N70" s="29">
        <v>45641</v>
      </c>
      <c r="O70" s="62">
        <v>500</v>
      </c>
      <c r="P70" s="62">
        <v>500</v>
      </c>
      <c r="Q70" s="62">
        <v>500</v>
      </c>
      <c r="R70" s="62">
        <v>500</v>
      </c>
      <c r="S70" s="111" t="s">
        <v>75</v>
      </c>
      <c r="T70" s="147">
        <v>71770544</v>
      </c>
      <c r="U70" s="27" t="s">
        <v>482</v>
      </c>
      <c r="V70" s="14" t="s">
        <v>483</v>
      </c>
      <c r="W70" s="318"/>
      <c r="X70" s="16" t="s">
        <v>199</v>
      </c>
      <c r="Y70" s="16" t="s">
        <v>78</v>
      </c>
      <c r="Z70" s="14" t="s">
        <v>484</v>
      </c>
      <c r="AA70" s="16" t="s">
        <v>76</v>
      </c>
      <c r="AB70" s="1"/>
      <c r="AC70" s="186">
        <v>502</v>
      </c>
      <c r="AD70" s="238">
        <f t="shared" si="8"/>
        <v>1</v>
      </c>
      <c r="AE70" s="239" t="str">
        <f t="shared" si="9"/>
        <v>Avance satisfactorio</v>
      </c>
      <c r="AF70" s="188" t="s">
        <v>498</v>
      </c>
      <c r="AG70" s="188" t="s">
        <v>499</v>
      </c>
      <c r="AH70" s="186" t="s">
        <v>487</v>
      </c>
      <c r="AI70" s="192" t="str">
        <f>IF(AC70&lt;1,"Sin iniciar",IF(AC70=502,"Terminado","En gestión"))</f>
        <v>Terminado</v>
      </c>
      <c r="AJ70" s="80">
        <v>71770544</v>
      </c>
      <c r="AK70" s="80">
        <v>17942636.100000001</v>
      </c>
      <c r="AL70" s="254"/>
      <c r="AM70" s="254"/>
      <c r="AN70" s="254"/>
    </row>
    <row r="71" spans="2:40" s="67" customFormat="1" ht="171" customHeight="1">
      <c r="B71" s="26" t="s">
        <v>476</v>
      </c>
      <c r="C71" s="57" t="s">
        <v>500</v>
      </c>
      <c r="D71" s="14" t="s">
        <v>153</v>
      </c>
      <c r="E71" s="14" t="s">
        <v>501</v>
      </c>
      <c r="F71" s="14" t="s">
        <v>100</v>
      </c>
      <c r="G71" s="68">
        <v>10</v>
      </c>
      <c r="H71" s="27" t="s">
        <v>502</v>
      </c>
      <c r="I71" s="16" t="s">
        <v>71</v>
      </c>
      <c r="J71" s="16" t="s">
        <v>157</v>
      </c>
      <c r="K71" s="27" t="s">
        <v>503</v>
      </c>
      <c r="L71" s="27" t="s">
        <v>504</v>
      </c>
      <c r="M71" s="29">
        <v>45306</v>
      </c>
      <c r="N71" s="29">
        <v>45641</v>
      </c>
      <c r="O71" s="62">
        <v>1</v>
      </c>
      <c r="P71" s="62">
        <v>3</v>
      </c>
      <c r="Q71" s="62">
        <v>4</v>
      </c>
      <c r="R71" s="62">
        <v>2</v>
      </c>
      <c r="S71" s="111" t="s">
        <v>75</v>
      </c>
      <c r="T71" s="147">
        <v>76326632</v>
      </c>
      <c r="U71" s="27" t="s">
        <v>482</v>
      </c>
      <c r="V71" s="14" t="s">
        <v>505</v>
      </c>
      <c r="W71" s="320">
        <v>715631305</v>
      </c>
      <c r="X71" s="16" t="s">
        <v>199</v>
      </c>
      <c r="Y71" s="16" t="s">
        <v>78</v>
      </c>
      <c r="Z71" s="14" t="s">
        <v>484</v>
      </c>
      <c r="AA71" s="16" t="s">
        <v>76</v>
      </c>
      <c r="AB71" s="1"/>
      <c r="AC71" s="186">
        <v>1</v>
      </c>
      <c r="AD71" s="238">
        <f t="shared" si="8"/>
        <v>1</v>
      </c>
      <c r="AE71" s="239" t="str">
        <f t="shared" si="9"/>
        <v>Avance satisfactorio</v>
      </c>
      <c r="AF71" s="188" t="s">
        <v>506</v>
      </c>
      <c r="AG71" s="188" t="s">
        <v>507</v>
      </c>
      <c r="AH71" s="186" t="s">
        <v>487</v>
      </c>
      <c r="AI71" s="192" t="str">
        <f>IF(AC71&lt;1,"Sin iniciar",IF(AC71=100,"Terminado","En gestión"))</f>
        <v>En gestión</v>
      </c>
      <c r="AJ71" s="80">
        <v>76326632</v>
      </c>
      <c r="AK71" s="80">
        <v>19081658.100000001</v>
      </c>
      <c r="AL71" s="253">
        <v>715631305</v>
      </c>
      <c r="AM71" s="253">
        <v>520125649</v>
      </c>
      <c r="AN71" s="253">
        <v>33809770</v>
      </c>
    </row>
    <row r="72" spans="2:40" s="67" customFormat="1" ht="60" customHeight="1">
      <c r="B72" s="26" t="s">
        <v>476</v>
      </c>
      <c r="C72" s="57" t="s">
        <v>508</v>
      </c>
      <c r="D72" s="14" t="s">
        <v>153</v>
      </c>
      <c r="E72" s="14" t="s">
        <v>501</v>
      </c>
      <c r="F72" s="14" t="s">
        <v>100</v>
      </c>
      <c r="G72" s="68">
        <v>4</v>
      </c>
      <c r="H72" s="27" t="s">
        <v>509</v>
      </c>
      <c r="I72" s="16" t="s">
        <v>71</v>
      </c>
      <c r="J72" s="16" t="s">
        <v>157</v>
      </c>
      <c r="K72" s="27" t="s">
        <v>510</v>
      </c>
      <c r="L72" s="27" t="s">
        <v>511</v>
      </c>
      <c r="M72" s="29">
        <v>45383</v>
      </c>
      <c r="N72" s="29">
        <v>45641</v>
      </c>
      <c r="O72" s="62">
        <v>0</v>
      </c>
      <c r="P72" s="62">
        <v>1</v>
      </c>
      <c r="Q72" s="62">
        <v>1</v>
      </c>
      <c r="R72" s="62">
        <v>2</v>
      </c>
      <c r="S72" s="111" t="s">
        <v>75</v>
      </c>
      <c r="T72" s="147">
        <v>17306417</v>
      </c>
      <c r="U72" s="27" t="s">
        <v>482</v>
      </c>
      <c r="V72" s="14" t="s">
        <v>505</v>
      </c>
      <c r="W72" s="321"/>
      <c r="X72" s="16" t="s">
        <v>199</v>
      </c>
      <c r="Y72" s="16" t="s">
        <v>78</v>
      </c>
      <c r="Z72" s="14" t="s">
        <v>484</v>
      </c>
      <c r="AA72" s="16" t="s">
        <v>76</v>
      </c>
      <c r="AB72" s="1"/>
      <c r="AC72" s="186">
        <v>0</v>
      </c>
      <c r="AD72" s="238" t="str">
        <f t="shared" si="8"/>
        <v>No Aplica</v>
      </c>
      <c r="AE72" s="239" t="str">
        <f t="shared" si="9"/>
        <v>No reporta avance en el periodo</v>
      </c>
      <c r="AF72" s="186" t="s">
        <v>76</v>
      </c>
      <c r="AG72" s="186" t="s">
        <v>76</v>
      </c>
      <c r="AH72" s="186" t="s">
        <v>76</v>
      </c>
      <c r="AI72" s="192" t="str">
        <f t="shared" ref="AI72:AI90" si="11">IF(AC72&lt;1%,"Sin iniciar",IF(AC72=100%,"Terminado","En gestión"))</f>
        <v>Sin iniciar</v>
      </c>
      <c r="AJ72" s="80">
        <v>17306417</v>
      </c>
      <c r="AK72" s="80">
        <v>0</v>
      </c>
      <c r="AL72" s="254"/>
      <c r="AM72" s="254"/>
      <c r="AN72" s="254"/>
    </row>
    <row r="73" spans="2:40" s="67" customFormat="1" ht="204" customHeight="1">
      <c r="B73" s="81" t="s">
        <v>512</v>
      </c>
      <c r="C73" s="57" t="s">
        <v>513</v>
      </c>
      <c r="D73" s="82" t="s">
        <v>215</v>
      </c>
      <c r="E73" s="82" t="s">
        <v>514</v>
      </c>
      <c r="F73" s="82" t="s">
        <v>100</v>
      </c>
      <c r="G73" s="63">
        <v>1</v>
      </c>
      <c r="H73" s="82" t="s">
        <v>515</v>
      </c>
      <c r="I73" s="84" t="s">
        <v>71</v>
      </c>
      <c r="J73" s="84" t="s">
        <v>72</v>
      </c>
      <c r="K73" s="82" t="s">
        <v>516</v>
      </c>
      <c r="L73" s="82" t="s">
        <v>517</v>
      </c>
      <c r="M73" s="85">
        <v>45323</v>
      </c>
      <c r="N73" s="85">
        <v>45657</v>
      </c>
      <c r="O73" s="63">
        <v>0.25</v>
      </c>
      <c r="P73" s="63">
        <v>0.5</v>
      </c>
      <c r="Q73" s="63">
        <v>0.75</v>
      </c>
      <c r="R73" s="63">
        <v>1</v>
      </c>
      <c r="S73" s="111" t="s">
        <v>75</v>
      </c>
      <c r="T73" s="147">
        <v>7750730</v>
      </c>
      <c r="U73" s="82" t="s">
        <v>518</v>
      </c>
      <c r="V73" s="84" t="s">
        <v>519</v>
      </c>
      <c r="W73" s="310">
        <v>1270186714</v>
      </c>
      <c r="X73" s="84" t="s">
        <v>520</v>
      </c>
      <c r="Y73" s="84" t="s">
        <v>78</v>
      </c>
      <c r="Z73" s="82" t="s">
        <v>139</v>
      </c>
      <c r="AA73" s="84" t="s">
        <v>76</v>
      </c>
      <c r="AB73" s="1"/>
      <c r="AC73" s="183">
        <v>0.25</v>
      </c>
      <c r="AD73" s="238">
        <f t="shared" si="8"/>
        <v>1</v>
      </c>
      <c r="AE73" s="239" t="str">
        <f t="shared" si="9"/>
        <v>Avance satisfactorio</v>
      </c>
      <c r="AF73" s="188" t="s">
        <v>521</v>
      </c>
      <c r="AG73" s="188" t="s">
        <v>522</v>
      </c>
      <c r="AH73" s="186" t="s">
        <v>76</v>
      </c>
      <c r="AI73" s="192" t="str">
        <f t="shared" si="11"/>
        <v>En gestión</v>
      </c>
      <c r="AJ73" s="80">
        <v>7750730</v>
      </c>
      <c r="AK73" s="355">
        <v>1409224</v>
      </c>
      <c r="AL73" s="362">
        <v>1270186714</v>
      </c>
      <c r="AM73" s="364">
        <v>184688300</v>
      </c>
      <c r="AN73" s="253">
        <v>19196666</v>
      </c>
    </row>
    <row r="74" spans="2:40" s="67" customFormat="1" ht="204" customHeight="1">
      <c r="B74" s="81" t="s">
        <v>512</v>
      </c>
      <c r="C74" s="57" t="s">
        <v>523</v>
      </c>
      <c r="D74" s="82" t="s">
        <v>215</v>
      </c>
      <c r="E74" s="82" t="s">
        <v>514</v>
      </c>
      <c r="F74" s="82" t="s">
        <v>100</v>
      </c>
      <c r="G74" s="63">
        <v>1</v>
      </c>
      <c r="H74" s="82" t="s">
        <v>524</v>
      </c>
      <c r="I74" s="84" t="s">
        <v>71</v>
      </c>
      <c r="J74" s="84" t="s">
        <v>72</v>
      </c>
      <c r="K74" s="82" t="s">
        <v>525</v>
      </c>
      <c r="L74" s="82" t="s">
        <v>526</v>
      </c>
      <c r="M74" s="85">
        <v>45323</v>
      </c>
      <c r="N74" s="85">
        <v>45626</v>
      </c>
      <c r="O74" s="63">
        <v>0.25</v>
      </c>
      <c r="P74" s="63">
        <v>0.5</v>
      </c>
      <c r="Q74" s="63">
        <v>0.75</v>
      </c>
      <c r="R74" s="63">
        <v>1</v>
      </c>
      <c r="S74" s="111" t="s">
        <v>75</v>
      </c>
      <c r="T74" s="147">
        <v>30910092</v>
      </c>
      <c r="U74" s="82" t="s">
        <v>518</v>
      </c>
      <c r="V74" s="84" t="s">
        <v>519</v>
      </c>
      <c r="W74" s="312"/>
      <c r="X74" s="84" t="s">
        <v>520</v>
      </c>
      <c r="Y74" s="84" t="s">
        <v>78</v>
      </c>
      <c r="Z74" s="82" t="s">
        <v>139</v>
      </c>
      <c r="AA74" s="84" t="s">
        <v>76</v>
      </c>
      <c r="AB74" s="1"/>
      <c r="AC74" s="183">
        <v>0.25</v>
      </c>
      <c r="AD74" s="238">
        <f t="shared" si="8"/>
        <v>1</v>
      </c>
      <c r="AE74" s="239" t="str">
        <f t="shared" si="9"/>
        <v>Avance satisfactorio</v>
      </c>
      <c r="AF74" s="188" t="s">
        <v>527</v>
      </c>
      <c r="AG74" s="188" t="s">
        <v>528</v>
      </c>
      <c r="AH74" s="186" t="s">
        <v>76</v>
      </c>
      <c r="AI74" s="192" t="str">
        <f t="shared" si="11"/>
        <v>En gestión</v>
      </c>
      <c r="AJ74" s="80">
        <v>30910092</v>
      </c>
      <c r="AK74" s="355">
        <v>6182018</v>
      </c>
      <c r="AL74" s="363"/>
      <c r="AM74" s="365"/>
      <c r="AN74" s="254"/>
    </row>
    <row r="75" spans="2:40" s="67" customFormat="1" ht="232.5" customHeight="1">
      <c r="B75" s="81" t="s">
        <v>512</v>
      </c>
      <c r="C75" s="57" t="s">
        <v>529</v>
      </c>
      <c r="D75" s="82" t="s">
        <v>215</v>
      </c>
      <c r="E75" s="82" t="s">
        <v>514</v>
      </c>
      <c r="F75" s="82" t="s">
        <v>100</v>
      </c>
      <c r="G75" s="63">
        <v>1</v>
      </c>
      <c r="H75" s="82" t="s">
        <v>530</v>
      </c>
      <c r="I75" s="84" t="s">
        <v>71</v>
      </c>
      <c r="J75" s="84" t="s">
        <v>72</v>
      </c>
      <c r="K75" s="82" t="s">
        <v>531</v>
      </c>
      <c r="L75" s="82" t="s">
        <v>532</v>
      </c>
      <c r="M75" s="85">
        <v>45323</v>
      </c>
      <c r="N75" s="85">
        <v>45657</v>
      </c>
      <c r="O75" s="63">
        <v>0.25</v>
      </c>
      <c r="P75" s="63">
        <v>0.5</v>
      </c>
      <c r="Q75" s="63">
        <v>0.75</v>
      </c>
      <c r="R75" s="63">
        <v>1</v>
      </c>
      <c r="S75" s="111" t="s">
        <v>75</v>
      </c>
      <c r="T75" s="147">
        <v>74118155</v>
      </c>
      <c r="U75" s="82" t="s">
        <v>160</v>
      </c>
      <c r="V75" s="82" t="s">
        <v>221</v>
      </c>
      <c r="W75" s="94">
        <v>344000000</v>
      </c>
      <c r="X75" s="84" t="s">
        <v>520</v>
      </c>
      <c r="Y75" s="84" t="s">
        <v>78</v>
      </c>
      <c r="Z75" s="82" t="s">
        <v>139</v>
      </c>
      <c r="AA75" s="84" t="s">
        <v>76</v>
      </c>
      <c r="AB75" s="1"/>
      <c r="AC75" s="183">
        <v>0.25</v>
      </c>
      <c r="AD75" s="238">
        <f t="shared" si="8"/>
        <v>1</v>
      </c>
      <c r="AE75" s="239" t="str">
        <f t="shared" si="9"/>
        <v>Avance satisfactorio</v>
      </c>
      <c r="AF75" s="188" t="s">
        <v>533</v>
      </c>
      <c r="AG75" s="188" t="s">
        <v>534</v>
      </c>
      <c r="AH75" s="186" t="s">
        <v>76</v>
      </c>
      <c r="AI75" s="192" t="str">
        <f t="shared" si="11"/>
        <v>En gestión</v>
      </c>
      <c r="AJ75" s="80">
        <v>74118155</v>
      </c>
      <c r="AK75" s="80">
        <v>13507737</v>
      </c>
      <c r="AL75" s="200">
        <v>311000000</v>
      </c>
      <c r="AM75" s="200">
        <v>295873500</v>
      </c>
      <c r="AN75" s="200">
        <v>30065600.329999998</v>
      </c>
    </row>
    <row r="76" spans="2:40" s="67" customFormat="1" ht="249" customHeight="1">
      <c r="B76" s="81" t="s">
        <v>512</v>
      </c>
      <c r="C76" s="57" t="s">
        <v>535</v>
      </c>
      <c r="D76" s="82" t="s">
        <v>215</v>
      </c>
      <c r="E76" s="82" t="s">
        <v>514</v>
      </c>
      <c r="F76" s="82" t="s">
        <v>100</v>
      </c>
      <c r="G76" s="68">
        <v>10</v>
      </c>
      <c r="H76" s="82" t="s">
        <v>536</v>
      </c>
      <c r="I76" s="84" t="s">
        <v>71</v>
      </c>
      <c r="J76" s="84" t="s">
        <v>157</v>
      </c>
      <c r="K76" s="82" t="s">
        <v>537</v>
      </c>
      <c r="L76" s="82" t="s">
        <v>538</v>
      </c>
      <c r="M76" s="85">
        <v>45323</v>
      </c>
      <c r="N76" s="85">
        <v>45626</v>
      </c>
      <c r="O76" s="62">
        <v>2</v>
      </c>
      <c r="P76" s="62">
        <v>3</v>
      </c>
      <c r="Q76" s="62">
        <v>3</v>
      </c>
      <c r="R76" s="62">
        <v>2</v>
      </c>
      <c r="S76" s="111" t="s">
        <v>75</v>
      </c>
      <c r="T76" s="147">
        <v>15686583</v>
      </c>
      <c r="U76" s="82" t="s">
        <v>160</v>
      </c>
      <c r="V76" s="84" t="s">
        <v>161</v>
      </c>
      <c r="W76" s="94">
        <v>102900000</v>
      </c>
      <c r="X76" s="84" t="s">
        <v>520</v>
      </c>
      <c r="Y76" s="84" t="s">
        <v>78</v>
      </c>
      <c r="Z76" s="82" t="s">
        <v>139</v>
      </c>
      <c r="AA76" s="84" t="s">
        <v>76</v>
      </c>
      <c r="AB76" s="1"/>
      <c r="AC76" s="201">
        <v>2</v>
      </c>
      <c r="AD76" s="238">
        <f t="shared" si="8"/>
        <v>1</v>
      </c>
      <c r="AE76" s="239" t="str">
        <f t="shared" si="9"/>
        <v>Avance satisfactorio</v>
      </c>
      <c r="AF76" s="188" t="s">
        <v>539</v>
      </c>
      <c r="AG76" s="188" t="s">
        <v>540</v>
      </c>
      <c r="AH76" s="186" t="s">
        <v>76</v>
      </c>
      <c r="AI76" s="192" t="str">
        <f t="shared" si="11"/>
        <v>En gestión</v>
      </c>
      <c r="AJ76" s="80">
        <v>15686583</v>
      </c>
      <c r="AK76" s="80">
        <v>3137317</v>
      </c>
      <c r="AL76" s="200">
        <v>102900000</v>
      </c>
      <c r="AM76" s="200">
        <v>83892011</v>
      </c>
      <c r="AN76" s="200">
        <v>2030000</v>
      </c>
    </row>
    <row r="77" spans="2:40" s="67" customFormat="1" ht="162.75" customHeight="1">
      <c r="B77" s="81" t="s">
        <v>512</v>
      </c>
      <c r="C77" s="57" t="s">
        <v>541</v>
      </c>
      <c r="D77" s="82" t="s">
        <v>215</v>
      </c>
      <c r="E77" s="82" t="s">
        <v>514</v>
      </c>
      <c r="F77" s="82" t="s">
        <v>100</v>
      </c>
      <c r="G77" s="63">
        <v>1</v>
      </c>
      <c r="H77" s="82" t="s">
        <v>542</v>
      </c>
      <c r="I77" s="84" t="s">
        <v>71</v>
      </c>
      <c r="J77" s="84" t="s">
        <v>72</v>
      </c>
      <c r="K77" s="82" t="s">
        <v>543</v>
      </c>
      <c r="L77" s="82" t="s">
        <v>544</v>
      </c>
      <c r="M77" s="85">
        <v>45323</v>
      </c>
      <c r="N77" s="85">
        <v>45626</v>
      </c>
      <c r="O77" s="63">
        <v>0.25</v>
      </c>
      <c r="P77" s="63">
        <v>0.5</v>
      </c>
      <c r="Q77" s="63">
        <v>0.75</v>
      </c>
      <c r="R77" s="63">
        <v>1</v>
      </c>
      <c r="S77" s="111" t="s">
        <v>75</v>
      </c>
      <c r="T77" s="147">
        <v>32987010</v>
      </c>
      <c r="U77" s="82" t="s">
        <v>545</v>
      </c>
      <c r="V77" s="84" t="s">
        <v>545</v>
      </c>
      <c r="W77" s="94">
        <v>500000000</v>
      </c>
      <c r="X77" s="82" t="s">
        <v>138</v>
      </c>
      <c r="Y77" s="82" t="s">
        <v>546</v>
      </c>
      <c r="Z77" s="82" t="s">
        <v>547</v>
      </c>
      <c r="AA77" s="84" t="s">
        <v>76</v>
      </c>
      <c r="AB77" s="1"/>
      <c r="AC77" s="183">
        <v>0.25</v>
      </c>
      <c r="AD77" s="238">
        <f t="shared" si="8"/>
        <v>1</v>
      </c>
      <c r="AE77" s="239" t="str">
        <f t="shared" si="9"/>
        <v>Avance satisfactorio</v>
      </c>
      <c r="AF77" s="188" t="s">
        <v>548</v>
      </c>
      <c r="AG77" s="188" t="s">
        <v>549</v>
      </c>
      <c r="AH77" s="186" t="s">
        <v>76</v>
      </c>
      <c r="AI77" s="192" t="str">
        <f t="shared" si="11"/>
        <v>En gestión</v>
      </c>
      <c r="AJ77" s="80">
        <v>32987010</v>
      </c>
      <c r="AK77" s="80">
        <v>6597402</v>
      </c>
      <c r="AL77" s="202">
        <v>500000000</v>
      </c>
      <c r="AM77" s="202">
        <v>26000000</v>
      </c>
      <c r="AN77" s="202">
        <v>0</v>
      </c>
    </row>
    <row r="78" spans="2:40" s="67" customFormat="1" ht="237.75" customHeight="1">
      <c r="B78" s="81" t="s">
        <v>512</v>
      </c>
      <c r="C78" s="57" t="s">
        <v>550</v>
      </c>
      <c r="D78" s="82" t="s">
        <v>215</v>
      </c>
      <c r="E78" s="82" t="s">
        <v>514</v>
      </c>
      <c r="F78" s="82" t="s">
        <v>100</v>
      </c>
      <c r="G78" s="63">
        <v>1</v>
      </c>
      <c r="H78" s="82" t="s">
        <v>551</v>
      </c>
      <c r="I78" s="84" t="s">
        <v>71</v>
      </c>
      <c r="J78" s="84" t="s">
        <v>72</v>
      </c>
      <c r="K78" s="82" t="s">
        <v>543</v>
      </c>
      <c r="L78" s="82" t="s">
        <v>552</v>
      </c>
      <c r="M78" s="85">
        <v>45306</v>
      </c>
      <c r="N78" s="85">
        <v>45473</v>
      </c>
      <c r="O78" s="63">
        <v>0.5</v>
      </c>
      <c r="P78" s="63">
        <v>1</v>
      </c>
      <c r="Q78" s="63">
        <v>1</v>
      </c>
      <c r="R78" s="63">
        <v>1</v>
      </c>
      <c r="S78" s="111" t="s">
        <v>76</v>
      </c>
      <c r="T78" s="148">
        <v>4856601</v>
      </c>
      <c r="U78" s="82" t="s">
        <v>76</v>
      </c>
      <c r="V78" s="84" t="s">
        <v>76</v>
      </c>
      <c r="W78" s="94">
        <v>4856601</v>
      </c>
      <c r="X78" s="82" t="s">
        <v>138</v>
      </c>
      <c r="Y78" s="82" t="s">
        <v>546</v>
      </c>
      <c r="Z78" s="82" t="s">
        <v>547</v>
      </c>
      <c r="AA78" s="84" t="s">
        <v>76</v>
      </c>
      <c r="AB78" s="1"/>
      <c r="AC78" s="183">
        <v>0.5</v>
      </c>
      <c r="AD78" s="238">
        <f t="shared" si="8"/>
        <v>1</v>
      </c>
      <c r="AE78" s="239" t="str">
        <f t="shared" si="9"/>
        <v>Avance satisfactorio</v>
      </c>
      <c r="AF78" s="188" t="s">
        <v>553</v>
      </c>
      <c r="AG78" s="188" t="s">
        <v>554</v>
      </c>
      <c r="AH78" s="186" t="s">
        <v>76</v>
      </c>
      <c r="AI78" s="192" t="str">
        <f t="shared" si="11"/>
        <v>En gestión</v>
      </c>
      <c r="AJ78" s="80">
        <v>4856601</v>
      </c>
      <c r="AK78" s="80">
        <v>971320</v>
      </c>
      <c r="AL78" s="202">
        <v>0</v>
      </c>
      <c r="AM78" s="202">
        <v>0</v>
      </c>
      <c r="AN78" s="202">
        <v>0</v>
      </c>
    </row>
    <row r="79" spans="2:40" s="67" customFormat="1" ht="237.75" customHeight="1">
      <c r="B79" s="13" t="s">
        <v>555</v>
      </c>
      <c r="C79" s="57" t="s">
        <v>556</v>
      </c>
      <c r="D79" s="14" t="s">
        <v>215</v>
      </c>
      <c r="E79" s="14" t="s">
        <v>514</v>
      </c>
      <c r="F79" s="14" t="s">
        <v>100</v>
      </c>
      <c r="G79" s="63">
        <v>0.97</v>
      </c>
      <c r="H79" s="14" t="s">
        <v>557</v>
      </c>
      <c r="I79" s="16" t="s">
        <v>71</v>
      </c>
      <c r="J79" s="16" t="s">
        <v>72</v>
      </c>
      <c r="K79" s="14" t="s">
        <v>543</v>
      </c>
      <c r="L79" s="14" t="s">
        <v>558</v>
      </c>
      <c r="M79" s="35">
        <v>45293</v>
      </c>
      <c r="N79" s="15" t="s">
        <v>559</v>
      </c>
      <c r="O79" s="63">
        <v>0.25</v>
      </c>
      <c r="P79" s="63">
        <v>0.5</v>
      </c>
      <c r="Q79" s="63">
        <v>0.75</v>
      </c>
      <c r="R79" s="63">
        <v>1</v>
      </c>
      <c r="S79" s="111" t="s">
        <v>75</v>
      </c>
      <c r="T79" s="147">
        <v>237273780</v>
      </c>
      <c r="U79" s="14" t="s">
        <v>160</v>
      </c>
      <c r="V79" s="27" t="s">
        <v>560</v>
      </c>
      <c r="W79" s="92">
        <v>37600000</v>
      </c>
      <c r="X79" s="16" t="s">
        <v>561</v>
      </c>
      <c r="Y79" s="14" t="s">
        <v>562</v>
      </c>
      <c r="Z79" s="14" t="s">
        <v>388</v>
      </c>
      <c r="AA79" s="16" t="s">
        <v>76</v>
      </c>
      <c r="AB79" s="1"/>
      <c r="AC79" s="183">
        <v>0.25</v>
      </c>
      <c r="AD79" s="238">
        <f t="shared" si="8"/>
        <v>1</v>
      </c>
      <c r="AE79" s="239" t="str">
        <f t="shared" si="9"/>
        <v>Avance satisfactorio</v>
      </c>
      <c r="AF79" s="188" t="s">
        <v>563</v>
      </c>
      <c r="AG79" s="188" t="s">
        <v>564</v>
      </c>
      <c r="AH79" s="186" t="s">
        <v>76</v>
      </c>
      <c r="AI79" s="192" t="str">
        <f t="shared" si="11"/>
        <v>En gestión</v>
      </c>
      <c r="AJ79" s="80">
        <v>237273780</v>
      </c>
      <c r="AK79" s="80">
        <v>59318445</v>
      </c>
      <c r="AL79" s="200">
        <v>37600000</v>
      </c>
      <c r="AM79" s="92">
        <v>37600000</v>
      </c>
      <c r="AN79" s="200">
        <v>0</v>
      </c>
    </row>
    <row r="80" spans="2:40" s="67" customFormat="1" ht="237.75" customHeight="1">
      <c r="B80" s="13" t="s">
        <v>555</v>
      </c>
      <c r="C80" s="57" t="s">
        <v>565</v>
      </c>
      <c r="D80" s="14" t="s">
        <v>215</v>
      </c>
      <c r="E80" s="14" t="s">
        <v>378</v>
      </c>
      <c r="F80" s="14" t="s">
        <v>100</v>
      </c>
      <c r="G80" s="63">
        <v>1</v>
      </c>
      <c r="H80" s="14" t="s">
        <v>566</v>
      </c>
      <c r="I80" s="16" t="s">
        <v>71</v>
      </c>
      <c r="J80" s="16" t="s">
        <v>72</v>
      </c>
      <c r="K80" s="14" t="s">
        <v>543</v>
      </c>
      <c r="L80" s="14" t="s">
        <v>538</v>
      </c>
      <c r="M80" s="32" t="s">
        <v>567</v>
      </c>
      <c r="N80" s="15" t="s">
        <v>559</v>
      </c>
      <c r="O80" s="63">
        <v>0.25</v>
      </c>
      <c r="P80" s="63">
        <v>0.5</v>
      </c>
      <c r="Q80" s="63">
        <v>0.75</v>
      </c>
      <c r="R80" s="63">
        <v>1</v>
      </c>
      <c r="S80" s="111" t="s">
        <v>75</v>
      </c>
      <c r="T80" s="147">
        <v>19922377</v>
      </c>
      <c r="U80" s="14" t="s">
        <v>160</v>
      </c>
      <c r="V80" s="27" t="s">
        <v>161</v>
      </c>
      <c r="W80" s="251">
        <v>706044630</v>
      </c>
      <c r="X80" s="16" t="s">
        <v>561</v>
      </c>
      <c r="Y80" s="14" t="s">
        <v>568</v>
      </c>
      <c r="Z80" s="14" t="s">
        <v>383</v>
      </c>
      <c r="AA80" s="16" t="s">
        <v>76</v>
      </c>
      <c r="AB80" s="1"/>
      <c r="AC80" s="183">
        <v>0.25</v>
      </c>
      <c r="AD80" s="238">
        <f t="shared" si="8"/>
        <v>1</v>
      </c>
      <c r="AE80" s="239" t="str">
        <f t="shared" si="9"/>
        <v>Avance satisfactorio</v>
      </c>
      <c r="AF80" s="188" t="s">
        <v>569</v>
      </c>
      <c r="AG80" s="188" t="s">
        <v>570</v>
      </c>
      <c r="AH80" s="186" t="s">
        <v>76</v>
      </c>
      <c r="AI80" s="192" t="str">
        <f t="shared" si="11"/>
        <v>En gestión</v>
      </c>
      <c r="AJ80" s="80">
        <v>19922377</v>
      </c>
      <c r="AK80" s="80">
        <v>4527813</v>
      </c>
      <c r="AL80" s="343">
        <v>625994752</v>
      </c>
      <c r="AM80" s="253">
        <v>350100000</v>
      </c>
      <c r="AN80" s="253">
        <v>49399333.329999998</v>
      </c>
    </row>
    <row r="81" spans="2:40" s="67" customFormat="1" ht="93" customHeight="1">
      <c r="B81" s="13" t="s">
        <v>555</v>
      </c>
      <c r="C81" s="57" t="s">
        <v>571</v>
      </c>
      <c r="D81" s="14" t="s">
        <v>215</v>
      </c>
      <c r="E81" s="14" t="s">
        <v>514</v>
      </c>
      <c r="F81" s="14" t="s">
        <v>100</v>
      </c>
      <c r="G81" s="63">
        <v>1</v>
      </c>
      <c r="H81" s="14" t="s">
        <v>572</v>
      </c>
      <c r="I81" s="16" t="s">
        <v>71</v>
      </c>
      <c r="J81" s="16" t="s">
        <v>72</v>
      </c>
      <c r="K81" s="14" t="s">
        <v>573</v>
      </c>
      <c r="L81" s="14" t="s">
        <v>574</v>
      </c>
      <c r="M81" s="39">
        <v>45413</v>
      </c>
      <c r="N81" s="15" t="s">
        <v>559</v>
      </c>
      <c r="O81" s="141">
        <v>0</v>
      </c>
      <c r="P81" s="142">
        <v>0.25</v>
      </c>
      <c r="Q81" s="142">
        <v>0.63</v>
      </c>
      <c r="R81" s="142">
        <v>1</v>
      </c>
      <c r="S81" s="111" t="s">
        <v>75</v>
      </c>
      <c r="T81" s="147">
        <v>0</v>
      </c>
      <c r="U81" s="14" t="s">
        <v>160</v>
      </c>
      <c r="V81" s="27" t="s">
        <v>161</v>
      </c>
      <c r="W81" s="252"/>
      <c r="X81" s="16" t="s">
        <v>561</v>
      </c>
      <c r="Y81" s="14" t="s">
        <v>575</v>
      </c>
      <c r="Z81" s="14" t="s">
        <v>388</v>
      </c>
      <c r="AA81" s="16" t="s">
        <v>80</v>
      </c>
      <c r="AB81" s="1"/>
      <c r="AC81" s="183">
        <v>0</v>
      </c>
      <c r="AD81" s="238" t="str">
        <f t="shared" si="8"/>
        <v>No Aplica</v>
      </c>
      <c r="AE81" s="239" t="str">
        <f t="shared" si="9"/>
        <v>No reporta avance en el periodo</v>
      </c>
      <c r="AF81" s="188" t="s">
        <v>76</v>
      </c>
      <c r="AG81" s="188" t="s">
        <v>76</v>
      </c>
      <c r="AH81" s="188" t="s">
        <v>76</v>
      </c>
      <c r="AI81" s="192" t="str">
        <f t="shared" si="11"/>
        <v>Sin iniciar</v>
      </c>
      <c r="AJ81" s="80">
        <v>0</v>
      </c>
      <c r="AK81" s="80">
        <v>0</v>
      </c>
      <c r="AL81" s="344"/>
      <c r="AM81" s="254"/>
      <c r="AN81" s="254"/>
    </row>
    <row r="82" spans="2:40" s="67" customFormat="1" ht="207.75" customHeight="1">
      <c r="B82" s="13" t="s">
        <v>555</v>
      </c>
      <c r="C82" s="57" t="s">
        <v>576</v>
      </c>
      <c r="D82" s="14" t="s">
        <v>215</v>
      </c>
      <c r="E82" s="14" t="s">
        <v>514</v>
      </c>
      <c r="F82" s="14" t="s">
        <v>100</v>
      </c>
      <c r="G82" s="63">
        <v>0.9</v>
      </c>
      <c r="H82" s="14" t="s">
        <v>577</v>
      </c>
      <c r="I82" s="16" t="s">
        <v>71</v>
      </c>
      <c r="J82" s="16" t="s">
        <v>72</v>
      </c>
      <c r="K82" s="14" t="s">
        <v>543</v>
      </c>
      <c r="L82" s="14" t="s">
        <v>578</v>
      </c>
      <c r="M82" s="35">
        <v>45293</v>
      </c>
      <c r="N82" s="15" t="s">
        <v>559</v>
      </c>
      <c r="O82" s="63">
        <v>0.25</v>
      </c>
      <c r="P82" s="63">
        <v>0.5</v>
      </c>
      <c r="Q82" s="63">
        <v>0.75</v>
      </c>
      <c r="R82" s="63">
        <v>1</v>
      </c>
      <c r="S82" s="111" t="s">
        <v>75</v>
      </c>
      <c r="T82" s="147">
        <v>113690302</v>
      </c>
      <c r="U82" s="14" t="s">
        <v>160</v>
      </c>
      <c r="V82" s="14" t="s">
        <v>221</v>
      </c>
      <c r="W82" s="92">
        <v>320428776.98000002</v>
      </c>
      <c r="X82" s="16" t="s">
        <v>561</v>
      </c>
      <c r="Y82" s="14" t="s">
        <v>579</v>
      </c>
      <c r="Z82" s="14" t="s">
        <v>388</v>
      </c>
      <c r="AA82" s="16" t="s">
        <v>76</v>
      </c>
      <c r="AB82" s="1"/>
      <c r="AC82" s="183">
        <v>0.25</v>
      </c>
      <c r="AD82" s="238">
        <f t="shared" si="8"/>
        <v>1</v>
      </c>
      <c r="AE82" s="239" t="str">
        <f t="shared" si="9"/>
        <v>Avance satisfactorio</v>
      </c>
      <c r="AF82" s="188" t="s">
        <v>580</v>
      </c>
      <c r="AG82" s="188" t="s">
        <v>581</v>
      </c>
      <c r="AH82" s="186" t="s">
        <v>76</v>
      </c>
      <c r="AI82" s="192" t="str">
        <f t="shared" si="11"/>
        <v>En gestión</v>
      </c>
      <c r="AJ82" s="80">
        <v>113690302</v>
      </c>
      <c r="AK82" s="80">
        <v>20670964</v>
      </c>
      <c r="AL82" s="200">
        <v>284862110.31</v>
      </c>
      <c r="AM82" s="200">
        <v>25800000</v>
      </c>
      <c r="AN82" s="200">
        <v>4300000</v>
      </c>
    </row>
    <row r="83" spans="2:40" s="67" customFormat="1" ht="118.5" customHeight="1">
      <c r="B83" s="81" t="s">
        <v>582</v>
      </c>
      <c r="C83" s="57" t="s">
        <v>583</v>
      </c>
      <c r="D83" s="82" t="s">
        <v>215</v>
      </c>
      <c r="E83" s="82" t="s">
        <v>514</v>
      </c>
      <c r="F83" s="82" t="s">
        <v>100</v>
      </c>
      <c r="G83" s="63">
        <v>1</v>
      </c>
      <c r="H83" s="82" t="s">
        <v>584</v>
      </c>
      <c r="I83" s="84" t="s">
        <v>71</v>
      </c>
      <c r="J83" s="84" t="s">
        <v>72</v>
      </c>
      <c r="K83" s="82" t="s">
        <v>585</v>
      </c>
      <c r="L83" s="82" t="s">
        <v>586</v>
      </c>
      <c r="M83" s="87">
        <v>45337</v>
      </c>
      <c r="N83" s="87">
        <v>45657</v>
      </c>
      <c r="O83" s="63">
        <v>0.2</v>
      </c>
      <c r="P83" s="63">
        <v>0.4</v>
      </c>
      <c r="Q83" s="63">
        <v>0.7</v>
      </c>
      <c r="R83" s="63">
        <v>1</v>
      </c>
      <c r="S83" s="111" t="s">
        <v>75</v>
      </c>
      <c r="T83" s="149">
        <v>13967970</v>
      </c>
      <c r="U83" s="82" t="s">
        <v>160</v>
      </c>
      <c r="V83" s="82" t="s">
        <v>221</v>
      </c>
      <c r="W83" s="322">
        <v>579200000</v>
      </c>
      <c r="X83" s="84" t="s">
        <v>587</v>
      </c>
      <c r="Y83" s="84" t="s">
        <v>78</v>
      </c>
      <c r="Z83" s="82" t="s">
        <v>393</v>
      </c>
      <c r="AA83" s="84" t="s">
        <v>76</v>
      </c>
      <c r="AB83" s="1"/>
      <c r="AC83" s="183">
        <v>0.2</v>
      </c>
      <c r="AD83" s="238">
        <f t="shared" si="8"/>
        <v>1</v>
      </c>
      <c r="AE83" s="239" t="str">
        <f t="shared" si="9"/>
        <v>Avance satisfactorio</v>
      </c>
      <c r="AF83" s="188" t="s">
        <v>588</v>
      </c>
      <c r="AG83" s="188" t="s">
        <v>589</v>
      </c>
      <c r="AH83" s="186" t="s">
        <v>76</v>
      </c>
      <c r="AI83" s="192" t="str">
        <f t="shared" si="11"/>
        <v>En gestión</v>
      </c>
      <c r="AJ83" s="80">
        <v>13967970</v>
      </c>
      <c r="AK83" s="80">
        <v>2793594</v>
      </c>
      <c r="AL83" s="340">
        <v>579200000</v>
      </c>
      <c r="AM83" s="253">
        <v>534000000</v>
      </c>
      <c r="AN83" s="253">
        <v>107066666</v>
      </c>
    </row>
    <row r="84" spans="2:40" s="67" customFormat="1" ht="207.75" customHeight="1">
      <c r="B84" s="81" t="s">
        <v>582</v>
      </c>
      <c r="C84" s="57" t="s">
        <v>590</v>
      </c>
      <c r="D84" s="82" t="s">
        <v>215</v>
      </c>
      <c r="E84" s="82" t="s">
        <v>514</v>
      </c>
      <c r="F84" s="82" t="s">
        <v>100</v>
      </c>
      <c r="G84" s="63">
        <v>1</v>
      </c>
      <c r="H84" s="82" t="s">
        <v>591</v>
      </c>
      <c r="I84" s="84" t="s">
        <v>71</v>
      </c>
      <c r="J84" s="84" t="s">
        <v>72</v>
      </c>
      <c r="K84" s="82" t="s">
        <v>592</v>
      </c>
      <c r="L84" s="82" t="s">
        <v>593</v>
      </c>
      <c r="M84" s="87">
        <v>45337</v>
      </c>
      <c r="N84" s="87">
        <v>45657</v>
      </c>
      <c r="O84" s="64">
        <v>0.2</v>
      </c>
      <c r="P84" s="64">
        <v>0.4</v>
      </c>
      <c r="Q84" s="64">
        <v>0.7</v>
      </c>
      <c r="R84" s="63">
        <v>1</v>
      </c>
      <c r="S84" s="111" t="s">
        <v>75</v>
      </c>
      <c r="T84" s="149">
        <v>13967970</v>
      </c>
      <c r="U84" s="82" t="s">
        <v>160</v>
      </c>
      <c r="V84" s="82" t="s">
        <v>221</v>
      </c>
      <c r="W84" s="323"/>
      <c r="X84" s="84" t="s">
        <v>587</v>
      </c>
      <c r="Y84" s="84" t="s">
        <v>78</v>
      </c>
      <c r="Z84" s="82" t="s">
        <v>393</v>
      </c>
      <c r="AA84" s="84" t="s">
        <v>76</v>
      </c>
      <c r="AB84" s="1"/>
      <c r="AC84" s="183">
        <v>0.35</v>
      </c>
      <c r="AD84" s="238">
        <f t="shared" si="8"/>
        <v>1</v>
      </c>
      <c r="AE84" s="239" t="str">
        <f t="shared" si="9"/>
        <v>Avance satisfactorio</v>
      </c>
      <c r="AF84" s="188" t="s">
        <v>594</v>
      </c>
      <c r="AG84" s="188" t="s">
        <v>595</v>
      </c>
      <c r="AH84" s="186" t="s">
        <v>76</v>
      </c>
      <c r="AI84" s="192" t="str">
        <f t="shared" si="11"/>
        <v>En gestión</v>
      </c>
      <c r="AJ84" s="80">
        <v>13967970</v>
      </c>
      <c r="AK84" s="80">
        <v>4888789.5</v>
      </c>
      <c r="AL84" s="341"/>
      <c r="AM84" s="255"/>
      <c r="AN84" s="255"/>
    </row>
    <row r="85" spans="2:40" s="67" customFormat="1" ht="222" customHeight="1">
      <c r="B85" s="81" t="s">
        <v>582</v>
      </c>
      <c r="C85" s="57" t="s">
        <v>596</v>
      </c>
      <c r="D85" s="82" t="s">
        <v>215</v>
      </c>
      <c r="E85" s="82" t="s">
        <v>514</v>
      </c>
      <c r="F85" s="82" t="s">
        <v>100</v>
      </c>
      <c r="G85" s="63">
        <v>1</v>
      </c>
      <c r="H85" s="82" t="s">
        <v>597</v>
      </c>
      <c r="I85" s="84" t="s">
        <v>71</v>
      </c>
      <c r="J85" s="84" t="s">
        <v>72</v>
      </c>
      <c r="K85" s="82" t="s">
        <v>598</v>
      </c>
      <c r="L85" s="82" t="s">
        <v>599</v>
      </c>
      <c r="M85" s="87">
        <v>45293</v>
      </c>
      <c r="N85" s="87">
        <v>45657</v>
      </c>
      <c r="O85" s="63">
        <v>0.2</v>
      </c>
      <c r="P85" s="63">
        <v>0.4</v>
      </c>
      <c r="Q85" s="63">
        <v>0.8</v>
      </c>
      <c r="R85" s="63">
        <v>1</v>
      </c>
      <c r="S85" s="111" t="s">
        <v>75</v>
      </c>
      <c r="T85" s="149">
        <v>13967970</v>
      </c>
      <c r="U85" s="82" t="s">
        <v>160</v>
      </c>
      <c r="V85" s="82" t="s">
        <v>221</v>
      </c>
      <c r="W85" s="323"/>
      <c r="X85" s="84" t="s">
        <v>587</v>
      </c>
      <c r="Y85" s="84" t="s">
        <v>78</v>
      </c>
      <c r="Z85" s="82" t="s">
        <v>393</v>
      </c>
      <c r="AA85" s="84" t="s">
        <v>76</v>
      </c>
      <c r="AB85" s="1"/>
      <c r="AC85" s="183">
        <v>0.2</v>
      </c>
      <c r="AD85" s="238">
        <f t="shared" si="8"/>
        <v>1</v>
      </c>
      <c r="AE85" s="239" t="str">
        <f t="shared" si="9"/>
        <v>Avance satisfactorio</v>
      </c>
      <c r="AF85" s="188" t="s">
        <v>600</v>
      </c>
      <c r="AG85" s="188" t="s">
        <v>601</v>
      </c>
      <c r="AH85" s="186" t="s">
        <v>76</v>
      </c>
      <c r="AI85" s="192" t="str">
        <f t="shared" si="11"/>
        <v>En gestión</v>
      </c>
      <c r="AJ85" s="80">
        <v>13967970</v>
      </c>
      <c r="AK85" s="80">
        <v>2793594</v>
      </c>
      <c r="AL85" s="341"/>
      <c r="AM85" s="255"/>
      <c r="AN85" s="255"/>
    </row>
    <row r="86" spans="2:40" s="67" customFormat="1" ht="96.75" customHeight="1">
      <c r="B86" s="81" t="s">
        <v>582</v>
      </c>
      <c r="C86" s="57" t="s">
        <v>602</v>
      </c>
      <c r="D86" s="82" t="s">
        <v>215</v>
      </c>
      <c r="E86" s="82" t="s">
        <v>514</v>
      </c>
      <c r="F86" s="82" t="s">
        <v>100</v>
      </c>
      <c r="G86" s="63">
        <v>1</v>
      </c>
      <c r="H86" s="82" t="s">
        <v>603</v>
      </c>
      <c r="I86" s="84" t="s">
        <v>71</v>
      </c>
      <c r="J86" s="84" t="s">
        <v>72</v>
      </c>
      <c r="K86" s="82" t="s">
        <v>604</v>
      </c>
      <c r="L86" s="82" t="s">
        <v>605</v>
      </c>
      <c r="M86" s="87">
        <v>45383</v>
      </c>
      <c r="N86" s="87">
        <v>45657</v>
      </c>
      <c r="O86" s="64">
        <v>0</v>
      </c>
      <c r="P86" s="64">
        <v>0.5</v>
      </c>
      <c r="Q86" s="64">
        <v>0.75</v>
      </c>
      <c r="R86" s="63">
        <v>1</v>
      </c>
      <c r="S86" s="111" t="s">
        <v>75</v>
      </c>
      <c r="T86" s="149">
        <v>11895738</v>
      </c>
      <c r="U86" s="82" t="s">
        <v>160</v>
      </c>
      <c r="V86" s="82" t="s">
        <v>221</v>
      </c>
      <c r="W86" s="323"/>
      <c r="X86" s="84" t="s">
        <v>587</v>
      </c>
      <c r="Y86" s="82" t="s">
        <v>606</v>
      </c>
      <c r="Z86" s="82" t="s">
        <v>393</v>
      </c>
      <c r="AA86" s="84" t="s">
        <v>76</v>
      </c>
      <c r="AB86" s="1"/>
      <c r="AC86" s="183">
        <v>0</v>
      </c>
      <c r="AD86" s="238" t="str">
        <f t="shared" si="8"/>
        <v>No Aplica</v>
      </c>
      <c r="AE86" s="239" t="str">
        <f t="shared" si="9"/>
        <v>No reporta avance en el periodo</v>
      </c>
      <c r="AF86" s="186" t="s">
        <v>76</v>
      </c>
      <c r="AG86" s="186" t="s">
        <v>76</v>
      </c>
      <c r="AH86" s="186" t="s">
        <v>76</v>
      </c>
      <c r="AI86" s="192" t="str">
        <f t="shared" si="11"/>
        <v>Sin iniciar</v>
      </c>
      <c r="AJ86" s="80">
        <v>11895738</v>
      </c>
      <c r="AK86" s="80">
        <v>2973935</v>
      </c>
      <c r="AL86" s="341"/>
      <c r="AM86" s="255"/>
      <c r="AN86" s="255"/>
    </row>
    <row r="87" spans="2:40" s="67" customFormat="1" ht="240.75" customHeight="1">
      <c r="B87" s="81" t="s">
        <v>582</v>
      </c>
      <c r="C87" s="57" t="s">
        <v>607</v>
      </c>
      <c r="D87" s="82" t="s">
        <v>215</v>
      </c>
      <c r="E87" s="82" t="s">
        <v>514</v>
      </c>
      <c r="F87" s="82" t="s">
        <v>100</v>
      </c>
      <c r="G87" s="63">
        <v>1</v>
      </c>
      <c r="H87" s="82" t="s">
        <v>608</v>
      </c>
      <c r="I87" s="84" t="s">
        <v>71</v>
      </c>
      <c r="J87" s="84" t="s">
        <v>72</v>
      </c>
      <c r="K87" s="82" t="s">
        <v>609</v>
      </c>
      <c r="L87" s="82" t="s">
        <v>610</v>
      </c>
      <c r="M87" s="87">
        <v>45293</v>
      </c>
      <c r="N87" s="83" t="s">
        <v>559</v>
      </c>
      <c r="O87" s="64">
        <v>0.25</v>
      </c>
      <c r="P87" s="64">
        <v>0.5</v>
      </c>
      <c r="Q87" s="64">
        <v>0.75</v>
      </c>
      <c r="R87" s="63">
        <v>1</v>
      </c>
      <c r="S87" s="111" t="s">
        <v>75</v>
      </c>
      <c r="T87" s="149">
        <v>11895738</v>
      </c>
      <c r="U87" s="82" t="s">
        <v>160</v>
      </c>
      <c r="V87" s="82" t="s">
        <v>221</v>
      </c>
      <c r="W87" s="324"/>
      <c r="X87" s="84" t="s">
        <v>587</v>
      </c>
      <c r="Y87" s="84" t="s">
        <v>78</v>
      </c>
      <c r="Z87" s="82" t="s">
        <v>393</v>
      </c>
      <c r="AA87" s="84" t="s">
        <v>76</v>
      </c>
      <c r="AB87" s="1"/>
      <c r="AC87" s="183">
        <v>0.25</v>
      </c>
      <c r="AD87" s="238">
        <f t="shared" si="8"/>
        <v>1</v>
      </c>
      <c r="AE87" s="239" t="str">
        <f t="shared" si="9"/>
        <v>Avance satisfactorio</v>
      </c>
      <c r="AF87" s="188" t="s">
        <v>611</v>
      </c>
      <c r="AG87" s="188" t="s">
        <v>612</v>
      </c>
      <c r="AH87" s="186" t="s">
        <v>76</v>
      </c>
      <c r="AI87" s="192" t="str">
        <f t="shared" si="11"/>
        <v>En gestión</v>
      </c>
      <c r="AJ87" s="80">
        <v>0</v>
      </c>
      <c r="AK87" s="80">
        <v>0</v>
      </c>
      <c r="AL87" s="342"/>
      <c r="AM87" s="254"/>
      <c r="AN87" s="254"/>
    </row>
    <row r="88" spans="2:40" s="67" customFormat="1" ht="126" customHeight="1">
      <c r="B88" s="26" t="s">
        <v>613</v>
      </c>
      <c r="C88" s="57" t="s">
        <v>614</v>
      </c>
      <c r="D88" s="14" t="s">
        <v>215</v>
      </c>
      <c r="E88" s="14" t="s">
        <v>514</v>
      </c>
      <c r="F88" s="14" t="s">
        <v>100</v>
      </c>
      <c r="G88" s="63">
        <v>1</v>
      </c>
      <c r="H88" s="14" t="s">
        <v>615</v>
      </c>
      <c r="I88" s="16" t="s">
        <v>71</v>
      </c>
      <c r="J88" s="16" t="s">
        <v>72</v>
      </c>
      <c r="K88" s="14" t="s">
        <v>616</v>
      </c>
      <c r="L88" s="14" t="s">
        <v>617</v>
      </c>
      <c r="M88" s="98">
        <v>45352</v>
      </c>
      <c r="N88" s="98">
        <v>45625</v>
      </c>
      <c r="O88" s="64">
        <v>0.11</v>
      </c>
      <c r="P88" s="64">
        <v>0.44</v>
      </c>
      <c r="Q88" s="64">
        <v>0.78</v>
      </c>
      <c r="R88" s="63">
        <v>1</v>
      </c>
      <c r="S88" s="111" t="s">
        <v>75</v>
      </c>
      <c r="T88" s="147">
        <v>4922663</v>
      </c>
      <c r="U88" s="27" t="s">
        <v>160</v>
      </c>
      <c r="V88" s="14" t="s">
        <v>221</v>
      </c>
      <c r="W88" s="251">
        <v>208831593.5</v>
      </c>
      <c r="X88" s="16" t="s">
        <v>618</v>
      </c>
      <c r="Y88" s="16" t="s">
        <v>78</v>
      </c>
      <c r="Z88" s="14" t="s">
        <v>139</v>
      </c>
      <c r="AA88" s="16" t="s">
        <v>76</v>
      </c>
      <c r="AB88" s="1"/>
      <c r="AC88" s="183">
        <v>0.11</v>
      </c>
      <c r="AD88" s="238">
        <f t="shared" si="8"/>
        <v>1</v>
      </c>
      <c r="AE88" s="239" t="str">
        <f t="shared" si="9"/>
        <v>Avance satisfactorio</v>
      </c>
      <c r="AF88" s="188" t="s">
        <v>619</v>
      </c>
      <c r="AG88" s="188" t="s">
        <v>620</v>
      </c>
      <c r="AH88" s="186" t="s">
        <v>76</v>
      </c>
      <c r="AI88" s="192" t="str">
        <f t="shared" si="11"/>
        <v>En gestión</v>
      </c>
      <c r="AJ88" s="80">
        <v>4922663</v>
      </c>
      <c r="AK88" s="80">
        <v>1230665.75</v>
      </c>
      <c r="AL88" s="251">
        <v>207031941.47</v>
      </c>
      <c r="AM88" s="251">
        <v>207031941.47</v>
      </c>
      <c r="AN88" s="253">
        <v>25718729.469999999</v>
      </c>
    </row>
    <row r="89" spans="2:40" s="67" customFormat="1" ht="187.5" customHeight="1">
      <c r="B89" s="26" t="s">
        <v>613</v>
      </c>
      <c r="C89" s="57" t="s">
        <v>621</v>
      </c>
      <c r="D89" s="14" t="s">
        <v>215</v>
      </c>
      <c r="E89" s="14" t="s">
        <v>514</v>
      </c>
      <c r="F89" s="14" t="s">
        <v>100</v>
      </c>
      <c r="G89" s="63">
        <v>1</v>
      </c>
      <c r="H89" s="14" t="s">
        <v>622</v>
      </c>
      <c r="I89" s="16" t="s">
        <v>71</v>
      </c>
      <c r="J89" s="16" t="s">
        <v>72</v>
      </c>
      <c r="K89" s="14" t="s">
        <v>623</v>
      </c>
      <c r="L89" s="14" t="s">
        <v>624</v>
      </c>
      <c r="M89" s="98">
        <v>45352</v>
      </c>
      <c r="N89" s="98">
        <v>45625</v>
      </c>
      <c r="O89" s="64">
        <v>0.11</v>
      </c>
      <c r="P89" s="64">
        <v>0.44</v>
      </c>
      <c r="Q89" s="64">
        <v>0.78</v>
      </c>
      <c r="R89" s="63">
        <v>1</v>
      </c>
      <c r="S89" s="111" t="s">
        <v>75</v>
      </c>
      <c r="T89" s="147">
        <v>4922663</v>
      </c>
      <c r="U89" s="27" t="s">
        <v>160</v>
      </c>
      <c r="V89" s="14" t="s">
        <v>221</v>
      </c>
      <c r="W89" s="252"/>
      <c r="X89" s="16" t="s">
        <v>618</v>
      </c>
      <c r="Y89" s="16" t="s">
        <v>78</v>
      </c>
      <c r="Z89" s="14" t="s">
        <v>625</v>
      </c>
      <c r="AA89" s="16" t="s">
        <v>76</v>
      </c>
      <c r="AB89" s="1"/>
      <c r="AC89" s="183">
        <v>0.11</v>
      </c>
      <c r="AD89" s="238">
        <f t="shared" ref="AD89:AD120" si="12">+IF(O89=0,"No Aplica",IF(AC89/O89&gt;=100%,100%,AC89/O89))</f>
        <v>1</v>
      </c>
      <c r="AE89" s="239" t="str">
        <f t="shared" ref="AE89:AE120" si="13">IF(ISTEXT(AD89),"No reporta avance en el periodo",IF(AD89&lt;=69%,"Avance insuficiente",IF(AD89&gt;95%,"Avance satisfactorio",IF(AD89&gt;70%,"Avance suficiente",IF(AD89&lt;94%,"Avance suficiente",0)))))</f>
        <v>Avance satisfactorio</v>
      </c>
      <c r="AF89" s="188" t="s">
        <v>626</v>
      </c>
      <c r="AG89" s="188" t="s">
        <v>627</v>
      </c>
      <c r="AH89" s="186" t="s">
        <v>76</v>
      </c>
      <c r="AI89" s="192" t="str">
        <f t="shared" si="11"/>
        <v>En gestión</v>
      </c>
      <c r="AJ89" s="80">
        <v>4922663</v>
      </c>
      <c r="AK89" s="80">
        <v>1230665.75</v>
      </c>
      <c r="AL89" s="252"/>
      <c r="AM89" s="252"/>
      <c r="AN89" s="254"/>
    </row>
    <row r="90" spans="2:40" s="67" customFormat="1" ht="140.25" customHeight="1">
      <c r="B90" s="62" t="s">
        <v>628</v>
      </c>
      <c r="C90" s="57" t="s">
        <v>629</v>
      </c>
      <c r="D90" s="20" t="s">
        <v>143</v>
      </c>
      <c r="E90" s="20" t="s">
        <v>630</v>
      </c>
      <c r="F90" s="20" t="s">
        <v>100</v>
      </c>
      <c r="G90" s="69">
        <v>30</v>
      </c>
      <c r="H90" s="20" t="s">
        <v>631</v>
      </c>
      <c r="I90" s="22" t="s">
        <v>71</v>
      </c>
      <c r="J90" s="22" t="s">
        <v>157</v>
      </c>
      <c r="K90" s="21" t="s">
        <v>632</v>
      </c>
      <c r="L90" s="31" t="s">
        <v>633</v>
      </c>
      <c r="M90" s="34">
        <v>45307</v>
      </c>
      <c r="N90" s="34">
        <v>45655</v>
      </c>
      <c r="O90" s="70">
        <v>3</v>
      </c>
      <c r="P90" s="70">
        <v>4</v>
      </c>
      <c r="Q90" s="70">
        <v>8</v>
      </c>
      <c r="R90" s="70">
        <v>15</v>
      </c>
      <c r="S90" s="111" t="s">
        <v>75</v>
      </c>
      <c r="T90" s="143">
        <v>88862463</v>
      </c>
      <c r="U90" s="20" t="s">
        <v>182</v>
      </c>
      <c r="V90" s="22" t="s">
        <v>634</v>
      </c>
      <c r="W90" s="325">
        <v>702565000</v>
      </c>
      <c r="X90" s="22" t="s">
        <v>635</v>
      </c>
      <c r="Y90" s="22" t="s">
        <v>78</v>
      </c>
      <c r="Z90" s="20" t="s">
        <v>79</v>
      </c>
      <c r="AA90" s="22" t="s">
        <v>76</v>
      </c>
      <c r="AB90" s="1"/>
      <c r="AC90" s="189">
        <v>3</v>
      </c>
      <c r="AD90" s="241">
        <f t="shared" si="12"/>
        <v>1</v>
      </c>
      <c r="AE90" s="242" t="str">
        <f t="shared" si="13"/>
        <v>Avance satisfactorio</v>
      </c>
      <c r="AF90" s="243" t="s">
        <v>636</v>
      </c>
      <c r="AG90" s="244" t="s">
        <v>1464</v>
      </c>
      <c r="AH90" s="243" t="s">
        <v>76</v>
      </c>
      <c r="AI90" s="203" t="str">
        <f t="shared" si="11"/>
        <v>En gestión</v>
      </c>
      <c r="AJ90" s="80">
        <v>88862463</v>
      </c>
      <c r="AK90" s="145">
        <v>22215615.75</v>
      </c>
      <c r="AL90" s="349">
        <v>702565000</v>
      </c>
      <c r="AM90" s="349">
        <v>356515000</v>
      </c>
      <c r="AN90" s="349">
        <v>48707334</v>
      </c>
    </row>
    <row r="91" spans="2:40" s="67" customFormat="1" ht="75" customHeight="1">
      <c r="B91" s="62" t="s">
        <v>628</v>
      </c>
      <c r="C91" s="57" t="s">
        <v>637</v>
      </c>
      <c r="D91" s="20" t="s">
        <v>143</v>
      </c>
      <c r="E91" s="20" t="s">
        <v>630</v>
      </c>
      <c r="F91" s="20" t="s">
        <v>100</v>
      </c>
      <c r="G91" s="69">
        <v>4</v>
      </c>
      <c r="H91" s="20" t="s">
        <v>638</v>
      </c>
      <c r="I91" s="22" t="s">
        <v>71</v>
      </c>
      <c r="J91" s="22" t="s">
        <v>157</v>
      </c>
      <c r="K91" s="21" t="s">
        <v>639</v>
      </c>
      <c r="L91" s="31" t="s">
        <v>640</v>
      </c>
      <c r="M91" s="34">
        <v>45323</v>
      </c>
      <c r="N91" s="34">
        <v>45656</v>
      </c>
      <c r="O91" s="70">
        <v>1</v>
      </c>
      <c r="P91" s="70">
        <v>1</v>
      </c>
      <c r="Q91" s="70">
        <v>1</v>
      </c>
      <c r="R91" s="70">
        <v>1</v>
      </c>
      <c r="S91" s="111" t="s">
        <v>75</v>
      </c>
      <c r="T91" s="143">
        <v>35090983</v>
      </c>
      <c r="U91" s="20" t="s">
        <v>182</v>
      </c>
      <c r="V91" s="22" t="s">
        <v>634</v>
      </c>
      <c r="W91" s="326"/>
      <c r="X91" s="22" t="s">
        <v>635</v>
      </c>
      <c r="Y91" s="22" t="s">
        <v>78</v>
      </c>
      <c r="Z91" s="20" t="s">
        <v>79</v>
      </c>
      <c r="AA91" s="22" t="s">
        <v>76</v>
      </c>
      <c r="AB91" s="1"/>
      <c r="AC91" s="189">
        <v>1</v>
      </c>
      <c r="AD91" s="238">
        <f t="shared" si="12"/>
        <v>1</v>
      </c>
      <c r="AE91" s="239" t="str">
        <f t="shared" si="13"/>
        <v>Avance satisfactorio</v>
      </c>
      <c r="AF91" s="243" t="s">
        <v>641</v>
      </c>
      <c r="AG91" s="244" t="s">
        <v>642</v>
      </c>
      <c r="AH91" s="243" t="s">
        <v>76</v>
      </c>
      <c r="AI91" s="203" t="str">
        <f>IF(AC91&lt;1,"Sin iniciar",IF(AC91=100,"Terminado","En gestión"))</f>
        <v>En gestión</v>
      </c>
      <c r="AJ91" s="80">
        <v>35090983</v>
      </c>
      <c r="AK91" s="80">
        <v>8772745.75</v>
      </c>
      <c r="AL91" s="350"/>
      <c r="AM91" s="350"/>
      <c r="AN91" s="350"/>
    </row>
    <row r="92" spans="2:40" s="67" customFormat="1" ht="75" customHeight="1">
      <c r="B92" s="62" t="s">
        <v>628</v>
      </c>
      <c r="C92" s="57" t="s">
        <v>643</v>
      </c>
      <c r="D92" s="20" t="s">
        <v>143</v>
      </c>
      <c r="E92" s="20" t="s">
        <v>630</v>
      </c>
      <c r="F92" s="20" t="s">
        <v>100</v>
      </c>
      <c r="G92" s="69">
        <v>4</v>
      </c>
      <c r="H92" s="20" t="s">
        <v>644</v>
      </c>
      <c r="I92" s="22" t="s">
        <v>71</v>
      </c>
      <c r="J92" s="22" t="s">
        <v>157</v>
      </c>
      <c r="K92" s="21" t="s">
        <v>639</v>
      </c>
      <c r="L92" s="31" t="s">
        <v>645</v>
      </c>
      <c r="M92" s="34">
        <v>45323</v>
      </c>
      <c r="N92" s="34">
        <v>45656</v>
      </c>
      <c r="O92" s="70">
        <v>1</v>
      </c>
      <c r="P92" s="70">
        <v>1</v>
      </c>
      <c r="Q92" s="70">
        <v>1</v>
      </c>
      <c r="R92" s="70">
        <v>1</v>
      </c>
      <c r="S92" s="111" t="s">
        <v>75</v>
      </c>
      <c r="T92" s="143">
        <v>26510728</v>
      </c>
      <c r="U92" s="20" t="s">
        <v>182</v>
      </c>
      <c r="V92" s="22" t="s">
        <v>634</v>
      </c>
      <c r="W92" s="326"/>
      <c r="X92" s="22" t="s">
        <v>635</v>
      </c>
      <c r="Y92" s="22" t="s">
        <v>78</v>
      </c>
      <c r="Z92" s="20" t="s">
        <v>79</v>
      </c>
      <c r="AA92" s="22" t="s">
        <v>76</v>
      </c>
      <c r="AB92" s="1"/>
      <c r="AC92" s="189">
        <v>1</v>
      </c>
      <c r="AD92" s="238">
        <f t="shared" si="12"/>
        <v>1</v>
      </c>
      <c r="AE92" s="239" t="str">
        <f t="shared" si="13"/>
        <v>Avance satisfactorio</v>
      </c>
      <c r="AF92" s="243" t="s">
        <v>646</v>
      </c>
      <c r="AG92" s="244" t="s">
        <v>647</v>
      </c>
      <c r="AH92" s="243" t="s">
        <v>76</v>
      </c>
      <c r="AI92" s="203" t="str">
        <f>IF(AC92&lt;1,"Sin iniciar",IF(AC92=100,"Terminado","En gestión"))</f>
        <v>En gestión</v>
      </c>
      <c r="AJ92" s="80">
        <v>26510728</v>
      </c>
      <c r="AK92" s="80">
        <v>6627682</v>
      </c>
      <c r="AL92" s="350"/>
      <c r="AM92" s="350"/>
      <c r="AN92" s="350"/>
    </row>
    <row r="93" spans="2:40" s="67" customFormat="1" ht="75" customHeight="1">
      <c r="B93" s="62" t="s">
        <v>628</v>
      </c>
      <c r="C93" s="57" t="s">
        <v>648</v>
      </c>
      <c r="D93" s="20" t="s">
        <v>143</v>
      </c>
      <c r="E93" s="20" t="s">
        <v>630</v>
      </c>
      <c r="F93" s="20" t="s">
        <v>100</v>
      </c>
      <c r="G93" s="69">
        <v>10</v>
      </c>
      <c r="H93" s="20" t="s">
        <v>649</v>
      </c>
      <c r="I93" s="22" t="s">
        <v>71</v>
      </c>
      <c r="J93" s="22" t="s">
        <v>157</v>
      </c>
      <c r="K93" s="21" t="s">
        <v>650</v>
      </c>
      <c r="L93" s="31" t="s">
        <v>651</v>
      </c>
      <c r="M93" s="34">
        <v>45383</v>
      </c>
      <c r="N93" s="34">
        <v>45655</v>
      </c>
      <c r="O93" s="70">
        <v>0</v>
      </c>
      <c r="P93" s="70">
        <v>1</v>
      </c>
      <c r="Q93" s="70">
        <v>2</v>
      </c>
      <c r="R93" s="70">
        <v>7</v>
      </c>
      <c r="S93" s="111" t="s">
        <v>75</v>
      </c>
      <c r="T93" s="143">
        <v>336726747</v>
      </c>
      <c r="U93" s="20" t="s">
        <v>182</v>
      </c>
      <c r="V93" s="22" t="s">
        <v>634</v>
      </c>
      <c r="W93" s="326"/>
      <c r="X93" s="22" t="s">
        <v>635</v>
      </c>
      <c r="Y93" s="22" t="s">
        <v>78</v>
      </c>
      <c r="Z93" s="20" t="s">
        <v>79</v>
      </c>
      <c r="AA93" s="22" t="s">
        <v>76</v>
      </c>
      <c r="AB93" s="1"/>
      <c r="AC93" s="186">
        <v>0</v>
      </c>
      <c r="AD93" s="238" t="str">
        <f t="shared" si="12"/>
        <v>No Aplica</v>
      </c>
      <c r="AE93" s="239" t="str">
        <f t="shared" si="13"/>
        <v>No reporta avance en el periodo</v>
      </c>
      <c r="AF93" s="243" t="s">
        <v>76</v>
      </c>
      <c r="AG93" s="243" t="s">
        <v>76</v>
      </c>
      <c r="AH93" s="243" t="s">
        <v>76</v>
      </c>
      <c r="AI93" s="203" t="str">
        <f t="shared" ref="AI93:AI111" si="14">IF(AC93&lt;1%,"Sin iniciar",IF(AC93=100%,"Terminado","En gestión"))</f>
        <v>Sin iniciar</v>
      </c>
      <c r="AJ93" s="80">
        <v>336726747</v>
      </c>
      <c r="AK93" s="80">
        <v>84181686.75</v>
      </c>
      <c r="AL93" s="350"/>
      <c r="AM93" s="350"/>
      <c r="AN93" s="350"/>
    </row>
    <row r="94" spans="2:40" s="67" customFormat="1" ht="75" customHeight="1">
      <c r="B94" s="62" t="s">
        <v>628</v>
      </c>
      <c r="C94" s="57" t="s">
        <v>652</v>
      </c>
      <c r="D94" s="20" t="s">
        <v>143</v>
      </c>
      <c r="E94" s="20" t="s">
        <v>630</v>
      </c>
      <c r="F94" s="20" t="s">
        <v>100</v>
      </c>
      <c r="G94" s="69">
        <v>3</v>
      </c>
      <c r="H94" s="20" t="s">
        <v>653</v>
      </c>
      <c r="I94" s="22" t="s">
        <v>71</v>
      </c>
      <c r="J94" s="22" t="s">
        <v>157</v>
      </c>
      <c r="K94" s="21" t="s">
        <v>654</v>
      </c>
      <c r="L94" s="31" t="s">
        <v>655</v>
      </c>
      <c r="M94" s="34">
        <v>45383</v>
      </c>
      <c r="N94" s="34">
        <v>45655</v>
      </c>
      <c r="O94" s="70">
        <v>0</v>
      </c>
      <c r="P94" s="70">
        <v>1</v>
      </c>
      <c r="Q94" s="70">
        <v>1</v>
      </c>
      <c r="R94" s="70">
        <v>1</v>
      </c>
      <c r="S94" s="111" t="s">
        <v>75</v>
      </c>
      <c r="T94" s="143">
        <v>39428879</v>
      </c>
      <c r="U94" s="20" t="s">
        <v>182</v>
      </c>
      <c r="V94" s="22" t="s">
        <v>634</v>
      </c>
      <c r="W94" s="326"/>
      <c r="X94" s="22" t="s">
        <v>635</v>
      </c>
      <c r="Y94" s="22" t="s">
        <v>78</v>
      </c>
      <c r="Z94" s="20" t="s">
        <v>79</v>
      </c>
      <c r="AA94" s="22" t="s">
        <v>76</v>
      </c>
      <c r="AB94" s="1"/>
      <c r="AC94" s="186">
        <v>0</v>
      </c>
      <c r="AD94" s="238" t="str">
        <f t="shared" si="12"/>
        <v>No Aplica</v>
      </c>
      <c r="AE94" s="239" t="str">
        <f t="shared" si="13"/>
        <v>No reporta avance en el periodo</v>
      </c>
      <c r="AF94" s="243" t="s">
        <v>76</v>
      </c>
      <c r="AG94" s="243" t="s">
        <v>76</v>
      </c>
      <c r="AH94" s="243" t="s">
        <v>76</v>
      </c>
      <c r="AI94" s="203" t="str">
        <f t="shared" si="14"/>
        <v>Sin iniciar</v>
      </c>
      <c r="AJ94" s="80">
        <v>39428879</v>
      </c>
      <c r="AK94" s="80">
        <v>9857219.75</v>
      </c>
      <c r="AL94" s="350"/>
      <c r="AM94" s="350"/>
      <c r="AN94" s="350"/>
    </row>
    <row r="95" spans="2:40" s="67" customFormat="1" ht="99" customHeight="1">
      <c r="B95" s="62" t="s">
        <v>628</v>
      </c>
      <c r="C95" s="57" t="s">
        <v>656</v>
      </c>
      <c r="D95" s="20" t="s">
        <v>143</v>
      </c>
      <c r="E95" s="20" t="s">
        <v>630</v>
      </c>
      <c r="F95" s="20" t="s">
        <v>100</v>
      </c>
      <c r="G95" s="63">
        <v>1</v>
      </c>
      <c r="H95" s="20" t="s">
        <v>657</v>
      </c>
      <c r="I95" s="22" t="s">
        <v>71</v>
      </c>
      <c r="J95" s="22" t="s">
        <v>72</v>
      </c>
      <c r="K95" s="21" t="s">
        <v>658</v>
      </c>
      <c r="L95" s="31" t="s">
        <v>659</v>
      </c>
      <c r="M95" s="34">
        <v>45323</v>
      </c>
      <c r="N95" s="34">
        <v>45655</v>
      </c>
      <c r="O95" s="71">
        <v>0.25</v>
      </c>
      <c r="P95" s="71">
        <v>0.5</v>
      </c>
      <c r="Q95" s="71">
        <v>0.75</v>
      </c>
      <c r="R95" s="71">
        <v>1</v>
      </c>
      <c r="S95" s="111" t="s">
        <v>75</v>
      </c>
      <c r="T95" s="143">
        <v>22839047</v>
      </c>
      <c r="U95" s="20" t="s">
        <v>182</v>
      </c>
      <c r="V95" s="22" t="s">
        <v>634</v>
      </c>
      <c r="W95" s="326"/>
      <c r="X95" s="22" t="s">
        <v>635</v>
      </c>
      <c r="Y95" s="22" t="s">
        <v>78</v>
      </c>
      <c r="Z95" s="20" t="s">
        <v>79</v>
      </c>
      <c r="AA95" s="22" t="s">
        <v>76</v>
      </c>
      <c r="AB95" s="1"/>
      <c r="AC95" s="183">
        <v>0.25</v>
      </c>
      <c r="AD95" s="238">
        <f t="shared" si="12"/>
        <v>1</v>
      </c>
      <c r="AE95" s="239" t="str">
        <f t="shared" si="13"/>
        <v>Avance satisfactorio</v>
      </c>
      <c r="AF95" s="243" t="s">
        <v>660</v>
      </c>
      <c r="AG95" s="244" t="s">
        <v>661</v>
      </c>
      <c r="AH95" s="243" t="s">
        <v>76</v>
      </c>
      <c r="AI95" s="203" t="str">
        <f t="shared" si="14"/>
        <v>En gestión</v>
      </c>
      <c r="AJ95" s="80">
        <v>22839047</v>
      </c>
      <c r="AK95" s="80">
        <v>5709761.75</v>
      </c>
      <c r="AL95" s="350"/>
      <c r="AM95" s="350"/>
      <c r="AN95" s="350"/>
    </row>
    <row r="96" spans="2:40" s="67" customFormat="1" ht="75" customHeight="1">
      <c r="B96" s="62" t="s">
        <v>628</v>
      </c>
      <c r="C96" s="57" t="s">
        <v>662</v>
      </c>
      <c r="D96" s="20" t="s">
        <v>143</v>
      </c>
      <c r="E96" s="20" t="s">
        <v>630</v>
      </c>
      <c r="F96" s="20" t="s">
        <v>109</v>
      </c>
      <c r="G96" s="69">
        <v>3</v>
      </c>
      <c r="H96" s="20" t="s">
        <v>663</v>
      </c>
      <c r="I96" s="22" t="s">
        <v>71</v>
      </c>
      <c r="J96" s="22" t="s">
        <v>157</v>
      </c>
      <c r="K96" s="21" t="s">
        <v>664</v>
      </c>
      <c r="L96" s="31" t="s">
        <v>665</v>
      </c>
      <c r="M96" s="34">
        <v>45383</v>
      </c>
      <c r="N96" s="34">
        <v>45655</v>
      </c>
      <c r="O96" s="70">
        <v>0</v>
      </c>
      <c r="P96" s="70">
        <v>1</v>
      </c>
      <c r="Q96" s="70">
        <v>1</v>
      </c>
      <c r="R96" s="70">
        <v>1</v>
      </c>
      <c r="S96" s="111" t="s">
        <v>75</v>
      </c>
      <c r="T96" s="143">
        <v>14480532</v>
      </c>
      <c r="U96" s="20" t="s">
        <v>182</v>
      </c>
      <c r="V96" s="22" t="s">
        <v>634</v>
      </c>
      <c r="W96" s="327"/>
      <c r="X96" s="22" t="s">
        <v>635</v>
      </c>
      <c r="Y96" s="22" t="s">
        <v>78</v>
      </c>
      <c r="Z96" s="20" t="s">
        <v>79</v>
      </c>
      <c r="AA96" s="22" t="s">
        <v>76</v>
      </c>
      <c r="AB96" s="1"/>
      <c r="AC96" s="186">
        <v>0</v>
      </c>
      <c r="AD96" s="245" t="str">
        <f t="shared" si="12"/>
        <v>No Aplica</v>
      </c>
      <c r="AE96" s="246" t="str">
        <f t="shared" si="13"/>
        <v>No reporta avance en el periodo</v>
      </c>
      <c r="AF96" s="243" t="s">
        <v>76</v>
      </c>
      <c r="AG96" s="243" t="s">
        <v>76</v>
      </c>
      <c r="AH96" s="243" t="s">
        <v>76</v>
      </c>
      <c r="AI96" s="203" t="str">
        <f t="shared" si="14"/>
        <v>Sin iniciar</v>
      </c>
      <c r="AJ96" s="80">
        <v>14480532</v>
      </c>
      <c r="AK96" s="80">
        <v>3620133</v>
      </c>
      <c r="AL96" s="350"/>
      <c r="AM96" s="350"/>
      <c r="AN96" s="350"/>
    </row>
    <row r="97" spans="2:40" s="67" customFormat="1" ht="75" customHeight="1">
      <c r="B97" s="62" t="s">
        <v>628</v>
      </c>
      <c r="C97" s="57" t="s">
        <v>666</v>
      </c>
      <c r="D97" s="20" t="s">
        <v>143</v>
      </c>
      <c r="E97" s="20" t="s">
        <v>144</v>
      </c>
      <c r="F97" s="20" t="s">
        <v>100</v>
      </c>
      <c r="G97" s="63">
        <v>1</v>
      </c>
      <c r="H97" s="20" t="s">
        <v>667</v>
      </c>
      <c r="I97" s="22" t="s">
        <v>71</v>
      </c>
      <c r="J97" s="22" t="s">
        <v>72</v>
      </c>
      <c r="K97" s="21" t="s">
        <v>668</v>
      </c>
      <c r="L97" s="31" t="s">
        <v>669</v>
      </c>
      <c r="M97" s="34">
        <v>45293</v>
      </c>
      <c r="N97" s="34">
        <v>45626</v>
      </c>
      <c r="O97" s="71">
        <v>0.1</v>
      </c>
      <c r="P97" s="71">
        <v>0.3</v>
      </c>
      <c r="Q97" s="71">
        <v>0.8</v>
      </c>
      <c r="R97" s="71">
        <v>1</v>
      </c>
      <c r="S97" s="111" t="s">
        <v>75</v>
      </c>
      <c r="T97" s="143">
        <v>150110209</v>
      </c>
      <c r="U97" s="20" t="s">
        <v>182</v>
      </c>
      <c r="V97" s="22" t="s">
        <v>183</v>
      </c>
      <c r="W97" s="325">
        <v>208800000</v>
      </c>
      <c r="X97" s="22" t="s">
        <v>162</v>
      </c>
      <c r="Y97" s="22" t="s">
        <v>78</v>
      </c>
      <c r="Z97" s="20" t="s">
        <v>79</v>
      </c>
      <c r="AA97" s="22" t="s">
        <v>76</v>
      </c>
      <c r="AB97" s="1"/>
      <c r="AC97" s="204">
        <v>0.1</v>
      </c>
      <c r="AD97" s="238">
        <f t="shared" si="12"/>
        <v>1</v>
      </c>
      <c r="AE97" s="239" t="str">
        <f t="shared" si="13"/>
        <v>Avance satisfactorio</v>
      </c>
      <c r="AF97" s="211" t="s">
        <v>670</v>
      </c>
      <c r="AG97" s="247" t="s">
        <v>671</v>
      </c>
      <c r="AH97" s="211" t="s">
        <v>76</v>
      </c>
      <c r="AI97" s="205" t="str">
        <f t="shared" si="14"/>
        <v>En gestión</v>
      </c>
      <c r="AJ97" s="80">
        <v>150110209</v>
      </c>
      <c r="AK97" s="80">
        <v>37527552.25</v>
      </c>
      <c r="AL97" s="256">
        <v>208800000</v>
      </c>
      <c r="AM97" s="351">
        <v>110200000</v>
      </c>
      <c r="AN97" s="256">
        <v>14500000</v>
      </c>
    </row>
    <row r="98" spans="2:40" s="67" customFormat="1" ht="75" customHeight="1">
      <c r="B98" s="62" t="s">
        <v>628</v>
      </c>
      <c r="C98" s="57" t="s">
        <v>672</v>
      </c>
      <c r="D98" s="20" t="s">
        <v>143</v>
      </c>
      <c r="E98" s="20" t="s">
        <v>630</v>
      </c>
      <c r="F98" s="20" t="s">
        <v>100</v>
      </c>
      <c r="G98" s="63">
        <v>1</v>
      </c>
      <c r="H98" s="20" t="s">
        <v>673</v>
      </c>
      <c r="I98" s="22" t="s">
        <v>71</v>
      </c>
      <c r="J98" s="22" t="s">
        <v>72</v>
      </c>
      <c r="K98" s="21" t="s">
        <v>674</v>
      </c>
      <c r="L98" s="31" t="s">
        <v>675</v>
      </c>
      <c r="M98" s="34">
        <v>45292</v>
      </c>
      <c r="N98" s="34">
        <v>45641</v>
      </c>
      <c r="O98" s="71">
        <v>0.25</v>
      </c>
      <c r="P98" s="71">
        <v>0.5</v>
      </c>
      <c r="Q98" s="71">
        <v>0.75</v>
      </c>
      <c r="R98" s="71">
        <v>1</v>
      </c>
      <c r="S98" s="111" t="s">
        <v>75</v>
      </c>
      <c r="T98" s="143">
        <v>66176736</v>
      </c>
      <c r="U98" s="20" t="s">
        <v>182</v>
      </c>
      <c r="V98" s="22" t="s">
        <v>183</v>
      </c>
      <c r="W98" s="326"/>
      <c r="X98" s="22" t="s">
        <v>162</v>
      </c>
      <c r="Y98" s="22" t="s">
        <v>78</v>
      </c>
      <c r="Z98" s="20" t="s">
        <v>79</v>
      </c>
      <c r="AA98" s="22" t="s">
        <v>76</v>
      </c>
      <c r="AB98" s="1"/>
      <c r="AC98" s="201">
        <f>(10/11)*100</f>
        <v>90.909090909090907</v>
      </c>
      <c r="AD98" s="238">
        <f t="shared" si="12"/>
        <v>1</v>
      </c>
      <c r="AE98" s="239" t="str">
        <f t="shared" si="13"/>
        <v>Avance satisfactorio</v>
      </c>
      <c r="AF98" s="243" t="s">
        <v>676</v>
      </c>
      <c r="AG98" s="244" t="s">
        <v>677</v>
      </c>
      <c r="AH98" s="243" t="s">
        <v>76</v>
      </c>
      <c r="AI98" s="206" t="str">
        <f t="shared" si="14"/>
        <v>En gestión</v>
      </c>
      <c r="AJ98" s="80">
        <v>66176736</v>
      </c>
      <c r="AK98" s="80">
        <v>16544184</v>
      </c>
      <c r="AL98" s="256"/>
      <c r="AM98" s="351"/>
      <c r="AN98" s="256"/>
    </row>
    <row r="99" spans="2:40" s="67" customFormat="1" ht="119.25" customHeight="1">
      <c r="B99" s="62" t="s">
        <v>628</v>
      </c>
      <c r="C99" s="57" t="s">
        <v>678</v>
      </c>
      <c r="D99" s="20" t="s">
        <v>215</v>
      </c>
      <c r="E99" s="20" t="s">
        <v>228</v>
      </c>
      <c r="F99" s="20" t="s">
        <v>100</v>
      </c>
      <c r="G99" s="63">
        <v>1</v>
      </c>
      <c r="H99" s="20" t="s">
        <v>679</v>
      </c>
      <c r="I99" s="22" t="s">
        <v>71</v>
      </c>
      <c r="J99" s="22" t="s">
        <v>72</v>
      </c>
      <c r="K99" s="21" t="s">
        <v>680</v>
      </c>
      <c r="L99" s="31" t="s">
        <v>681</v>
      </c>
      <c r="M99" s="34">
        <v>45293</v>
      </c>
      <c r="N99" s="34">
        <v>45626</v>
      </c>
      <c r="O99" s="71">
        <v>0.1</v>
      </c>
      <c r="P99" s="71">
        <v>0.35</v>
      </c>
      <c r="Q99" s="71">
        <v>0.7</v>
      </c>
      <c r="R99" s="71">
        <v>1</v>
      </c>
      <c r="S99" s="111" t="s">
        <v>75</v>
      </c>
      <c r="T99" s="143">
        <v>55999060</v>
      </c>
      <c r="U99" s="20" t="s">
        <v>182</v>
      </c>
      <c r="V99" s="22" t="s">
        <v>183</v>
      </c>
      <c r="W99" s="326"/>
      <c r="X99" s="22" t="s">
        <v>162</v>
      </c>
      <c r="Y99" s="22" t="s">
        <v>78</v>
      </c>
      <c r="Z99" s="20" t="s">
        <v>79</v>
      </c>
      <c r="AA99" s="22" t="s">
        <v>76</v>
      </c>
      <c r="AB99" s="1"/>
      <c r="AC99" s="183">
        <v>0.6</v>
      </c>
      <c r="AD99" s="238">
        <f t="shared" si="12"/>
        <v>1</v>
      </c>
      <c r="AE99" s="239" t="str">
        <f t="shared" si="13"/>
        <v>Avance satisfactorio</v>
      </c>
      <c r="AF99" s="243" t="s">
        <v>682</v>
      </c>
      <c r="AG99" s="244" t="s">
        <v>683</v>
      </c>
      <c r="AH99" s="243" t="s">
        <v>76</v>
      </c>
      <c r="AI99" s="206" t="str">
        <f t="shared" si="14"/>
        <v>En gestión</v>
      </c>
      <c r="AJ99" s="80">
        <v>55999060</v>
      </c>
      <c r="AK99" s="80">
        <v>13999765</v>
      </c>
      <c r="AL99" s="256"/>
      <c r="AM99" s="351"/>
      <c r="AN99" s="256"/>
    </row>
    <row r="100" spans="2:40" s="67" customFormat="1" ht="75" customHeight="1">
      <c r="B100" s="62" t="s">
        <v>628</v>
      </c>
      <c r="C100" s="57" t="s">
        <v>684</v>
      </c>
      <c r="D100" s="20" t="s">
        <v>143</v>
      </c>
      <c r="E100" s="20" t="s">
        <v>630</v>
      </c>
      <c r="F100" s="20" t="s">
        <v>100</v>
      </c>
      <c r="G100" s="63">
        <v>1</v>
      </c>
      <c r="H100" s="20" t="s">
        <v>685</v>
      </c>
      <c r="I100" s="22" t="s">
        <v>71</v>
      </c>
      <c r="J100" s="22" t="s">
        <v>72</v>
      </c>
      <c r="K100" s="21" t="s">
        <v>686</v>
      </c>
      <c r="L100" s="31" t="s">
        <v>687</v>
      </c>
      <c r="M100" s="34">
        <v>45292</v>
      </c>
      <c r="N100" s="34">
        <v>45656</v>
      </c>
      <c r="O100" s="71">
        <v>0.25</v>
      </c>
      <c r="P100" s="71">
        <v>0.5</v>
      </c>
      <c r="Q100" s="71">
        <v>0.75</v>
      </c>
      <c r="R100" s="71">
        <v>1</v>
      </c>
      <c r="S100" s="111" t="s">
        <v>75</v>
      </c>
      <c r="T100" s="143">
        <v>166709089</v>
      </c>
      <c r="U100" s="20" t="s">
        <v>182</v>
      </c>
      <c r="V100" s="22" t="s">
        <v>183</v>
      </c>
      <c r="W100" s="326"/>
      <c r="X100" s="22" t="s">
        <v>162</v>
      </c>
      <c r="Y100" s="22" t="s">
        <v>78</v>
      </c>
      <c r="Z100" s="20" t="s">
        <v>79</v>
      </c>
      <c r="AA100" s="22" t="s">
        <v>76</v>
      </c>
      <c r="AB100" s="1"/>
      <c r="AC100" s="183">
        <v>0.25</v>
      </c>
      <c r="AD100" s="238">
        <f t="shared" si="12"/>
        <v>1</v>
      </c>
      <c r="AE100" s="239" t="str">
        <f t="shared" si="13"/>
        <v>Avance satisfactorio</v>
      </c>
      <c r="AF100" s="243" t="s">
        <v>688</v>
      </c>
      <c r="AG100" s="244" t="s">
        <v>689</v>
      </c>
      <c r="AH100" s="243" t="s">
        <v>76</v>
      </c>
      <c r="AI100" s="206" t="str">
        <f t="shared" si="14"/>
        <v>En gestión</v>
      </c>
      <c r="AJ100" s="80">
        <v>166709089</v>
      </c>
      <c r="AK100" s="80">
        <v>41677272.25</v>
      </c>
      <c r="AL100" s="256"/>
      <c r="AM100" s="351"/>
      <c r="AN100" s="256"/>
    </row>
    <row r="101" spans="2:40" s="67" customFormat="1" ht="150" customHeight="1">
      <c r="B101" s="62" t="s">
        <v>628</v>
      </c>
      <c r="C101" s="57" t="s">
        <v>690</v>
      </c>
      <c r="D101" s="20" t="s">
        <v>143</v>
      </c>
      <c r="E101" s="20" t="s">
        <v>691</v>
      </c>
      <c r="F101" s="20" t="s">
        <v>100</v>
      </c>
      <c r="G101" s="69">
        <v>22</v>
      </c>
      <c r="H101" s="20" t="s">
        <v>692</v>
      </c>
      <c r="I101" s="22" t="s">
        <v>71</v>
      </c>
      <c r="J101" s="22" t="s">
        <v>157</v>
      </c>
      <c r="K101" s="21" t="s">
        <v>693</v>
      </c>
      <c r="L101" s="31" t="s">
        <v>694</v>
      </c>
      <c r="M101" s="34">
        <v>45293</v>
      </c>
      <c r="N101" s="34">
        <v>45656</v>
      </c>
      <c r="O101" s="70">
        <v>5</v>
      </c>
      <c r="P101" s="70">
        <v>5</v>
      </c>
      <c r="Q101" s="70">
        <v>6</v>
      </c>
      <c r="R101" s="70">
        <v>6</v>
      </c>
      <c r="S101" s="111" t="s">
        <v>75</v>
      </c>
      <c r="T101" s="143">
        <v>734575160</v>
      </c>
      <c r="U101" s="20" t="s">
        <v>182</v>
      </c>
      <c r="V101" s="22" t="s">
        <v>183</v>
      </c>
      <c r="W101" s="326"/>
      <c r="X101" s="22" t="s">
        <v>162</v>
      </c>
      <c r="Y101" s="22" t="s">
        <v>78</v>
      </c>
      <c r="Z101" s="20" t="s">
        <v>79</v>
      </c>
      <c r="AA101" s="22" t="s">
        <v>76</v>
      </c>
      <c r="AB101" s="1"/>
      <c r="AC101" s="186">
        <v>5</v>
      </c>
      <c r="AD101" s="238">
        <f t="shared" si="12"/>
        <v>1</v>
      </c>
      <c r="AE101" s="239" t="str">
        <f t="shared" si="13"/>
        <v>Avance satisfactorio</v>
      </c>
      <c r="AF101" s="243" t="s">
        <v>695</v>
      </c>
      <c r="AG101" s="244" t="s">
        <v>696</v>
      </c>
      <c r="AH101" s="243" t="s">
        <v>76</v>
      </c>
      <c r="AI101" s="206" t="str">
        <f t="shared" si="14"/>
        <v>En gestión</v>
      </c>
      <c r="AJ101" s="80">
        <v>734575160</v>
      </c>
      <c r="AK101" s="80">
        <v>183643790</v>
      </c>
      <c r="AL101" s="256"/>
      <c r="AM101" s="351"/>
      <c r="AN101" s="256"/>
    </row>
    <row r="102" spans="2:40" s="67" customFormat="1" ht="110.25" customHeight="1">
      <c r="B102" s="62" t="s">
        <v>628</v>
      </c>
      <c r="C102" s="57" t="s">
        <v>697</v>
      </c>
      <c r="D102" s="20" t="s">
        <v>143</v>
      </c>
      <c r="E102" s="20" t="s">
        <v>630</v>
      </c>
      <c r="F102" s="20" t="s">
        <v>100</v>
      </c>
      <c r="G102" s="63">
        <v>1</v>
      </c>
      <c r="H102" s="20" t="s">
        <v>698</v>
      </c>
      <c r="I102" s="22" t="s">
        <v>71</v>
      </c>
      <c r="J102" s="22" t="s">
        <v>72</v>
      </c>
      <c r="K102" s="21" t="s">
        <v>699</v>
      </c>
      <c r="L102" s="31" t="s">
        <v>700</v>
      </c>
      <c r="M102" s="34">
        <v>45292</v>
      </c>
      <c r="N102" s="34">
        <v>45656</v>
      </c>
      <c r="O102" s="71">
        <v>0.25</v>
      </c>
      <c r="P102" s="71">
        <v>0.5</v>
      </c>
      <c r="Q102" s="71">
        <v>0.75</v>
      </c>
      <c r="R102" s="71">
        <v>1</v>
      </c>
      <c r="S102" s="111" t="s">
        <v>75</v>
      </c>
      <c r="T102" s="143">
        <v>90843262</v>
      </c>
      <c r="U102" s="20" t="s">
        <v>182</v>
      </c>
      <c r="V102" s="22" t="s">
        <v>183</v>
      </c>
      <c r="W102" s="327"/>
      <c r="X102" s="22" t="s">
        <v>162</v>
      </c>
      <c r="Y102" s="22" t="s">
        <v>78</v>
      </c>
      <c r="Z102" s="20" t="s">
        <v>79</v>
      </c>
      <c r="AA102" s="22" t="s">
        <v>76</v>
      </c>
      <c r="AB102" s="1"/>
      <c r="AC102" s="201">
        <f>(0.97* 0.25) + 0 + 0 + 0</f>
        <v>0.24249999999999999</v>
      </c>
      <c r="AD102" s="238">
        <f t="shared" si="12"/>
        <v>0.97</v>
      </c>
      <c r="AE102" s="239" t="str">
        <f t="shared" si="13"/>
        <v>Avance satisfactorio</v>
      </c>
      <c r="AF102" s="243" t="s">
        <v>701</v>
      </c>
      <c r="AG102" s="244" t="s">
        <v>702</v>
      </c>
      <c r="AH102" s="243" t="s">
        <v>703</v>
      </c>
      <c r="AI102" s="206" t="str">
        <f t="shared" si="14"/>
        <v>En gestión</v>
      </c>
      <c r="AJ102" s="80">
        <v>90843262</v>
      </c>
      <c r="AK102" s="80">
        <v>22710815.5</v>
      </c>
      <c r="AL102" s="256"/>
      <c r="AM102" s="351"/>
      <c r="AN102" s="256"/>
    </row>
    <row r="103" spans="2:40" s="67" customFormat="1" ht="141" customHeight="1">
      <c r="B103" s="62" t="s">
        <v>628</v>
      </c>
      <c r="C103" s="57" t="s">
        <v>704</v>
      </c>
      <c r="D103" s="20" t="s">
        <v>143</v>
      </c>
      <c r="E103" s="20" t="s">
        <v>630</v>
      </c>
      <c r="F103" s="20" t="s">
        <v>155</v>
      </c>
      <c r="G103" s="63">
        <v>1</v>
      </c>
      <c r="H103" s="20" t="s">
        <v>705</v>
      </c>
      <c r="I103" s="22" t="s">
        <v>71</v>
      </c>
      <c r="J103" s="22" t="s">
        <v>72</v>
      </c>
      <c r="K103" s="21" t="s">
        <v>706</v>
      </c>
      <c r="L103" s="31" t="s">
        <v>707</v>
      </c>
      <c r="M103" s="34">
        <v>45292</v>
      </c>
      <c r="N103" s="34">
        <v>45656</v>
      </c>
      <c r="O103" s="71">
        <v>0.15</v>
      </c>
      <c r="P103" s="71">
        <v>0.4</v>
      </c>
      <c r="Q103" s="71">
        <v>0.8</v>
      </c>
      <c r="R103" s="71">
        <v>1</v>
      </c>
      <c r="S103" s="111" t="s">
        <v>75</v>
      </c>
      <c r="T103" s="143">
        <v>16541450</v>
      </c>
      <c r="U103" s="20" t="s">
        <v>182</v>
      </c>
      <c r="V103" s="22" t="s">
        <v>708</v>
      </c>
      <c r="W103" s="325">
        <v>334000000</v>
      </c>
      <c r="X103" s="22" t="s">
        <v>162</v>
      </c>
      <c r="Y103" s="22" t="s">
        <v>78</v>
      </c>
      <c r="Z103" s="20" t="s">
        <v>79</v>
      </c>
      <c r="AA103" s="22" t="s">
        <v>76</v>
      </c>
      <c r="AB103" s="1"/>
      <c r="AC103" s="183">
        <v>0.15</v>
      </c>
      <c r="AD103" s="238">
        <f t="shared" si="12"/>
        <v>1</v>
      </c>
      <c r="AE103" s="239" t="str">
        <f t="shared" si="13"/>
        <v>Avance satisfactorio</v>
      </c>
      <c r="AF103" s="243" t="s">
        <v>709</v>
      </c>
      <c r="AG103" s="248" t="s">
        <v>710</v>
      </c>
      <c r="AH103" s="243" t="s">
        <v>76</v>
      </c>
      <c r="AI103" s="206" t="str">
        <f t="shared" si="14"/>
        <v>En gestión</v>
      </c>
      <c r="AJ103" s="80">
        <v>16541450</v>
      </c>
      <c r="AK103" s="80">
        <v>4135362.5</v>
      </c>
      <c r="AL103" s="258">
        <v>334000000</v>
      </c>
      <c r="AM103" s="258">
        <v>233600000</v>
      </c>
      <c r="AN103" s="258">
        <v>32243334</v>
      </c>
    </row>
    <row r="104" spans="2:40" s="67" customFormat="1" ht="141" customHeight="1">
      <c r="B104" s="62" t="s">
        <v>628</v>
      </c>
      <c r="C104" s="57" t="s">
        <v>711</v>
      </c>
      <c r="D104" s="20" t="s">
        <v>143</v>
      </c>
      <c r="E104" s="20" t="s">
        <v>630</v>
      </c>
      <c r="F104" s="20" t="s">
        <v>100</v>
      </c>
      <c r="G104" s="69">
        <v>10</v>
      </c>
      <c r="H104" s="20" t="s">
        <v>712</v>
      </c>
      <c r="I104" s="22" t="s">
        <v>71</v>
      </c>
      <c r="J104" s="22" t="s">
        <v>157</v>
      </c>
      <c r="K104" s="21" t="s">
        <v>713</v>
      </c>
      <c r="L104" s="31" t="s">
        <v>714</v>
      </c>
      <c r="M104" s="34">
        <v>45292</v>
      </c>
      <c r="N104" s="34">
        <v>45656</v>
      </c>
      <c r="O104" s="70">
        <v>1</v>
      </c>
      <c r="P104" s="70">
        <v>4</v>
      </c>
      <c r="Q104" s="70">
        <v>2</v>
      </c>
      <c r="R104" s="70">
        <v>3</v>
      </c>
      <c r="S104" s="111" t="s">
        <v>75</v>
      </c>
      <c r="T104" s="143">
        <v>31807523</v>
      </c>
      <c r="U104" s="20" t="s">
        <v>182</v>
      </c>
      <c r="V104" s="22" t="s">
        <v>708</v>
      </c>
      <c r="W104" s="326"/>
      <c r="X104" s="20" t="s">
        <v>162</v>
      </c>
      <c r="Y104" s="22" t="s">
        <v>78</v>
      </c>
      <c r="Z104" s="20" t="s">
        <v>79</v>
      </c>
      <c r="AA104" s="22" t="s">
        <v>76</v>
      </c>
      <c r="AB104" s="1"/>
      <c r="AC104" s="186">
        <v>12</v>
      </c>
      <c r="AD104" s="238">
        <f t="shared" si="12"/>
        <v>1</v>
      </c>
      <c r="AE104" s="239" t="str">
        <f t="shared" si="13"/>
        <v>Avance satisfactorio</v>
      </c>
      <c r="AF104" s="243" t="s">
        <v>715</v>
      </c>
      <c r="AG104" s="244" t="s">
        <v>716</v>
      </c>
      <c r="AH104" s="243" t="s">
        <v>76</v>
      </c>
      <c r="AI104" s="206" t="str">
        <f t="shared" si="14"/>
        <v>En gestión</v>
      </c>
      <c r="AJ104" s="80">
        <v>31807523</v>
      </c>
      <c r="AK104" s="80">
        <v>7951880.75</v>
      </c>
      <c r="AL104" s="258"/>
      <c r="AM104" s="258"/>
      <c r="AN104" s="258"/>
    </row>
    <row r="105" spans="2:40" s="67" customFormat="1" ht="141" customHeight="1">
      <c r="B105" s="62" t="s">
        <v>628</v>
      </c>
      <c r="C105" s="57" t="s">
        <v>717</v>
      </c>
      <c r="D105" s="20" t="s">
        <v>143</v>
      </c>
      <c r="E105" s="20" t="s">
        <v>630</v>
      </c>
      <c r="F105" s="20" t="s">
        <v>100</v>
      </c>
      <c r="G105" s="63">
        <v>1</v>
      </c>
      <c r="H105" s="20" t="s">
        <v>718</v>
      </c>
      <c r="I105" s="22" t="s">
        <v>71</v>
      </c>
      <c r="J105" s="22" t="s">
        <v>72</v>
      </c>
      <c r="K105" s="21" t="s">
        <v>719</v>
      </c>
      <c r="L105" s="31" t="s">
        <v>720</v>
      </c>
      <c r="M105" s="34">
        <v>45323</v>
      </c>
      <c r="N105" s="34">
        <v>45657</v>
      </c>
      <c r="O105" s="71">
        <v>0.15</v>
      </c>
      <c r="P105" s="71">
        <v>0.45</v>
      </c>
      <c r="Q105" s="71">
        <v>0.75</v>
      </c>
      <c r="R105" s="71">
        <v>1</v>
      </c>
      <c r="S105" s="111" t="s">
        <v>75</v>
      </c>
      <c r="T105" s="143">
        <v>53119932</v>
      </c>
      <c r="U105" s="20" t="s">
        <v>182</v>
      </c>
      <c r="V105" s="22" t="s">
        <v>708</v>
      </c>
      <c r="W105" s="326"/>
      <c r="X105" s="22" t="s">
        <v>721</v>
      </c>
      <c r="Y105" s="22" t="s">
        <v>78</v>
      </c>
      <c r="Z105" s="20" t="s">
        <v>79</v>
      </c>
      <c r="AA105" s="22" t="s">
        <v>76</v>
      </c>
      <c r="AB105" s="1"/>
      <c r="AC105" s="183">
        <v>0.15</v>
      </c>
      <c r="AD105" s="238">
        <f t="shared" si="12"/>
        <v>1</v>
      </c>
      <c r="AE105" s="239" t="str">
        <f t="shared" si="13"/>
        <v>Avance satisfactorio</v>
      </c>
      <c r="AF105" s="243" t="s">
        <v>722</v>
      </c>
      <c r="AG105" s="244" t="s">
        <v>723</v>
      </c>
      <c r="AH105" s="243" t="s">
        <v>76</v>
      </c>
      <c r="AI105" s="206" t="str">
        <f t="shared" si="14"/>
        <v>En gestión</v>
      </c>
      <c r="AJ105" s="80">
        <v>53119932</v>
      </c>
      <c r="AK105" s="80">
        <v>13279983</v>
      </c>
      <c r="AL105" s="258"/>
      <c r="AM105" s="258"/>
      <c r="AN105" s="258"/>
    </row>
    <row r="106" spans="2:40" s="67" customFormat="1" ht="113.25" customHeight="1">
      <c r="B106" s="62" t="s">
        <v>628</v>
      </c>
      <c r="C106" s="57" t="s">
        <v>724</v>
      </c>
      <c r="D106" s="20" t="s">
        <v>143</v>
      </c>
      <c r="E106" s="20" t="s">
        <v>630</v>
      </c>
      <c r="F106" s="20" t="s">
        <v>100</v>
      </c>
      <c r="G106" s="63">
        <v>1</v>
      </c>
      <c r="H106" s="20" t="s">
        <v>725</v>
      </c>
      <c r="I106" s="22" t="s">
        <v>71</v>
      </c>
      <c r="J106" s="22" t="s">
        <v>72</v>
      </c>
      <c r="K106" s="21" t="s">
        <v>726</v>
      </c>
      <c r="L106" s="31" t="s">
        <v>727</v>
      </c>
      <c r="M106" s="34">
        <v>45323</v>
      </c>
      <c r="N106" s="34">
        <v>45657</v>
      </c>
      <c r="O106" s="71">
        <v>0.15</v>
      </c>
      <c r="P106" s="71">
        <v>0.4</v>
      </c>
      <c r="Q106" s="71">
        <v>0.65</v>
      </c>
      <c r="R106" s="71">
        <v>1</v>
      </c>
      <c r="S106" s="111" t="s">
        <v>75</v>
      </c>
      <c r="T106" s="143">
        <v>538973644</v>
      </c>
      <c r="U106" s="20" t="s">
        <v>182</v>
      </c>
      <c r="V106" s="22" t="s">
        <v>708</v>
      </c>
      <c r="W106" s="326"/>
      <c r="X106" s="22" t="s">
        <v>721</v>
      </c>
      <c r="Y106" s="22" t="s">
        <v>78</v>
      </c>
      <c r="Z106" s="20" t="s">
        <v>79</v>
      </c>
      <c r="AA106" s="22" t="s">
        <v>76</v>
      </c>
      <c r="AB106" s="1"/>
      <c r="AC106" s="183">
        <v>0.15</v>
      </c>
      <c r="AD106" s="238">
        <f t="shared" si="12"/>
        <v>1</v>
      </c>
      <c r="AE106" s="239" t="str">
        <f t="shared" si="13"/>
        <v>Avance satisfactorio</v>
      </c>
      <c r="AF106" s="243" t="s">
        <v>728</v>
      </c>
      <c r="AG106" s="244" t="s">
        <v>729</v>
      </c>
      <c r="AH106" s="243" t="s">
        <v>76</v>
      </c>
      <c r="AI106" s="206" t="str">
        <f t="shared" si="14"/>
        <v>En gestión</v>
      </c>
      <c r="AJ106" s="80">
        <v>538973644</v>
      </c>
      <c r="AK106" s="80">
        <v>134743411</v>
      </c>
      <c r="AL106" s="258"/>
      <c r="AM106" s="258"/>
      <c r="AN106" s="258"/>
    </row>
    <row r="107" spans="2:40" s="67" customFormat="1" ht="75" customHeight="1">
      <c r="B107" s="62" t="s">
        <v>628</v>
      </c>
      <c r="C107" s="57" t="s">
        <v>730</v>
      </c>
      <c r="D107" s="20" t="s">
        <v>143</v>
      </c>
      <c r="E107" s="20" t="s">
        <v>630</v>
      </c>
      <c r="F107" s="20" t="s">
        <v>100</v>
      </c>
      <c r="G107" s="63">
        <v>1</v>
      </c>
      <c r="H107" s="20" t="s">
        <v>731</v>
      </c>
      <c r="I107" s="22" t="s">
        <v>71</v>
      </c>
      <c r="J107" s="22" t="s">
        <v>72</v>
      </c>
      <c r="K107" s="21" t="s">
        <v>732</v>
      </c>
      <c r="L107" s="31" t="s">
        <v>733</v>
      </c>
      <c r="M107" s="34">
        <v>45323</v>
      </c>
      <c r="N107" s="34">
        <v>45657</v>
      </c>
      <c r="O107" s="71">
        <v>0.15</v>
      </c>
      <c r="P107" s="71">
        <v>0.4</v>
      </c>
      <c r="Q107" s="71">
        <v>0.65</v>
      </c>
      <c r="R107" s="71">
        <v>1</v>
      </c>
      <c r="S107" s="111" t="s">
        <v>75</v>
      </c>
      <c r="T107" s="143">
        <v>33552324</v>
      </c>
      <c r="U107" s="20" t="s">
        <v>182</v>
      </c>
      <c r="V107" s="22" t="s">
        <v>708</v>
      </c>
      <c r="W107" s="327"/>
      <c r="X107" s="22" t="s">
        <v>721</v>
      </c>
      <c r="Y107" s="22" t="s">
        <v>78</v>
      </c>
      <c r="Z107" s="20" t="s">
        <v>79</v>
      </c>
      <c r="AA107" s="22" t="s">
        <v>76</v>
      </c>
      <c r="AB107" s="1"/>
      <c r="AC107" s="183">
        <v>0.15</v>
      </c>
      <c r="AD107" s="238">
        <f t="shared" si="12"/>
        <v>1</v>
      </c>
      <c r="AE107" s="239" t="str">
        <f t="shared" si="13"/>
        <v>Avance satisfactorio</v>
      </c>
      <c r="AF107" s="243" t="s">
        <v>734</v>
      </c>
      <c r="AG107" s="244" t="s">
        <v>735</v>
      </c>
      <c r="AH107" s="243" t="s">
        <v>76</v>
      </c>
      <c r="AI107" s="207" t="str">
        <f t="shared" si="14"/>
        <v>En gestión</v>
      </c>
      <c r="AJ107" s="80">
        <v>33552324</v>
      </c>
      <c r="AK107" s="80">
        <v>8388081</v>
      </c>
      <c r="AL107" s="257"/>
      <c r="AM107" s="257"/>
      <c r="AN107" s="257"/>
    </row>
    <row r="108" spans="2:40" s="67" customFormat="1" ht="207" customHeight="1">
      <c r="B108" s="62" t="s">
        <v>628</v>
      </c>
      <c r="C108" s="57" t="s">
        <v>736</v>
      </c>
      <c r="D108" s="20" t="s">
        <v>67</v>
      </c>
      <c r="E108" s="20" t="s">
        <v>737</v>
      </c>
      <c r="F108" s="20" t="s">
        <v>100</v>
      </c>
      <c r="G108" s="63">
        <v>1</v>
      </c>
      <c r="H108" s="20" t="s">
        <v>738</v>
      </c>
      <c r="I108" s="22" t="s">
        <v>71</v>
      </c>
      <c r="J108" s="22" t="s">
        <v>72</v>
      </c>
      <c r="K108" s="21" t="s">
        <v>739</v>
      </c>
      <c r="L108" s="31" t="s">
        <v>740</v>
      </c>
      <c r="M108" s="34">
        <v>45320</v>
      </c>
      <c r="N108" s="34">
        <v>45655</v>
      </c>
      <c r="O108" s="71">
        <v>0.1</v>
      </c>
      <c r="P108" s="71">
        <v>0.45</v>
      </c>
      <c r="Q108" s="71">
        <v>0.8</v>
      </c>
      <c r="R108" s="71">
        <v>1</v>
      </c>
      <c r="S108" s="111" t="s">
        <v>75</v>
      </c>
      <c r="T108" s="143">
        <v>35960111</v>
      </c>
      <c r="U108" s="20" t="s">
        <v>182</v>
      </c>
      <c r="V108" s="20" t="s">
        <v>741</v>
      </c>
      <c r="W108" s="325">
        <v>1112534448</v>
      </c>
      <c r="X108" s="20" t="s">
        <v>104</v>
      </c>
      <c r="Y108" s="22" t="s">
        <v>78</v>
      </c>
      <c r="Z108" s="20" t="s">
        <v>79</v>
      </c>
      <c r="AA108" s="22" t="s">
        <v>76</v>
      </c>
      <c r="AB108" s="1"/>
      <c r="AC108" s="183">
        <v>0.15</v>
      </c>
      <c r="AD108" s="238">
        <f t="shared" si="12"/>
        <v>1</v>
      </c>
      <c r="AE108" s="239" t="str">
        <f t="shared" si="13"/>
        <v>Avance satisfactorio</v>
      </c>
      <c r="AF108" s="243" t="s">
        <v>742</v>
      </c>
      <c r="AG108" s="243" t="s">
        <v>743</v>
      </c>
      <c r="AH108" s="211" t="s">
        <v>76</v>
      </c>
      <c r="AI108" s="208" t="str">
        <f t="shared" si="14"/>
        <v>En gestión</v>
      </c>
      <c r="AJ108" s="80">
        <v>35960111</v>
      </c>
      <c r="AK108" s="80">
        <v>8990027.75</v>
      </c>
      <c r="AL108" s="256">
        <v>1112534448</v>
      </c>
      <c r="AM108" s="256">
        <v>869600000</v>
      </c>
      <c r="AN108" s="348">
        <v>100998665.33</v>
      </c>
    </row>
    <row r="109" spans="2:40" s="67" customFormat="1" ht="207" customHeight="1">
      <c r="B109" s="62" t="s">
        <v>628</v>
      </c>
      <c r="C109" s="57" t="s">
        <v>744</v>
      </c>
      <c r="D109" s="20" t="s">
        <v>153</v>
      </c>
      <c r="E109" s="20" t="s">
        <v>204</v>
      </c>
      <c r="F109" s="20" t="s">
        <v>100</v>
      </c>
      <c r="G109" s="63">
        <v>1</v>
      </c>
      <c r="H109" s="20" t="s">
        <v>745</v>
      </c>
      <c r="I109" s="22" t="s">
        <v>71</v>
      </c>
      <c r="J109" s="22" t="s">
        <v>72</v>
      </c>
      <c r="K109" s="21" t="s">
        <v>746</v>
      </c>
      <c r="L109" s="31" t="s">
        <v>747</v>
      </c>
      <c r="M109" s="34">
        <v>45320</v>
      </c>
      <c r="N109" s="34">
        <v>45655</v>
      </c>
      <c r="O109" s="71">
        <v>0.1</v>
      </c>
      <c r="P109" s="71">
        <v>0.45</v>
      </c>
      <c r="Q109" s="71">
        <v>0.8</v>
      </c>
      <c r="R109" s="71">
        <v>1</v>
      </c>
      <c r="S109" s="111" t="s">
        <v>75</v>
      </c>
      <c r="T109" s="143">
        <v>30305935</v>
      </c>
      <c r="U109" s="20" t="s">
        <v>182</v>
      </c>
      <c r="V109" s="20" t="s">
        <v>741</v>
      </c>
      <c r="W109" s="326"/>
      <c r="X109" s="20" t="s">
        <v>104</v>
      </c>
      <c r="Y109" s="22" t="s">
        <v>78</v>
      </c>
      <c r="Z109" s="20" t="s">
        <v>79</v>
      </c>
      <c r="AA109" s="22" t="s">
        <v>76</v>
      </c>
      <c r="AB109" s="1"/>
      <c r="AC109" s="183">
        <v>0.15</v>
      </c>
      <c r="AD109" s="238">
        <f t="shared" si="12"/>
        <v>1</v>
      </c>
      <c r="AE109" s="239" t="str">
        <f t="shared" si="13"/>
        <v>Avance satisfactorio</v>
      </c>
      <c r="AF109" s="243" t="s">
        <v>748</v>
      </c>
      <c r="AG109" s="243" t="s">
        <v>749</v>
      </c>
      <c r="AH109" s="243" t="s">
        <v>76</v>
      </c>
      <c r="AI109" s="209" t="str">
        <f t="shared" si="14"/>
        <v>En gestión</v>
      </c>
      <c r="AJ109" s="80">
        <v>30305935</v>
      </c>
      <c r="AK109" s="80">
        <v>7576483.75</v>
      </c>
      <c r="AL109" s="256"/>
      <c r="AM109" s="256"/>
      <c r="AN109" s="348"/>
    </row>
    <row r="110" spans="2:40" s="67" customFormat="1" ht="207" customHeight="1">
      <c r="B110" s="62" t="s">
        <v>628</v>
      </c>
      <c r="C110" s="57" t="s">
        <v>750</v>
      </c>
      <c r="D110" s="20" t="s">
        <v>143</v>
      </c>
      <c r="E110" s="20" t="s">
        <v>630</v>
      </c>
      <c r="F110" s="20" t="s">
        <v>100</v>
      </c>
      <c r="G110" s="69">
        <v>10</v>
      </c>
      <c r="H110" s="20" t="s">
        <v>751</v>
      </c>
      <c r="I110" s="22" t="s">
        <v>71</v>
      </c>
      <c r="J110" s="22" t="s">
        <v>157</v>
      </c>
      <c r="K110" s="21" t="s">
        <v>752</v>
      </c>
      <c r="L110" s="31" t="s">
        <v>753</v>
      </c>
      <c r="M110" s="34">
        <v>45320</v>
      </c>
      <c r="N110" s="34">
        <v>45655</v>
      </c>
      <c r="O110" s="76">
        <v>2</v>
      </c>
      <c r="P110" s="76">
        <v>2</v>
      </c>
      <c r="Q110" s="76">
        <v>3</v>
      </c>
      <c r="R110" s="76">
        <v>3</v>
      </c>
      <c r="S110" s="111" t="s">
        <v>75</v>
      </c>
      <c r="T110" s="143">
        <v>33436942</v>
      </c>
      <c r="U110" s="20" t="s">
        <v>182</v>
      </c>
      <c r="V110" s="20" t="s">
        <v>741</v>
      </c>
      <c r="W110" s="326"/>
      <c r="X110" s="20" t="s">
        <v>104</v>
      </c>
      <c r="Y110" s="22" t="s">
        <v>78</v>
      </c>
      <c r="Z110" s="20" t="s">
        <v>79</v>
      </c>
      <c r="AA110" s="22" t="s">
        <v>76</v>
      </c>
      <c r="AB110" s="1"/>
      <c r="AC110" s="186">
        <v>2</v>
      </c>
      <c r="AD110" s="238">
        <f t="shared" si="12"/>
        <v>1</v>
      </c>
      <c r="AE110" s="239" t="str">
        <f t="shared" si="13"/>
        <v>Avance satisfactorio</v>
      </c>
      <c r="AF110" s="243" t="s">
        <v>754</v>
      </c>
      <c r="AG110" s="243" t="s">
        <v>755</v>
      </c>
      <c r="AH110" s="243" t="s">
        <v>76</v>
      </c>
      <c r="AI110" s="209" t="str">
        <f t="shared" si="14"/>
        <v>En gestión</v>
      </c>
      <c r="AJ110" s="80">
        <v>33436942</v>
      </c>
      <c r="AK110" s="80">
        <v>8359235.5</v>
      </c>
      <c r="AL110" s="256"/>
      <c r="AM110" s="256"/>
      <c r="AN110" s="348"/>
    </row>
    <row r="111" spans="2:40" s="67" customFormat="1" ht="207" customHeight="1">
      <c r="B111" s="62" t="s">
        <v>628</v>
      </c>
      <c r="C111" s="57" t="s">
        <v>756</v>
      </c>
      <c r="D111" s="20" t="s">
        <v>143</v>
      </c>
      <c r="E111" s="20" t="s">
        <v>630</v>
      </c>
      <c r="F111" s="20" t="s">
        <v>100</v>
      </c>
      <c r="G111" s="63">
        <v>1</v>
      </c>
      <c r="H111" s="20" t="s">
        <v>757</v>
      </c>
      <c r="I111" s="22" t="s">
        <v>71</v>
      </c>
      <c r="J111" s="22" t="s">
        <v>72</v>
      </c>
      <c r="K111" s="21" t="s">
        <v>758</v>
      </c>
      <c r="L111" s="31" t="s">
        <v>759</v>
      </c>
      <c r="M111" s="34">
        <v>45320</v>
      </c>
      <c r="N111" s="34">
        <v>45655</v>
      </c>
      <c r="O111" s="71">
        <v>0.1</v>
      </c>
      <c r="P111" s="71">
        <v>0.45</v>
      </c>
      <c r="Q111" s="71">
        <v>0.8</v>
      </c>
      <c r="R111" s="71">
        <v>1</v>
      </c>
      <c r="S111" s="111" t="s">
        <v>76</v>
      </c>
      <c r="T111" s="143">
        <v>0</v>
      </c>
      <c r="U111" s="20" t="s">
        <v>182</v>
      </c>
      <c r="V111" s="20" t="s">
        <v>741</v>
      </c>
      <c r="W111" s="326"/>
      <c r="X111" s="20" t="s">
        <v>104</v>
      </c>
      <c r="Y111" s="22" t="s">
        <v>78</v>
      </c>
      <c r="Z111" s="20" t="s">
        <v>79</v>
      </c>
      <c r="AA111" s="22" t="s">
        <v>76</v>
      </c>
      <c r="AB111" s="1"/>
      <c r="AC111" s="183">
        <v>0.2</v>
      </c>
      <c r="AD111" s="238">
        <f t="shared" si="12"/>
        <v>1</v>
      </c>
      <c r="AE111" s="239" t="str">
        <f t="shared" si="13"/>
        <v>Avance satisfactorio</v>
      </c>
      <c r="AF111" s="243" t="s">
        <v>760</v>
      </c>
      <c r="AG111" s="243" t="s">
        <v>761</v>
      </c>
      <c r="AH111" s="243" t="s">
        <v>76</v>
      </c>
      <c r="AI111" s="206" t="str">
        <f t="shared" si="14"/>
        <v>En gestión</v>
      </c>
      <c r="AJ111" s="80">
        <v>0</v>
      </c>
      <c r="AK111" s="80">
        <v>0</v>
      </c>
      <c r="AL111" s="256"/>
      <c r="AM111" s="256"/>
      <c r="AN111" s="348"/>
    </row>
    <row r="112" spans="2:40" s="67" customFormat="1" ht="238.5" customHeight="1">
      <c r="B112" s="62" t="s">
        <v>628</v>
      </c>
      <c r="C112" s="57" t="s">
        <v>762</v>
      </c>
      <c r="D112" s="20" t="s">
        <v>143</v>
      </c>
      <c r="E112" s="20" t="s">
        <v>630</v>
      </c>
      <c r="F112" s="20" t="s">
        <v>100</v>
      </c>
      <c r="G112" s="69">
        <v>7</v>
      </c>
      <c r="H112" s="20" t="s">
        <v>763</v>
      </c>
      <c r="I112" s="22" t="s">
        <v>71</v>
      </c>
      <c r="J112" s="22" t="s">
        <v>157</v>
      </c>
      <c r="K112" s="21" t="s">
        <v>764</v>
      </c>
      <c r="L112" s="31" t="s">
        <v>765</v>
      </c>
      <c r="M112" s="34">
        <v>45293</v>
      </c>
      <c r="N112" s="34">
        <v>45657</v>
      </c>
      <c r="O112" s="70">
        <v>1</v>
      </c>
      <c r="P112" s="70">
        <v>2</v>
      </c>
      <c r="Q112" s="70">
        <v>2</v>
      </c>
      <c r="R112" s="70">
        <v>2</v>
      </c>
      <c r="S112" s="111" t="s">
        <v>76</v>
      </c>
      <c r="T112" s="143">
        <v>0</v>
      </c>
      <c r="U112" s="20" t="s">
        <v>182</v>
      </c>
      <c r="V112" s="20" t="s">
        <v>741</v>
      </c>
      <c r="W112" s="326"/>
      <c r="X112" s="20" t="s">
        <v>162</v>
      </c>
      <c r="Y112" s="22" t="s">
        <v>78</v>
      </c>
      <c r="Z112" s="20" t="s">
        <v>79</v>
      </c>
      <c r="AA112" s="22" t="s">
        <v>76</v>
      </c>
      <c r="AB112" s="1"/>
      <c r="AC112" s="210">
        <v>1</v>
      </c>
      <c r="AD112" s="238">
        <f t="shared" si="12"/>
        <v>1</v>
      </c>
      <c r="AE112" s="239" t="str">
        <f t="shared" si="13"/>
        <v>Avance satisfactorio</v>
      </c>
      <c r="AF112" s="190" t="s">
        <v>766</v>
      </c>
      <c r="AG112" s="190" t="s">
        <v>767</v>
      </c>
      <c r="AH112" s="243" t="s">
        <v>76</v>
      </c>
      <c r="AI112" s="206" t="str">
        <f>IF(AC112&lt;1,"Sin iniciar",IF(AC112=100,"Terminado","En gestión"))</f>
        <v>En gestión</v>
      </c>
      <c r="AJ112" s="80">
        <v>0</v>
      </c>
      <c r="AK112" s="80">
        <v>0</v>
      </c>
      <c r="AL112" s="256"/>
      <c r="AM112" s="256"/>
      <c r="AN112" s="348"/>
    </row>
    <row r="113" spans="2:40" s="67" customFormat="1" ht="238.5" customHeight="1">
      <c r="B113" s="62" t="s">
        <v>628</v>
      </c>
      <c r="C113" s="57" t="s">
        <v>768</v>
      </c>
      <c r="D113" s="20" t="s">
        <v>143</v>
      </c>
      <c r="E113" s="20" t="s">
        <v>630</v>
      </c>
      <c r="F113" s="20" t="s">
        <v>100</v>
      </c>
      <c r="G113" s="69">
        <v>49</v>
      </c>
      <c r="H113" s="20" t="s">
        <v>769</v>
      </c>
      <c r="I113" s="22" t="s">
        <v>71</v>
      </c>
      <c r="J113" s="22" t="s">
        <v>157</v>
      </c>
      <c r="K113" s="21" t="s">
        <v>764</v>
      </c>
      <c r="L113" s="31" t="s">
        <v>770</v>
      </c>
      <c r="M113" s="34">
        <v>45293</v>
      </c>
      <c r="N113" s="34">
        <v>45657</v>
      </c>
      <c r="O113" s="70">
        <v>10</v>
      </c>
      <c r="P113" s="70">
        <v>10</v>
      </c>
      <c r="Q113" s="70">
        <v>10</v>
      </c>
      <c r="R113" s="70">
        <v>19</v>
      </c>
      <c r="S113" s="111" t="s">
        <v>76</v>
      </c>
      <c r="T113" s="143">
        <v>0</v>
      </c>
      <c r="U113" s="20" t="s">
        <v>182</v>
      </c>
      <c r="V113" s="20" t="s">
        <v>741</v>
      </c>
      <c r="W113" s="326"/>
      <c r="X113" s="20" t="s">
        <v>162</v>
      </c>
      <c r="Y113" s="22" t="s">
        <v>78</v>
      </c>
      <c r="Z113" s="20" t="s">
        <v>79</v>
      </c>
      <c r="AA113" s="22" t="s">
        <v>76</v>
      </c>
      <c r="AB113" s="1"/>
      <c r="AC113" s="210">
        <v>10</v>
      </c>
      <c r="AD113" s="238">
        <f t="shared" si="12"/>
        <v>1</v>
      </c>
      <c r="AE113" s="239" t="str">
        <f t="shared" si="13"/>
        <v>Avance satisfactorio</v>
      </c>
      <c r="AF113" s="190" t="s">
        <v>771</v>
      </c>
      <c r="AG113" s="190" t="s">
        <v>772</v>
      </c>
      <c r="AH113" s="243" t="s">
        <v>76</v>
      </c>
      <c r="AI113" s="206" t="str">
        <f t="shared" ref="AI113:AI123" si="15">IF(AC113&lt;1%,"Sin iniciar",IF(AC113=100%,"Terminado","En gestión"))</f>
        <v>En gestión</v>
      </c>
      <c r="AJ113" s="80">
        <v>0</v>
      </c>
      <c r="AK113" s="80">
        <v>0</v>
      </c>
      <c r="AL113" s="256"/>
      <c r="AM113" s="256"/>
      <c r="AN113" s="348"/>
    </row>
    <row r="114" spans="2:40" s="67" customFormat="1" ht="238.5" customHeight="1">
      <c r="B114" s="62" t="s">
        <v>628</v>
      </c>
      <c r="C114" s="57" t="s">
        <v>773</v>
      </c>
      <c r="D114" s="20" t="s">
        <v>143</v>
      </c>
      <c r="E114" s="20" t="s">
        <v>630</v>
      </c>
      <c r="F114" s="20" t="s">
        <v>100</v>
      </c>
      <c r="G114" s="69">
        <v>83</v>
      </c>
      <c r="H114" s="20" t="s">
        <v>774</v>
      </c>
      <c r="I114" s="22" t="s">
        <v>71</v>
      </c>
      <c r="J114" s="22" t="s">
        <v>157</v>
      </c>
      <c r="K114" s="21" t="s">
        <v>775</v>
      </c>
      <c r="L114" s="31" t="s">
        <v>776</v>
      </c>
      <c r="M114" s="34">
        <v>45293</v>
      </c>
      <c r="N114" s="34">
        <v>45657</v>
      </c>
      <c r="O114" s="70">
        <v>20</v>
      </c>
      <c r="P114" s="70">
        <v>20</v>
      </c>
      <c r="Q114" s="70">
        <v>20</v>
      </c>
      <c r="R114" s="70">
        <v>23</v>
      </c>
      <c r="S114" s="111" t="s">
        <v>76</v>
      </c>
      <c r="T114" s="143">
        <v>0</v>
      </c>
      <c r="U114" s="20" t="s">
        <v>182</v>
      </c>
      <c r="V114" s="20" t="s">
        <v>741</v>
      </c>
      <c r="W114" s="326"/>
      <c r="X114" s="20" t="s">
        <v>162</v>
      </c>
      <c r="Y114" s="22" t="s">
        <v>78</v>
      </c>
      <c r="Z114" s="20" t="s">
        <v>79</v>
      </c>
      <c r="AA114" s="22" t="s">
        <v>76</v>
      </c>
      <c r="AB114" s="1"/>
      <c r="AC114" s="210">
        <v>16</v>
      </c>
      <c r="AD114" s="238">
        <f t="shared" si="12"/>
        <v>0.8</v>
      </c>
      <c r="AE114" s="239" t="str">
        <f t="shared" si="13"/>
        <v>Avance suficiente</v>
      </c>
      <c r="AF114" s="190" t="s">
        <v>777</v>
      </c>
      <c r="AG114" s="190" t="s">
        <v>778</v>
      </c>
      <c r="AH114" s="249" t="s">
        <v>779</v>
      </c>
      <c r="AI114" s="206" t="str">
        <f t="shared" si="15"/>
        <v>En gestión</v>
      </c>
      <c r="AJ114" s="80">
        <v>0</v>
      </c>
      <c r="AK114" s="80">
        <v>0</v>
      </c>
      <c r="AL114" s="256"/>
      <c r="AM114" s="256"/>
      <c r="AN114" s="348"/>
    </row>
    <row r="115" spans="2:40" s="67" customFormat="1" ht="150.75" customHeight="1">
      <c r="B115" s="62" t="s">
        <v>628</v>
      </c>
      <c r="C115" s="57" t="s">
        <v>780</v>
      </c>
      <c r="D115" s="20" t="s">
        <v>143</v>
      </c>
      <c r="E115" s="20" t="s">
        <v>630</v>
      </c>
      <c r="F115" s="20" t="s">
        <v>100</v>
      </c>
      <c r="G115" s="69">
        <v>34</v>
      </c>
      <c r="H115" s="20" t="s">
        <v>781</v>
      </c>
      <c r="I115" s="22" t="s">
        <v>71</v>
      </c>
      <c r="J115" s="22" t="s">
        <v>157</v>
      </c>
      <c r="K115" s="21" t="s">
        <v>782</v>
      </c>
      <c r="L115" s="31" t="s">
        <v>783</v>
      </c>
      <c r="M115" s="34">
        <v>45293</v>
      </c>
      <c r="N115" s="34">
        <v>45657</v>
      </c>
      <c r="O115" s="70">
        <v>8</v>
      </c>
      <c r="P115" s="70">
        <v>8</v>
      </c>
      <c r="Q115" s="70">
        <v>8</v>
      </c>
      <c r="R115" s="70">
        <v>10</v>
      </c>
      <c r="S115" s="111" t="s">
        <v>76</v>
      </c>
      <c r="T115" s="143">
        <v>0</v>
      </c>
      <c r="U115" s="20" t="s">
        <v>182</v>
      </c>
      <c r="V115" s="20" t="s">
        <v>741</v>
      </c>
      <c r="W115" s="327"/>
      <c r="X115" s="20" t="s">
        <v>162</v>
      </c>
      <c r="Y115" s="22" t="s">
        <v>78</v>
      </c>
      <c r="Z115" s="20" t="s">
        <v>79</v>
      </c>
      <c r="AA115" s="22" t="s">
        <v>76</v>
      </c>
      <c r="AB115" s="1"/>
      <c r="AC115" s="191">
        <v>8</v>
      </c>
      <c r="AD115" s="238">
        <f t="shared" si="12"/>
        <v>1</v>
      </c>
      <c r="AE115" s="239" t="str">
        <f t="shared" si="13"/>
        <v>Avance satisfactorio</v>
      </c>
      <c r="AF115" s="190" t="s">
        <v>784</v>
      </c>
      <c r="AG115" s="190" t="s">
        <v>785</v>
      </c>
      <c r="AH115" s="243" t="s">
        <v>76</v>
      </c>
      <c r="AI115" s="206" t="str">
        <f t="shared" si="15"/>
        <v>En gestión</v>
      </c>
      <c r="AJ115" s="80">
        <v>0</v>
      </c>
      <c r="AK115" s="80">
        <v>0</v>
      </c>
      <c r="AL115" s="256"/>
      <c r="AM115" s="256"/>
      <c r="AN115" s="348"/>
    </row>
    <row r="116" spans="2:40" s="67" customFormat="1" ht="116.25" customHeight="1">
      <c r="B116" s="62" t="s">
        <v>628</v>
      </c>
      <c r="C116" s="57" t="s">
        <v>786</v>
      </c>
      <c r="D116" s="20" t="s">
        <v>143</v>
      </c>
      <c r="E116" s="20" t="s">
        <v>630</v>
      </c>
      <c r="F116" s="20" t="s">
        <v>100</v>
      </c>
      <c r="G116" s="63">
        <v>1</v>
      </c>
      <c r="H116" s="20" t="s">
        <v>787</v>
      </c>
      <c r="I116" s="22" t="s">
        <v>71</v>
      </c>
      <c r="J116" s="22" t="s">
        <v>72</v>
      </c>
      <c r="K116" s="21" t="s">
        <v>788</v>
      </c>
      <c r="L116" s="31" t="s">
        <v>789</v>
      </c>
      <c r="M116" s="34">
        <v>45313</v>
      </c>
      <c r="N116" s="34">
        <v>45642</v>
      </c>
      <c r="O116" s="71">
        <v>0.25</v>
      </c>
      <c r="P116" s="71">
        <v>0.5</v>
      </c>
      <c r="Q116" s="71">
        <v>0.75</v>
      </c>
      <c r="R116" s="71">
        <v>1</v>
      </c>
      <c r="S116" s="111" t="s">
        <v>75</v>
      </c>
      <c r="T116" s="143">
        <v>32400000</v>
      </c>
      <c r="U116" s="20" t="s">
        <v>111</v>
      </c>
      <c r="V116" s="20" t="s">
        <v>790</v>
      </c>
      <c r="W116" s="91">
        <v>125000000</v>
      </c>
      <c r="X116" s="20" t="s">
        <v>104</v>
      </c>
      <c r="Y116" s="22" t="s">
        <v>78</v>
      </c>
      <c r="Z116" s="20" t="s">
        <v>79</v>
      </c>
      <c r="AA116" s="22" t="s">
        <v>76</v>
      </c>
      <c r="AB116" s="1"/>
      <c r="AC116" s="183">
        <v>0.25</v>
      </c>
      <c r="AD116" s="238">
        <f t="shared" si="12"/>
        <v>1</v>
      </c>
      <c r="AE116" s="239" t="str">
        <f t="shared" si="13"/>
        <v>Avance satisfactorio</v>
      </c>
      <c r="AF116" s="243" t="s">
        <v>791</v>
      </c>
      <c r="AG116" s="243" t="s">
        <v>792</v>
      </c>
      <c r="AH116" s="243" t="s">
        <v>76</v>
      </c>
      <c r="AI116" s="206" t="str">
        <f t="shared" si="15"/>
        <v>En gestión</v>
      </c>
      <c r="AJ116" s="80">
        <v>32400000</v>
      </c>
      <c r="AK116" s="80">
        <v>8100000</v>
      </c>
      <c r="AL116" s="256">
        <v>125000000</v>
      </c>
      <c r="AM116" s="256">
        <v>122000000</v>
      </c>
      <c r="AN116" s="256">
        <v>16323333</v>
      </c>
    </row>
    <row r="117" spans="2:40" s="67" customFormat="1" ht="107.25" customHeight="1">
      <c r="B117" s="62" t="s">
        <v>628</v>
      </c>
      <c r="C117" s="57" t="s">
        <v>793</v>
      </c>
      <c r="D117" s="20" t="s">
        <v>143</v>
      </c>
      <c r="E117" s="20" t="s">
        <v>630</v>
      </c>
      <c r="F117" s="20" t="s">
        <v>100</v>
      </c>
      <c r="G117" s="63">
        <v>1</v>
      </c>
      <c r="H117" s="20" t="s">
        <v>794</v>
      </c>
      <c r="I117" s="22" t="s">
        <v>71</v>
      </c>
      <c r="J117" s="22" t="s">
        <v>72</v>
      </c>
      <c r="K117" s="21" t="s">
        <v>795</v>
      </c>
      <c r="L117" s="31" t="s">
        <v>796</v>
      </c>
      <c r="M117" s="34">
        <v>45313</v>
      </c>
      <c r="N117" s="34">
        <v>45642</v>
      </c>
      <c r="O117" s="71">
        <v>0.25</v>
      </c>
      <c r="P117" s="71">
        <v>0.5</v>
      </c>
      <c r="Q117" s="71">
        <v>0.75</v>
      </c>
      <c r="R117" s="71">
        <v>1</v>
      </c>
      <c r="S117" s="111" t="s">
        <v>75</v>
      </c>
      <c r="T117" s="143">
        <v>21600000</v>
      </c>
      <c r="U117" s="20" t="s">
        <v>111</v>
      </c>
      <c r="V117" s="22" t="s">
        <v>112</v>
      </c>
      <c r="W117" s="91">
        <v>45000000</v>
      </c>
      <c r="X117" s="20" t="s">
        <v>104</v>
      </c>
      <c r="Y117" s="22" t="s">
        <v>78</v>
      </c>
      <c r="Z117" s="20" t="s">
        <v>79</v>
      </c>
      <c r="AA117" s="22" t="s">
        <v>76</v>
      </c>
      <c r="AB117" s="1"/>
      <c r="AC117" s="183">
        <v>0.25</v>
      </c>
      <c r="AD117" s="238">
        <f t="shared" si="12"/>
        <v>1</v>
      </c>
      <c r="AE117" s="239" t="str">
        <f t="shared" si="13"/>
        <v>Avance satisfactorio</v>
      </c>
      <c r="AF117" s="243" t="s">
        <v>797</v>
      </c>
      <c r="AG117" s="243" t="s">
        <v>798</v>
      </c>
      <c r="AH117" s="243" t="s">
        <v>76</v>
      </c>
      <c r="AI117" s="206" t="str">
        <f t="shared" si="15"/>
        <v>En gestión</v>
      </c>
      <c r="AJ117" s="80">
        <v>21600000</v>
      </c>
      <c r="AK117" s="80">
        <v>5400000</v>
      </c>
      <c r="AL117" s="256"/>
      <c r="AM117" s="256"/>
      <c r="AN117" s="256"/>
    </row>
    <row r="118" spans="2:40" s="67" customFormat="1" ht="139.5" customHeight="1">
      <c r="B118" s="13" t="s">
        <v>799</v>
      </c>
      <c r="C118" s="57" t="s">
        <v>800</v>
      </c>
      <c r="D118" s="14" t="s">
        <v>153</v>
      </c>
      <c r="E118" s="14" t="s">
        <v>801</v>
      </c>
      <c r="F118" s="14" t="s">
        <v>100</v>
      </c>
      <c r="G118" s="69">
        <v>7</v>
      </c>
      <c r="H118" s="14" t="s">
        <v>802</v>
      </c>
      <c r="I118" s="16" t="s">
        <v>71</v>
      </c>
      <c r="J118" s="16" t="s">
        <v>157</v>
      </c>
      <c r="K118" s="14" t="s">
        <v>803</v>
      </c>
      <c r="L118" s="14" t="s">
        <v>804</v>
      </c>
      <c r="M118" s="35">
        <v>45566</v>
      </c>
      <c r="N118" s="35">
        <v>45392</v>
      </c>
      <c r="O118" s="62">
        <v>0</v>
      </c>
      <c r="P118" s="62">
        <v>2</v>
      </c>
      <c r="Q118" s="62">
        <v>4</v>
      </c>
      <c r="R118" s="70">
        <v>1</v>
      </c>
      <c r="S118" s="111" t="s">
        <v>75</v>
      </c>
      <c r="T118" s="150">
        <v>255492012.38999999</v>
      </c>
      <c r="U118" s="27" t="s">
        <v>94</v>
      </c>
      <c r="V118" s="14" t="s">
        <v>805</v>
      </c>
      <c r="W118" s="24">
        <v>222643300</v>
      </c>
      <c r="X118" s="16" t="s">
        <v>77</v>
      </c>
      <c r="Y118" s="16" t="s">
        <v>78</v>
      </c>
      <c r="Z118" s="14" t="s">
        <v>79</v>
      </c>
      <c r="AA118" s="16" t="s">
        <v>76</v>
      </c>
      <c r="AB118" s="1"/>
      <c r="AC118" s="186">
        <v>0</v>
      </c>
      <c r="AD118" s="238" t="str">
        <f t="shared" si="12"/>
        <v>No Aplica</v>
      </c>
      <c r="AE118" s="239" t="str">
        <f t="shared" si="13"/>
        <v>No reporta avance en el periodo</v>
      </c>
      <c r="AF118" s="211" t="s">
        <v>806</v>
      </c>
      <c r="AG118" s="243" t="s">
        <v>76</v>
      </c>
      <c r="AH118" s="243" t="s">
        <v>76</v>
      </c>
      <c r="AI118" s="192" t="str">
        <f t="shared" si="15"/>
        <v>Sin iniciar</v>
      </c>
      <c r="AJ118" s="80">
        <v>255492012.38999999</v>
      </c>
      <c r="AK118" s="80">
        <v>25919299.890000001</v>
      </c>
      <c r="AL118" s="253">
        <v>2700000000</v>
      </c>
      <c r="AM118" s="253">
        <v>2453080548</v>
      </c>
      <c r="AN118" s="253">
        <v>272615698</v>
      </c>
    </row>
    <row r="119" spans="2:40" s="67" customFormat="1" ht="84.75" customHeight="1">
      <c r="B119" s="13" t="s">
        <v>799</v>
      </c>
      <c r="C119" s="57" t="s">
        <v>807</v>
      </c>
      <c r="D119" s="14" t="s">
        <v>153</v>
      </c>
      <c r="E119" s="14" t="s">
        <v>99</v>
      </c>
      <c r="F119" s="14" t="s">
        <v>100</v>
      </c>
      <c r="G119" s="69">
        <v>2</v>
      </c>
      <c r="H119" s="14" t="s">
        <v>808</v>
      </c>
      <c r="I119" s="16" t="s">
        <v>71</v>
      </c>
      <c r="J119" s="16" t="s">
        <v>157</v>
      </c>
      <c r="K119" s="14" t="s">
        <v>809</v>
      </c>
      <c r="L119" s="14" t="s">
        <v>810</v>
      </c>
      <c r="M119" s="15" t="s">
        <v>811</v>
      </c>
      <c r="N119" s="15" t="s">
        <v>559</v>
      </c>
      <c r="O119" s="62">
        <v>0</v>
      </c>
      <c r="P119" s="62">
        <v>0</v>
      </c>
      <c r="Q119" s="62">
        <v>0</v>
      </c>
      <c r="R119" s="70">
        <v>2</v>
      </c>
      <c r="S119" s="111" t="s">
        <v>75</v>
      </c>
      <c r="T119" s="150">
        <v>112178940.64</v>
      </c>
      <c r="U119" s="27" t="s">
        <v>94</v>
      </c>
      <c r="V119" s="14" t="s">
        <v>812</v>
      </c>
      <c r="W119" s="24">
        <v>147036316.5</v>
      </c>
      <c r="X119" s="16" t="s">
        <v>77</v>
      </c>
      <c r="Y119" s="16" t="s">
        <v>78</v>
      </c>
      <c r="Z119" s="14" t="s">
        <v>79</v>
      </c>
      <c r="AA119" s="16" t="s">
        <v>76</v>
      </c>
      <c r="AB119" s="1"/>
      <c r="AC119" s="186">
        <v>0</v>
      </c>
      <c r="AD119" s="238" t="str">
        <f t="shared" si="12"/>
        <v>No Aplica</v>
      </c>
      <c r="AE119" s="239" t="str">
        <f t="shared" si="13"/>
        <v>No reporta avance en el periodo</v>
      </c>
      <c r="AF119" s="188" t="s">
        <v>76</v>
      </c>
      <c r="AG119" s="243" t="s">
        <v>76</v>
      </c>
      <c r="AH119" s="243" t="s">
        <v>76</v>
      </c>
      <c r="AI119" s="192" t="str">
        <f t="shared" si="15"/>
        <v>Sin iniciar</v>
      </c>
      <c r="AJ119" s="80">
        <v>112178940.64</v>
      </c>
      <c r="AK119" s="80">
        <v>28044735.16</v>
      </c>
      <c r="AL119" s="255"/>
      <c r="AM119" s="255"/>
      <c r="AN119" s="255"/>
    </row>
    <row r="120" spans="2:40" s="67" customFormat="1" ht="84.75" customHeight="1">
      <c r="B120" s="13" t="s">
        <v>799</v>
      </c>
      <c r="C120" s="57" t="s">
        <v>813</v>
      </c>
      <c r="D120" s="14" t="s">
        <v>153</v>
      </c>
      <c r="E120" s="14" t="s">
        <v>801</v>
      </c>
      <c r="F120" s="14" t="s">
        <v>100</v>
      </c>
      <c r="G120" s="69">
        <v>1</v>
      </c>
      <c r="H120" s="14" t="s">
        <v>814</v>
      </c>
      <c r="I120" s="16" t="s">
        <v>118</v>
      </c>
      <c r="J120" s="16" t="s">
        <v>157</v>
      </c>
      <c r="K120" s="14" t="s">
        <v>815</v>
      </c>
      <c r="L120" s="14" t="s">
        <v>816</v>
      </c>
      <c r="M120" s="35">
        <v>45566</v>
      </c>
      <c r="N120" s="15" t="s">
        <v>817</v>
      </c>
      <c r="O120" s="62">
        <v>0</v>
      </c>
      <c r="P120" s="62">
        <v>1</v>
      </c>
      <c r="Q120" s="62">
        <v>0</v>
      </c>
      <c r="R120" s="70">
        <v>0</v>
      </c>
      <c r="S120" s="111" t="s">
        <v>75</v>
      </c>
      <c r="T120" s="150">
        <v>35982090.689999998</v>
      </c>
      <c r="U120" s="27" t="s">
        <v>94</v>
      </c>
      <c r="V120" s="14" t="s">
        <v>812</v>
      </c>
      <c r="W120" s="24">
        <v>30157312.5</v>
      </c>
      <c r="X120" s="16" t="s">
        <v>77</v>
      </c>
      <c r="Y120" s="16" t="s">
        <v>78</v>
      </c>
      <c r="Z120" s="14" t="s">
        <v>79</v>
      </c>
      <c r="AA120" s="16" t="s">
        <v>76</v>
      </c>
      <c r="AB120" s="1"/>
      <c r="AC120" s="186">
        <v>0</v>
      </c>
      <c r="AD120" s="238" t="str">
        <f t="shared" si="12"/>
        <v>No Aplica</v>
      </c>
      <c r="AE120" s="239" t="str">
        <f t="shared" si="13"/>
        <v>No reporta avance en el periodo</v>
      </c>
      <c r="AF120" s="211" t="s">
        <v>818</v>
      </c>
      <c r="AG120" s="243" t="s">
        <v>76</v>
      </c>
      <c r="AH120" s="243" t="s">
        <v>76</v>
      </c>
      <c r="AI120" s="192" t="str">
        <f t="shared" si="15"/>
        <v>Sin iniciar</v>
      </c>
      <c r="AJ120" s="80">
        <v>35982090.689999998</v>
      </c>
      <c r="AK120" s="80">
        <v>8995522.6699999999</v>
      </c>
      <c r="AL120" s="255"/>
      <c r="AM120" s="255"/>
      <c r="AN120" s="255"/>
    </row>
    <row r="121" spans="2:40" s="67" customFormat="1" ht="84.75" customHeight="1">
      <c r="B121" s="13" t="s">
        <v>799</v>
      </c>
      <c r="C121" s="57" t="s">
        <v>819</v>
      </c>
      <c r="D121" s="14" t="s">
        <v>153</v>
      </c>
      <c r="E121" s="14" t="s">
        <v>801</v>
      </c>
      <c r="F121" s="14" t="s">
        <v>100</v>
      </c>
      <c r="G121" s="69">
        <v>1</v>
      </c>
      <c r="H121" s="14" t="s">
        <v>820</v>
      </c>
      <c r="I121" s="16" t="s">
        <v>118</v>
      </c>
      <c r="J121" s="16" t="s">
        <v>157</v>
      </c>
      <c r="K121" s="14" t="s">
        <v>821</v>
      </c>
      <c r="L121" s="14" t="s">
        <v>822</v>
      </c>
      <c r="M121" s="35">
        <v>45414</v>
      </c>
      <c r="N121" s="15" t="s">
        <v>823</v>
      </c>
      <c r="O121" s="62">
        <v>0</v>
      </c>
      <c r="P121" s="62">
        <v>0</v>
      </c>
      <c r="Q121" s="62">
        <v>1</v>
      </c>
      <c r="R121" s="70">
        <v>0</v>
      </c>
      <c r="S121" s="111" t="s">
        <v>75</v>
      </c>
      <c r="T121" s="150">
        <v>113368931.09</v>
      </c>
      <c r="U121" s="27" t="s">
        <v>94</v>
      </c>
      <c r="V121" s="14" t="s">
        <v>812</v>
      </c>
      <c r="W121" s="24">
        <v>27554917.5</v>
      </c>
      <c r="X121" s="16" t="s">
        <v>77</v>
      </c>
      <c r="Y121" s="16" t="s">
        <v>78</v>
      </c>
      <c r="Z121" s="14" t="s">
        <v>79</v>
      </c>
      <c r="AA121" s="16" t="s">
        <v>76</v>
      </c>
      <c r="AB121" s="1"/>
      <c r="AC121" s="186">
        <v>0</v>
      </c>
      <c r="AD121" s="238" t="str">
        <f t="shared" ref="AD121:AD152" si="16">+IF(O121=0,"No Aplica",IF(AC121/O121&gt;=100%,100%,AC121/O121))</f>
        <v>No Aplica</v>
      </c>
      <c r="AE121" s="239" t="str">
        <f t="shared" ref="AE121:AE152" si="17">IF(ISTEXT(AD121),"No reporta avance en el periodo",IF(AD121&lt;=69%,"Avance insuficiente",IF(AD121&gt;95%,"Avance satisfactorio",IF(AD121&gt;70%,"Avance suficiente",IF(AD121&lt;94%,"Avance suficiente",0)))))</f>
        <v>No reporta avance en el periodo</v>
      </c>
      <c r="AF121" s="211" t="s">
        <v>824</v>
      </c>
      <c r="AG121" s="243" t="s">
        <v>76</v>
      </c>
      <c r="AH121" s="243" t="s">
        <v>76</v>
      </c>
      <c r="AI121" s="192" t="str">
        <f t="shared" si="15"/>
        <v>Sin iniciar</v>
      </c>
      <c r="AJ121" s="80">
        <v>113368931.09</v>
      </c>
      <c r="AK121" s="80">
        <v>28342232.77</v>
      </c>
      <c r="AL121" s="255"/>
      <c r="AM121" s="255"/>
      <c r="AN121" s="255"/>
    </row>
    <row r="122" spans="2:40" s="67" customFormat="1" ht="84.75" customHeight="1">
      <c r="B122" s="13" t="s">
        <v>799</v>
      </c>
      <c r="C122" s="57" t="s">
        <v>825</v>
      </c>
      <c r="D122" s="14" t="s">
        <v>153</v>
      </c>
      <c r="E122" s="14" t="s">
        <v>801</v>
      </c>
      <c r="F122" s="14" t="s">
        <v>100</v>
      </c>
      <c r="G122" s="69">
        <v>1</v>
      </c>
      <c r="H122" s="14" t="s">
        <v>826</v>
      </c>
      <c r="I122" s="16" t="s">
        <v>118</v>
      </c>
      <c r="J122" s="16" t="s">
        <v>157</v>
      </c>
      <c r="K122" s="14" t="s">
        <v>827</v>
      </c>
      <c r="L122" s="14" t="s">
        <v>828</v>
      </c>
      <c r="M122" s="35">
        <v>45414</v>
      </c>
      <c r="N122" s="36" t="s">
        <v>829</v>
      </c>
      <c r="O122" s="62">
        <v>0</v>
      </c>
      <c r="P122" s="62">
        <v>0</v>
      </c>
      <c r="Q122" s="62">
        <v>1</v>
      </c>
      <c r="R122" s="70">
        <v>0</v>
      </c>
      <c r="S122" s="111" t="s">
        <v>75</v>
      </c>
      <c r="T122" s="150">
        <v>106449247.47</v>
      </c>
      <c r="U122" s="27" t="s">
        <v>94</v>
      </c>
      <c r="V122" s="14" t="s">
        <v>812</v>
      </c>
      <c r="W122" s="24">
        <v>24493260</v>
      </c>
      <c r="X122" s="16" t="s">
        <v>77</v>
      </c>
      <c r="Y122" s="16" t="s">
        <v>78</v>
      </c>
      <c r="Z122" s="14" t="s">
        <v>79</v>
      </c>
      <c r="AA122" s="16" t="s">
        <v>76</v>
      </c>
      <c r="AB122" s="1"/>
      <c r="AC122" s="186">
        <v>0</v>
      </c>
      <c r="AD122" s="238" t="str">
        <f t="shared" si="16"/>
        <v>No Aplica</v>
      </c>
      <c r="AE122" s="239" t="str">
        <f t="shared" si="17"/>
        <v>No reporta avance en el periodo</v>
      </c>
      <c r="AF122" s="211" t="s">
        <v>830</v>
      </c>
      <c r="AG122" s="243" t="s">
        <v>76</v>
      </c>
      <c r="AH122" s="243" t="s">
        <v>76</v>
      </c>
      <c r="AI122" s="192" t="str">
        <f t="shared" si="15"/>
        <v>Sin iniciar</v>
      </c>
      <c r="AJ122" s="80">
        <v>106449247.47</v>
      </c>
      <c r="AK122" s="80">
        <v>26612311.870000001</v>
      </c>
      <c r="AL122" s="255"/>
      <c r="AM122" s="255"/>
      <c r="AN122" s="255"/>
    </row>
    <row r="123" spans="2:40" s="67" customFormat="1" ht="84.75" customHeight="1">
      <c r="B123" s="13" t="s">
        <v>799</v>
      </c>
      <c r="C123" s="57" t="s">
        <v>831</v>
      </c>
      <c r="D123" s="14" t="s">
        <v>153</v>
      </c>
      <c r="E123" s="14" t="s">
        <v>801</v>
      </c>
      <c r="F123" s="14" t="s">
        <v>100</v>
      </c>
      <c r="G123" s="69">
        <v>2</v>
      </c>
      <c r="H123" s="14" t="s">
        <v>832</v>
      </c>
      <c r="I123" s="16" t="s">
        <v>118</v>
      </c>
      <c r="J123" s="16" t="s">
        <v>157</v>
      </c>
      <c r="K123" s="14" t="s">
        <v>833</v>
      </c>
      <c r="L123" s="14" t="s">
        <v>834</v>
      </c>
      <c r="M123" s="15" t="s">
        <v>835</v>
      </c>
      <c r="N123" s="35">
        <v>45363</v>
      </c>
      <c r="O123" s="62">
        <v>0</v>
      </c>
      <c r="P123" s="62">
        <v>0</v>
      </c>
      <c r="Q123" s="62">
        <v>1</v>
      </c>
      <c r="R123" s="70">
        <v>1</v>
      </c>
      <c r="S123" s="111" t="s">
        <v>75</v>
      </c>
      <c r="T123" s="150">
        <v>103677199.56999999</v>
      </c>
      <c r="U123" s="27" t="s">
        <v>94</v>
      </c>
      <c r="V123" s="14" t="s">
        <v>812</v>
      </c>
      <c r="W123" s="24">
        <v>37937400</v>
      </c>
      <c r="X123" s="16" t="s">
        <v>77</v>
      </c>
      <c r="Y123" s="16" t="s">
        <v>78</v>
      </c>
      <c r="Z123" s="14" t="s">
        <v>79</v>
      </c>
      <c r="AA123" s="16" t="s">
        <v>76</v>
      </c>
      <c r="AB123" s="1"/>
      <c r="AC123" s="186">
        <v>0</v>
      </c>
      <c r="AD123" s="238" t="str">
        <f t="shared" si="16"/>
        <v>No Aplica</v>
      </c>
      <c r="AE123" s="239" t="str">
        <f t="shared" si="17"/>
        <v>No reporta avance en el periodo</v>
      </c>
      <c r="AF123" s="211" t="s">
        <v>836</v>
      </c>
      <c r="AG123" s="243" t="s">
        <v>76</v>
      </c>
      <c r="AH123" s="243" t="s">
        <v>76</v>
      </c>
      <c r="AI123" s="192" t="str">
        <f t="shared" si="15"/>
        <v>Sin iniciar</v>
      </c>
      <c r="AJ123" s="80">
        <v>103677199.56999999</v>
      </c>
      <c r="AK123" s="80">
        <v>25919299.890000001</v>
      </c>
      <c r="AL123" s="255"/>
      <c r="AM123" s="255"/>
      <c r="AN123" s="255"/>
    </row>
    <row r="124" spans="2:40" s="67" customFormat="1" ht="84.75" customHeight="1">
      <c r="B124" s="13" t="s">
        <v>799</v>
      </c>
      <c r="C124" s="57" t="s">
        <v>837</v>
      </c>
      <c r="D124" s="14" t="s">
        <v>67</v>
      </c>
      <c r="E124" s="14" t="s">
        <v>204</v>
      </c>
      <c r="F124" s="14" t="s">
        <v>109</v>
      </c>
      <c r="G124" s="69">
        <v>4</v>
      </c>
      <c r="H124" s="27" t="s">
        <v>838</v>
      </c>
      <c r="I124" s="16" t="s">
        <v>118</v>
      </c>
      <c r="J124" s="16" t="s">
        <v>157</v>
      </c>
      <c r="K124" s="14" t="s">
        <v>827</v>
      </c>
      <c r="L124" s="14" t="s">
        <v>839</v>
      </c>
      <c r="M124" s="35">
        <v>45597</v>
      </c>
      <c r="N124" s="15" t="s">
        <v>840</v>
      </c>
      <c r="O124" s="62">
        <v>1</v>
      </c>
      <c r="P124" s="62">
        <v>1</v>
      </c>
      <c r="Q124" s="62">
        <v>1</v>
      </c>
      <c r="R124" s="70">
        <v>1</v>
      </c>
      <c r="S124" s="111" t="s">
        <v>75</v>
      </c>
      <c r="T124" s="150">
        <v>214330843.68000001</v>
      </c>
      <c r="U124" s="27" t="s">
        <v>94</v>
      </c>
      <c r="V124" s="14" t="s">
        <v>812</v>
      </c>
      <c r="W124" s="306">
        <v>552236934</v>
      </c>
      <c r="X124" s="16" t="s">
        <v>77</v>
      </c>
      <c r="Y124" s="16" t="s">
        <v>78</v>
      </c>
      <c r="Z124" s="14" t="s">
        <v>79</v>
      </c>
      <c r="AA124" s="16" t="s">
        <v>76</v>
      </c>
      <c r="AB124" s="1"/>
      <c r="AC124" s="186">
        <v>1</v>
      </c>
      <c r="AD124" s="238">
        <f t="shared" si="16"/>
        <v>1</v>
      </c>
      <c r="AE124" s="239" t="str">
        <f t="shared" si="17"/>
        <v>Avance satisfactorio</v>
      </c>
      <c r="AF124" s="211" t="s">
        <v>841</v>
      </c>
      <c r="AG124" s="211" t="s">
        <v>842</v>
      </c>
      <c r="AH124" s="188" t="s">
        <v>76</v>
      </c>
      <c r="AI124" s="192" t="str">
        <f>IF(AC124&lt;1,"Sin iniciar",IF(AC124=100,"Terminado","En gestión"))</f>
        <v>En gestión</v>
      </c>
      <c r="AJ124" s="80">
        <v>214330843.68000001</v>
      </c>
      <c r="AK124" s="80">
        <v>53582710.920000002</v>
      </c>
      <c r="AL124" s="255"/>
      <c r="AM124" s="255"/>
      <c r="AN124" s="255"/>
    </row>
    <row r="125" spans="2:40" s="67" customFormat="1" ht="94.5" customHeight="1">
      <c r="B125" s="13" t="s">
        <v>799</v>
      </c>
      <c r="C125" s="57" t="s">
        <v>843</v>
      </c>
      <c r="D125" s="14" t="s">
        <v>67</v>
      </c>
      <c r="E125" s="14" t="s">
        <v>99</v>
      </c>
      <c r="F125" s="14" t="s">
        <v>109</v>
      </c>
      <c r="G125" s="69">
        <v>4</v>
      </c>
      <c r="H125" s="27" t="s">
        <v>844</v>
      </c>
      <c r="I125" s="16" t="s">
        <v>118</v>
      </c>
      <c r="J125" s="16" t="s">
        <v>157</v>
      </c>
      <c r="K125" s="14" t="s">
        <v>827</v>
      </c>
      <c r="L125" s="14" t="s">
        <v>845</v>
      </c>
      <c r="M125" s="15" t="s">
        <v>846</v>
      </c>
      <c r="N125" s="15" t="s">
        <v>847</v>
      </c>
      <c r="O125" s="62">
        <v>1</v>
      </c>
      <c r="P125" s="62">
        <v>1</v>
      </c>
      <c r="Q125" s="62">
        <v>1</v>
      </c>
      <c r="R125" s="70">
        <v>1</v>
      </c>
      <c r="S125" s="111" t="s">
        <v>75</v>
      </c>
      <c r="T125" s="150">
        <v>241549606.03</v>
      </c>
      <c r="U125" s="27" t="s">
        <v>94</v>
      </c>
      <c r="V125" s="14" t="s">
        <v>812</v>
      </c>
      <c r="W125" s="319"/>
      <c r="X125" s="16" t="s">
        <v>77</v>
      </c>
      <c r="Y125" s="16" t="s">
        <v>78</v>
      </c>
      <c r="Z125" s="14" t="s">
        <v>79</v>
      </c>
      <c r="AA125" s="16" t="s">
        <v>76</v>
      </c>
      <c r="AB125" s="1"/>
      <c r="AC125" s="186">
        <v>1</v>
      </c>
      <c r="AD125" s="238">
        <f t="shared" si="16"/>
        <v>1</v>
      </c>
      <c r="AE125" s="239" t="str">
        <f t="shared" si="17"/>
        <v>Avance satisfactorio</v>
      </c>
      <c r="AF125" s="211" t="s">
        <v>848</v>
      </c>
      <c r="AG125" s="211" t="s">
        <v>849</v>
      </c>
      <c r="AH125" s="188" t="s">
        <v>76</v>
      </c>
      <c r="AI125" s="192" t="str">
        <f>IF(AC125&lt;1,"Sin iniciar",IF(AC125=100,"Terminado","En gestión"))</f>
        <v>En gestión</v>
      </c>
      <c r="AJ125" s="80">
        <v>241549606.03</v>
      </c>
      <c r="AK125" s="80">
        <v>60387401.509999998</v>
      </c>
      <c r="AL125" s="255"/>
      <c r="AM125" s="255"/>
      <c r="AN125" s="255"/>
    </row>
    <row r="126" spans="2:40" s="67" customFormat="1" ht="108" customHeight="1">
      <c r="B126" s="13" t="s">
        <v>799</v>
      </c>
      <c r="C126" s="57" t="s">
        <v>850</v>
      </c>
      <c r="D126" s="14" t="s">
        <v>67</v>
      </c>
      <c r="E126" s="14" t="s">
        <v>204</v>
      </c>
      <c r="F126" s="14" t="s">
        <v>109</v>
      </c>
      <c r="G126" s="69">
        <v>2</v>
      </c>
      <c r="H126" s="14" t="s">
        <v>851</v>
      </c>
      <c r="I126" s="16" t="s">
        <v>118</v>
      </c>
      <c r="J126" s="16" t="s">
        <v>157</v>
      </c>
      <c r="K126" s="14" t="s">
        <v>852</v>
      </c>
      <c r="L126" s="14" t="s">
        <v>853</v>
      </c>
      <c r="M126" s="35">
        <v>45597</v>
      </c>
      <c r="N126" s="15" t="s">
        <v>854</v>
      </c>
      <c r="O126" s="62">
        <v>2</v>
      </c>
      <c r="P126" s="62">
        <v>0</v>
      </c>
      <c r="Q126" s="62">
        <v>0</v>
      </c>
      <c r="R126" s="70">
        <v>0</v>
      </c>
      <c r="S126" s="111" t="s">
        <v>75</v>
      </c>
      <c r="T126" s="150">
        <v>233286975.47</v>
      </c>
      <c r="U126" s="27" t="s">
        <v>94</v>
      </c>
      <c r="V126" s="14" t="s">
        <v>812</v>
      </c>
      <c r="W126" s="110">
        <v>269585160</v>
      </c>
      <c r="X126" s="16" t="s">
        <v>77</v>
      </c>
      <c r="Y126" s="16" t="s">
        <v>78</v>
      </c>
      <c r="Z126" s="14" t="s">
        <v>79</v>
      </c>
      <c r="AA126" s="16" t="s">
        <v>76</v>
      </c>
      <c r="AB126" s="1"/>
      <c r="AC126" s="186">
        <v>1</v>
      </c>
      <c r="AD126" s="238">
        <f t="shared" si="16"/>
        <v>0.5</v>
      </c>
      <c r="AE126" s="239" t="str">
        <f t="shared" si="17"/>
        <v>Avance insuficiente</v>
      </c>
      <c r="AF126" s="211" t="s">
        <v>855</v>
      </c>
      <c r="AG126" s="211" t="s">
        <v>856</v>
      </c>
      <c r="AH126" s="211" t="s">
        <v>857</v>
      </c>
      <c r="AI126" s="192" t="str">
        <f>IF(AC126&lt;1,"Sin iniciar",IF(AC126=100,"Terminado","En gestión"))</f>
        <v>En gestión</v>
      </c>
      <c r="AJ126" s="80">
        <v>233286975.47</v>
      </c>
      <c r="AK126" s="80">
        <v>58321743.869999997</v>
      </c>
      <c r="AL126" s="255"/>
      <c r="AM126" s="255"/>
      <c r="AN126" s="255"/>
    </row>
    <row r="127" spans="2:40" s="67" customFormat="1" ht="84.75" customHeight="1">
      <c r="B127" s="13" t="s">
        <v>799</v>
      </c>
      <c r="C127" s="57" t="s">
        <v>858</v>
      </c>
      <c r="D127" s="14" t="s">
        <v>67</v>
      </c>
      <c r="E127" s="14" t="s">
        <v>204</v>
      </c>
      <c r="F127" s="14" t="s">
        <v>109</v>
      </c>
      <c r="G127" s="69">
        <v>12</v>
      </c>
      <c r="H127" s="14" t="s">
        <v>859</v>
      </c>
      <c r="I127" s="16" t="s">
        <v>118</v>
      </c>
      <c r="J127" s="16" t="s">
        <v>157</v>
      </c>
      <c r="K127" s="14" t="s">
        <v>860</v>
      </c>
      <c r="L127" s="14" t="s">
        <v>861</v>
      </c>
      <c r="M127" s="35">
        <v>45627</v>
      </c>
      <c r="N127" s="15" t="s">
        <v>862</v>
      </c>
      <c r="O127" s="62">
        <v>3</v>
      </c>
      <c r="P127" s="62">
        <v>3</v>
      </c>
      <c r="Q127" s="62">
        <v>3</v>
      </c>
      <c r="R127" s="70">
        <v>3</v>
      </c>
      <c r="S127" s="111" t="s">
        <v>75</v>
      </c>
      <c r="T127" s="150">
        <v>270630508.01999998</v>
      </c>
      <c r="U127" s="27" t="s">
        <v>94</v>
      </c>
      <c r="V127" s="14" t="s">
        <v>812</v>
      </c>
      <c r="W127" s="24">
        <v>331543444.5</v>
      </c>
      <c r="X127" s="16" t="s">
        <v>77</v>
      </c>
      <c r="Y127" s="16" t="s">
        <v>78</v>
      </c>
      <c r="Z127" s="14" t="s">
        <v>79</v>
      </c>
      <c r="AA127" s="16" t="s">
        <v>76</v>
      </c>
      <c r="AB127" s="1"/>
      <c r="AC127" s="186">
        <v>3</v>
      </c>
      <c r="AD127" s="238">
        <f t="shared" si="16"/>
        <v>1</v>
      </c>
      <c r="AE127" s="239" t="str">
        <f t="shared" si="17"/>
        <v>Avance satisfactorio</v>
      </c>
      <c r="AF127" s="211" t="s">
        <v>863</v>
      </c>
      <c r="AG127" s="211" t="s">
        <v>864</v>
      </c>
      <c r="AH127" s="188" t="s">
        <v>76</v>
      </c>
      <c r="AI127" s="192" t="str">
        <f>IF(AC127&lt;1%,"Sin iniciar",IF(AC127=100%,"Terminado","En gestión"))</f>
        <v>En gestión</v>
      </c>
      <c r="AJ127" s="80">
        <v>270630508.01999998</v>
      </c>
      <c r="AK127" s="80">
        <v>67657627.010000005</v>
      </c>
      <c r="AL127" s="255"/>
      <c r="AM127" s="255"/>
      <c r="AN127" s="255"/>
    </row>
    <row r="128" spans="2:40" s="67" customFormat="1" ht="126.75" customHeight="1">
      <c r="B128" s="13" t="s">
        <v>799</v>
      </c>
      <c r="C128" s="57" t="s">
        <v>865</v>
      </c>
      <c r="D128" s="14" t="s">
        <v>153</v>
      </c>
      <c r="E128" s="14" t="s">
        <v>99</v>
      </c>
      <c r="F128" s="14" t="s">
        <v>109</v>
      </c>
      <c r="G128" s="69">
        <v>1</v>
      </c>
      <c r="H128" s="14" t="s">
        <v>866</v>
      </c>
      <c r="I128" s="16" t="s">
        <v>71</v>
      </c>
      <c r="J128" s="16" t="s">
        <v>157</v>
      </c>
      <c r="K128" s="14" t="s">
        <v>867</v>
      </c>
      <c r="L128" s="14" t="s">
        <v>868</v>
      </c>
      <c r="M128" s="35">
        <v>45414</v>
      </c>
      <c r="N128" s="15" t="s">
        <v>869</v>
      </c>
      <c r="O128" s="62">
        <v>1</v>
      </c>
      <c r="P128" s="62">
        <v>0</v>
      </c>
      <c r="Q128" s="62">
        <v>0</v>
      </c>
      <c r="R128" s="70">
        <v>0</v>
      </c>
      <c r="S128" s="111" t="s">
        <v>75</v>
      </c>
      <c r="T128" s="150">
        <v>25984794.719999999</v>
      </c>
      <c r="U128" s="27" t="s">
        <v>94</v>
      </c>
      <c r="V128" s="14" t="s">
        <v>805</v>
      </c>
      <c r="W128" s="24">
        <v>155536378</v>
      </c>
      <c r="X128" s="16" t="s">
        <v>77</v>
      </c>
      <c r="Y128" s="16" t="s">
        <v>78</v>
      </c>
      <c r="Z128" s="14" t="s">
        <v>79</v>
      </c>
      <c r="AA128" s="16" t="s">
        <v>76</v>
      </c>
      <c r="AB128" s="1"/>
      <c r="AC128" s="186">
        <v>1</v>
      </c>
      <c r="AD128" s="238">
        <f t="shared" si="16"/>
        <v>1</v>
      </c>
      <c r="AE128" s="239" t="str">
        <f t="shared" si="17"/>
        <v>Avance satisfactorio</v>
      </c>
      <c r="AF128" s="211" t="s">
        <v>870</v>
      </c>
      <c r="AG128" s="211" t="s">
        <v>871</v>
      </c>
      <c r="AH128" s="188" t="s">
        <v>76</v>
      </c>
      <c r="AI128" s="192" t="str">
        <f>IF(AC128&lt;1%,"Sin iniciar",IF(AC128=100%,"Terminado","En gestión"))</f>
        <v>Terminado</v>
      </c>
      <c r="AJ128" s="80">
        <v>25984794.719999999</v>
      </c>
      <c r="AK128" s="80">
        <v>6496198.6799999997</v>
      </c>
      <c r="AL128" s="255"/>
      <c r="AM128" s="255"/>
      <c r="AN128" s="255"/>
    </row>
    <row r="129" spans="2:40" s="67" customFormat="1" ht="117" customHeight="1">
      <c r="B129" s="13" t="s">
        <v>799</v>
      </c>
      <c r="C129" s="57" t="s">
        <v>872</v>
      </c>
      <c r="D129" s="14" t="s">
        <v>153</v>
      </c>
      <c r="E129" s="14" t="s">
        <v>204</v>
      </c>
      <c r="F129" s="14" t="s">
        <v>109</v>
      </c>
      <c r="G129" s="69">
        <v>2</v>
      </c>
      <c r="H129" s="14" t="s">
        <v>873</v>
      </c>
      <c r="I129" s="16" t="s">
        <v>71</v>
      </c>
      <c r="J129" s="16" t="s">
        <v>157</v>
      </c>
      <c r="K129" s="14" t="s">
        <v>874</v>
      </c>
      <c r="L129" s="14" t="s">
        <v>875</v>
      </c>
      <c r="M129" s="15" t="s">
        <v>876</v>
      </c>
      <c r="N129" s="15" t="s">
        <v>877</v>
      </c>
      <c r="O129" s="62">
        <v>0</v>
      </c>
      <c r="P129" s="62">
        <v>1</v>
      </c>
      <c r="Q129" s="62">
        <v>1</v>
      </c>
      <c r="R129" s="70">
        <v>0</v>
      </c>
      <c r="S129" s="111" t="s">
        <v>75</v>
      </c>
      <c r="T129" s="150">
        <v>63818150.32</v>
      </c>
      <c r="U129" s="27" t="s">
        <v>94</v>
      </c>
      <c r="V129" s="14" t="s">
        <v>812</v>
      </c>
      <c r="W129" s="24">
        <v>105829600</v>
      </c>
      <c r="X129" s="16" t="s">
        <v>77</v>
      </c>
      <c r="Y129" s="16" t="s">
        <v>78</v>
      </c>
      <c r="Z129" s="14" t="s">
        <v>79</v>
      </c>
      <c r="AA129" s="16" t="s">
        <v>76</v>
      </c>
      <c r="AB129" s="1"/>
      <c r="AC129" s="186">
        <v>0</v>
      </c>
      <c r="AD129" s="238" t="str">
        <f t="shared" si="16"/>
        <v>No Aplica</v>
      </c>
      <c r="AE129" s="239" t="str">
        <f t="shared" si="17"/>
        <v>No reporta avance en el periodo</v>
      </c>
      <c r="AF129" s="211" t="s">
        <v>1465</v>
      </c>
      <c r="AG129" s="188" t="s">
        <v>76</v>
      </c>
      <c r="AH129" s="188" t="s">
        <v>76</v>
      </c>
      <c r="AI129" s="192" t="str">
        <f>IF(AC129&lt;1%,"Sin iniciar",IF(AC129=100%,"Terminado","En gestión"))</f>
        <v>Sin iniciar</v>
      </c>
      <c r="AJ129" s="80">
        <v>63818150.32</v>
      </c>
      <c r="AK129" s="80">
        <v>15954537.58</v>
      </c>
      <c r="AL129" s="255"/>
      <c r="AM129" s="255"/>
      <c r="AN129" s="255"/>
    </row>
    <row r="130" spans="2:40" s="67" customFormat="1" ht="96" customHeight="1">
      <c r="B130" s="13" t="s">
        <v>799</v>
      </c>
      <c r="C130" s="57" t="s">
        <v>878</v>
      </c>
      <c r="D130" s="14" t="s">
        <v>153</v>
      </c>
      <c r="E130" s="14" t="s">
        <v>204</v>
      </c>
      <c r="F130" s="14" t="s">
        <v>109</v>
      </c>
      <c r="G130" s="69">
        <v>2</v>
      </c>
      <c r="H130" s="14" t="s">
        <v>879</v>
      </c>
      <c r="I130" s="16" t="s">
        <v>71</v>
      </c>
      <c r="J130" s="16" t="s">
        <v>157</v>
      </c>
      <c r="K130" s="14" t="s">
        <v>880</v>
      </c>
      <c r="L130" s="14" t="s">
        <v>881</v>
      </c>
      <c r="M130" s="15" t="s">
        <v>876</v>
      </c>
      <c r="N130" s="15" t="s">
        <v>119</v>
      </c>
      <c r="O130" s="62">
        <v>1</v>
      </c>
      <c r="P130" s="62">
        <v>0</v>
      </c>
      <c r="Q130" s="62">
        <v>0</v>
      </c>
      <c r="R130" s="70">
        <v>1</v>
      </c>
      <c r="S130" s="111" t="s">
        <v>75</v>
      </c>
      <c r="T130" s="150">
        <v>854176949.67999995</v>
      </c>
      <c r="U130" s="27" t="s">
        <v>94</v>
      </c>
      <c r="V130" s="14" t="s">
        <v>812</v>
      </c>
      <c r="W130" s="24">
        <v>161125976</v>
      </c>
      <c r="X130" s="16" t="s">
        <v>77</v>
      </c>
      <c r="Y130" s="16" t="s">
        <v>78</v>
      </c>
      <c r="Z130" s="14" t="s">
        <v>79</v>
      </c>
      <c r="AA130" s="16" t="s">
        <v>76</v>
      </c>
      <c r="AB130" s="1"/>
      <c r="AC130" s="186">
        <v>1</v>
      </c>
      <c r="AD130" s="238">
        <f t="shared" si="16"/>
        <v>1</v>
      </c>
      <c r="AE130" s="239" t="str">
        <f t="shared" si="17"/>
        <v>Avance satisfactorio</v>
      </c>
      <c r="AF130" s="211" t="s">
        <v>882</v>
      </c>
      <c r="AG130" s="211" t="s">
        <v>883</v>
      </c>
      <c r="AH130" s="188" t="s">
        <v>76</v>
      </c>
      <c r="AI130" s="192" t="str">
        <f>IF(AC130&lt;1,"Sin iniciar",IF(AC130=100,"Terminado","En gestión"))</f>
        <v>En gestión</v>
      </c>
      <c r="AJ130" s="80">
        <v>854176949.67999995</v>
      </c>
      <c r="AK130" s="80">
        <v>213544237.41999999</v>
      </c>
      <c r="AL130" s="255"/>
      <c r="AM130" s="255"/>
      <c r="AN130" s="255"/>
    </row>
    <row r="131" spans="2:40" s="67" customFormat="1" ht="84.75" customHeight="1">
      <c r="B131" s="13" t="s">
        <v>799</v>
      </c>
      <c r="C131" s="57" t="s">
        <v>884</v>
      </c>
      <c r="D131" s="14" t="s">
        <v>153</v>
      </c>
      <c r="E131" s="14" t="s">
        <v>204</v>
      </c>
      <c r="F131" s="14" t="s">
        <v>109</v>
      </c>
      <c r="G131" s="69">
        <v>4</v>
      </c>
      <c r="H131" s="14" t="s">
        <v>885</v>
      </c>
      <c r="I131" s="16" t="s">
        <v>118</v>
      </c>
      <c r="J131" s="16" t="s">
        <v>157</v>
      </c>
      <c r="K131" s="14" t="s">
        <v>886</v>
      </c>
      <c r="L131" s="14" t="s">
        <v>887</v>
      </c>
      <c r="M131" s="35">
        <v>45597</v>
      </c>
      <c r="N131" s="15" t="s">
        <v>888</v>
      </c>
      <c r="O131" s="62">
        <v>1</v>
      </c>
      <c r="P131" s="62">
        <v>1</v>
      </c>
      <c r="Q131" s="62">
        <v>1</v>
      </c>
      <c r="R131" s="70">
        <v>1</v>
      </c>
      <c r="S131" s="111" t="s">
        <v>75</v>
      </c>
      <c r="T131" s="150">
        <v>109785482.66</v>
      </c>
      <c r="U131" s="27" t="s">
        <v>94</v>
      </c>
      <c r="V131" s="14" t="s">
        <v>812</v>
      </c>
      <c r="W131" s="24">
        <v>299235000</v>
      </c>
      <c r="X131" s="16" t="s">
        <v>77</v>
      </c>
      <c r="Y131" s="16" t="s">
        <v>78</v>
      </c>
      <c r="Z131" s="14" t="s">
        <v>79</v>
      </c>
      <c r="AA131" s="16" t="s">
        <v>76</v>
      </c>
      <c r="AB131" s="1"/>
      <c r="AC131" s="186">
        <v>1</v>
      </c>
      <c r="AD131" s="238">
        <f t="shared" si="16"/>
        <v>1</v>
      </c>
      <c r="AE131" s="239" t="str">
        <f t="shared" si="17"/>
        <v>Avance satisfactorio</v>
      </c>
      <c r="AF131" s="211" t="s">
        <v>889</v>
      </c>
      <c r="AG131" s="211" t="s">
        <v>890</v>
      </c>
      <c r="AH131" s="188" t="s">
        <v>76</v>
      </c>
      <c r="AI131" s="192" t="str">
        <f>IF(AC131&lt;1,"Sin iniciar",IF(AC131=100,"Terminado","En gestión"))</f>
        <v>En gestión</v>
      </c>
      <c r="AJ131" s="80">
        <v>109785482.66</v>
      </c>
      <c r="AK131" s="80">
        <v>27446370.670000002</v>
      </c>
      <c r="AL131" s="255"/>
      <c r="AM131" s="255"/>
      <c r="AN131" s="255"/>
    </row>
    <row r="132" spans="2:40" s="67" customFormat="1" ht="84.75" customHeight="1">
      <c r="B132" s="13" t="s">
        <v>799</v>
      </c>
      <c r="C132" s="57" t="s">
        <v>891</v>
      </c>
      <c r="D132" s="14" t="s">
        <v>153</v>
      </c>
      <c r="E132" s="14" t="s">
        <v>801</v>
      </c>
      <c r="F132" s="14" t="s">
        <v>100</v>
      </c>
      <c r="G132" s="69">
        <v>2</v>
      </c>
      <c r="H132" s="14" t="s">
        <v>892</v>
      </c>
      <c r="I132" s="16" t="s">
        <v>71</v>
      </c>
      <c r="J132" s="16" t="s">
        <v>157</v>
      </c>
      <c r="K132" s="14" t="s">
        <v>893</v>
      </c>
      <c r="L132" s="14" t="s">
        <v>894</v>
      </c>
      <c r="M132" s="35">
        <v>45627</v>
      </c>
      <c r="N132" s="15" t="s">
        <v>119</v>
      </c>
      <c r="O132" s="62">
        <v>1</v>
      </c>
      <c r="P132" s="62">
        <v>0</v>
      </c>
      <c r="Q132" s="62">
        <v>0</v>
      </c>
      <c r="R132" s="70">
        <v>2</v>
      </c>
      <c r="S132" s="111" t="s">
        <v>75</v>
      </c>
      <c r="T132" s="150">
        <v>481517032.57999998</v>
      </c>
      <c r="U132" s="27" t="s">
        <v>94</v>
      </c>
      <c r="V132" s="14" t="s">
        <v>812</v>
      </c>
      <c r="W132" s="24">
        <v>95521955</v>
      </c>
      <c r="X132" s="16" t="s">
        <v>77</v>
      </c>
      <c r="Y132" s="16" t="s">
        <v>78</v>
      </c>
      <c r="Z132" s="14" t="s">
        <v>79</v>
      </c>
      <c r="AA132" s="16" t="s">
        <v>76</v>
      </c>
      <c r="AB132" s="1"/>
      <c r="AC132" s="186">
        <v>1</v>
      </c>
      <c r="AD132" s="238">
        <f t="shared" si="16"/>
        <v>1</v>
      </c>
      <c r="AE132" s="239" t="str">
        <f t="shared" si="17"/>
        <v>Avance satisfactorio</v>
      </c>
      <c r="AF132" s="211" t="s">
        <v>895</v>
      </c>
      <c r="AG132" s="211" t="s">
        <v>896</v>
      </c>
      <c r="AH132" s="188" t="s">
        <v>76</v>
      </c>
      <c r="AI132" s="192" t="str">
        <f>IF(AC132&lt;1,"Sin iniciar",IF(AC132=100,"Terminado","En gestión"))</f>
        <v>En gestión</v>
      </c>
      <c r="AJ132" s="80">
        <v>481517032.57999998</v>
      </c>
      <c r="AK132" s="80">
        <v>120379258.14</v>
      </c>
      <c r="AL132" s="255"/>
      <c r="AM132" s="255"/>
      <c r="AN132" s="255"/>
    </row>
    <row r="133" spans="2:40" s="67" customFormat="1" ht="84.75" customHeight="1">
      <c r="B133" s="13" t="s">
        <v>799</v>
      </c>
      <c r="C133" s="57" t="s">
        <v>897</v>
      </c>
      <c r="D133" s="14" t="s">
        <v>153</v>
      </c>
      <c r="E133" s="14" t="s">
        <v>204</v>
      </c>
      <c r="F133" s="14" t="s">
        <v>109</v>
      </c>
      <c r="G133" s="69">
        <v>2</v>
      </c>
      <c r="H133" s="14" t="s">
        <v>898</v>
      </c>
      <c r="I133" s="16" t="s">
        <v>118</v>
      </c>
      <c r="J133" s="16" t="s">
        <v>157</v>
      </c>
      <c r="K133" s="14" t="s">
        <v>899</v>
      </c>
      <c r="L133" s="14" t="s">
        <v>900</v>
      </c>
      <c r="M133" s="35">
        <v>45414</v>
      </c>
      <c r="N133" s="15" t="s">
        <v>901</v>
      </c>
      <c r="O133" s="62">
        <v>0</v>
      </c>
      <c r="P133" s="62">
        <v>0</v>
      </c>
      <c r="Q133" s="62">
        <v>2</v>
      </c>
      <c r="R133" s="70">
        <v>0</v>
      </c>
      <c r="S133" s="111" t="s">
        <v>75</v>
      </c>
      <c r="T133" s="150">
        <v>69778821.370000005</v>
      </c>
      <c r="U133" s="27" t="s">
        <v>94</v>
      </c>
      <c r="V133" s="14" t="s">
        <v>812</v>
      </c>
      <c r="W133" s="24">
        <v>39913047</v>
      </c>
      <c r="X133" s="16" t="s">
        <v>77</v>
      </c>
      <c r="Y133" s="16" t="s">
        <v>78</v>
      </c>
      <c r="Z133" s="14" t="s">
        <v>79</v>
      </c>
      <c r="AA133" s="16" t="s">
        <v>76</v>
      </c>
      <c r="AB133" s="1"/>
      <c r="AC133" s="186">
        <v>0</v>
      </c>
      <c r="AD133" s="238" t="str">
        <f t="shared" si="16"/>
        <v>No Aplica</v>
      </c>
      <c r="AE133" s="239" t="str">
        <f t="shared" si="17"/>
        <v>No reporta avance en el periodo</v>
      </c>
      <c r="AF133" s="211" t="s">
        <v>902</v>
      </c>
      <c r="AG133" s="188" t="s">
        <v>76</v>
      </c>
      <c r="AH133" s="188" t="s">
        <v>76</v>
      </c>
      <c r="AI133" s="192" t="str">
        <f t="shared" ref="AI133:AI176" si="18">IF(AC133&lt;1%,"Sin iniciar",IF(AC133=100%,"Terminado","En gestión"))</f>
        <v>Sin iniciar</v>
      </c>
      <c r="AJ133" s="80">
        <v>69778821.370000005</v>
      </c>
      <c r="AK133" s="80">
        <v>17444705.34</v>
      </c>
      <c r="AL133" s="255"/>
      <c r="AM133" s="255"/>
      <c r="AN133" s="255"/>
    </row>
    <row r="134" spans="2:40" s="67" customFormat="1" ht="108" customHeight="1">
      <c r="B134" s="13" t="s">
        <v>799</v>
      </c>
      <c r="C134" s="57" t="s">
        <v>903</v>
      </c>
      <c r="D134" s="14" t="s">
        <v>153</v>
      </c>
      <c r="E134" s="14" t="s">
        <v>801</v>
      </c>
      <c r="F134" s="14" t="s">
        <v>100</v>
      </c>
      <c r="G134" s="69">
        <v>1</v>
      </c>
      <c r="H134" s="14" t="s">
        <v>904</v>
      </c>
      <c r="I134" s="16" t="s">
        <v>118</v>
      </c>
      <c r="J134" s="16" t="s">
        <v>157</v>
      </c>
      <c r="K134" s="14" t="s">
        <v>905</v>
      </c>
      <c r="L134" s="14" t="s">
        <v>906</v>
      </c>
      <c r="M134" s="35">
        <v>45597</v>
      </c>
      <c r="N134" s="35">
        <v>45419</v>
      </c>
      <c r="O134" s="62">
        <v>0</v>
      </c>
      <c r="P134" s="62">
        <v>0</v>
      </c>
      <c r="Q134" s="62">
        <v>1</v>
      </c>
      <c r="R134" s="70">
        <v>0</v>
      </c>
      <c r="S134" s="111" t="s">
        <v>75</v>
      </c>
      <c r="T134" s="150">
        <v>96480784.450000003</v>
      </c>
      <c r="U134" s="27" t="s">
        <v>76</v>
      </c>
      <c r="V134" s="24">
        <v>0</v>
      </c>
      <c r="W134" s="24">
        <v>0</v>
      </c>
      <c r="X134" s="16" t="s">
        <v>77</v>
      </c>
      <c r="Y134" s="16" t="s">
        <v>78</v>
      </c>
      <c r="Z134" s="14" t="s">
        <v>79</v>
      </c>
      <c r="AA134" s="16" t="s">
        <v>76</v>
      </c>
      <c r="AB134" s="1"/>
      <c r="AC134" s="186">
        <v>0</v>
      </c>
      <c r="AD134" s="238" t="str">
        <f t="shared" si="16"/>
        <v>No Aplica</v>
      </c>
      <c r="AE134" s="239" t="str">
        <f t="shared" si="17"/>
        <v>No reporta avance en el periodo</v>
      </c>
      <c r="AF134" s="211" t="s">
        <v>907</v>
      </c>
      <c r="AG134" s="188" t="s">
        <v>76</v>
      </c>
      <c r="AH134" s="188" t="s">
        <v>76</v>
      </c>
      <c r="AI134" s="192" t="str">
        <f t="shared" si="18"/>
        <v>Sin iniciar</v>
      </c>
      <c r="AJ134" s="80">
        <v>96480784.450000003</v>
      </c>
      <c r="AK134" s="80">
        <v>24120196.109999999</v>
      </c>
      <c r="AL134" s="255"/>
      <c r="AM134" s="255"/>
      <c r="AN134" s="255"/>
    </row>
    <row r="135" spans="2:40" s="67" customFormat="1" ht="84.75" customHeight="1">
      <c r="B135" s="13" t="s">
        <v>799</v>
      </c>
      <c r="C135" s="57" t="s">
        <v>908</v>
      </c>
      <c r="D135" s="14" t="s">
        <v>153</v>
      </c>
      <c r="E135" s="14" t="s">
        <v>801</v>
      </c>
      <c r="F135" s="14" t="s">
        <v>100</v>
      </c>
      <c r="G135" s="69">
        <v>1</v>
      </c>
      <c r="H135" s="14" t="s">
        <v>909</v>
      </c>
      <c r="I135" s="16" t="s">
        <v>118</v>
      </c>
      <c r="J135" s="16" t="s">
        <v>157</v>
      </c>
      <c r="K135" s="14" t="s">
        <v>910</v>
      </c>
      <c r="L135" s="14" t="s">
        <v>911</v>
      </c>
      <c r="M135" s="35">
        <v>45597</v>
      </c>
      <c r="N135" s="15" t="s">
        <v>854</v>
      </c>
      <c r="O135" s="62">
        <v>1</v>
      </c>
      <c r="P135" s="62">
        <v>0</v>
      </c>
      <c r="Q135" s="62">
        <v>0</v>
      </c>
      <c r="R135" s="70">
        <v>0</v>
      </c>
      <c r="S135" s="111" t="s">
        <v>75</v>
      </c>
      <c r="T135" s="150">
        <v>60039169.299999997</v>
      </c>
      <c r="U135" s="27" t="s">
        <v>76</v>
      </c>
      <c r="V135" s="24">
        <v>0</v>
      </c>
      <c r="W135" s="24">
        <v>0</v>
      </c>
      <c r="X135" s="16" t="s">
        <v>77</v>
      </c>
      <c r="Y135" s="16" t="s">
        <v>78</v>
      </c>
      <c r="Z135" s="14" t="s">
        <v>79</v>
      </c>
      <c r="AA135" s="16" t="s">
        <v>76</v>
      </c>
      <c r="AB135" s="1"/>
      <c r="AC135" s="186">
        <v>1</v>
      </c>
      <c r="AD135" s="238">
        <f t="shared" si="16"/>
        <v>1</v>
      </c>
      <c r="AE135" s="239" t="str">
        <f t="shared" si="17"/>
        <v>Avance satisfactorio</v>
      </c>
      <c r="AF135" s="211" t="s">
        <v>912</v>
      </c>
      <c r="AG135" s="211" t="s">
        <v>913</v>
      </c>
      <c r="AH135" s="188" t="s">
        <v>76</v>
      </c>
      <c r="AI135" s="192" t="str">
        <f t="shared" si="18"/>
        <v>Terminado</v>
      </c>
      <c r="AJ135" s="80">
        <v>60039169.299999997</v>
      </c>
      <c r="AK135" s="80">
        <v>15009792.32</v>
      </c>
      <c r="AL135" s="255"/>
      <c r="AM135" s="255"/>
      <c r="AN135" s="255"/>
    </row>
    <row r="136" spans="2:40" s="67" customFormat="1" ht="84.75" customHeight="1">
      <c r="B136" s="13" t="s">
        <v>799</v>
      </c>
      <c r="C136" s="57" t="s">
        <v>914</v>
      </c>
      <c r="D136" s="14" t="s">
        <v>153</v>
      </c>
      <c r="E136" s="14" t="s">
        <v>801</v>
      </c>
      <c r="F136" s="14" t="s">
        <v>100</v>
      </c>
      <c r="G136" s="69">
        <v>1</v>
      </c>
      <c r="H136" s="14" t="s">
        <v>915</v>
      </c>
      <c r="I136" s="16" t="s">
        <v>118</v>
      </c>
      <c r="J136" s="16" t="s">
        <v>157</v>
      </c>
      <c r="K136" s="14" t="s">
        <v>916</v>
      </c>
      <c r="L136" s="14" t="s">
        <v>917</v>
      </c>
      <c r="M136" s="35">
        <v>45597</v>
      </c>
      <c r="N136" s="15" t="s">
        <v>918</v>
      </c>
      <c r="O136" s="62">
        <v>0</v>
      </c>
      <c r="P136" s="62">
        <v>0</v>
      </c>
      <c r="Q136" s="62">
        <v>0</v>
      </c>
      <c r="R136" s="70">
        <v>1</v>
      </c>
      <c r="S136" s="111" t="s">
        <v>75</v>
      </c>
      <c r="T136" s="150">
        <v>157797765.19999999</v>
      </c>
      <c r="U136" s="27" t="s">
        <v>76</v>
      </c>
      <c r="V136" s="24">
        <v>0</v>
      </c>
      <c r="W136" s="24">
        <v>0</v>
      </c>
      <c r="X136" s="16" t="s">
        <v>77</v>
      </c>
      <c r="Y136" s="16" t="s">
        <v>78</v>
      </c>
      <c r="Z136" s="14" t="s">
        <v>79</v>
      </c>
      <c r="AA136" s="16" t="s">
        <v>76</v>
      </c>
      <c r="AB136" s="1"/>
      <c r="AC136" s="186">
        <v>0</v>
      </c>
      <c r="AD136" s="238" t="str">
        <f t="shared" si="16"/>
        <v>No Aplica</v>
      </c>
      <c r="AE136" s="239" t="str">
        <f t="shared" si="17"/>
        <v>No reporta avance en el periodo</v>
      </c>
      <c r="AF136" s="211" t="s">
        <v>907</v>
      </c>
      <c r="AG136" s="188" t="s">
        <v>76</v>
      </c>
      <c r="AH136" s="188" t="s">
        <v>76</v>
      </c>
      <c r="AI136" s="192" t="str">
        <f t="shared" si="18"/>
        <v>Sin iniciar</v>
      </c>
      <c r="AJ136" s="80">
        <v>157797765.19999999</v>
      </c>
      <c r="AK136" s="80">
        <v>39449441.299999997</v>
      </c>
      <c r="AL136" s="255"/>
      <c r="AM136" s="255"/>
      <c r="AN136" s="255"/>
    </row>
    <row r="137" spans="2:40" s="67" customFormat="1" ht="84.75" customHeight="1">
      <c r="B137" s="13" t="s">
        <v>799</v>
      </c>
      <c r="C137" s="57" t="s">
        <v>919</v>
      </c>
      <c r="D137" s="14" t="s">
        <v>153</v>
      </c>
      <c r="E137" s="14" t="s">
        <v>204</v>
      </c>
      <c r="F137" s="14" t="s">
        <v>920</v>
      </c>
      <c r="G137" s="69">
        <v>1</v>
      </c>
      <c r="H137" s="14" t="s">
        <v>921</v>
      </c>
      <c r="I137" s="16" t="s">
        <v>118</v>
      </c>
      <c r="J137" s="16" t="s">
        <v>157</v>
      </c>
      <c r="K137" s="14" t="s">
        <v>922</v>
      </c>
      <c r="L137" s="14" t="s">
        <v>923</v>
      </c>
      <c r="M137" s="35">
        <v>45414</v>
      </c>
      <c r="N137" s="15" t="s">
        <v>924</v>
      </c>
      <c r="O137" s="62">
        <v>0</v>
      </c>
      <c r="P137" s="62">
        <v>1</v>
      </c>
      <c r="Q137" s="62">
        <v>0</v>
      </c>
      <c r="R137" s="70">
        <v>0</v>
      </c>
      <c r="S137" s="111" t="s">
        <v>76</v>
      </c>
      <c r="T137" s="150">
        <v>0</v>
      </c>
      <c r="U137" s="27" t="s">
        <v>76</v>
      </c>
      <c r="V137" s="24">
        <v>0</v>
      </c>
      <c r="W137" s="24">
        <v>0</v>
      </c>
      <c r="X137" s="16" t="s">
        <v>77</v>
      </c>
      <c r="Y137" s="16" t="s">
        <v>78</v>
      </c>
      <c r="Z137" s="14" t="s">
        <v>79</v>
      </c>
      <c r="AA137" s="16" t="s">
        <v>76</v>
      </c>
      <c r="AB137" s="1"/>
      <c r="AC137" s="186">
        <v>0</v>
      </c>
      <c r="AD137" s="238" t="str">
        <f t="shared" si="16"/>
        <v>No Aplica</v>
      </c>
      <c r="AE137" s="239" t="str">
        <f t="shared" si="17"/>
        <v>No reporta avance en el periodo</v>
      </c>
      <c r="AF137" s="211" t="s">
        <v>925</v>
      </c>
      <c r="AG137" s="188" t="s">
        <v>76</v>
      </c>
      <c r="AH137" s="188" t="s">
        <v>76</v>
      </c>
      <c r="AI137" s="192" t="str">
        <f t="shared" si="18"/>
        <v>Sin iniciar</v>
      </c>
      <c r="AJ137" s="80">
        <v>0</v>
      </c>
      <c r="AK137" s="80">
        <v>0</v>
      </c>
      <c r="AL137" s="255"/>
      <c r="AM137" s="255"/>
      <c r="AN137" s="255"/>
    </row>
    <row r="138" spans="2:40" s="67" customFormat="1" ht="84.75" customHeight="1">
      <c r="B138" s="13" t="s">
        <v>799</v>
      </c>
      <c r="C138" s="57" t="s">
        <v>926</v>
      </c>
      <c r="D138" s="14" t="s">
        <v>153</v>
      </c>
      <c r="E138" s="14" t="s">
        <v>204</v>
      </c>
      <c r="F138" s="14" t="s">
        <v>109</v>
      </c>
      <c r="G138" s="69">
        <v>1</v>
      </c>
      <c r="H138" s="14" t="s">
        <v>927</v>
      </c>
      <c r="I138" s="16" t="s">
        <v>118</v>
      </c>
      <c r="J138" s="16" t="s">
        <v>157</v>
      </c>
      <c r="K138" s="14" t="s">
        <v>928</v>
      </c>
      <c r="L138" s="14" t="s">
        <v>929</v>
      </c>
      <c r="M138" s="15" t="s">
        <v>846</v>
      </c>
      <c r="N138" s="15" t="s">
        <v>559</v>
      </c>
      <c r="O138" s="62">
        <v>0</v>
      </c>
      <c r="P138" s="62">
        <v>0</v>
      </c>
      <c r="Q138" s="62">
        <v>0</v>
      </c>
      <c r="R138" s="70">
        <v>1</v>
      </c>
      <c r="S138" s="111" t="s">
        <v>75</v>
      </c>
      <c r="T138" s="150">
        <v>7331612.8799999999</v>
      </c>
      <c r="U138" s="27" t="s">
        <v>94</v>
      </c>
      <c r="V138" s="14" t="s">
        <v>812</v>
      </c>
      <c r="W138" s="24">
        <v>121000000</v>
      </c>
      <c r="X138" s="16" t="s">
        <v>77</v>
      </c>
      <c r="Y138" s="16" t="s">
        <v>78</v>
      </c>
      <c r="Z138" s="14" t="s">
        <v>79</v>
      </c>
      <c r="AA138" s="16" t="s">
        <v>76</v>
      </c>
      <c r="AB138" s="1"/>
      <c r="AC138" s="186">
        <v>0</v>
      </c>
      <c r="AD138" s="238" t="str">
        <f t="shared" si="16"/>
        <v>No Aplica</v>
      </c>
      <c r="AE138" s="239" t="str">
        <f t="shared" si="17"/>
        <v>No reporta avance en el periodo</v>
      </c>
      <c r="AF138" s="211" t="s">
        <v>930</v>
      </c>
      <c r="AG138" s="188" t="s">
        <v>76</v>
      </c>
      <c r="AH138" s="188" t="s">
        <v>76</v>
      </c>
      <c r="AI138" s="192" t="str">
        <f t="shared" si="18"/>
        <v>Sin iniciar</v>
      </c>
      <c r="AJ138" s="80">
        <v>7331612.8799999999</v>
      </c>
      <c r="AK138" s="80">
        <v>3665806.5</v>
      </c>
      <c r="AL138" s="255"/>
      <c r="AM138" s="255"/>
      <c r="AN138" s="255"/>
    </row>
    <row r="139" spans="2:40" s="67" customFormat="1" ht="84.75" customHeight="1">
      <c r="B139" s="13" t="s">
        <v>799</v>
      </c>
      <c r="C139" s="57" t="s">
        <v>931</v>
      </c>
      <c r="D139" s="14" t="s">
        <v>153</v>
      </c>
      <c r="E139" s="14" t="s">
        <v>204</v>
      </c>
      <c r="F139" s="14" t="s">
        <v>109</v>
      </c>
      <c r="G139" s="69">
        <v>1</v>
      </c>
      <c r="H139" s="14" t="s">
        <v>932</v>
      </c>
      <c r="I139" s="16" t="s">
        <v>118</v>
      </c>
      <c r="J139" s="16" t="s">
        <v>157</v>
      </c>
      <c r="K139" s="14" t="s">
        <v>933</v>
      </c>
      <c r="L139" s="14" t="s">
        <v>934</v>
      </c>
      <c r="M139" s="35">
        <v>45414</v>
      </c>
      <c r="N139" s="15" t="s">
        <v>559</v>
      </c>
      <c r="O139" s="62">
        <v>0</v>
      </c>
      <c r="P139" s="62">
        <v>0</v>
      </c>
      <c r="Q139" s="62">
        <v>0</v>
      </c>
      <c r="R139" s="70">
        <v>1</v>
      </c>
      <c r="S139" s="111" t="s">
        <v>75</v>
      </c>
      <c r="T139" s="150">
        <v>11050444.5</v>
      </c>
      <c r="U139" s="27" t="s">
        <v>94</v>
      </c>
      <c r="V139" s="16" t="s">
        <v>95</v>
      </c>
      <c r="W139" s="24">
        <v>30250000</v>
      </c>
      <c r="X139" s="16" t="s">
        <v>77</v>
      </c>
      <c r="Y139" s="16" t="s">
        <v>78</v>
      </c>
      <c r="Z139" s="14" t="s">
        <v>79</v>
      </c>
      <c r="AA139" s="16" t="s">
        <v>80</v>
      </c>
      <c r="AB139" s="1"/>
      <c r="AC139" s="186">
        <v>0</v>
      </c>
      <c r="AD139" s="238" t="str">
        <f t="shared" si="16"/>
        <v>No Aplica</v>
      </c>
      <c r="AE139" s="239" t="str">
        <f t="shared" si="17"/>
        <v>No reporta avance en el periodo</v>
      </c>
      <c r="AF139" s="211" t="s">
        <v>935</v>
      </c>
      <c r="AG139" s="188" t="s">
        <v>76</v>
      </c>
      <c r="AH139" s="188" t="s">
        <v>76</v>
      </c>
      <c r="AI139" s="192" t="str">
        <f t="shared" si="18"/>
        <v>Sin iniciar</v>
      </c>
      <c r="AJ139" s="80">
        <v>11050444.5</v>
      </c>
      <c r="AK139" s="80">
        <v>2762611.13</v>
      </c>
      <c r="AL139" s="255"/>
      <c r="AM139" s="255"/>
      <c r="AN139" s="255"/>
    </row>
    <row r="140" spans="2:40" s="67" customFormat="1" ht="84.75" customHeight="1">
      <c r="B140" s="13" t="s">
        <v>799</v>
      </c>
      <c r="C140" s="57" t="s">
        <v>936</v>
      </c>
      <c r="D140" s="14" t="s">
        <v>153</v>
      </c>
      <c r="E140" s="14" t="s">
        <v>204</v>
      </c>
      <c r="F140" s="14" t="s">
        <v>109</v>
      </c>
      <c r="G140" s="69">
        <v>1</v>
      </c>
      <c r="H140" s="14" t="s">
        <v>937</v>
      </c>
      <c r="I140" s="16" t="s">
        <v>118</v>
      </c>
      <c r="J140" s="16" t="s">
        <v>157</v>
      </c>
      <c r="K140" s="14" t="s">
        <v>938</v>
      </c>
      <c r="L140" s="14" t="s">
        <v>939</v>
      </c>
      <c r="M140" s="15" t="s">
        <v>940</v>
      </c>
      <c r="N140" s="15" t="s">
        <v>559</v>
      </c>
      <c r="O140" s="62">
        <v>0</v>
      </c>
      <c r="P140" s="62">
        <v>0</v>
      </c>
      <c r="Q140" s="62">
        <v>0</v>
      </c>
      <c r="R140" s="70">
        <v>1</v>
      </c>
      <c r="S140" s="111" t="s">
        <v>75</v>
      </c>
      <c r="T140" s="150">
        <v>83141425.379999995</v>
      </c>
      <c r="U140" s="27" t="s">
        <v>76</v>
      </c>
      <c r="V140" s="24">
        <v>0</v>
      </c>
      <c r="W140" s="24">
        <v>0</v>
      </c>
      <c r="X140" s="16" t="s">
        <v>77</v>
      </c>
      <c r="Y140" s="16" t="s">
        <v>78</v>
      </c>
      <c r="Z140" s="14" t="s">
        <v>79</v>
      </c>
      <c r="AA140" s="16" t="s">
        <v>76</v>
      </c>
      <c r="AB140" s="1"/>
      <c r="AC140" s="186">
        <v>0</v>
      </c>
      <c r="AD140" s="238" t="str">
        <f t="shared" si="16"/>
        <v>No Aplica</v>
      </c>
      <c r="AE140" s="239" t="str">
        <f t="shared" si="17"/>
        <v>No reporta avance en el periodo</v>
      </c>
      <c r="AF140" s="188" t="s">
        <v>76</v>
      </c>
      <c r="AG140" s="188" t="s">
        <v>76</v>
      </c>
      <c r="AH140" s="188" t="s">
        <v>76</v>
      </c>
      <c r="AI140" s="192" t="str">
        <f t="shared" si="18"/>
        <v>Sin iniciar</v>
      </c>
      <c r="AJ140" s="80">
        <v>83141425.379999995</v>
      </c>
      <c r="AK140" s="80">
        <v>20785356.350000001</v>
      </c>
      <c r="AL140" s="255"/>
      <c r="AM140" s="255"/>
      <c r="AN140" s="255"/>
    </row>
    <row r="141" spans="2:40" s="67" customFormat="1" ht="84.75" customHeight="1">
      <c r="B141" s="13" t="s">
        <v>799</v>
      </c>
      <c r="C141" s="57" t="s">
        <v>941</v>
      </c>
      <c r="D141" s="14" t="s">
        <v>98</v>
      </c>
      <c r="E141" s="14" t="s">
        <v>942</v>
      </c>
      <c r="F141" s="14" t="s">
        <v>920</v>
      </c>
      <c r="G141" s="69">
        <v>1</v>
      </c>
      <c r="H141" s="14" t="s">
        <v>943</v>
      </c>
      <c r="I141" s="16" t="s">
        <v>71</v>
      </c>
      <c r="J141" s="16" t="s">
        <v>157</v>
      </c>
      <c r="K141" s="14" t="s">
        <v>944</v>
      </c>
      <c r="L141" s="14" t="s">
        <v>945</v>
      </c>
      <c r="M141" s="15" t="s">
        <v>946</v>
      </c>
      <c r="N141" s="15" t="s">
        <v>559</v>
      </c>
      <c r="O141" s="62">
        <v>0</v>
      </c>
      <c r="P141" s="62">
        <v>0</v>
      </c>
      <c r="Q141" s="62">
        <v>0</v>
      </c>
      <c r="R141" s="70">
        <v>1</v>
      </c>
      <c r="S141" s="111" t="s">
        <v>75</v>
      </c>
      <c r="T141" s="150">
        <v>3665806.44</v>
      </c>
      <c r="U141" s="27" t="s">
        <v>76</v>
      </c>
      <c r="V141" s="24">
        <v>0</v>
      </c>
      <c r="W141" s="24">
        <v>0</v>
      </c>
      <c r="X141" s="16" t="s">
        <v>77</v>
      </c>
      <c r="Y141" s="16" t="s">
        <v>78</v>
      </c>
      <c r="Z141" s="14" t="s">
        <v>79</v>
      </c>
      <c r="AA141" s="16" t="s">
        <v>80</v>
      </c>
      <c r="AB141" s="1"/>
      <c r="AC141" s="186">
        <v>0</v>
      </c>
      <c r="AD141" s="238" t="str">
        <f t="shared" si="16"/>
        <v>No Aplica</v>
      </c>
      <c r="AE141" s="239" t="str">
        <f t="shared" si="17"/>
        <v>No reporta avance en el periodo</v>
      </c>
      <c r="AF141" s="211" t="s">
        <v>947</v>
      </c>
      <c r="AG141" s="188" t="s">
        <v>76</v>
      </c>
      <c r="AH141" s="188" t="s">
        <v>76</v>
      </c>
      <c r="AI141" s="192" t="str">
        <f t="shared" si="18"/>
        <v>Sin iniciar</v>
      </c>
      <c r="AJ141" s="80">
        <v>3665806.44</v>
      </c>
      <c r="AK141" s="80">
        <v>1832903.25</v>
      </c>
      <c r="AL141" s="255"/>
      <c r="AM141" s="255"/>
      <c r="AN141" s="255"/>
    </row>
    <row r="142" spans="2:40" s="67" customFormat="1" ht="114.75" customHeight="1">
      <c r="B142" s="13" t="s">
        <v>799</v>
      </c>
      <c r="C142" s="57" t="s">
        <v>948</v>
      </c>
      <c r="D142" s="14" t="s">
        <v>153</v>
      </c>
      <c r="E142" s="14" t="s">
        <v>204</v>
      </c>
      <c r="F142" s="14" t="s">
        <v>109</v>
      </c>
      <c r="G142" s="69">
        <v>3</v>
      </c>
      <c r="H142" s="37" t="s">
        <v>949</v>
      </c>
      <c r="I142" s="16" t="s">
        <v>71</v>
      </c>
      <c r="J142" s="16" t="s">
        <v>157</v>
      </c>
      <c r="K142" s="14" t="s">
        <v>950</v>
      </c>
      <c r="L142" s="37" t="s">
        <v>951</v>
      </c>
      <c r="M142" s="35">
        <v>45414</v>
      </c>
      <c r="N142" s="15" t="s">
        <v>559</v>
      </c>
      <c r="O142" s="62">
        <v>0</v>
      </c>
      <c r="P142" s="62">
        <v>1</v>
      </c>
      <c r="Q142" s="62">
        <v>0</v>
      </c>
      <c r="R142" s="70">
        <v>2</v>
      </c>
      <c r="S142" s="111" t="s">
        <v>75</v>
      </c>
      <c r="T142" s="150">
        <v>33256570.149999999</v>
      </c>
      <c r="U142" s="27" t="s">
        <v>94</v>
      </c>
      <c r="V142" s="14" t="s">
        <v>952</v>
      </c>
      <c r="W142" s="24">
        <v>48400000</v>
      </c>
      <c r="X142" s="16" t="s">
        <v>77</v>
      </c>
      <c r="Y142" s="16" t="s">
        <v>78</v>
      </c>
      <c r="Z142" s="14" t="s">
        <v>79</v>
      </c>
      <c r="AA142" s="16" t="s">
        <v>76</v>
      </c>
      <c r="AB142" s="1"/>
      <c r="AC142" s="186">
        <v>0</v>
      </c>
      <c r="AD142" s="238" t="str">
        <f t="shared" si="16"/>
        <v>No Aplica</v>
      </c>
      <c r="AE142" s="239" t="str">
        <f t="shared" si="17"/>
        <v>No reporta avance en el periodo</v>
      </c>
      <c r="AF142" s="211" t="s">
        <v>953</v>
      </c>
      <c r="AG142" s="188" t="s">
        <v>76</v>
      </c>
      <c r="AH142" s="188" t="s">
        <v>76</v>
      </c>
      <c r="AI142" s="192" t="str">
        <f t="shared" si="18"/>
        <v>Sin iniciar</v>
      </c>
      <c r="AJ142" s="80">
        <v>33256570.149999999</v>
      </c>
      <c r="AK142" s="80">
        <v>8314142.54</v>
      </c>
      <c r="AL142" s="255"/>
      <c r="AM142" s="358"/>
      <c r="AN142" s="358"/>
    </row>
    <row r="143" spans="2:40" s="67" customFormat="1" ht="66.75" customHeight="1">
      <c r="B143" s="81" t="s">
        <v>954</v>
      </c>
      <c r="C143" s="57" t="s">
        <v>955</v>
      </c>
      <c r="D143" s="82" t="s">
        <v>67</v>
      </c>
      <c r="E143" s="82" t="s">
        <v>204</v>
      </c>
      <c r="F143" s="82" t="s">
        <v>109</v>
      </c>
      <c r="G143" s="69">
        <v>1</v>
      </c>
      <c r="H143" s="83" t="s">
        <v>956</v>
      </c>
      <c r="I143" s="84" t="s">
        <v>71</v>
      </c>
      <c r="J143" s="84" t="s">
        <v>157</v>
      </c>
      <c r="K143" s="82" t="s">
        <v>957</v>
      </c>
      <c r="L143" s="82" t="s">
        <v>958</v>
      </c>
      <c r="M143" s="85">
        <v>45383</v>
      </c>
      <c r="N143" s="82" t="s">
        <v>959</v>
      </c>
      <c r="O143" s="76">
        <v>0</v>
      </c>
      <c r="P143" s="62">
        <v>1</v>
      </c>
      <c r="Q143" s="62">
        <v>0</v>
      </c>
      <c r="R143" s="62">
        <v>0</v>
      </c>
      <c r="S143" s="111" t="s">
        <v>75</v>
      </c>
      <c r="T143" s="151">
        <v>43870108</v>
      </c>
      <c r="U143" s="100" t="s">
        <v>960</v>
      </c>
      <c r="V143" s="101" t="s">
        <v>961</v>
      </c>
      <c r="W143" s="107">
        <v>100744718.40000001</v>
      </c>
      <c r="X143" s="101" t="s">
        <v>77</v>
      </c>
      <c r="Y143" s="101" t="s">
        <v>78</v>
      </c>
      <c r="Z143" s="100" t="s">
        <v>79</v>
      </c>
      <c r="AA143" s="101" t="s">
        <v>76</v>
      </c>
      <c r="AB143" s="1"/>
      <c r="AC143" s="186">
        <v>0</v>
      </c>
      <c r="AD143" s="238" t="str">
        <f t="shared" si="16"/>
        <v>No Aplica</v>
      </c>
      <c r="AE143" s="239" t="str">
        <f t="shared" si="17"/>
        <v>No reporta avance en el periodo</v>
      </c>
      <c r="AF143" s="211" t="s">
        <v>76</v>
      </c>
      <c r="AG143" s="211" t="s">
        <v>76</v>
      </c>
      <c r="AH143" s="211" t="s">
        <v>76</v>
      </c>
      <c r="AI143" s="192" t="str">
        <f t="shared" si="18"/>
        <v>Sin iniciar</v>
      </c>
      <c r="AJ143" s="80">
        <v>43870108</v>
      </c>
      <c r="AK143" s="355">
        <v>0</v>
      </c>
      <c r="AL143" s="356">
        <v>503723592</v>
      </c>
      <c r="AM143" s="359">
        <v>477350000</v>
      </c>
      <c r="AN143" s="360">
        <v>67083334.329999998</v>
      </c>
    </row>
    <row r="144" spans="2:40" s="67" customFormat="1" ht="60" customHeight="1">
      <c r="B144" s="81" t="s">
        <v>954</v>
      </c>
      <c r="C144" s="57" t="s">
        <v>962</v>
      </c>
      <c r="D144" s="82" t="s">
        <v>67</v>
      </c>
      <c r="E144" s="82" t="s">
        <v>99</v>
      </c>
      <c r="F144" s="82" t="s">
        <v>109</v>
      </c>
      <c r="G144" s="69">
        <v>1</v>
      </c>
      <c r="H144" s="83" t="s">
        <v>963</v>
      </c>
      <c r="I144" s="84" t="s">
        <v>71</v>
      </c>
      <c r="J144" s="84" t="s">
        <v>157</v>
      </c>
      <c r="K144" s="82" t="s">
        <v>957</v>
      </c>
      <c r="L144" s="82" t="s">
        <v>964</v>
      </c>
      <c r="M144" s="85">
        <v>45566</v>
      </c>
      <c r="N144" s="82" t="s">
        <v>559</v>
      </c>
      <c r="O144" s="62">
        <v>0</v>
      </c>
      <c r="P144" s="62">
        <v>0</v>
      </c>
      <c r="Q144" s="62">
        <v>0</v>
      </c>
      <c r="R144" s="62">
        <v>1</v>
      </c>
      <c r="S144" s="111" t="s">
        <v>75</v>
      </c>
      <c r="T144" s="151">
        <v>43870108</v>
      </c>
      <c r="U144" s="100" t="s">
        <v>960</v>
      </c>
      <c r="V144" s="101" t="s">
        <v>961</v>
      </c>
      <c r="W144" s="107">
        <v>100744718.40000001</v>
      </c>
      <c r="X144" s="101" t="s">
        <v>77</v>
      </c>
      <c r="Y144" s="101" t="s">
        <v>78</v>
      </c>
      <c r="Z144" s="100" t="s">
        <v>79</v>
      </c>
      <c r="AA144" s="101" t="s">
        <v>76</v>
      </c>
      <c r="AB144" s="1"/>
      <c r="AC144" s="186">
        <v>0</v>
      </c>
      <c r="AD144" s="238" t="str">
        <f t="shared" si="16"/>
        <v>No Aplica</v>
      </c>
      <c r="AE144" s="239" t="str">
        <f t="shared" si="17"/>
        <v>No reporta avance en el periodo</v>
      </c>
      <c r="AF144" s="211" t="s">
        <v>76</v>
      </c>
      <c r="AG144" s="211" t="s">
        <v>76</v>
      </c>
      <c r="AH144" s="211" t="s">
        <v>76</v>
      </c>
      <c r="AI144" s="192" t="str">
        <f t="shared" si="18"/>
        <v>Sin iniciar</v>
      </c>
      <c r="AJ144" s="80">
        <v>43870108</v>
      </c>
      <c r="AK144" s="355">
        <v>0</v>
      </c>
      <c r="AL144" s="357"/>
      <c r="AM144" s="357"/>
      <c r="AN144" s="361"/>
    </row>
    <row r="145" spans="2:40" s="67" customFormat="1" ht="85.5" customHeight="1">
      <c r="B145" s="81" t="s">
        <v>954</v>
      </c>
      <c r="C145" s="57" t="s">
        <v>965</v>
      </c>
      <c r="D145" s="82" t="s">
        <v>67</v>
      </c>
      <c r="E145" s="82" t="s">
        <v>204</v>
      </c>
      <c r="F145" s="82" t="s">
        <v>109</v>
      </c>
      <c r="G145" s="69">
        <v>2</v>
      </c>
      <c r="H145" s="83" t="s">
        <v>966</v>
      </c>
      <c r="I145" s="84" t="s">
        <v>71</v>
      </c>
      <c r="J145" s="84" t="s">
        <v>157</v>
      </c>
      <c r="K145" s="82" t="s">
        <v>967</v>
      </c>
      <c r="L145" s="82" t="s">
        <v>968</v>
      </c>
      <c r="M145" s="85">
        <v>45383</v>
      </c>
      <c r="N145" s="82" t="s">
        <v>959</v>
      </c>
      <c r="O145" s="62">
        <v>0</v>
      </c>
      <c r="P145" s="62">
        <v>2</v>
      </c>
      <c r="Q145" s="62">
        <v>0</v>
      </c>
      <c r="R145" s="62">
        <v>0</v>
      </c>
      <c r="S145" s="111" t="s">
        <v>75</v>
      </c>
      <c r="T145" s="151">
        <v>43870108</v>
      </c>
      <c r="U145" s="100" t="s">
        <v>960</v>
      </c>
      <c r="V145" s="101" t="s">
        <v>961</v>
      </c>
      <c r="W145" s="107">
        <v>100744718.40000001</v>
      </c>
      <c r="X145" s="101" t="s">
        <v>77</v>
      </c>
      <c r="Y145" s="101" t="s">
        <v>78</v>
      </c>
      <c r="Z145" s="100" t="s">
        <v>79</v>
      </c>
      <c r="AA145" s="101" t="s">
        <v>76</v>
      </c>
      <c r="AB145" s="1"/>
      <c r="AC145" s="186">
        <v>0</v>
      </c>
      <c r="AD145" s="238" t="str">
        <f t="shared" si="16"/>
        <v>No Aplica</v>
      </c>
      <c r="AE145" s="239" t="str">
        <f t="shared" si="17"/>
        <v>No reporta avance en el periodo</v>
      </c>
      <c r="AF145" s="211" t="s">
        <v>76</v>
      </c>
      <c r="AG145" s="211" t="s">
        <v>76</v>
      </c>
      <c r="AH145" s="211" t="s">
        <v>76</v>
      </c>
      <c r="AI145" s="192" t="str">
        <f t="shared" si="18"/>
        <v>Sin iniciar</v>
      </c>
      <c r="AJ145" s="80">
        <v>43870108</v>
      </c>
      <c r="AK145" s="355">
        <v>0</v>
      </c>
      <c r="AL145" s="357"/>
      <c r="AM145" s="357"/>
      <c r="AN145" s="361"/>
    </row>
    <row r="146" spans="2:40" s="67" customFormat="1" ht="85.5" customHeight="1">
      <c r="B146" s="81" t="s">
        <v>954</v>
      </c>
      <c r="C146" s="57" t="s">
        <v>969</v>
      </c>
      <c r="D146" s="82" t="s">
        <v>67</v>
      </c>
      <c r="E146" s="82" t="s">
        <v>204</v>
      </c>
      <c r="F146" s="82" t="s">
        <v>109</v>
      </c>
      <c r="G146" s="69">
        <v>1</v>
      </c>
      <c r="H146" s="83" t="s">
        <v>970</v>
      </c>
      <c r="I146" s="84" t="s">
        <v>71</v>
      </c>
      <c r="J146" s="84" t="s">
        <v>157</v>
      </c>
      <c r="K146" s="82" t="s">
        <v>971</v>
      </c>
      <c r="L146" s="82" t="s">
        <v>972</v>
      </c>
      <c r="M146" s="85">
        <v>45397</v>
      </c>
      <c r="N146" s="82" t="s">
        <v>959</v>
      </c>
      <c r="O146" s="62">
        <v>0</v>
      </c>
      <c r="P146" s="62">
        <v>1</v>
      </c>
      <c r="Q146" s="62">
        <v>0</v>
      </c>
      <c r="R146" s="62">
        <v>0</v>
      </c>
      <c r="S146" s="111" t="s">
        <v>75</v>
      </c>
      <c r="T146" s="151">
        <v>43870108</v>
      </c>
      <c r="U146" s="100" t="s">
        <v>960</v>
      </c>
      <c r="V146" s="101" t="s">
        <v>961</v>
      </c>
      <c r="W146" s="107">
        <v>100744718.40000001</v>
      </c>
      <c r="X146" s="101" t="s">
        <v>77</v>
      </c>
      <c r="Y146" s="101" t="s">
        <v>78</v>
      </c>
      <c r="Z146" s="100" t="s">
        <v>79</v>
      </c>
      <c r="AA146" s="101" t="s">
        <v>76</v>
      </c>
      <c r="AB146" s="1"/>
      <c r="AC146" s="186">
        <v>0</v>
      </c>
      <c r="AD146" s="238" t="str">
        <f t="shared" si="16"/>
        <v>No Aplica</v>
      </c>
      <c r="AE146" s="239" t="str">
        <f t="shared" si="17"/>
        <v>No reporta avance en el periodo</v>
      </c>
      <c r="AF146" s="211" t="s">
        <v>76</v>
      </c>
      <c r="AG146" s="211" t="s">
        <v>76</v>
      </c>
      <c r="AH146" s="211" t="s">
        <v>76</v>
      </c>
      <c r="AI146" s="192" t="str">
        <f t="shared" si="18"/>
        <v>Sin iniciar</v>
      </c>
      <c r="AJ146" s="80">
        <v>43870108</v>
      </c>
      <c r="AK146" s="355">
        <v>0</v>
      </c>
      <c r="AL146" s="357"/>
      <c r="AM146" s="357"/>
      <c r="AN146" s="361"/>
    </row>
    <row r="147" spans="2:40" s="67" customFormat="1" ht="85.5" customHeight="1">
      <c r="B147" s="81" t="s">
        <v>954</v>
      </c>
      <c r="C147" s="57" t="s">
        <v>973</v>
      </c>
      <c r="D147" s="82" t="s">
        <v>67</v>
      </c>
      <c r="E147" s="82" t="s">
        <v>204</v>
      </c>
      <c r="F147" s="82" t="s">
        <v>109</v>
      </c>
      <c r="G147" s="69">
        <v>2</v>
      </c>
      <c r="H147" s="83" t="s">
        <v>974</v>
      </c>
      <c r="I147" s="84" t="s">
        <v>71</v>
      </c>
      <c r="J147" s="84" t="s">
        <v>157</v>
      </c>
      <c r="K147" s="82" t="s">
        <v>975</v>
      </c>
      <c r="L147" s="82" t="s">
        <v>976</v>
      </c>
      <c r="M147" s="85">
        <v>45200</v>
      </c>
      <c r="N147" s="82" t="s">
        <v>559</v>
      </c>
      <c r="O147" s="62">
        <v>0</v>
      </c>
      <c r="P147" s="62">
        <v>0</v>
      </c>
      <c r="Q147" s="62">
        <v>0</v>
      </c>
      <c r="R147" s="62">
        <v>2</v>
      </c>
      <c r="S147" s="111" t="s">
        <v>75</v>
      </c>
      <c r="T147" s="151">
        <v>43870108</v>
      </c>
      <c r="U147" s="100" t="s">
        <v>960</v>
      </c>
      <c r="V147" s="101" t="s">
        <v>961</v>
      </c>
      <c r="W147" s="107">
        <v>100744718.40000001</v>
      </c>
      <c r="X147" s="101" t="s">
        <v>77</v>
      </c>
      <c r="Y147" s="101" t="s">
        <v>78</v>
      </c>
      <c r="Z147" s="100" t="s">
        <v>79</v>
      </c>
      <c r="AA147" s="101" t="s">
        <v>76</v>
      </c>
      <c r="AB147" s="1"/>
      <c r="AC147" s="186">
        <v>0</v>
      </c>
      <c r="AD147" s="238" t="str">
        <f t="shared" si="16"/>
        <v>No Aplica</v>
      </c>
      <c r="AE147" s="239" t="str">
        <f t="shared" si="17"/>
        <v>No reporta avance en el periodo</v>
      </c>
      <c r="AF147" s="211" t="s">
        <v>76</v>
      </c>
      <c r="AG147" s="211" t="s">
        <v>76</v>
      </c>
      <c r="AH147" s="211" t="s">
        <v>76</v>
      </c>
      <c r="AI147" s="192" t="str">
        <f t="shared" si="18"/>
        <v>Sin iniciar</v>
      </c>
      <c r="AJ147" s="80">
        <v>43870108</v>
      </c>
      <c r="AK147" s="355">
        <v>0</v>
      </c>
      <c r="AL147" s="357"/>
      <c r="AM147" s="357"/>
      <c r="AN147" s="361"/>
    </row>
    <row r="148" spans="2:40" s="97" customFormat="1" ht="92.25" customHeight="1">
      <c r="B148" s="95" t="s">
        <v>954</v>
      </c>
      <c r="C148" s="57" t="s">
        <v>977</v>
      </c>
      <c r="D148" s="83" t="s">
        <v>67</v>
      </c>
      <c r="E148" s="83" t="s">
        <v>978</v>
      </c>
      <c r="F148" s="83" t="s">
        <v>69</v>
      </c>
      <c r="G148" s="75">
        <v>1</v>
      </c>
      <c r="H148" s="83" t="s">
        <v>979</v>
      </c>
      <c r="I148" s="96" t="s">
        <v>71</v>
      </c>
      <c r="J148" s="96" t="s">
        <v>72</v>
      </c>
      <c r="K148" s="83" t="s">
        <v>980</v>
      </c>
      <c r="L148" s="83" t="s">
        <v>981</v>
      </c>
      <c r="M148" s="87">
        <v>45306</v>
      </c>
      <c r="N148" s="83" t="s">
        <v>559</v>
      </c>
      <c r="O148" s="74" t="s">
        <v>982</v>
      </c>
      <c r="P148" s="74" t="s">
        <v>983</v>
      </c>
      <c r="Q148" s="74" t="s">
        <v>984</v>
      </c>
      <c r="R148" s="74" t="s">
        <v>985</v>
      </c>
      <c r="S148" s="152" t="s">
        <v>75</v>
      </c>
      <c r="T148" s="151">
        <v>91459212</v>
      </c>
      <c r="U148" s="106" t="s">
        <v>960</v>
      </c>
      <c r="V148" s="108" t="s">
        <v>790</v>
      </c>
      <c r="W148" s="109">
        <v>88000000</v>
      </c>
      <c r="X148" s="108" t="s">
        <v>77</v>
      </c>
      <c r="Y148" s="108" t="s">
        <v>78</v>
      </c>
      <c r="Z148" s="106" t="s">
        <v>79</v>
      </c>
      <c r="AA148" s="108" t="s">
        <v>80</v>
      </c>
      <c r="AB148" s="164"/>
      <c r="AC148" s="212">
        <v>0.25</v>
      </c>
      <c r="AD148" s="238">
        <f t="shared" si="16"/>
        <v>1</v>
      </c>
      <c r="AE148" s="239" t="str">
        <f t="shared" si="17"/>
        <v>Avance satisfactorio</v>
      </c>
      <c r="AF148" s="211" t="s">
        <v>986</v>
      </c>
      <c r="AG148" s="211" t="s">
        <v>987</v>
      </c>
      <c r="AH148" s="211" t="s">
        <v>76</v>
      </c>
      <c r="AI148" s="192" t="str">
        <f t="shared" si="18"/>
        <v>En gestión</v>
      </c>
      <c r="AJ148" s="80">
        <v>91459212</v>
      </c>
      <c r="AK148" s="80">
        <f>AJ148*3/12</f>
        <v>22864803</v>
      </c>
      <c r="AL148" s="258">
        <v>184000000</v>
      </c>
      <c r="AM148" s="258">
        <v>166000000</v>
      </c>
      <c r="AN148" s="258">
        <v>7466667</v>
      </c>
    </row>
    <row r="149" spans="2:40" ht="89.25" customHeight="1">
      <c r="B149" s="81" t="s">
        <v>954</v>
      </c>
      <c r="C149" s="57" t="s">
        <v>988</v>
      </c>
      <c r="D149" s="82" t="s">
        <v>67</v>
      </c>
      <c r="E149" s="82" t="s">
        <v>989</v>
      </c>
      <c r="F149" s="82" t="s">
        <v>69</v>
      </c>
      <c r="G149" s="63">
        <v>1</v>
      </c>
      <c r="H149" s="83" t="s">
        <v>990</v>
      </c>
      <c r="I149" s="84" t="s">
        <v>71</v>
      </c>
      <c r="J149" s="84" t="s">
        <v>72</v>
      </c>
      <c r="K149" s="82" t="s">
        <v>991</v>
      </c>
      <c r="L149" s="82" t="s">
        <v>992</v>
      </c>
      <c r="M149" s="82" t="s">
        <v>993</v>
      </c>
      <c r="N149" s="82" t="s">
        <v>559</v>
      </c>
      <c r="O149" s="64">
        <v>1</v>
      </c>
      <c r="P149" s="64">
        <v>1</v>
      </c>
      <c r="Q149" s="64">
        <v>1</v>
      </c>
      <c r="R149" s="64">
        <v>1</v>
      </c>
      <c r="S149" s="111" t="s">
        <v>75</v>
      </c>
      <c r="T149" s="151">
        <v>287473326</v>
      </c>
      <c r="U149" s="106" t="s">
        <v>960</v>
      </c>
      <c r="V149" s="108" t="s">
        <v>790</v>
      </c>
      <c r="W149" s="109">
        <f>66000000+30000000</f>
        <v>96000000</v>
      </c>
      <c r="X149" s="101" t="s">
        <v>77</v>
      </c>
      <c r="Y149" s="101" t="s">
        <v>78</v>
      </c>
      <c r="Z149" s="100" t="s">
        <v>79</v>
      </c>
      <c r="AA149" s="100" t="s">
        <v>994</v>
      </c>
      <c r="AC149" s="212">
        <f>(1/1)*1</f>
        <v>1</v>
      </c>
      <c r="AD149" s="238">
        <f t="shared" si="16"/>
        <v>1</v>
      </c>
      <c r="AE149" s="239" t="str">
        <f t="shared" si="17"/>
        <v>Avance satisfactorio</v>
      </c>
      <c r="AF149" s="211" t="s">
        <v>995</v>
      </c>
      <c r="AG149" s="211" t="s">
        <v>996</v>
      </c>
      <c r="AH149" s="211" t="s">
        <v>76</v>
      </c>
      <c r="AI149" s="192" t="str">
        <f t="shared" si="18"/>
        <v>Terminado</v>
      </c>
      <c r="AJ149" s="80">
        <v>287473326</v>
      </c>
      <c r="AK149" s="80">
        <f>AJ149*3/12</f>
        <v>71868331.5</v>
      </c>
      <c r="AL149" s="257"/>
      <c r="AM149" s="257"/>
      <c r="AN149" s="257"/>
    </row>
    <row r="150" spans="2:40" ht="60" customHeight="1">
      <c r="B150" s="81" t="s">
        <v>954</v>
      </c>
      <c r="C150" s="57" t="s">
        <v>997</v>
      </c>
      <c r="D150" s="82" t="s">
        <v>67</v>
      </c>
      <c r="E150" s="82" t="s">
        <v>989</v>
      </c>
      <c r="F150" s="82" t="s">
        <v>100</v>
      </c>
      <c r="G150" s="63">
        <v>1</v>
      </c>
      <c r="H150" s="83" t="s">
        <v>998</v>
      </c>
      <c r="I150" s="84" t="s">
        <v>71</v>
      </c>
      <c r="J150" s="84" t="s">
        <v>72</v>
      </c>
      <c r="K150" s="82" t="s">
        <v>999</v>
      </c>
      <c r="L150" s="82" t="s">
        <v>1000</v>
      </c>
      <c r="M150" s="85">
        <v>45108</v>
      </c>
      <c r="N150" s="82" t="s">
        <v>559</v>
      </c>
      <c r="O150" s="63">
        <v>0</v>
      </c>
      <c r="P150" s="63">
        <v>0</v>
      </c>
      <c r="Q150" s="64">
        <v>0.2</v>
      </c>
      <c r="R150" s="64">
        <v>1</v>
      </c>
      <c r="S150" s="111" t="s">
        <v>75</v>
      </c>
      <c r="T150" s="151">
        <v>91459212</v>
      </c>
      <c r="U150" s="100" t="s">
        <v>960</v>
      </c>
      <c r="V150" s="101" t="s">
        <v>1001</v>
      </c>
      <c r="W150" s="331">
        <v>28880612472</v>
      </c>
      <c r="X150" s="101" t="s">
        <v>77</v>
      </c>
      <c r="Y150" s="101" t="s">
        <v>78</v>
      </c>
      <c r="Z150" s="100" t="s">
        <v>79</v>
      </c>
      <c r="AA150" s="100" t="s">
        <v>994</v>
      </c>
      <c r="AC150" s="211">
        <v>0</v>
      </c>
      <c r="AD150" s="238" t="str">
        <f t="shared" si="16"/>
        <v>No Aplica</v>
      </c>
      <c r="AE150" s="239" t="str">
        <f t="shared" si="17"/>
        <v>No reporta avance en el periodo</v>
      </c>
      <c r="AF150" s="211" t="s">
        <v>76</v>
      </c>
      <c r="AG150" s="211" t="s">
        <v>76</v>
      </c>
      <c r="AH150" s="211" t="s">
        <v>76</v>
      </c>
      <c r="AI150" s="192" t="str">
        <f t="shared" si="18"/>
        <v>Sin iniciar</v>
      </c>
      <c r="AJ150" s="80">
        <v>91459212</v>
      </c>
      <c r="AK150" s="80">
        <v>0</v>
      </c>
      <c r="AL150" s="253">
        <v>30048275000</v>
      </c>
      <c r="AM150" s="253">
        <v>2498227454.2199998</v>
      </c>
      <c r="AN150" s="253">
        <v>196912610.13</v>
      </c>
    </row>
    <row r="151" spans="2:40" ht="74.25" customHeight="1">
      <c r="B151" s="81" t="s">
        <v>954</v>
      </c>
      <c r="C151" s="57" t="s">
        <v>1002</v>
      </c>
      <c r="D151" s="82" t="s">
        <v>67</v>
      </c>
      <c r="E151" s="82" t="s">
        <v>989</v>
      </c>
      <c r="F151" s="82" t="s">
        <v>100</v>
      </c>
      <c r="G151" s="69">
        <v>1</v>
      </c>
      <c r="H151" s="83" t="s">
        <v>1003</v>
      </c>
      <c r="I151" s="84" t="s">
        <v>71</v>
      </c>
      <c r="J151" s="84" t="s">
        <v>157</v>
      </c>
      <c r="K151" s="82" t="s">
        <v>1004</v>
      </c>
      <c r="L151" s="82" t="s">
        <v>1005</v>
      </c>
      <c r="M151" s="85">
        <v>45200</v>
      </c>
      <c r="N151" s="82" t="s">
        <v>559</v>
      </c>
      <c r="O151" s="62">
        <v>0</v>
      </c>
      <c r="P151" s="62">
        <v>0</v>
      </c>
      <c r="Q151" s="62">
        <v>0</v>
      </c>
      <c r="R151" s="62" t="s">
        <v>1006</v>
      </c>
      <c r="S151" s="111" t="s">
        <v>75</v>
      </c>
      <c r="T151" s="151">
        <v>91459212</v>
      </c>
      <c r="U151" s="100" t="s">
        <v>960</v>
      </c>
      <c r="V151" s="101" t="s">
        <v>1001</v>
      </c>
      <c r="W151" s="332"/>
      <c r="X151" s="101" t="s">
        <v>77</v>
      </c>
      <c r="Y151" s="101" t="s">
        <v>78</v>
      </c>
      <c r="Z151" s="100" t="s">
        <v>79</v>
      </c>
      <c r="AA151" s="101" t="s">
        <v>76</v>
      </c>
      <c r="AC151" s="211">
        <v>0</v>
      </c>
      <c r="AD151" s="238" t="str">
        <f t="shared" si="16"/>
        <v>No Aplica</v>
      </c>
      <c r="AE151" s="239" t="str">
        <f t="shared" si="17"/>
        <v>No reporta avance en el periodo</v>
      </c>
      <c r="AF151" s="211" t="s">
        <v>76</v>
      </c>
      <c r="AG151" s="211" t="s">
        <v>76</v>
      </c>
      <c r="AH151" s="211" t="s">
        <v>76</v>
      </c>
      <c r="AI151" s="192" t="str">
        <f t="shared" si="18"/>
        <v>Sin iniciar</v>
      </c>
      <c r="AJ151" s="80">
        <v>91459212</v>
      </c>
      <c r="AK151" s="80">
        <v>0</v>
      </c>
      <c r="AL151" s="255"/>
      <c r="AM151" s="255"/>
      <c r="AN151" s="255"/>
    </row>
    <row r="152" spans="2:40" ht="74.25" customHeight="1">
      <c r="B152" s="81" t="s">
        <v>954</v>
      </c>
      <c r="C152" s="57" t="s">
        <v>1007</v>
      </c>
      <c r="D152" s="82" t="s">
        <v>67</v>
      </c>
      <c r="E152" s="82" t="s">
        <v>989</v>
      </c>
      <c r="F152" s="82" t="s">
        <v>100</v>
      </c>
      <c r="G152" s="63">
        <v>1</v>
      </c>
      <c r="H152" s="83" t="s">
        <v>1008</v>
      </c>
      <c r="I152" s="84" t="s">
        <v>71</v>
      </c>
      <c r="J152" s="84" t="s">
        <v>72</v>
      </c>
      <c r="K152" s="82" t="s">
        <v>1009</v>
      </c>
      <c r="L152" s="82" t="s">
        <v>1010</v>
      </c>
      <c r="M152" s="82" t="s">
        <v>993</v>
      </c>
      <c r="N152" s="82" t="s">
        <v>559</v>
      </c>
      <c r="O152" s="64">
        <v>1</v>
      </c>
      <c r="P152" s="64">
        <v>1</v>
      </c>
      <c r="Q152" s="64">
        <v>1</v>
      </c>
      <c r="R152" s="64">
        <v>1</v>
      </c>
      <c r="S152" s="111" t="s">
        <v>75</v>
      </c>
      <c r="T152" s="151">
        <v>24962274</v>
      </c>
      <c r="U152" s="100" t="s">
        <v>960</v>
      </c>
      <c r="V152" s="101" t="s">
        <v>1001</v>
      </c>
      <c r="W152" s="333"/>
      <c r="X152" s="101" t="s">
        <v>77</v>
      </c>
      <c r="Y152" s="101" t="s">
        <v>78</v>
      </c>
      <c r="Z152" s="100" t="s">
        <v>79</v>
      </c>
      <c r="AA152" s="101" t="s">
        <v>76</v>
      </c>
      <c r="AC152" s="212">
        <f>(1/1)*1</f>
        <v>1</v>
      </c>
      <c r="AD152" s="238">
        <f t="shared" si="16"/>
        <v>1</v>
      </c>
      <c r="AE152" s="239" t="str">
        <f t="shared" si="17"/>
        <v>Avance satisfactorio</v>
      </c>
      <c r="AF152" s="211" t="s">
        <v>1011</v>
      </c>
      <c r="AG152" s="211" t="s">
        <v>1012</v>
      </c>
      <c r="AH152" s="211" t="s">
        <v>76</v>
      </c>
      <c r="AI152" s="192" t="str">
        <f t="shared" si="18"/>
        <v>Terminado</v>
      </c>
      <c r="AJ152" s="80">
        <v>24962274</v>
      </c>
      <c r="AK152" s="80">
        <f>AJ152*3/12</f>
        <v>6240568.5</v>
      </c>
      <c r="AL152" s="254"/>
      <c r="AM152" s="254"/>
      <c r="AN152" s="254"/>
    </row>
    <row r="153" spans="2:40" ht="74.25" customHeight="1">
      <c r="B153" s="81" t="s">
        <v>954</v>
      </c>
      <c r="C153" s="57" t="s">
        <v>1013</v>
      </c>
      <c r="D153" s="82" t="s">
        <v>67</v>
      </c>
      <c r="E153" s="82" t="s">
        <v>989</v>
      </c>
      <c r="F153" s="82" t="s">
        <v>100</v>
      </c>
      <c r="G153" s="63">
        <v>1</v>
      </c>
      <c r="H153" s="83" t="s">
        <v>1014</v>
      </c>
      <c r="I153" s="84" t="s">
        <v>71</v>
      </c>
      <c r="J153" s="84" t="s">
        <v>72</v>
      </c>
      <c r="K153" s="82" t="s">
        <v>1015</v>
      </c>
      <c r="L153" s="82" t="s">
        <v>1010</v>
      </c>
      <c r="M153" s="82" t="s">
        <v>993</v>
      </c>
      <c r="N153" s="82" t="s">
        <v>559</v>
      </c>
      <c r="O153" s="64">
        <v>1</v>
      </c>
      <c r="P153" s="64">
        <v>1</v>
      </c>
      <c r="Q153" s="64">
        <v>1</v>
      </c>
      <c r="R153" s="64">
        <v>1</v>
      </c>
      <c r="S153" s="111" t="s">
        <v>75</v>
      </c>
      <c r="T153" s="151">
        <v>24962274</v>
      </c>
      <c r="U153" s="100" t="s">
        <v>94</v>
      </c>
      <c r="V153" s="101" t="s">
        <v>192</v>
      </c>
      <c r="W153" s="107">
        <f>1654873830/2</f>
        <v>827436915</v>
      </c>
      <c r="X153" s="101" t="s">
        <v>77</v>
      </c>
      <c r="Y153" s="101" t="s">
        <v>78</v>
      </c>
      <c r="Z153" s="100" t="s">
        <v>79</v>
      </c>
      <c r="AA153" s="101" t="s">
        <v>76</v>
      </c>
      <c r="AC153" s="212">
        <f>(2/2)*1</f>
        <v>1</v>
      </c>
      <c r="AD153" s="238">
        <f t="shared" ref="AD153" si="19">+IF(O153=0,"No Aplica",IF(AC153/O153&gt;=100%,100%,AC153/O153))</f>
        <v>1</v>
      </c>
      <c r="AE153" s="239" t="str">
        <f t="shared" ref="AE153" si="20">IF(ISTEXT(AD153),"No reporta avance en el periodo",IF(AD153&lt;=69%,"Avance insuficiente",IF(AD153&gt;95%,"Avance satisfactorio",IF(AD153&gt;70%,"Avance suficiente",IF(AD153&lt;94%,"Avance suficiente",0)))))</f>
        <v>Avance satisfactorio</v>
      </c>
      <c r="AF153" s="211" t="s">
        <v>1016</v>
      </c>
      <c r="AG153" s="211" t="s">
        <v>1017</v>
      </c>
      <c r="AH153" s="211" t="s">
        <v>76</v>
      </c>
      <c r="AI153" s="192" t="str">
        <f t="shared" si="18"/>
        <v>Terminado</v>
      </c>
      <c r="AJ153" s="80">
        <v>24962274</v>
      </c>
      <c r="AK153" s="80">
        <f>AJ153*3/12</f>
        <v>6240568.5</v>
      </c>
      <c r="AL153" s="253">
        <v>3232509796.6599998</v>
      </c>
      <c r="AM153" s="253">
        <v>1821711460.6600001</v>
      </c>
      <c r="AN153" s="253">
        <v>169201758.62</v>
      </c>
    </row>
    <row r="154" spans="2:40" ht="84.75" customHeight="1">
      <c r="B154" s="81" t="s">
        <v>954</v>
      </c>
      <c r="C154" s="57" t="s">
        <v>1018</v>
      </c>
      <c r="D154" s="82" t="s">
        <v>67</v>
      </c>
      <c r="E154" s="82" t="s">
        <v>989</v>
      </c>
      <c r="F154" s="82" t="s">
        <v>100</v>
      </c>
      <c r="G154" s="63">
        <v>1</v>
      </c>
      <c r="H154" s="83" t="s">
        <v>1019</v>
      </c>
      <c r="I154" s="84" t="s">
        <v>71</v>
      </c>
      <c r="J154" s="84" t="s">
        <v>72</v>
      </c>
      <c r="K154" s="82" t="s">
        <v>1015</v>
      </c>
      <c r="L154" s="82" t="s">
        <v>1010</v>
      </c>
      <c r="M154" s="82" t="s">
        <v>993</v>
      </c>
      <c r="N154" s="82" t="s">
        <v>559</v>
      </c>
      <c r="O154" s="64">
        <v>1</v>
      </c>
      <c r="P154" s="64">
        <v>1</v>
      </c>
      <c r="Q154" s="64">
        <v>1</v>
      </c>
      <c r="R154" s="64">
        <v>1</v>
      </c>
      <c r="S154" s="111" t="s">
        <v>75</v>
      </c>
      <c r="T154" s="151">
        <v>24962274</v>
      </c>
      <c r="U154" s="100" t="s">
        <v>94</v>
      </c>
      <c r="V154" s="101" t="s">
        <v>192</v>
      </c>
      <c r="W154" s="107">
        <f>1654873830/2</f>
        <v>827436915</v>
      </c>
      <c r="X154" s="101" t="s">
        <v>77</v>
      </c>
      <c r="Y154" s="101" t="s">
        <v>78</v>
      </c>
      <c r="Z154" s="100" t="s">
        <v>79</v>
      </c>
      <c r="AA154" s="101" t="s">
        <v>76</v>
      </c>
      <c r="AC154" s="211">
        <v>0</v>
      </c>
      <c r="AD154" s="238" t="s">
        <v>78</v>
      </c>
      <c r="AE154" s="239" t="s">
        <v>1020</v>
      </c>
      <c r="AF154" s="213" t="s">
        <v>1021</v>
      </c>
      <c r="AG154" s="213" t="s">
        <v>1022</v>
      </c>
      <c r="AH154" s="213" t="s">
        <v>76</v>
      </c>
      <c r="AI154" s="192" t="str">
        <f t="shared" si="18"/>
        <v>Sin iniciar</v>
      </c>
      <c r="AJ154" s="80">
        <v>24962274</v>
      </c>
      <c r="AK154" s="80">
        <f>AJ154*3/12</f>
        <v>6240568.5</v>
      </c>
      <c r="AL154" s="255"/>
      <c r="AM154" s="255"/>
      <c r="AN154" s="255"/>
    </row>
    <row r="155" spans="2:40" ht="97.5" customHeight="1">
      <c r="B155" s="81" t="s">
        <v>954</v>
      </c>
      <c r="C155" s="57" t="s">
        <v>1023</v>
      </c>
      <c r="D155" s="82" t="s">
        <v>67</v>
      </c>
      <c r="E155" s="82" t="s">
        <v>989</v>
      </c>
      <c r="F155" s="82" t="s">
        <v>69</v>
      </c>
      <c r="G155" s="63">
        <v>1</v>
      </c>
      <c r="H155" s="83" t="s">
        <v>1024</v>
      </c>
      <c r="I155" s="84" t="s">
        <v>71</v>
      </c>
      <c r="J155" s="84" t="s">
        <v>72</v>
      </c>
      <c r="K155" s="82" t="s">
        <v>1025</v>
      </c>
      <c r="L155" s="82" t="s">
        <v>1026</v>
      </c>
      <c r="M155" s="85">
        <v>45383</v>
      </c>
      <c r="N155" s="85">
        <v>45565</v>
      </c>
      <c r="O155" s="63">
        <v>0</v>
      </c>
      <c r="P155" s="64">
        <v>1</v>
      </c>
      <c r="Q155" s="64">
        <v>1</v>
      </c>
      <c r="R155" s="63">
        <v>0</v>
      </c>
      <c r="S155" s="111" t="s">
        <v>75</v>
      </c>
      <c r="T155" s="151">
        <v>220091858</v>
      </c>
      <c r="U155" s="100" t="s">
        <v>94</v>
      </c>
      <c r="V155" s="101" t="s">
        <v>192</v>
      </c>
      <c r="W155" s="107">
        <v>373587836.11000001</v>
      </c>
      <c r="X155" s="101" t="s">
        <v>77</v>
      </c>
      <c r="Y155" s="101" t="s">
        <v>78</v>
      </c>
      <c r="Z155" s="100" t="s">
        <v>79</v>
      </c>
      <c r="AA155" s="100" t="s">
        <v>994</v>
      </c>
      <c r="AC155" s="211">
        <v>0</v>
      </c>
      <c r="AD155" s="238" t="str">
        <f t="shared" ref="AD155:AD186" si="21">+IF(O155=0,"No Aplica",IF(AC155/O155&gt;=100%,100%,AC155/O155))</f>
        <v>No Aplica</v>
      </c>
      <c r="AE155" s="239" t="str">
        <f t="shared" ref="AE155:AE186" si="22">IF(ISTEXT(AD155),"No reporta avance en el periodo",IF(AD155&lt;=69%,"Avance insuficiente",IF(AD155&gt;95%,"Avance satisfactorio",IF(AD155&gt;70%,"Avance suficiente",IF(AD155&lt;94%,"Avance suficiente",0)))))</f>
        <v>No reporta avance en el periodo</v>
      </c>
      <c r="AF155" s="211" t="s">
        <v>76</v>
      </c>
      <c r="AG155" s="211" t="s">
        <v>76</v>
      </c>
      <c r="AH155" s="211" t="s">
        <v>76</v>
      </c>
      <c r="AI155" s="192" t="str">
        <f t="shared" si="18"/>
        <v>Sin iniciar</v>
      </c>
      <c r="AJ155" s="80">
        <v>220091858</v>
      </c>
      <c r="AK155" s="80">
        <v>0</v>
      </c>
      <c r="AL155" s="214"/>
      <c r="AM155" s="214"/>
      <c r="AN155" s="214"/>
    </row>
    <row r="156" spans="2:40" ht="94.5" customHeight="1">
      <c r="B156" s="81" t="s">
        <v>954</v>
      </c>
      <c r="C156" s="57" t="s">
        <v>1027</v>
      </c>
      <c r="D156" s="82" t="s">
        <v>67</v>
      </c>
      <c r="E156" s="82" t="s">
        <v>989</v>
      </c>
      <c r="F156" s="82" t="s">
        <v>155</v>
      </c>
      <c r="G156" s="63">
        <v>1</v>
      </c>
      <c r="H156" s="83" t="s">
        <v>1028</v>
      </c>
      <c r="I156" s="84" t="s">
        <v>71</v>
      </c>
      <c r="J156" s="84" t="s">
        <v>72</v>
      </c>
      <c r="K156" s="82" t="s">
        <v>1025</v>
      </c>
      <c r="L156" s="82" t="s">
        <v>1026</v>
      </c>
      <c r="M156" s="85">
        <v>45383</v>
      </c>
      <c r="N156" s="85">
        <v>45565</v>
      </c>
      <c r="O156" s="63">
        <v>0</v>
      </c>
      <c r="P156" s="64">
        <v>1</v>
      </c>
      <c r="Q156" s="64">
        <v>1</v>
      </c>
      <c r="R156" s="63">
        <v>0</v>
      </c>
      <c r="S156" s="111" t="s">
        <v>75</v>
      </c>
      <c r="T156" s="151">
        <v>220091858</v>
      </c>
      <c r="U156" s="100" t="s">
        <v>94</v>
      </c>
      <c r="V156" s="101" t="s">
        <v>192</v>
      </c>
      <c r="W156" s="107">
        <v>373587836.11000001</v>
      </c>
      <c r="X156" s="101" t="s">
        <v>77</v>
      </c>
      <c r="Y156" s="101" t="s">
        <v>78</v>
      </c>
      <c r="Z156" s="100" t="s">
        <v>79</v>
      </c>
      <c r="AA156" s="101" t="s">
        <v>76</v>
      </c>
      <c r="AC156" s="211">
        <v>0</v>
      </c>
      <c r="AD156" s="238" t="str">
        <f t="shared" si="21"/>
        <v>No Aplica</v>
      </c>
      <c r="AE156" s="239" t="str">
        <f t="shared" si="22"/>
        <v>No reporta avance en el periodo</v>
      </c>
      <c r="AF156" s="211" t="s">
        <v>76</v>
      </c>
      <c r="AG156" s="211" t="s">
        <v>76</v>
      </c>
      <c r="AH156" s="211" t="s">
        <v>76</v>
      </c>
      <c r="AI156" s="192" t="str">
        <f t="shared" si="18"/>
        <v>Sin iniciar</v>
      </c>
      <c r="AJ156" s="80">
        <v>220091858</v>
      </c>
      <c r="AK156" s="80">
        <v>0</v>
      </c>
      <c r="AL156" s="214"/>
      <c r="AM156" s="214"/>
      <c r="AN156" s="214"/>
    </row>
    <row r="157" spans="2:40" ht="111" customHeight="1">
      <c r="B157" s="81" t="s">
        <v>954</v>
      </c>
      <c r="C157" s="57" t="s">
        <v>1029</v>
      </c>
      <c r="D157" s="82" t="s">
        <v>67</v>
      </c>
      <c r="E157" s="82" t="s">
        <v>989</v>
      </c>
      <c r="F157" s="82" t="s">
        <v>69</v>
      </c>
      <c r="G157" s="63">
        <v>1</v>
      </c>
      <c r="H157" s="83" t="s">
        <v>1030</v>
      </c>
      <c r="I157" s="84" t="s">
        <v>218</v>
      </c>
      <c r="J157" s="84" t="s">
        <v>72</v>
      </c>
      <c r="K157" s="82" t="s">
        <v>1031</v>
      </c>
      <c r="L157" s="82" t="s">
        <v>1032</v>
      </c>
      <c r="M157" s="85">
        <v>45474</v>
      </c>
      <c r="N157" s="85" t="s">
        <v>559</v>
      </c>
      <c r="O157" s="63">
        <v>0</v>
      </c>
      <c r="P157" s="63">
        <v>0</v>
      </c>
      <c r="Q157" s="64">
        <v>0.5</v>
      </c>
      <c r="R157" s="64">
        <v>1</v>
      </c>
      <c r="S157" s="111" t="s">
        <v>75</v>
      </c>
      <c r="T157" s="151">
        <v>220091858</v>
      </c>
      <c r="U157" s="100" t="s">
        <v>94</v>
      </c>
      <c r="V157" s="101" t="s">
        <v>192</v>
      </c>
      <c r="W157" s="107">
        <v>373587836.11000001</v>
      </c>
      <c r="X157" s="101" t="s">
        <v>77</v>
      </c>
      <c r="Y157" s="101" t="s">
        <v>78</v>
      </c>
      <c r="Z157" s="100" t="s">
        <v>79</v>
      </c>
      <c r="AA157" s="101" t="s">
        <v>76</v>
      </c>
      <c r="AC157" s="211">
        <v>0</v>
      </c>
      <c r="AD157" s="238" t="str">
        <f t="shared" si="21"/>
        <v>No Aplica</v>
      </c>
      <c r="AE157" s="239" t="str">
        <f t="shared" si="22"/>
        <v>No reporta avance en el periodo</v>
      </c>
      <c r="AF157" s="211" t="s">
        <v>76</v>
      </c>
      <c r="AG157" s="211" t="s">
        <v>76</v>
      </c>
      <c r="AH157" s="211" t="s">
        <v>76</v>
      </c>
      <c r="AI157" s="192" t="str">
        <f t="shared" si="18"/>
        <v>Sin iniciar</v>
      </c>
      <c r="AJ157" s="80">
        <v>220091858</v>
      </c>
      <c r="AK157" s="80">
        <v>0</v>
      </c>
      <c r="AL157" s="214"/>
      <c r="AM157" s="214"/>
      <c r="AN157" s="214"/>
    </row>
    <row r="158" spans="2:40" ht="60" customHeight="1">
      <c r="B158" s="81" t="s">
        <v>954</v>
      </c>
      <c r="C158" s="57" t="s">
        <v>1033</v>
      </c>
      <c r="D158" s="82" t="s">
        <v>67</v>
      </c>
      <c r="E158" s="82" t="s">
        <v>204</v>
      </c>
      <c r="F158" s="82" t="s">
        <v>109</v>
      </c>
      <c r="G158" s="63">
        <v>1</v>
      </c>
      <c r="H158" s="83" t="s">
        <v>1034</v>
      </c>
      <c r="I158" s="84" t="s">
        <v>218</v>
      </c>
      <c r="J158" s="84" t="s">
        <v>72</v>
      </c>
      <c r="K158" s="82" t="s">
        <v>1035</v>
      </c>
      <c r="L158" s="82" t="s">
        <v>1036</v>
      </c>
      <c r="M158" s="85">
        <v>45566</v>
      </c>
      <c r="N158" s="82" t="s">
        <v>559</v>
      </c>
      <c r="O158" s="63">
        <v>0</v>
      </c>
      <c r="P158" s="63">
        <v>0</v>
      </c>
      <c r="Q158" s="63">
        <v>0</v>
      </c>
      <c r="R158" s="64">
        <v>1</v>
      </c>
      <c r="S158" s="111" t="s">
        <v>75</v>
      </c>
      <c r="T158" s="151">
        <v>55451013</v>
      </c>
      <c r="U158" s="100" t="s">
        <v>94</v>
      </c>
      <c r="V158" s="101" t="s">
        <v>192</v>
      </c>
      <c r="W158" s="107">
        <f>456872458.33/2</f>
        <v>228436229.16499999</v>
      </c>
      <c r="X158" s="101" t="s">
        <v>77</v>
      </c>
      <c r="Y158" s="101" t="s">
        <v>78</v>
      </c>
      <c r="Z158" s="100" t="s">
        <v>79</v>
      </c>
      <c r="AA158" s="101" t="s">
        <v>76</v>
      </c>
      <c r="AC158" s="211">
        <v>0</v>
      </c>
      <c r="AD158" s="238" t="str">
        <f t="shared" si="21"/>
        <v>No Aplica</v>
      </c>
      <c r="AE158" s="239" t="str">
        <f t="shared" si="22"/>
        <v>No reporta avance en el periodo</v>
      </c>
      <c r="AF158" s="211" t="s">
        <v>76</v>
      </c>
      <c r="AG158" s="211" t="s">
        <v>76</v>
      </c>
      <c r="AH158" s="211" t="s">
        <v>76</v>
      </c>
      <c r="AI158" s="192" t="str">
        <f t="shared" si="18"/>
        <v>Sin iniciar</v>
      </c>
      <c r="AJ158" s="80">
        <v>55451013</v>
      </c>
      <c r="AK158" s="80">
        <v>0</v>
      </c>
      <c r="AL158" s="214"/>
      <c r="AM158" s="214"/>
      <c r="AN158" s="214"/>
    </row>
    <row r="159" spans="2:40" ht="90.75" customHeight="1">
      <c r="B159" s="81" t="s">
        <v>954</v>
      </c>
      <c r="C159" s="57" t="s">
        <v>1037</v>
      </c>
      <c r="D159" s="82" t="s">
        <v>67</v>
      </c>
      <c r="E159" s="82" t="s">
        <v>204</v>
      </c>
      <c r="F159" s="82" t="s">
        <v>109</v>
      </c>
      <c r="G159" s="69">
        <v>1</v>
      </c>
      <c r="H159" s="83" t="s">
        <v>1038</v>
      </c>
      <c r="I159" s="84" t="s">
        <v>71</v>
      </c>
      <c r="J159" s="84" t="s">
        <v>157</v>
      </c>
      <c r="K159" s="82" t="s">
        <v>1039</v>
      </c>
      <c r="L159" s="82" t="s">
        <v>1040</v>
      </c>
      <c r="M159" s="85">
        <v>45566</v>
      </c>
      <c r="N159" s="82" t="s">
        <v>559</v>
      </c>
      <c r="O159" s="62">
        <v>0</v>
      </c>
      <c r="P159" s="62">
        <v>0</v>
      </c>
      <c r="Q159" s="62">
        <v>0</v>
      </c>
      <c r="R159" s="62">
        <v>1</v>
      </c>
      <c r="S159" s="111" t="s">
        <v>75</v>
      </c>
      <c r="T159" s="151">
        <v>55451013</v>
      </c>
      <c r="U159" s="100" t="s">
        <v>94</v>
      </c>
      <c r="V159" s="101" t="s">
        <v>192</v>
      </c>
      <c r="W159" s="107">
        <f>456872458.33/2</f>
        <v>228436229.16499999</v>
      </c>
      <c r="X159" s="101" t="s">
        <v>77</v>
      </c>
      <c r="Y159" s="101" t="s">
        <v>78</v>
      </c>
      <c r="Z159" s="100" t="s">
        <v>79</v>
      </c>
      <c r="AA159" s="101" t="s">
        <v>76</v>
      </c>
      <c r="AC159" s="211">
        <v>0</v>
      </c>
      <c r="AD159" s="238" t="str">
        <f t="shared" si="21"/>
        <v>No Aplica</v>
      </c>
      <c r="AE159" s="239" t="str">
        <f t="shared" si="22"/>
        <v>No reporta avance en el periodo</v>
      </c>
      <c r="AF159" s="211" t="s">
        <v>76</v>
      </c>
      <c r="AG159" s="211" t="s">
        <v>76</v>
      </c>
      <c r="AH159" s="211" t="s">
        <v>76</v>
      </c>
      <c r="AI159" s="192" t="str">
        <f t="shared" si="18"/>
        <v>Sin iniciar</v>
      </c>
      <c r="AJ159" s="80">
        <v>55451013</v>
      </c>
      <c r="AK159" s="80">
        <v>0</v>
      </c>
      <c r="AL159" s="215"/>
      <c r="AM159" s="215"/>
      <c r="AN159" s="215"/>
    </row>
    <row r="160" spans="2:40" ht="139.5" customHeight="1">
      <c r="B160" s="81" t="s">
        <v>954</v>
      </c>
      <c r="C160" s="57" t="s">
        <v>1041</v>
      </c>
      <c r="D160" s="82" t="s">
        <v>67</v>
      </c>
      <c r="E160" s="82" t="s">
        <v>989</v>
      </c>
      <c r="F160" s="82" t="s">
        <v>69</v>
      </c>
      <c r="G160" s="63">
        <v>1</v>
      </c>
      <c r="H160" s="83" t="s">
        <v>1042</v>
      </c>
      <c r="I160" s="84" t="s">
        <v>71</v>
      </c>
      <c r="J160" s="84" t="s">
        <v>72</v>
      </c>
      <c r="K160" s="82" t="s">
        <v>1043</v>
      </c>
      <c r="L160" s="82" t="s">
        <v>1044</v>
      </c>
      <c r="M160" s="82" t="s">
        <v>993</v>
      </c>
      <c r="N160" s="82" t="s">
        <v>559</v>
      </c>
      <c r="O160" s="64">
        <v>1</v>
      </c>
      <c r="P160" s="64">
        <v>1</v>
      </c>
      <c r="Q160" s="64">
        <v>1</v>
      </c>
      <c r="R160" s="64">
        <v>1</v>
      </c>
      <c r="S160" s="111" t="s">
        <v>75</v>
      </c>
      <c r="T160" s="151">
        <v>24962274</v>
      </c>
      <c r="U160" s="100" t="s">
        <v>94</v>
      </c>
      <c r="V160" s="101" t="s">
        <v>95</v>
      </c>
      <c r="W160" s="107">
        <v>40893788.555555597</v>
      </c>
      <c r="X160" s="101" t="s">
        <v>77</v>
      </c>
      <c r="Y160" s="101" t="s">
        <v>78</v>
      </c>
      <c r="Z160" s="100" t="s">
        <v>79</v>
      </c>
      <c r="AA160" s="100" t="s">
        <v>994</v>
      </c>
      <c r="AC160" s="212">
        <f>(2/2)*1</f>
        <v>1</v>
      </c>
      <c r="AD160" s="238">
        <f t="shared" si="21"/>
        <v>1</v>
      </c>
      <c r="AE160" s="239" t="str">
        <f t="shared" si="22"/>
        <v>Avance satisfactorio</v>
      </c>
      <c r="AF160" s="211" t="s">
        <v>1045</v>
      </c>
      <c r="AG160" s="211" t="s">
        <v>1046</v>
      </c>
      <c r="AH160" s="211" t="s">
        <v>76</v>
      </c>
      <c r="AI160" s="192" t="str">
        <f t="shared" si="18"/>
        <v>Terminado</v>
      </c>
      <c r="AJ160" s="80">
        <v>24962274</v>
      </c>
      <c r="AK160" s="80">
        <f t="shared" ref="AK160:AK168" si="23">AJ160*(3/12)</f>
        <v>6240568.5</v>
      </c>
      <c r="AL160" s="352">
        <v>1127958615.6800001</v>
      </c>
      <c r="AM160" s="352">
        <v>957793960</v>
      </c>
      <c r="AN160" s="352">
        <v>85120945</v>
      </c>
    </row>
    <row r="161" spans="2:40" ht="122.25" customHeight="1">
      <c r="B161" s="81" t="s">
        <v>954</v>
      </c>
      <c r="C161" s="57" t="s">
        <v>1047</v>
      </c>
      <c r="D161" s="82" t="s">
        <v>67</v>
      </c>
      <c r="E161" s="82" t="s">
        <v>989</v>
      </c>
      <c r="F161" s="82" t="s">
        <v>69</v>
      </c>
      <c r="G161" s="63">
        <v>1</v>
      </c>
      <c r="H161" s="83" t="s">
        <v>1048</v>
      </c>
      <c r="I161" s="84" t="s">
        <v>71</v>
      </c>
      <c r="J161" s="84" t="s">
        <v>72</v>
      </c>
      <c r="K161" s="82" t="s">
        <v>1043</v>
      </c>
      <c r="L161" s="82" t="s">
        <v>1049</v>
      </c>
      <c r="M161" s="82" t="s">
        <v>993</v>
      </c>
      <c r="N161" s="82" t="s">
        <v>559</v>
      </c>
      <c r="O161" s="64">
        <v>1</v>
      </c>
      <c r="P161" s="64">
        <v>1</v>
      </c>
      <c r="Q161" s="64">
        <v>1</v>
      </c>
      <c r="R161" s="64">
        <v>1</v>
      </c>
      <c r="S161" s="111" t="s">
        <v>75</v>
      </c>
      <c r="T161" s="151">
        <v>24962274</v>
      </c>
      <c r="U161" s="100" t="s">
        <v>94</v>
      </c>
      <c r="V161" s="101" t="s">
        <v>95</v>
      </c>
      <c r="W161" s="107">
        <v>40893788.555555552</v>
      </c>
      <c r="X161" s="101" t="s">
        <v>77</v>
      </c>
      <c r="Y161" s="101" t="s">
        <v>78</v>
      </c>
      <c r="Z161" s="100" t="s">
        <v>79</v>
      </c>
      <c r="AA161" s="100" t="s">
        <v>994</v>
      </c>
      <c r="AC161" s="212">
        <f>(2/2)*1</f>
        <v>1</v>
      </c>
      <c r="AD161" s="238">
        <f t="shared" si="21"/>
        <v>1</v>
      </c>
      <c r="AE161" s="239" t="str">
        <f t="shared" si="22"/>
        <v>Avance satisfactorio</v>
      </c>
      <c r="AF161" s="211" t="s">
        <v>1050</v>
      </c>
      <c r="AG161" s="211" t="s">
        <v>1051</v>
      </c>
      <c r="AH161" s="211" t="s">
        <v>76</v>
      </c>
      <c r="AI161" s="192" t="str">
        <f t="shared" si="18"/>
        <v>Terminado</v>
      </c>
      <c r="AJ161" s="80">
        <v>24962274</v>
      </c>
      <c r="AK161" s="80">
        <f t="shared" si="23"/>
        <v>6240568.5</v>
      </c>
      <c r="AL161" s="353"/>
      <c r="AM161" s="353"/>
      <c r="AN161" s="353"/>
    </row>
    <row r="162" spans="2:40" ht="74.25" customHeight="1">
      <c r="B162" s="81" t="s">
        <v>954</v>
      </c>
      <c r="C162" s="57" t="s">
        <v>1052</v>
      </c>
      <c r="D162" s="82" t="s">
        <v>67</v>
      </c>
      <c r="E162" s="82" t="s">
        <v>989</v>
      </c>
      <c r="F162" s="82" t="s">
        <v>69</v>
      </c>
      <c r="G162" s="63">
        <v>1</v>
      </c>
      <c r="H162" s="83" t="s">
        <v>1053</v>
      </c>
      <c r="I162" s="84" t="s">
        <v>71</v>
      </c>
      <c r="J162" s="84" t="s">
        <v>72</v>
      </c>
      <c r="K162" s="82" t="s">
        <v>1054</v>
      </c>
      <c r="L162" s="82" t="s">
        <v>1055</v>
      </c>
      <c r="M162" s="82" t="s">
        <v>993</v>
      </c>
      <c r="N162" s="82" t="s">
        <v>559</v>
      </c>
      <c r="O162" s="62" t="s">
        <v>982</v>
      </c>
      <c r="P162" s="62" t="s">
        <v>983</v>
      </c>
      <c r="Q162" s="62" t="s">
        <v>984</v>
      </c>
      <c r="R162" s="62" t="s">
        <v>985</v>
      </c>
      <c r="S162" s="111" t="s">
        <v>75</v>
      </c>
      <c r="T162" s="151">
        <v>24962274</v>
      </c>
      <c r="U162" s="100" t="s">
        <v>94</v>
      </c>
      <c r="V162" s="101" t="s">
        <v>95</v>
      </c>
      <c r="W162" s="107">
        <v>40893788.555555597</v>
      </c>
      <c r="X162" s="101" t="s">
        <v>77</v>
      </c>
      <c r="Y162" s="101" t="s">
        <v>78</v>
      </c>
      <c r="Z162" s="100" t="s">
        <v>79</v>
      </c>
      <c r="AA162" s="100" t="s">
        <v>994</v>
      </c>
      <c r="AC162" s="212">
        <v>0.25</v>
      </c>
      <c r="AD162" s="238">
        <f t="shared" si="21"/>
        <v>1</v>
      </c>
      <c r="AE162" s="239" t="str">
        <f t="shared" si="22"/>
        <v>Avance satisfactorio</v>
      </c>
      <c r="AF162" s="211" t="s">
        <v>1056</v>
      </c>
      <c r="AG162" s="211" t="s">
        <v>1057</v>
      </c>
      <c r="AH162" s="211" t="s">
        <v>76</v>
      </c>
      <c r="AI162" s="192" t="str">
        <f t="shared" si="18"/>
        <v>En gestión</v>
      </c>
      <c r="AJ162" s="80">
        <v>24962274</v>
      </c>
      <c r="AK162" s="80">
        <f t="shared" si="23"/>
        <v>6240568.5</v>
      </c>
      <c r="AL162" s="353"/>
      <c r="AM162" s="353"/>
      <c r="AN162" s="353"/>
    </row>
    <row r="163" spans="2:40" ht="105" customHeight="1">
      <c r="B163" s="81" t="s">
        <v>954</v>
      </c>
      <c r="C163" s="57" t="s">
        <v>1058</v>
      </c>
      <c r="D163" s="82" t="s">
        <v>67</v>
      </c>
      <c r="E163" s="82" t="s">
        <v>989</v>
      </c>
      <c r="F163" s="82" t="s">
        <v>69</v>
      </c>
      <c r="G163" s="63">
        <v>1</v>
      </c>
      <c r="H163" s="83" t="s">
        <v>1059</v>
      </c>
      <c r="I163" s="84" t="s">
        <v>71</v>
      </c>
      <c r="J163" s="84" t="s">
        <v>72</v>
      </c>
      <c r="K163" s="82" t="s">
        <v>991</v>
      </c>
      <c r="L163" s="82" t="s">
        <v>1049</v>
      </c>
      <c r="M163" s="82" t="s">
        <v>993</v>
      </c>
      <c r="N163" s="82" t="s">
        <v>559</v>
      </c>
      <c r="O163" s="64">
        <v>1</v>
      </c>
      <c r="P163" s="64">
        <v>1</v>
      </c>
      <c r="Q163" s="64">
        <v>1</v>
      </c>
      <c r="R163" s="64">
        <v>1</v>
      </c>
      <c r="S163" s="111" t="s">
        <v>75</v>
      </c>
      <c r="T163" s="151">
        <v>24962274</v>
      </c>
      <c r="U163" s="100" t="s">
        <v>94</v>
      </c>
      <c r="V163" s="101" t="s">
        <v>95</v>
      </c>
      <c r="W163" s="107">
        <v>40893788.555555552</v>
      </c>
      <c r="X163" s="101" t="s">
        <v>77</v>
      </c>
      <c r="Y163" s="101" t="s">
        <v>78</v>
      </c>
      <c r="Z163" s="100" t="s">
        <v>79</v>
      </c>
      <c r="AA163" s="100" t="s">
        <v>994</v>
      </c>
      <c r="AC163" s="216">
        <v>0</v>
      </c>
      <c r="AD163" s="238">
        <f t="shared" si="21"/>
        <v>0</v>
      </c>
      <c r="AE163" s="239" t="str">
        <f t="shared" si="22"/>
        <v>Avance insuficiente</v>
      </c>
      <c r="AF163" s="213" t="s">
        <v>1060</v>
      </c>
      <c r="AG163" s="213" t="s">
        <v>1061</v>
      </c>
      <c r="AH163" s="213" t="s">
        <v>76</v>
      </c>
      <c r="AI163" s="192" t="str">
        <f t="shared" si="18"/>
        <v>Sin iniciar</v>
      </c>
      <c r="AJ163" s="80">
        <v>24962274</v>
      </c>
      <c r="AK163" s="80">
        <f t="shared" si="23"/>
        <v>6240568.5</v>
      </c>
      <c r="AL163" s="353"/>
      <c r="AM163" s="353"/>
      <c r="AN163" s="353"/>
    </row>
    <row r="164" spans="2:40" ht="105" customHeight="1">
      <c r="B164" s="81" t="s">
        <v>954</v>
      </c>
      <c r="C164" s="57" t="s">
        <v>1062</v>
      </c>
      <c r="D164" s="82" t="s">
        <v>67</v>
      </c>
      <c r="E164" s="82" t="s">
        <v>989</v>
      </c>
      <c r="F164" s="82" t="s">
        <v>69</v>
      </c>
      <c r="G164" s="63">
        <v>1</v>
      </c>
      <c r="H164" s="83" t="s">
        <v>1063</v>
      </c>
      <c r="I164" s="84" t="s">
        <v>71</v>
      </c>
      <c r="J164" s="84" t="s">
        <v>72</v>
      </c>
      <c r="K164" s="82" t="s">
        <v>991</v>
      </c>
      <c r="L164" s="82" t="s">
        <v>1049</v>
      </c>
      <c r="M164" s="82" t="s">
        <v>993</v>
      </c>
      <c r="N164" s="82" t="s">
        <v>559</v>
      </c>
      <c r="O164" s="64">
        <v>1</v>
      </c>
      <c r="P164" s="64">
        <v>1</v>
      </c>
      <c r="Q164" s="64">
        <v>1</v>
      </c>
      <c r="R164" s="64">
        <v>1</v>
      </c>
      <c r="S164" s="111" t="s">
        <v>75</v>
      </c>
      <c r="T164" s="151">
        <v>24962274</v>
      </c>
      <c r="U164" s="100" t="s">
        <v>94</v>
      </c>
      <c r="V164" s="101" t="s">
        <v>95</v>
      </c>
      <c r="W164" s="107">
        <v>40893788.555555552</v>
      </c>
      <c r="X164" s="101" t="s">
        <v>77</v>
      </c>
      <c r="Y164" s="101" t="s">
        <v>78</v>
      </c>
      <c r="Z164" s="100" t="s">
        <v>79</v>
      </c>
      <c r="AA164" s="100" t="s">
        <v>994</v>
      </c>
      <c r="AC164" s="212">
        <f>(1/1)*1</f>
        <v>1</v>
      </c>
      <c r="AD164" s="238">
        <f t="shared" si="21"/>
        <v>1</v>
      </c>
      <c r="AE164" s="239" t="str">
        <f t="shared" si="22"/>
        <v>Avance satisfactorio</v>
      </c>
      <c r="AF164" s="211" t="s">
        <v>1064</v>
      </c>
      <c r="AG164" s="211" t="s">
        <v>1065</v>
      </c>
      <c r="AH164" s="211" t="s">
        <v>76</v>
      </c>
      <c r="AI164" s="192" t="str">
        <f t="shared" si="18"/>
        <v>Terminado</v>
      </c>
      <c r="AJ164" s="80">
        <v>24962274</v>
      </c>
      <c r="AK164" s="80">
        <f t="shared" si="23"/>
        <v>6240568.5</v>
      </c>
      <c r="AL164" s="353"/>
      <c r="AM164" s="353"/>
      <c r="AN164" s="353"/>
    </row>
    <row r="165" spans="2:40" ht="105" customHeight="1">
      <c r="B165" s="81" t="s">
        <v>954</v>
      </c>
      <c r="C165" s="57" t="s">
        <v>1066</v>
      </c>
      <c r="D165" s="82" t="s">
        <v>67</v>
      </c>
      <c r="E165" s="82" t="s">
        <v>989</v>
      </c>
      <c r="F165" s="82" t="s">
        <v>69</v>
      </c>
      <c r="G165" s="63">
        <v>1</v>
      </c>
      <c r="H165" s="83" t="s">
        <v>1067</v>
      </c>
      <c r="I165" s="84" t="s">
        <v>71</v>
      </c>
      <c r="J165" s="84" t="s">
        <v>72</v>
      </c>
      <c r="K165" s="82" t="s">
        <v>1068</v>
      </c>
      <c r="L165" s="82" t="s">
        <v>1069</v>
      </c>
      <c r="M165" s="82" t="s">
        <v>993</v>
      </c>
      <c r="N165" s="82" t="s">
        <v>559</v>
      </c>
      <c r="O165" s="62" t="s">
        <v>982</v>
      </c>
      <c r="P165" s="62" t="s">
        <v>983</v>
      </c>
      <c r="Q165" s="62" t="s">
        <v>984</v>
      </c>
      <c r="R165" s="62" t="s">
        <v>985</v>
      </c>
      <c r="S165" s="111" t="s">
        <v>75</v>
      </c>
      <c r="T165" s="151">
        <v>24962274</v>
      </c>
      <c r="U165" s="100" t="s">
        <v>94</v>
      </c>
      <c r="V165" s="101" t="s">
        <v>95</v>
      </c>
      <c r="W165" s="107">
        <v>40893788.555555552</v>
      </c>
      <c r="X165" s="101" t="s">
        <v>77</v>
      </c>
      <c r="Y165" s="101" t="s">
        <v>78</v>
      </c>
      <c r="Z165" s="100" t="s">
        <v>79</v>
      </c>
      <c r="AA165" s="100" t="s">
        <v>994</v>
      </c>
      <c r="AC165" s="212">
        <v>0.25</v>
      </c>
      <c r="AD165" s="238">
        <f t="shared" si="21"/>
        <v>1</v>
      </c>
      <c r="AE165" s="239" t="str">
        <f t="shared" si="22"/>
        <v>Avance satisfactorio</v>
      </c>
      <c r="AF165" s="211" t="s">
        <v>1070</v>
      </c>
      <c r="AG165" s="211" t="s">
        <v>1071</v>
      </c>
      <c r="AH165" s="211" t="s">
        <v>76</v>
      </c>
      <c r="AI165" s="192" t="str">
        <f t="shared" si="18"/>
        <v>En gestión</v>
      </c>
      <c r="AJ165" s="80">
        <v>24962274</v>
      </c>
      <c r="AK165" s="80">
        <f t="shared" si="23"/>
        <v>6240568.5</v>
      </c>
      <c r="AL165" s="353"/>
      <c r="AM165" s="353"/>
      <c r="AN165" s="353"/>
    </row>
    <row r="166" spans="2:40" ht="105" customHeight="1">
      <c r="B166" s="81" t="s">
        <v>954</v>
      </c>
      <c r="C166" s="57" t="s">
        <v>1072</v>
      </c>
      <c r="D166" s="82" t="s">
        <v>67</v>
      </c>
      <c r="E166" s="82" t="s">
        <v>989</v>
      </c>
      <c r="F166" s="82" t="s">
        <v>69</v>
      </c>
      <c r="G166" s="63">
        <v>1</v>
      </c>
      <c r="H166" s="83" t="s">
        <v>1073</v>
      </c>
      <c r="I166" s="84" t="s">
        <v>71</v>
      </c>
      <c r="J166" s="84" t="s">
        <v>72</v>
      </c>
      <c r="K166" s="82" t="s">
        <v>1074</v>
      </c>
      <c r="L166" s="82" t="s">
        <v>1075</v>
      </c>
      <c r="M166" s="82" t="s">
        <v>993</v>
      </c>
      <c r="N166" s="82" t="s">
        <v>559</v>
      </c>
      <c r="O166" s="62" t="s">
        <v>982</v>
      </c>
      <c r="P166" s="62" t="s">
        <v>983</v>
      </c>
      <c r="Q166" s="62" t="s">
        <v>984</v>
      </c>
      <c r="R166" s="62" t="s">
        <v>985</v>
      </c>
      <c r="S166" s="111" t="s">
        <v>75</v>
      </c>
      <c r="T166" s="151">
        <v>24962274</v>
      </c>
      <c r="U166" s="100" t="s">
        <v>94</v>
      </c>
      <c r="V166" s="101" t="s">
        <v>95</v>
      </c>
      <c r="W166" s="107">
        <v>40893788.555555552</v>
      </c>
      <c r="X166" s="101" t="s">
        <v>77</v>
      </c>
      <c r="Y166" s="101" t="s">
        <v>78</v>
      </c>
      <c r="Z166" s="100" t="s">
        <v>79</v>
      </c>
      <c r="AA166" s="100" t="s">
        <v>994</v>
      </c>
      <c r="AC166" s="212">
        <v>0.25</v>
      </c>
      <c r="AD166" s="238">
        <f t="shared" si="21"/>
        <v>1</v>
      </c>
      <c r="AE166" s="239" t="str">
        <f t="shared" si="22"/>
        <v>Avance satisfactorio</v>
      </c>
      <c r="AF166" s="211" t="s">
        <v>1076</v>
      </c>
      <c r="AG166" s="211" t="s">
        <v>1077</v>
      </c>
      <c r="AH166" s="211" t="s">
        <v>76</v>
      </c>
      <c r="AI166" s="192" t="str">
        <f t="shared" si="18"/>
        <v>En gestión</v>
      </c>
      <c r="AJ166" s="80">
        <v>24962274</v>
      </c>
      <c r="AK166" s="80">
        <f t="shared" si="23"/>
        <v>6240568.5</v>
      </c>
      <c r="AL166" s="353"/>
      <c r="AM166" s="353"/>
      <c r="AN166" s="353"/>
    </row>
    <row r="167" spans="2:40" ht="102.75" customHeight="1">
      <c r="B167" s="81" t="s">
        <v>954</v>
      </c>
      <c r="C167" s="57" t="s">
        <v>1078</v>
      </c>
      <c r="D167" s="82" t="s">
        <v>67</v>
      </c>
      <c r="E167" s="82" t="s">
        <v>989</v>
      </c>
      <c r="F167" s="82" t="s">
        <v>69</v>
      </c>
      <c r="G167" s="63">
        <v>1</v>
      </c>
      <c r="H167" s="83" t="s">
        <v>1079</v>
      </c>
      <c r="I167" s="84" t="s">
        <v>71</v>
      </c>
      <c r="J167" s="84" t="s">
        <v>72</v>
      </c>
      <c r="K167" s="82" t="s">
        <v>991</v>
      </c>
      <c r="L167" s="82" t="s">
        <v>1080</v>
      </c>
      <c r="M167" s="82" t="s">
        <v>993</v>
      </c>
      <c r="N167" s="82" t="s">
        <v>559</v>
      </c>
      <c r="O167" s="64">
        <v>1</v>
      </c>
      <c r="P167" s="64">
        <v>1</v>
      </c>
      <c r="Q167" s="64">
        <v>1</v>
      </c>
      <c r="R167" s="64">
        <v>1</v>
      </c>
      <c r="S167" s="111" t="s">
        <v>75</v>
      </c>
      <c r="T167" s="151">
        <v>24962274</v>
      </c>
      <c r="U167" s="100" t="s">
        <v>94</v>
      </c>
      <c r="V167" s="101" t="s">
        <v>95</v>
      </c>
      <c r="W167" s="107">
        <v>40893788.555555552</v>
      </c>
      <c r="X167" s="101" t="s">
        <v>77</v>
      </c>
      <c r="Y167" s="101" t="s">
        <v>78</v>
      </c>
      <c r="Z167" s="100" t="s">
        <v>79</v>
      </c>
      <c r="AA167" s="100" t="s">
        <v>994</v>
      </c>
      <c r="AC167" s="212">
        <f>(1/1)*1</f>
        <v>1</v>
      </c>
      <c r="AD167" s="238">
        <f t="shared" si="21"/>
        <v>1</v>
      </c>
      <c r="AE167" s="239" t="str">
        <f t="shared" si="22"/>
        <v>Avance satisfactorio</v>
      </c>
      <c r="AF167" s="211" t="s">
        <v>1081</v>
      </c>
      <c r="AG167" s="211" t="s">
        <v>1082</v>
      </c>
      <c r="AH167" s="211" t="s">
        <v>76</v>
      </c>
      <c r="AI167" s="192" t="str">
        <f t="shared" si="18"/>
        <v>Terminado</v>
      </c>
      <c r="AJ167" s="80">
        <v>24962274</v>
      </c>
      <c r="AK167" s="80">
        <f t="shared" si="23"/>
        <v>6240568.5</v>
      </c>
      <c r="AL167" s="353"/>
      <c r="AM167" s="353"/>
      <c r="AN167" s="353"/>
    </row>
    <row r="168" spans="2:40" ht="97.5" customHeight="1">
      <c r="B168" s="81" t="s">
        <v>954</v>
      </c>
      <c r="C168" s="57" t="s">
        <v>1083</v>
      </c>
      <c r="D168" s="82" t="s">
        <v>67</v>
      </c>
      <c r="E168" s="82" t="s">
        <v>989</v>
      </c>
      <c r="F168" s="82" t="s">
        <v>69</v>
      </c>
      <c r="G168" s="63">
        <v>1</v>
      </c>
      <c r="H168" s="83" t="s">
        <v>1084</v>
      </c>
      <c r="I168" s="84" t="s">
        <v>71</v>
      </c>
      <c r="J168" s="84" t="s">
        <v>72</v>
      </c>
      <c r="K168" s="82" t="s">
        <v>991</v>
      </c>
      <c r="L168" s="82" t="s">
        <v>1085</v>
      </c>
      <c r="M168" s="82" t="s">
        <v>993</v>
      </c>
      <c r="N168" s="82" t="s">
        <v>559</v>
      </c>
      <c r="O168" s="64">
        <v>1</v>
      </c>
      <c r="P168" s="64">
        <v>1</v>
      </c>
      <c r="Q168" s="64">
        <v>1</v>
      </c>
      <c r="R168" s="64">
        <v>1</v>
      </c>
      <c r="S168" s="111" t="s">
        <v>75</v>
      </c>
      <c r="T168" s="151">
        <v>24962274</v>
      </c>
      <c r="U168" s="100" t="s">
        <v>94</v>
      </c>
      <c r="V168" s="101" t="s">
        <v>95</v>
      </c>
      <c r="W168" s="107">
        <v>40893788.555555552</v>
      </c>
      <c r="X168" s="101" t="s">
        <v>77</v>
      </c>
      <c r="Y168" s="101" t="s">
        <v>78</v>
      </c>
      <c r="Z168" s="100" t="s">
        <v>79</v>
      </c>
      <c r="AA168" s="100" t="s">
        <v>994</v>
      </c>
      <c r="AC168" s="212">
        <f>(1/1)*1</f>
        <v>1</v>
      </c>
      <c r="AD168" s="238">
        <f t="shared" si="21"/>
        <v>1</v>
      </c>
      <c r="AE168" s="239" t="str">
        <f t="shared" si="22"/>
        <v>Avance satisfactorio</v>
      </c>
      <c r="AF168" s="211" t="s">
        <v>1086</v>
      </c>
      <c r="AG168" s="211" t="s">
        <v>1087</v>
      </c>
      <c r="AH168" s="211" t="s">
        <v>76</v>
      </c>
      <c r="AI168" s="192" t="str">
        <f t="shared" si="18"/>
        <v>Terminado</v>
      </c>
      <c r="AJ168" s="80">
        <v>24962274</v>
      </c>
      <c r="AK168" s="80">
        <f t="shared" si="23"/>
        <v>6240568.5</v>
      </c>
      <c r="AL168" s="353"/>
      <c r="AM168" s="353"/>
      <c r="AN168" s="353"/>
    </row>
    <row r="169" spans="2:40" ht="102.75" customHeight="1">
      <c r="B169" s="81" t="s">
        <v>954</v>
      </c>
      <c r="C169" s="57" t="s">
        <v>1088</v>
      </c>
      <c r="D169" s="82" t="s">
        <v>67</v>
      </c>
      <c r="E169" s="82" t="s">
        <v>989</v>
      </c>
      <c r="F169" s="82" t="s">
        <v>109</v>
      </c>
      <c r="G169" s="63">
        <v>1</v>
      </c>
      <c r="H169" s="83" t="s">
        <v>1089</v>
      </c>
      <c r="I169" s="84" t="s">
        <v>218</v>
      </c>
      <c r="J169" s="84" t="s">
        <v>72</v>
      </c>
      <c r="K169" s="82" t="s">
        <v>1090</v>
      </c>
      <c r="L169" s="82" t="s">
        <v>1091</v>
      </c>
      <c r="M169" s="85">
        <v>45474</v>
      </c>
      <c r="N169" s="85" t="s">
        <v>559</v>
      </c>
      <c r="O169" s="63">
        <v>0</v>
      </c>
      <c r="P169" s="63">
        <v>0</v>
      </c>
      <c r="Q169" s="64">
        <v>0.5</v>
      </c>
      <c r="R169" s="64">
        <v>1</v>
      </c>
      <c r="S169" s="111" t="s">
        <v>75</v>
      </c>
      <c r="T169" s="151">
        <v>220091858</v>
      </c>
      <c r="U169" s="100" t="s">
        <v>94</v>
      </c>
      <c r="V169" s="101" t="s">
        <v>95</v>
      </c>
      <c r="W169" s="107">
        <v>307426626.68000001</v>
      </c>
      <c r="X169" s="101" t="s">
        <v>77</v>
      </c>
      <c r="Y169" s="101" t="s">
        <v>78</v>
      </c>
      <c r="Z169" s="100" t="s">
        <v>79</v>
      </c>
      <c r="AA169" s="100" t="s">
        <v>994</v>
      </c>
      <c r="AC169" s="211">
        <v>0</v>
      </c>
      <c r="AD169" s="238" t="str">
        <f t="shared" si="21"/>
        <v>No Aplica</v>
      </c>
      <c r="AE169" s="239" t="str">
        <f t="shared" si="22"/>
        <v>No reporta avance en el periodo</v>
      </c>
      <c r="AF169" s="211" t="s">
        <v>76</v>
      </c>
      <c r="AG169" s="211" t="s">
        <v>76</v>
      </c>
      <c r="AH169" s="211" t="s">
        <v>76</v>
      </c>
      <c r="AI169" s="192" t="str">
        <f t="shared" si="18"/>
        <v>Sin iniciar</v>
      </c>
      <c r="AJ169" s="80">
        <v>220091858</v>
      </c>
      <c r="AK169" s="80">
        <v>0</v>
      </c>
      <c r="AL169" s="353"/>
      <c r="AM169" s="353"/>
      <c r="AN169" s="353"/>
    </row>
    <row r="170" spans="2:40" ht="69.75" customHeight="1">
      <c r="B170" s="81" t="s">
        <v>954</v>
      </c>
      <c r="C170" s="57" t="s">
        <v>1092</v>
      </c>
      <c r="D170" s="82" t="s">
        <v>67</v>
      </c>
      <c r="E170" s="82" t="s">
        <v>204</v>
      </c>
      <c r="F170" s="82" t="s">
        <v>109</v>
      </c>
      <c r="G170" s="69">
        <v>1</v>
      </c>
      <c r="H170" s="83" t="s">
        <v>1093</v>
      </c>
      <c r="I170" s="84" t="s">
        <v>71</v>
      </c>
      <c r="J170" s="84" t="s">
        <v>157</v>
      </c>
      <c r="K170" s="82" t="s">
        <v>1094</v>
      </c>
      <c r="L170" s="82" t="s">
        <v>1095</v>
      </c>
      <c r="M170" s="85">
        <v>45566</v>
      </c>
      <c r="N170" s="82" t="s">
        <v>559</v>
      </c>
      <c r="O170" s="62">
        <v>0</v>
      </c>
      <c r="P170" s="62">
        <v>0</v>
      </c>
      <c r="Q170" s="62">
        <v>0</v>
      </c>
      <c r="R170" s="62">
        <v>1</v>
      </c>
      <c r="S170" s="111" t="s">
        <v>75</v>
      </c>
      <c r="T170" s="151">
        <v>55451013</v>
      </c>
      <c r="U170" s="100" t="s">
        <v>94</v>
      </c>
      <c r="V170" s="101" t="s">
        <v>95</v>
      </c>
      <c r="W170" s="107">
        <v>305133500</v>
      </c>
      <c r="X170" s="101" t="s">
        <v>77</v>
      </c>
      <c r="Y170" s="101" t="s">
        <v>78</v>
      </c>
      <c r="Z170" s="100" t="s">
        <v>79</v>
      </c>
      <c r="AA170" s="101" t="s">
        <v>76</v>
      </c>
      <c r="AC170" s="211">
        <v>0</v>
      </c>
      <c r="AD170" s="238" t="str">
        <f t="shared" si="21"/>
        <v>No Aplica</v>
      </c>
      <c r="AE170" s="239" t="str">
        <f t="shared" si="22"/>
        <v>No reporta avance en el periodo</v>
      </c>
      <c r="AF170" s="211" t="s">
        <v>76</v>
      </c>
      <c r="AG170" s="211" t="s">
        <v>76</v>
      </c>
      <c r="AH170" s="211" t="s">
        <v>76</v>
      </c>
      <c r="AI170" s="192" t="str">
        <f t="shared" si="18"/>
        <v>Sin iniciar</v>
      </c>
      <c r="AJ170" s="80">
        <v>55451013</v>
      </c>
      <c r="AK170" s="80">
        <v>0</v>
      </c>
      <c r="AL170" s="353"/>
      <c r="AM170" s="353"/>
      <c r="AN170" s="353"/>
    </row>
    <row r="171" spans="2:40" ht="85.5" customHeight="1">
      <c r="B171" s="81" t="s">
        <v>954</v>
      </c>
      <c r="C171" s="57" t="s">
        <v>1096</v>
      </c>
      <c r="D171" s="82" t="s">
        <v>67</v>
      </c>
      <c r="E171" s="82" t="s">
        <v>204</v>
      </c>
      <c r="F171" s="82" t="s">
        <v>109</v>
      </c>
      <c r="G171" s="69">
        <v>1</v>
      </c>
      <c r="H171" s="83" t="s">
        <v>1097</v>
      </c>
      <c r="I171" s="84" t="s">
        <v>71</v>
      </c>
      <c r="J171" s="84" t="s">
        <v>157</v>
      </c>
      <c r="K171" s="82" t="s">
        <v>1098</v>
      </c>
      <c r="L171" s="82" t="s">
        <v>1099</v>
      </c>
      <c r="M171" s="85">
        <v>45566</v>
      </c>
      <c r="N171" s="82" t="s">
        <v>559</v>
      </c>
      <c r="O171" s="62">
        <v>0</v>
      </c>
      <c r="P171" s="62">
        <v>0</v>
      </c>
      <c r="Q171" s="62">
        <v>0</v>
      </c>
      <c r="R171" s="62">
        <v>1</v>
      </c>
      <c r="S171" s="111" t="s">
        <v>75</v>
      </c>
      <c r="T171" s="151">
        <v>55451013</v>
      </c>
      <c r="U171" s="100" t="s">
        <v>94</v>
      </c>
      <c r="V171" s="101" t="s">
        <v>95</v>
      </c>
      <c r="W171" s="107">
        <v>119459250</v>
      </c>
      <c r="X171" s="101" t="s">
        <v>77</v>
      </c>
      <c r="Y171" s="101" t="s">
        <v>78</v>
      </c>
      <c r="Z171" s="100" t="s">
        <v>79</v>
      </c>
      <c r="AA171" s="101" t="s">
        <v>76</v>
      </c>
      <c r="AC171" s="211">
        <v>0</v>
      </c>
      <c r="AD171" s="238" t="str">
        <f t="shared" si="21"/>
        <v>No Aplica</v>
      </c>
      <c r="AE171" s="239" t="str">
        <f t="shared" si="22"/>
        <v>No reporta avance en el periodo</v>
      </c>
      <c r="AF171" s="211" t="s">
        <v>76</v>
      </c>
      <c r="AG171" s="211" t="s">
        <v>76</v>
      </c>
      <c r="AH171" s="211" t="s">
        <v>76</v>
      </c>
      <c r="AI171" s="192" t="str">
        <f t="shared" si="18"/>
        <v>Sin iniciar</v>
      </c>
      <c r="AJ171" s="80">
        <v>55451013</v>
      </c>
      <c r="AK171" s="80">
        <v>0</v>
      </c>
      <c r="AL171" s="354"/>
      <c r="AM171" s="354"/>
      <c r="AN171" s="354"/>
    </row>
    <row r="172" spans="2:40" ht="97.5" customHeight="1">
      <c r="B172" s="81" t="s">
        <v>954</v>
      </c>
      <c r="C172" s="57" t="s">
        <v>1100</v>
      </c>
      <c r="D172" s="82" t="s">
        <v>67</v>
      </c>
      <c r="E172" s="82" t="s">
        <v>989</v>
      </c>
      <c r="F172" s="82" t="s">
        <v>109</v>
      </c>
      <c r="G172" s="63">
        <v>1</v>
      </c>
      <c r="H172" s="83" t="s">
        <v>1101</v>
      </c>
      <c r="I172" s="84" t="s">
        <v>71</v>
      </c>
      <c r="J172" s="84" t="s">
        <v>72</v>
      </c>
      <c r="K172" s="82" t="s">
        <v>1102</v>
      </c>
      <c r="L172" s="82" t="s">
        <v>1103</v>
      </c>
      <c r="M172" s="82" t="s">
        <v>993</v>
      </c>
      <c r="N172" s="82" t="s">
        <v>559</v>
      </c>
      <c r="O172" s="62" t="s">
        <v>982</v>
      </c>
      <c r="P172" s="62" t="s">
        <v>983</v>
      </c>
      <c r="Q172" s="62" t="s">
        <v>984</v>
      </c>
      <c r="R172" s="62" t="s">
        <v>985</v>
      </c>
      <c r="S172" s="111" t="s">
        <v>75</v>
      </c>
      <c r="T172" s="151">
        <v>91459212</v>
      </c>
      <c r="U172" s="100" t="s">
        <v>960</v>
      </c>
      <c r="V172" s="100" t="s">
        <v>1104</v>
      </c>
      <c r="W172" s="107">
        <v>214662528</v>
      </c>
      <c r="X172" s="101" t="s">
        <v>77</v>
      </c>
      <c r="Y172" s="101" t="s">
        <v>78</v>
      </c>
      <c r="Z172" s="100" t="s">
        <v>79</v>
      </c>
      <c r="AA172" s="101" t="s">
        <v>76</v>
      </c>
      <c r="AC172" s="212">
        <v>0.25</v>
      </c>
      <c r="AD172" s="238">
        <f t="shared" si="21"/>
        <v>1</v>
      </c>
      <c r="AE172" s="239" t="str">
        <f t="shared" si="22"/>
        <v>Avance satisfactorio</v>
      </c>
      <c r="AF172" s="211" t="s">
        <v>1105</v>
      </c>
      <c r="AG172" s="211" t="s">
        <v>1106</v>
      </c>
      <c r="AH172" s="211" t="s">
        <v>76</v>
      </c>
      <c r="AI172" s="192" t="str">
        <f t="shared" si="18"/>
        <v>En gestión</v>
      </c>
      <c r="AJ172" s="80">
        <v>91459212</v>
      </c>
      <c r="AK172" s="80">
        <f>AJ172*(3/12)</f>
        <v>22864803</v>
      </c>
      <c r="AL172" s="217">
        <v>0</v>
      </c>
      <c r="AM172" s="217">
        <v>0</v>
      </c>
      <c r="AN172" s="217">
        <v>0</v>
      </c>
    </row>
    <row r="173" spans="2:40" ht="96" customHeight="1">
      <c r="B173" s="81" t="s">
        <v>954</v>
      </c>
      <c r="C173" s="57" t="s">
        <v>1107</v>
      </c>
      <c r="D173" s="82" t="s">
        <v>67</v>
      </c>
      <c r="E173" s="82" t="s">
        <v>1108</v>
      </c>
      <c r="F173" s="82" t="s">
        <v>109</v>
      </c>
      <c r="G173" s="63">
        <v>1</v>
      </c>
      <c r="H173" s="83" t="s">
        <v>1109</v>
      </c>
      <c r="I173" s="84" t="s">
        <v>71</v>
      </c>
      <c r="J173" s="84" t="s">
        <v>72</v>
      </c>
      <c r="K173" s="82" t="s">
        <v>1110</v>
      </c>
      <c r="L173" s="82" t="s">
        <v>1111</v>
      </c>
      <c r="M173" s="82" t="s">
        <v>993</v>
      </c>
      <c r="N173" s="82" t="s">
        <v>559</v>
      </c>
      <c r="O173" s="62" t="s">
        <v>982</v>
      </c>
      <c r="P173" s="62" t="s">
        <v>983</v>
      </c>
      <c r="Q173" s="62" t="s">
        <v>984</v>
      </c>
      <c r="R173" s="62" t="s">
        <v>985</v>
      </c>
      <c r="S173" s="111" t="s">
        <v>75</v>
      </c>
      <c r="T173" s="151">
        <v>287473326</v>
      </c>
      <c r="U173" s="100" t="s">
        <v>960</v>
      </c>
      <c r="V173" s="100" t="s">
        <v>221</v>
      </c>
      <c r="W173" s="107">
        <v>471050000</v>
      </c>
      <c r="X173" s="101" t="s">
        <v>77</v>
      </c>
      <c r="Y173" s="101" t="s">
        <v>78</v>
      </c>
      <c r="Z173" s="100" t="s">
        <v>79</v>
      </c>
      <c r="AA173" s="101" t="s">
        <v>76</v>
      </c>
      <c r="AC173" s="212">
        <v>0.25</v>
      </c>
      <c r="AD173" s="238">
        <f t="shared" si="21"/>
        <v>1</v>
      </c>
      <c r="AE173" s="239" t="str">
        <f t="shared" si="22"/>
        <v>Avance satisfactorio</v>
      </c>
      <c r="AF173" s="211" t="s">
        <v>1112</v>
      </c>
      <c r="AG173" s="211" t="s">
        <v>1113</v>
      </c>
      <c r="AH173" s="211" t="s">
        <v>76</v>
      </c>
      <c r="AI173" s="192" t="str">
        <f t="shared" si="18"/>
        <v>En gestión</v>
      </c>
      <c r="AJ173" s="80">
        <v>287473326</v>
      </c>
      <c r="AK173" s="80">
        <f>AJ173*(3/12)</f>
        <v>71868331.5</v>
      </c>
      <c r="AL173" s="217">
        <v>471050000</v>
      </c>
      <c r="AM173" s="217">
        <v>150400000</v>
      </c>
      <c r="AN173" s="217">
        <v>21560000</v>
      </c>
    </row>
    <row r="174" spans="2:40" ht="94.5" customHeight="1">
      <c r="B174" s="81" t="s">
        <v>954</v>
      </c>
      <c r="C174" s="57" t="s">
        <v>1114</v>
      </c>
      <c r="D174" s="82" t="s">
        <v>67</v>
      </c>
      <c r="E174" s="82" t="s">
        <v>989</v>
      </c>
      <c r="F174" s="82" t="s">
        <v>109</v>
      </c>
      <c r="G174" s="63">
        <v>1</v>
      </c>
      <c r="H174" s="83" t="s">
        <v>1115</v>
      </c>
      <c r="I174" s="84" t="s">
        <v>71</v>
      </c>
      <c r="J174" s="84" t="s">
        <v>72</v>
      </c>
      <c r="K174" s="82" t="s">
        <v>1116</v>
      </c>
      <c r="L174" s="82" t="s">
        <v>1117</v>
      </c>
      <c r="M174" s="85" t="s">
        <v>993</v>
      </c>
      <c r="N174" s="85">
        <v>45473</v>
      </c>
      <c r="O174" s="64">
        <v>1</v>
      </c>
      <c r="P174" s="64">
        <v>1</v>
      </c>
      <c r="Q174" s="64">
        <v>0</v>
      </c>
      <c r="R174" s="64">
        <v>0</v>
      </c>
      <c r="S174" s="111" t="s">
        <v>75</v>
      </c>
      <c r="T174" s="151">
        <v>91459212</v>
      </c>
      <c r="U174" s="100" t="s">
        <v>76</v>
      </c>
      <c r="V174" s="101" t="s">
        <v>76</v>
      </c>
      <c r="W174" s="107">
        <v>0</v>
      </c>
      <c r="X174" s="101" t="s">
        <v>77</v>
      </c>
      <c r="Y174" s="101" t="s">
        <v>78</v>
      </c>
      <c r="Z174" s="100" t="s">
        <v>79</v>
      </c>
      <c r="AA174" s="101" t="s">
        <v>76</v>
      </c>
      <c r="AC174" s="212">
        <f>(6/6)</f>
        <v>1</v>
      </c>
      <c r="AD174" s="238">
        <f t="shared" si="21"/>
        <v>1</v>
      </c>
      <c r="AE174" s="239" t="str">
        <f t="shared" si="22"/>
        <v>Avance satisfactorio</v>
      </c>
      <c r="AF174" s="211" t="s">
        <v>1118</v>
      </c>
      <c r="AG174" s="211" t="s">
        <v>1119</v>
      </c>
      <c r="AH174" s="211" t="s">
        <v>76</v>
      </c>
      <c r="AI174" s="192" t="str">
        <f t="shared" si="18"/>
        <v>Terminado</v>
      </c>
      <c r="AJ174" s="80">
        <v>91459212</v>
      </c>
      <c r="AK174" s="80">
        <f>AJ174*(3/12)</f>
        <v>22864803</v>
      </c>
      <c r="AL174" s="193">
        <v>0</v>
      </c>
      <c r="AM174" s="193">
        <v>0</v>
      </c>
      <c r="AN174" s="193">
        <v>0</v>
      </c>
    </row>
    <row r="175" spans="2:40" ht="75" customHeight="1">
      <c r="B175" s="81" t="s">
        <v>954</v>
      </c>
      <c r="C175" s="57" t="s">
        <v>1120</v>
      </c>
      <c r="D175" s="82" t="s">
        <v>67</v>
      </c>
      <c r="E175" s="82" t="s">
        <v>737</v>
      </c>
      <c r="F175" s="82" t="s">
        <v>109</v>
      </c>
      <c r="G175" s="63">
        <v>1</v>
      </c>
      <c r="H175" s="83" t="s">
        <v>1121</v>
      </c>
      <c r="I175" s="84" t="s">
        <v>71</v>
      </c>
      <c r="J175" s="84" t="s">
        <v>72</v>
      </c>
      <c r="K175" s="82" t="s">
        <v>1122</v>
      </c>
      <c r="L175" s="82" t="s">
        <v>1123</v>
      </c>
      <c r="M175" s="85">
        <v>45474</v>
      </c>
      <c r="N175" s="82" t="s">
        <v>1124</v>
      </c>
      <c r="O175" s="63">
        <v>0</v>
      </c>
      <c r="P175" s="63">
        <v>0</v>
      </c>
      <c r="Q175" s="64">
        <v>1</v>
      </c>
      <c r="R175" s="63">
        <v>0</v>
      </c>
      <c r="S175" s="111" t="s">
        <v>75</v>
      </c>
      <c r="T175" s="151">
        <v>180695880</v>
      </c>
      <c r="U175" s="100" t="s">
        <v>111</v>
      </c>
      <c r="V175" s="101" t="s">
        <v>112</v>
      </c>
      <c r="W175" s="107">
        <f>83000000/2</f>
        <v>41500000</v>
      </c>
      <c r="X175" s="101" t="s">
        <v>77</v>
      </c>
      <c r="Y175" s="101" t="s">
        <v>78</v>
      </c>
      <c r="Z175" s="100" t="s">
        <v>79</v>
      </c>
      <c r="AA175" s="101" t="s">
        <v>76</v>
      </c>
      <c r="AC175" s="211">
        <v>0</v>
      </c>
      <c r="AD175" s="238" t="str">
        <f t="shared" si="21"/>
        <v>No Aplica</v>
      </c>
      <c r="AE175" s="239" t="str">
        <f t="shared" si="22"/>
        <v>No reporta avance en el periodo</v>
      </c>
      <c r="AF175" s="211" t="s">
        <v>76</v>
      </c>
      <c r="AG175" s="211" t="s">
        <v>76</v>
      </c>
      <c r="AH175" s="211" t="s">
        <v>76</v>
      </c>
      <c r="AI175" s="192" t="str">
        <f t="shared" si="18"/>
        <v>Sin iniciar</v>
      </c>
      <c r="AJ175" s="80">
        <v>180695880</v>
      </c>
      <c r="AK175" s="80">
        <v>0</v>
      </c>
      <c r="AL175" s="352">
        <v>83000000</v>
      </c>
      <c r="AM175" s="352">
        <v>82500000</v>
      </c>
      <c r="AN175" s="352">
        <v>10450000</v>
      </c>
    </row>
    <row r="176" spans="2:40" ht="128.25" customHeight="1">
      <c r="B176" s="81" t="s">
        <v>954</v>
      </c>
      <c r="C176" s="57" t="s">
        <v>1125</v>
      </c>
      <c r="D176" s="82" t="s">
        <v>67</v>
      </c>
      <c r="E176" s="82" t="s">
        <v>737</v>
      </c>
      <c r="F176" s="82" t="s">
        <v>109</v>
      </c>
      <c r="G176" s="63">
        <v>1</v>
      </c>
      <c r="H176" s="83" t="s">
        <v>1126</v>
      </c>
      <c r="I176" s="84" t="s">
        <v>71</v>
      </c>
      <c r="J176" s="84" t="s">
        <v>72</v>
      </c>
      <c r="K176" s="82" t="s">
        <v>1127</v>
      </c>
      <c r="L176" s="82" t="s">
        <v>1128</v>
      </c>
      <c r="M176" s="85">
        <v>45383</v>
      </c>
      <c r="N176" s="82" t="s">
        <v>559</v>
      </c>
      <c r="O176" s="63">
        <v>0</v>
      </c>
      <c r="P176" s="64">
        <v>0.3</v>
      </c>
      <c r="Q176" s="64">
        <v>0.4</v>
      </c>
      <c r="R176" s="64">
        <v>1</v>
      </c>
      <c r="S176" s="111" t="s">
        <v>75</v>
      </c>
      <c r="T176" s="151">
        <v>180695880</v>
      </c>
      <c r="U176" s="100" t="s">
        <v>111</v>
      </c>
      <c r="V176" s="101" t="s">
        <v>112</v>
      </c>
      <c r="W176" s="107">
        <f>83000000/2</f>
        <v>41500000</v>
      </c>
      <c r="X176" s="101" t="s">
        <v>77</v>
      </c>
      <c r="Y176" s="101" t="s">
        <v>78</v>
      </c>
      <c r="Z176" s="100" t="s">
        <v>79</v>
      </c>
      <c r="AA176" s="101" t="s">
        <v>76</v>
      </c>
      <c r="AC176" s="211">
        <v>0</v>
      </c>
      <c r="AD176" s="238" t="str">
        <f t="shared" si="21"/>
        <v>No Aplica</v>
      </c>
      <c r="AE176" s="239" t="str">
        <f t="shared" si="22"/>
        <v>No reporta avance en el periodo</v>
      </c>
      <c r="AF176" s="211" t="s">
        <v>76</v>
      </c>
      <c r="AG176" s="211" t="s">
        <v>76</v>
      </c>
      <c r="AH176" s="211" t="s">
        <v>76</v>
      </c>
      <c r="AI176" s="192" t="str">
        <f t="shared" si="18"/>
        <v>Sin iniciar</v>
      </c>
      <c r="AJ176" s="80">
        <v>180695880</v>
      </c>
      <c r="AK176" s="80">
        <v>0</v>
      </c>
      <c r="AL176" s="354"/>
      <c r="AM176" s="354"/>
      <c r="AN176" s="354"/>
    </row>
    <row r="177" spans="2:40" ht="84.75" customHeight="1">
      <c r="B177" s="81" t="s">
        <v>954</v>
      </c>
      <c r="C177" s="57" t="s">
        <v>1129</v>
      </c>
      <c r="D177" s="82" t="s">
        <v>67</v>
      </c>
      <c r="E177" s="82" t="s">
        <v>989</v>
      </c>
      <c r="F177" s="82" t="s">
        <v>109</v>
      </c>
      <c r="G177" s="69">
        <v>4</v>
      </c>
      <c r="H177" s="83" t="s">
        <v>1130</v>
      </c>
      <c r="I177" s="84" t="s">
        <v>71</v>
      </c>
      <c r="J177" s="84" t="s">
        <v>157</v>
      </c>
      <c r="K177" s="82" t="s">
        <v>1131</v>
      </c>
      <c r="L177" s="82" t="s">
        <v>1132</v>
      </c>
      <c r="M177" s="85" t="s">
        <v>993</v>
      </c>
      <c r="N177" s="85" t="s">
        <v>559</v>
      </c>
      <c r="O177" s="62">
        <v>1</v>
      </c>
      <c r="P177" s="62">
        <v>1</v>
      </c>
      <c r="Q177" s="62">
        <v>1</v>
      </c>
      <c r="R177" s="62">
        <v>1</v>
      </c>
      <c r="S177" s="111" t="s">
        <v>75</v>
      </c>
      <c r="T177" s="151">
        <v>220091858</v>
      </c>
      <c r="U177" s="100" t="s">
        <v>94</v>
      </c>
      <c r="V177" s="101" t="s">
        <v>1133</v>
      </c>
      <c r="W177" s="331">
        <v>593703137.66999996</v>
      </c>
      <c r="X177" s="101" t="s">
        <v>77</v>
      </c>
      <c r="Y177" s="101" t="s">
        <v>78</v>
      </c>
      <c r="Z177" s="100" t="s">
        <v>79</v>
      </c>
      <c r="AA177" s="101" t="s">
        <v>76</v>
      </c>
      <c r="AC177" s="211">
        <v>1</v>
      </c>
      <c r="AD177" s="238">
        <f t="shared" si="21"/>
        <v>1</v>
      </c>
      <c r="AE177" s="239" t="str">
        <f t="shared" si="22"/>
        <v>Avance satisfactorio</v>
      </c>
      <c r="AF177" s="211" t="s">
        <v>1134</v>
      </c>
      <c r="AG177" s="211" t="s">
        <v>1135</v>
      </c>
      <c r="AH177" s="211" t="s">
        <v>76</v>
      </c>
      <c r="AI177" s="192" t="str">
        <f>IF(AC177&lt;1,"Sin iniciar",IF(AC177=100,"Terminado","En gestión"))</f>
        <v>En gestión</v>
      </c>
      <c r="AJ177" s="80">
        <v>220091858</v>
      </c>
      <c r="AK177" s="80">
        <f>AJ177*3/12</f>
        <v>55022964.5</v>
      </c>
      <c r="AL177" s="352">
        <v>565807995.66999996</v>
      </c>
      <c r="AM177" s="352">
        <v>455212204</v>
      </c>
      <c r="AN177" s="352">
        <v>44608999</v>
      </c>
    </row>
    <row r="178" spans="2:40" ht="60" customHeight="1">
      <c r="B178" s="81" t="s">
        <v>954</v>
      </c>
      <c r="C178" s="57" t="s">
        <v>1136</v>
      </c>
      <c r="D178" s="82" t="s">
        <v>67</v>
      </c>
      <c r="E178" s="82" t="s">
        <v>204</v>
      </c>
      <c r="F178" s="82" t="s">
        <v>109</v>
      </c>
      <c r="G178" s="63">
        <v>1</v>
      </c>
      <c r="H178" s="83" t="s">
        <v>1137</v>
      </c>
      <c r="I178" s="84" t="s">
        <v>71</v>
      </c>
      <c r="J178" s="84" t="s">
        <v>72</v>
      </c>
      <c r="K178" s="82" t="s">
        <v>1138</v>
      </c>
      <c r="L178" s="82" t="s">
        <v>1139</v>
      </c>
      <c r="M178" s="85">
        <v>45566</v>
      </c>
      <c r="N178" s="82" t="s">
        <v>559</v>
      </c>
      <c r="O178" s="62">
        <v>0</v>
      </c>
      <c r="P178" s="62">
        <v>0</v>
      </c>
      <c r="Q178" s="62">
        <v>0</v>
      </c>
      <c r="R178" s="63">
        <v>1</v>
      </c>
      <c r="S178" s="111" t="s">
        <v>75</v>
      </c>
      <c r="T178" s="151">
        <v>55451013</v>
      </c>
      <c r="U178" s="100" t="s">
        <v>94</v>
      </c>
      <c r="V178" s="101" t="s">
        <v>1133</v>
      </c>
      <c r="W178" s="333"/>
      <c r="X178" s="101" t="s">
        <v>77</v>
      </c>
      <c r="Y178" s="101" t="s">
        <v>78</v>
      </c>
      <c r="Z178" s="100" t="s">
        <v>79</v>
      </c>
      <c r="AA178" s="101" t="s">
        <v>76</v>
      </c>
      <c r="AC178" s="211">
        <v>0</v>
      </c>
      <c r="AD178" s="238" t="str">
        <f t="shared" si="21"/>
        <v>No Aplica</v>
      </c>
      <c r="AE178" s="239" t="str">
        <f t="shared" si="22"/>
        <v>No reporta avance en el periodo</v>
      </c>
      <c r="AF178" s="211" t="s">
        <v>76</v>
      </c>
      <c r="AG178" s="211" t="s">
        <v>76</v>
      </c>
      <c r="AH178" s="211" t="s">
        <v>76</v>
      </c>
      <c r="AI178" s="192" t="str">
        <f t="shared" ref="AI178:AI204" si="24">IF(AC178&lt;1%,"Sin iniciar",IF(AC178=100%,"Terminado","En gestión"))</f>
        <v>Sin iniciar</v>
      </c>
      <c r="AJ178" s="80">
        <v>55451013</v>
      </c>
      <c r="AK178" s="80">
        <v>0</v>
      </c>
      <c r="AL178" s="354"/>
      <c r="AM178" s="354"/>
      <c r="AN178" s="354"/>
    </row>
    <row r="179" spans="2:40" ht="99.75" customHeight="1">
      <c r="B179" s="13" t="s">
        <v>1140</v>
      </c>
      <c r="C179" s="57" t="s">
        <v>1141</v>
      </c>
      <c r="D179" s="14" t="s">
        <v>67</v>
      </c>
      <c r="E179" s="14" t="s">
        <v>1108</v>
      </c>
      <c r="F179" s="14" t="s">
        <v>69</v>
      </c>
      <c r="G179" s="64">
        <v>1</v>
      </c>
      <c r="H179" s="14" t="s">
        <v>1142</v>
      </c>
      <c r="I179" s="16" t="s">
        <v>71</v>
      </c>
      <c r="J179" s="16" t="s">
        <v>72</v>
      </c>
      <c r="K179" s="14" t="s">
        <v>1143</v>
      </c>
      <c r="L179" s="14" t="s">
        <v>1144</v>
      </c>
      <c r="M179" s="32">
        <v>45323</v>
      </c>
      <c r="N179" s="15" t="s">
        <v>877</v>
      </c>
      <c r="O179" s="63">
        <v>0.6</v>
      </c>
      <c r="P179" s="63">
        <v>0.9</v>
      </c>
      <c r="Q179" s="63">
        <v>1</v>
      </c>
      <c r="R179" s="63">
        <v>0</v>
      </c>
      <c r="S179" s="111" t="s">
        <v>75</v>
      </c>
      <c r="T179" s="165">
        <v>20781125.07</v>
      </c>
      <c r="U179" s="27" t="s">
        <v>960</v>
      </c>
      <c r="V179" s="16" t="s">
        <v>1001</v>
      </c>
      <c r="W179" s="25">
        <v>885006500</v>
      </c>
      <c r="X179" s="16" t="s">
        <v>77</v>
      </c>
      <c r="Y179" s="16" t="s">
        <v>78</v>
      </c>
      <c r="Z179" s="14" t="s">
        <v>79</v>
      </c>
      <c r="AA179" s="16" t="s">
        <v>80</v>
      </c>
      <c r="AC179" s="183">
        <f>1.2/2</f>
        <v>0.6</v>
      </c>
      <c r="AD179" s="238">
        <f t="shared" si="21"/>
        <v>1</v>
      </c>
      <c r="AE179" s="239" t="str">
        <f t="shared" si="22"/>
        <v>Avance satisfactorio</v>
      </c>
      <c r="AF179" s="188" t="s">
        <v>1145</v>
      </c>
      <c r="AG179" s="188" t="s">
        <v>1146</v>
      </c>
      <c r="AH179" s="188" t="s">
        <v>76</v>
      </c>
      <c r="AI179" s="192" t="str">
        <f t="shared" si="24"/>
        <v>En gestión</v>
      </c>
      <c r="AJ179" s="80">
        <v>20781125.07</v>
      </c>
      <c r="AK179" s="80">
        <v>20781125.07</v>
      </c>
      <c r="AL179" s="253">
        <v>290929679000</v>
      </c>
      <c r="AM179" s="253">
        <v>22819243638.43</v>
      </c>
      <c r="AN179" s="253">
        <v>1005549722.27</v>
      </c>
    </row>
    <row r="180" spans="2:40" ht="204.75" customHeight="1">
      <c r="B180" s="13" t="s">
        <v>1140</v>
      </c>
      <c r="C180" s="57" t="s">
        <v>1147</v>
      </c>
      <c r="D180" s="14" t="s">
        <v>67</v>
      </c>
      <c r="E180" s="14" t="s">
        <v>1108</v>
      </c>
      <c r="F180" s="27" t="s">
        <v>155</v>
      </c>
      <c r="G180" s="64">
        <v>0.33</v>
      </c>
      <c r="H180" s="14" t="s">
        <v>1148</v>
      </c>
      <c r="I180" s="16" t="s">
        <v>71</v>
      </c>
      <c r="J180" s="16" t="s">
        <v>72</v>
      </c>
      <c r="K180" s="14" t="s">
        <v>1149</v>
      </c>
      <c r="L180" s="14" t="s">
        <v>1150</v>
      </c>
      <c r="M180" s="32">
        <v>45323</v>
      </c>
      <c r="N180" s="15" t="s">
        <v>877</v>
      </c>
      <c r="O180" s="63">
        <v>0.1</v>
      </c>
      <c r="P180" s="63">
        <v>0.2</v>
      </c>
      <c r="Q180" s="63">
        <v>0.33</v>
      </c>
      <c r="R180" s="63">
        <v>0</v>
      </c>
      <c r="S180" s="111" t="s">
        <v>75</v>
      </c>
      <c r="T180" s="165">
        <v>10390562.529999999</v>
      </c>
      <c r="U180" s="27" t="s">
        <v>960</v>
      </c>
      <c r="V180" s="16" t="s">
        <v>1001</v>
      </c>
      <c r="W180" s="25">
        <v>13180176000</v>
      </c>
      <c r="X180" s="16" t="s">
        <v>77</v>
      </c>
      <c r="Y180" s="16" t="s">
        <v>78</v>
      </c>
      <c r="Z180" s="14" t="s">
        <v>79</v>
      </c>
      <c r="AA180" s="16" t="s">
        <v>80</v>
      </c>
      <c r="AC180" s="196">
        <v>0.1</v>
      </c>
      <c r="AD180" s="238">
        <f t="shared" si="21"/>
        <v>1</v>
      </c>
      <c r="AE180" s="239" t="str">
        <f t="shared" si="22"/>
        <v>Avance satisfactorio</v>
      </c>
      <c r="AF180" s="188" t="s">
        <v>1151</v>
      </c>
      <c r="AG180" s="188" t="s">
        <v>1152</v>
      </c>
      <c r="AH180" s="188" t="s">
        <v>76</v>
      </c>
      <c r="AI180" s="192" t="str">
        <f t="shared" si="24"/>
        <v>En gestión</v>
      </c>
      <c r="AJ180" s="80">
        <v>10390562.529999999</v>
      </c>
      <c r="AK180" s="80">
        <v>10390562.529999999</v>
      </c>
      <c r="AL180" s="255"/>
      <c r="AM180" s="255"/>
      <c r="AN180" s="255"/>
    </row>
    <row r="181" spans="2:40" ht="90" customHeight="1">
      <c r="B181" s="13" t="s">
        <v>1140</v>
      </c>
      <c r="C181" s="57" t="s">
        <v>1153</v>
      </c>
      <c r="D181" s="14" t="s">
        <v>67</v>
      </c>
      <c r="E181" s="14" t="s">
        <v>1108</v>
      </c>
      <c r="F181" s="14" t="s">
        <v>69</v>
      </c>
      <c r="G181" s="64">
        <v>1</v>
      </c>
      <c r="H181" s="14" t="s">
        <v>1154</v>
      </c>
      <c r="I181" s="16" t="s">
        <v>71</v>
      </c>
      <c r="J181" s="16" t="s">
        <v>72</v>
      </c>
      <c r="K181" s="14" t="s">
        <v>1155</v>
      </c>
      <c r="L181" s="14" t="s">
        <v>1156</v>
      </c>
      <c r="M181" s="32">
        <v>45298</v>
      </c>
      <c r="N181" s="15" t="s">
        <v>559</v>
      </c>
      <c r="O181" s="63">
        <v>0</v>
      </c>
      <c r="P181" s="63">
        <v>0</v>
      </c>
      <c r="Q181" s="63">
        <v>0.33</v>
      </c>
      <c r="R181" s="63">
        <v>1</v>
      </c>
      <c r="S181" s="111" t="s">
        <v>76</v>
      </c>
      <c r="T181" s="113">
        <v>0</v>
      </c>
      <c r="U181" s="27" t="s">
        <v>960</v>
      </c>
      <c r="V181" s="16" t="s">
        <v>1001</v>
      </c>
      <c r="W181" s="334">
        <v>276864496500</v>
      </c>
      <c r="X181" s="16" t="s">
        <v>77</v>
      </c>
      <c r="Y181" s="16" t="s">
        <v>78</v>
      </c>
      <c r="Z181" s="14" t="s">
        <v>79</v>
      </c>
      <c r="AA181" s="16" t="s">
        <v>80</v>
      </c>
      <c r="AC181" s="218">
        <v>0</v>
      </c>
      <c r="AD181" s="238" t="str">
        <f t="shared" si="21"/>
        <v>No Aplica</v>
      </c>
      <c r="AE181" s="239" t="str">
        <f t="shared" si="22"/>
        <v>No reporta avance en el periodo</v>
      </c>
      <c r="AF181" s="188" t="s">
        <v>76</v>
      </c>
      <c r="AG181" s="188" t="s">
        <v>76</v>
      </c>
      <c r="AH181" s="188" t="s">
        <v>76</v>
      </c>
      <c r="AI181" s="192" t="str">
        <f t="shared" si="24"/>
        <v>Sin iniciar</v>
      </c>
      <c r="AJ181" s="80">
        <v>0</v>
      </c>
      <c r="AK181" s="80">
        <v>0</v>
      </c>
      <c r="AL181" s="255"/>
      <c r="AM181" s="255"/>
      <c r="AN181" s="255"/>
    </row>
    <row r="182" spans="2:40" ht="70.5" customHeight="1">
      <c r="B182" s="13" t="s">
        <v>1140</v>
      </c>
      <c r="C182" s="57" t="s">
        <v>1157</v>
      </c>
      <c r="D182" s="14" t="s">
        <v>67</v>
      </c>
      <c r="E182" s="14" t="s">
        <v>1108</v>
      </c>
      <c r="F182" s="14" t="s">
        <v>69</v>
      </c>
      <c r="G182" s="64">
        <v>1</v>
      </c>
      <c r="H182" s="14" t="s">
        <v>1158</v>
      </c>
      <c r="I182" s="16" t="s">
        <v>71</v>
      </c>
      <c r="J182" s="16" t="s">
        <v>72</v>
      </c>
      <c r="K182" s="14" t="s">
        <v>1159</v>
      </c>
      <c r="L182" s="14" t="s">
        <v>1160</v>
      </c>
      <c r="M182" s="32">
        <v>45301</v>
      </c>
      <c r="N182" s="15" t="s">
        <v>559</v>
      </c>
      <c r="O182" s="63">
        <v>0</v>
      </c>
      <c r="P182" s="63">
        <v>0</v>
      </c>
      <c r="Q182" s="63">
        <v>0</v>
      </c>
      <c r="R182" s="63">
        <v>1</v>
      </c>
      <c r="S182" s="111" t="s">
        <v>76</v>
      </c>
      <c r="T182" s="165">
        <v>0</v>
      </c>
      <c r="U182" s="27" t="s">
        <v>960</v>
      </c>
      <c r="V182" s="16" t="s">
        <v>1001</v>
      </c>
      <c r="W182" s="335"/>
      <c r="X182" s="16" t="s">
        <v>77</v>
      </c>
      <c r="Y182" s="16" t="s">
        <v>78</v>
      </c>
      <c r="Z182" s="14" t="s">
        <v>79</v>
      </c>
      <c r="AA182" s="16" t="s">
        <v>80</v>
      </c>
      <c r="AC182" s="218">
        <v>0</v>
      </c>
      <c r="AD182" s="238" t="str">
        <f t="shared" si="21"/>
        <v>No Aplica</v>
      </c>
      <c r="AE182" s="239" t="str">
        <f t="shared" si="22"/>
        <v>No reporta avance en el periodo</v>
      </c>
      <c r="AF182" s="188" t="s">
        <v>76</v>
      </c>
      <c r="AG182" s="188" t="s">
        <v>76</v>
      </c>
      <c r="AH182" s="188" t="s">
        <v>76</v>
      </c>
      <c r="AI182" s="192" t="str">
        <f t="shared" si="24"/>
        <v>Sin iniciar</v>
      </c>
      <c r="AJ182" s="80">
        <v>0</v>
      </c>
      <c r="AK182" s="80">
        <v>0</v>
      </c>
      <c r="AL182" s="254"/>
      <c r="AM182" s="254"/>
      <c r="AN182" s="254"/>
    </row>
    <row r="183" spans="2:40" ht="121.5" customHeight="1">
      <c r="B183" s="13" t="s">
        <v>1140</v>
      </c>
      <c r="C183" s="57" t="s">
        <v>1161</v>
      </c>
      <c r="D183" s="14" t="s">
        <v>67</v>
      </c>
      <c r="E183" s="14" t="s">
        <v>1108</v>
      </c>
      <c r="F183" s="14" t="s">
        <v>69</v>
      </c>
      <c r="G183" s="64">
        <v>1</v>
      </c>
      <c r="H183" s="14" t="s">
        <v>1162</v>
      </c>
      <c r="I183" s="16" t="s">
        <v>71</v>
      </c>
      <c r="J183" s="16" t="s">
        <v>72</v>
      </c>
      <c r="K183" s="14" t="s">
        <v>1163</v>
      </c>
      <c r="L183" s="14" t="s">
        <v>1164</v>
      </c>
      <c r="M183" s="32">
        <v>45323</v>
      </c>
      <c r="N183" s="15" t="s">
        <v>559</v>
      </c>
      <c r="O183" s="63">
        <v>0.25</v>
      </c>
      <c r="P183" s="63">
        <v>0.6</v>
      </c>
      <c r="Q183" s="63">
        <v>0.75</v>
      </c>
      <c r="R183" s="63">
        <v>1</v>
      </c>
      <c r="S183" s="111" t="s">
        <v>75</v>
      </c>
      <c r="T183" s="113">
        <v>10390562.529999999</v>
      </c>
      <c r="U183" s="27" t="s">
        <v>960</v>
      </c>
      <c r="V183" s="14" t="s">
        <v>1165</v>
      </c>
      <c r="W183" s="25">
        <v>1608471000</v>
      </c>
      <c r="X183" s="16" t="s">
        <v>77</v>
      </c>
      <c r="Y183" s="16" t="s">
        <v>78</v>
      </c>
      <c r="Z183" s="14" t="s">
        <v>79</v>
      </c>
      <c r="AA183" s="16" t="s">
        <v>80</v>
      </c>
      <c r="AC183" s="218">
        <v>0.25</v>
      </c>
      <c r="AD183" s="238">
        <f t="shared" si="21"/>
        <v>1</v>
      </c>
      <c r="AE183" s="239" t="str">
        <f t="shared" si="22"/>
        <v>Avance satisfactorio</v>
      </c>
      <c r="AF183" s="211" t="s">
        <v>1166</v>
      </c>
      <c r="AG183" s="211" t="s">
        <v>1167</v>
      </c>
      <c r="AH183" s="211" t="s">
        <v>76</v>
      </c>
      <c r="AI183" s="192" t="str">
        <f t="shared" si="24"/>
        <v>En gestión</v>
      </c>
      <c r="AJ183" s="80">
        <v>10390562.529999999</v>
      </c>
      <c r="AK183" s="80">
        <v>10390562.529999999</v>
      </c>
      <c r="AL183" s="193">
        <v>1608471000</v>
      </c>
      <c r="AM183" s="193">
        <v>927159000</v>
      </c>
      <c r="AN183" s="193">
        <v>42638000</v>
      </c>
    </row>
    <row r="184" spans="2:40" ht="121.5" customHeight="1">
      <c r="B184" s="13" t="s">
        <v>1140</v>
      </c>
      <c r="C184" s="57" t="s">
        <v>1168</v>
      </c>
      <c r="D184" s="14" t="s">
        <v>67</v>
      </c>
      <c r="E184" s="14" t="s">
        <v>1108</v>
      </c>
      <c r="F184" s="14" t="s">
        <v>69</v>
      </c>
      <c r="G184" s="64">
        <v>1</v>
      </c>
      <c r="H184" s="14" t="s">
        <v>1169</v>
      </c>
      <c r="I184" s="16" t="s">
        <v>71</v>
      </c>
      <c r="J184" s="16" t="s">
        <v>72</v>
      </c>
      <c r="K184" s="14" t="s">
        <v>1170</v>
      </c>
      <c r="L184" s="14" t="s">
        <v>1171</v>
      </c>
      <c r="M184" s="32">
        <v>45323</v>
      </c>
      <c r="N184" s="15" t="s">
        <v>877</v>
      </c>
      <c r="O184" s="63">
        <v>0.33</v>
      </c>
      <c r="P184" s="63">
        <v>0.66</v>
      </c>
      <c r="Q184" s="63">
        <v>1</v>
      </c>
      <c r="R184" s="63">
        <v>0</v>
      </c>
      <c r="S184" s="111" t="s">
        <v>75</v>
      </c>
      <c r="T184" s="113">
        <v>31171687.600000001</v>
      </c>
      <c r="U184" s="27" t="s">
        <v>960</v>
      </c>
      <c r="V184" s="14" t="s">
        <v>221</v>
      </c>
      <c r="W184" s="25">
        <v>1130850000</v>
      </c>
      <c r="X184" s="16" t="s">
        <v>77</v>
      </c>
      <c r="Y184" s="16" t="s">
        <v>78</v>
      </c>
      <c r="Z184" s="14" t="s">
        <v>79</v>
      </c>
      <c r="AA184" s="16" t="s">
        <v>80</v>
      </c>
      <c r="AC184" s="218">
        <v>0.33</v>
      </c>
      <c r="AD184" s="238">
        <f t="shared" si="21"/>
        <v>1</v>
      </c>
      <c r="AE184" s="239" t="str">
        <f t="shared" si="22"/>
        <v>Avance satisfactorio</v>
      </c>
      <c r="AF184" s="211" t="s">
        <v>1172</v>
      </c>
      <c r="AG184" s="211" t="s">
        <v>1173</v>
      </c>
      <c r="AH184" s="211" t="s">
        <v>76</v>
      </c>
      <c r="AI184" s="192" t="str">
        <f t="shared" si="24"/>
        <v>En gestión</v>
      </c>
      <c r="AJ184" s="80">
        <v>31171687.600000001</v>
      </c>
      <c r="AK184" s="80">
        <v>31171687.600000001</v>
      </c>
      <c r="AL184" s="193">
        <v>1130850000</v>
      </c>
      <c r="AM184" s="193">
        <v>958348333.33000004</v>
      </c>
      <c r="AN184" s="193">
        <v>117895001.33</v>
      </c>
    </row>
    <row r="185" spans="2:40" ht="121.5" customHeight="1">
      <c r="B185" s="99" t="s">
        <v>1174</v>
      </c>
      <c r="C185" s="57" t="s">
        <v>1175</v>
      </c>
      <c r="D185" s="100" t="s">
        <v>98</v>
      </c>
      <c r="E185" s="100" t="s">
        <v>1176</v>
      </c>
      <c r="F185" s="100" t="s">
        <v>69</v>
      </c>
      <c r="G185" s="64">
        <v>1</v>
      </c>
      <c r="H185" s="100" t="s">
        <v>1177</v>
      </c>
      <c r="I185" s="101" t="s">
        <v>71</v>
      </c>
      <c r="J185" s="101" t="s">
        <v>72</v>
      </c>
      <c r="K185" s="100" t="s">
        <v>1178</v>
      </c>
      <c r="L185" s="100" t="s">
        <v>1179</v>
      </c>
      <c r="M185" s="102">
        <v>45327</v>
      </c>
      <c r="N185" s="102">
        <v>45641</v>
      </c>
      <c r="O185" s="64">
        <v>0.1</v>
      </c>
      <c r="P185" s="64">
        <v>0.4</v>
      </c>
      <c r="Q185" s="64">
        <v>0.7</v>
      </c>
      <c r="R185" s="63">
        <v>1</v>
      </c>
      <c r="S185" s="111" t="s">
        <v>75</v>
      </c>
      <c r="T185" s="113">
        <v>152129859</v>
      </c>
      <c r="U185" s="100" t="s">
        <v>1180</v>
      </c>
      <c r="V185" s="100" t="s">
        <v>341</v>
      </c>
      <c r="W185" s="336">
        <v>85990000</v>
      </c>
      <c r="X185" s="101" t="s">
        <v>77</v>
      </c>
      <c r="Y185" s="101" t="s">
        <v>78</v>
      </c>
      <c r="Z185" s="100" t="s">
        <v>79</v>
      </c>
      <c r="AA185" s="101" t="s">
        <v>1181</v>
      </c>
      <c r="AC185" s="16">
        <v>10</v>
      </c>
      <c r="AD185" s="238">
        <f t="shared" si="21"/>
        <v>1</v>
      </c>
      <c r="AE185" s="239" t="str">
        <f t="shared" si="22"/>
        <v>Avance satisfactorio</v>
      </c>
      <c r="AF185" s="211" t="s">
        <v>1182</v>
      </c>
      <c r="AG185" s="211" t="s">
        <v>1183</v>
      </c>
      <c r="AH185" s="211" t="s">
        <v>76</v>
      </c>
      <c r="AI185" s="192" t="str">
        <f t="shared" si="24"/>
        <v>En gestión</v>
      </c>
      <c r="AJ185" s="80">
        <v>152129859</v>
      </c>
      <c r="AK185" s="80">
        <v>38032464</v>
      </c>
      <c r="AL185" s="253">
        <v>85990000</v>
      </c>
      <c r="AM185" s="253">
        <v>85990000</v>
      </c>
      <c r="AN185" s="253">
        <v>10032166.67</v>
      </c>
    </row>
    <row r="186" spans="2:40" ht="85.5" customHeight="1">
      <c r="B186" s="99" t="s">
        <v>1174</v>
      </c>
      <c r="C186" s="57" t="s">
        <v>1184</v>
      </c>
      <c r="D186" s="100" t="s">
        <v>1185</v>
      </c>
      <c r="E186" s="100" t="s">
        <v>204</v>
      </c>
      <c r="F186" s="100" t="s">
        <v>1186</v>
      </c>
      <c r="G186" s="64">
        <v>1</v>
      </c>
      <c r="H186" s="100" t="s">
        <v>1187</v>
      </c>
      <c r="I186" s="101" t="s">
        <v>71</v>
      </c>
      <c r="J186" s="101" t="s">
        <v>72</v>
      </c>
      <c r="K186" s="100" t="s">
        <v>1090</v>
      </c>
      <c r="L186" s="100" t="s">
        <v>1188</v>
      </c>
      <c r="M186" s="102">
        <v>45327</v>
      </c>
      <c r="N186" s="102">
        <v>45641</v>
      </c>
      <c r="O186" s="64">
        <v>0.25</v>
      </c>
      <c r="P186" s="64">
        <v>0.5</v>
      </c>
      <c r="Q186" s="64">
        <v>0.75</v>
      </c>
      <c r="R186" s="63">
        <v>1</v>
      </c>
      <c r="S186" s="111" t="s">
        <v>75</v>
      </c>
      <c r="T186" s="113">
        <v>246748520</v>
      </c>
      <c r="U186" s="100" t="s">
        <v>1180</v>
      </c>
      <c r="V186" s="100" t="s">
        <v>341</v>
      </c>
      <c r="W186" s="337"/>
      <c r="X186" s="101" t="s">
        <v>77</v>
      </c>
      <c r="Y186" s="101" t="s">
        <v>78</v>
      </c>
      <c r="Z186" s="100" t="s">
        <v>79</v>
      </c>
      <c r="AA186" s="101" t="s">
        <v>76</v>
      </c>
      <c r="AC186" s="16">
        <v>25</v>
      </c>
      <c r="AD186" s="238">
        <f t="shared" si="21"/>
        <v>1</v>
      </c>
      <c r="AE186" s="239" t="str">
        <f t="shared" si="22"/>
        <v>Avance satisfactorio</v>
      </c>
      <c r="AF186" s="211" t="s">
        <v>1189</v>
      </c>
      <c r="AG186" s="211" t="s">
        <v>1190</v>
      </c>
      <c r="AH186" s="211" t="s">
        <v>76</v>
      </c>
      <c r="AI186" s="192" t="str">
        <f t="shared" si="24"/>
        <v>En gestión</v>
      </c>
      <c r="AJ186" s="80">
        <v>246748520</v>
      </c>
      <c r="AK186" s="80">
        <v>61687130</v>
      </c>
      <c r="AL186" s="254"/>
      <c r="AM186" s="254"/>
      <c r="AN186" s="254"/>
    </row>
    <row r="187" spans="2:40" ht="130.5" customHeight="1">
      <c r="B187" s="99" t="s">
        <v>1174</v>
      </c>
      <c r="C187" s="57" t="s">
        <v>1191</v>
      </c>
      <c r="D187" s="100" t="s">
        <v>1185</v>
      </c>
      <c r="E187" s="100" t="s">
        <v>204</v>
      </c>
      <c r="F187" s="100" t="s">
        <v>1186</v>
      </c>
      <c r="G187" s="64">
        <v>1</v>
      </c>
      <c r="H187" s="100" t="s">
        <v>1192</v>
      </c>
      <c r="I187" s="101" t="s">
        <v>71</v>
      </c>
      <c r="J187" s="101" t="s">
        <v>72</v>
      </c>
      <c r="K187" s="100" t="s">
        <v>1193</v>
      </c>
      <c r="L187" s="100" t="s">
        <v>1194</v>
      </c>
      <c r="M187" s="102">
        <v>45327</v>
      </c>
      <c r="N187" s="102">
        <v>45656</v>
      </c>
      <c r="O187" s="64">
        <v>0.25</v>
      </c>
      <c r="P187" s="64">
        <v>0.5</v>
      </c>
      <c r="Q187" s="64">
        <v>0.75</v>
      </c>
      <c r="R187" s="63">
        <v>1</v>
      </c>
      <c r="S187" s="111" t="s">
        <v>75</v>
      </c>
      <c r="T187" s="113">
        <v>2106139308</v>
      </c>
      <c r="U187" s="100" t="s">
        <v>1180</v>
      </c>
      <c r="V187" s="100" t="s">
        <v>1165</v>
      </c>
      <c r="W187" s="104">
        <v>1815856688</v>
      </c>
      <c r="X187" s="101" t="s">
        <v>77</v>
      </c>
      <c r="Y187" s="101" t="s">
        <v>78</v>
      </c>
      <c r="Z187" s="100" t="s">
        <v>79</v>
      </c>
      <c r="AA187" s="101" t="s">
        <v>76</v>
      </c>
      <c r="AC187" s="183">
        <v>0.25</v>
      </c>
      <c r="AD187" s="238">
        <f t="shared" ref="AD187:AD218" si="25">+IF(O187=0,"No Aplica",IF(AC187/O187&gt;=100%,100%,AC187/O187))</f>
        <v>1</v>
      </c>
      <c r="AE187" s="239" t="str">
        <f t="shared" ref="AE187:AE209" si="26">IF(ISTEXT(AD187),"No reporta avance en el periodo",IF(AD187&lt;=69%,"Avance insuficiente",IF(AD187&gt;95%,"Avance satisfactorio",IF(AD187&gt;70%,"Avance suficiente",IF(AD187&lt;94%,"Avance suficiente",0)))))</f>
        <v>Avance satisfactorio</v>
      </c>
      <c r="AF187" s="211" t="s">
        <v>1195</v>
      </c>
      <c r="AG187" s="211" t="s">
        <v>1196</v>
      </c>
      <c r="AH187" s="211" t="s">
        <v>76</v>
      </c>
      <c r="AI187" s="192" t="str">
        <f t="shared" si="24"/>
        <v>En gestión</v>
      </c>
      <c r="AJ187" s="80">
        <v>2106139308</v>
      </c>
      <c r="AK187" s="80">
        <v>526534804</v>
      </c>
      <c r="AL187" s="193">
        <v>1722097024</v>
      </c>
      <c r="AM187" s="193">
        <v>1343460000</v>
      </c>
      <c r="AN187" s="193">
        <v>110581100.68000001</v>
      </c>
    </row>
    <row r="188" spans="2:40" ht="72.75" customHeight="1">
      <c r="B188" s="99" t="s">
        <v>1174</v>
      </c>
      <c r="C188" s="57" t="s">
        <v>1197</v>
      </c>
      <c r="D188" s="100" t="s">
        <v>1185</v>
      </c>
      <c r="E188" s="100" t="s">
        <v>204</v>
      </c>
      <c r="F188" s="100" t="s">
        <v>1186</v>
      </c>
      <c r="G188" s="64">
        <v>1</v>
      </c>
      <c r="H188" s="100" t="s">
        <v>1198</v>
      </c>
      <c r="I188" s="101" t="s">
        <v>71</v>
      </c>
      <c r="J188" s="101" t="s">
        <v>72</v>
      </c>
      <c r="K188" s="100" t="s">
        <v>1199</v>
      </c>
      <c r="L188" s="100" t="s">
        <v>1179</v>
      </c>
      <c r="M188" s="102">
        <v>45327</v>
      </c>
      <c r="N188" s="102">
        <v>45656</v>
      </c>
      <c r="O188" s="64">
        <v>0.25</v>
      </c>
      <c r="P188" s="64">
        <v>0.5</v>
      </c>
      <c r="Q188" s="64">
        <v>0.75</v>
      </c>
      <c r="R188" s="63">
        <v>1</v>
      </c>
      <c r="S188" s="111" t="s">
        <v>75</v>
      </c>
      <c r="T188" s="113">
        <v>553549218</v>
      </c>
      <c r="U188" s="100" t="s">
        <v>1180</v>
      </c>
      <c r="V188" s="100" t="s">
        <v>1200</v>
      </c>
      <c r="W188" s="104">
        <v>1025897312</v>
      </c>
      <c r="X188" s="101" t="s">
        <v>77</v>
      </c>
      <c r="Y188" s="101" t="s">
        <v>78</v>
      </c>
      <c r="Z188" s="100" t="s">
        <v>79</v>
      </c>
      <c r="AA188" s="101" t="s">
        <v>76</v>
      </c>
      <c r="AC188" s="183">
        <v>0.25</v>
      </c>
      <c r="AD188" s="238">
        <f t="shared" si="25"/>
        <v>1</v>
      </c>
      <c r="AE188" s="239" t="str">
        <f t="shared" si="26"/>
        <v>Avance satisfactorio</v>
      </c>
      <c r="AF188" s="211" t="s">
        <v>1201</v>
      </c>
      <c r="AG188" s="211" t="s">
        <v>1202</v>
      </c>
      <c r="AH188" s="211" t="s">
        <v>76</v>
      </c>
      <c r="AI188" s="192" t="str">
        <f t="shared" si="24"/>
        <v>En gestión</v>
      </c>
      <c r="AJ188" s="80">
        <v>553549218</v>
      </c>
      <c r="AK188" s="80">
        <v>138387304</v>
      </c>
      <c r="AL188" s="193">
        <v>1025897312</v>
      </c>
      <c r="AM188" s="193">
        <v>780336000</v>
      </c>
      <c r="AN188" s="193">
        <v>34910499.329999998</v>
      </c>
    </row>
    <row r="189" spans="2:40" ht="105.75" customHeight="1">
      <c r="B189" s="99" t="s">
        <v>1174</v>
      </c>
      <c r="C189" s="57" t="s">
        <v>1203</v>
      </c>
      <c r="D189" s="100" t="s">
        <v>1185</v>
      </c>
      <c r="E189" s="100" t="s">
        <v>1204</v>
      </c>
      <c r="F189" s="100" t="s">
        <v>100</v>
      </c>
      <c r="G189" s="64">
        <v>1</v>
      </c>
      <c r="H189" s="100" t="s">
        <v>1205</v>
      </c>
      <c r="I189" s="101" t="s">
        <v>71</v>
      </c>
      <c r="J189" s="101" t="s">
        <v>72</v>
      </c>
      <c r="K189" s="100" t="s">
        <v>1206</v>
      </c>
      <c r="L189" s="100" t="s">
        <v>1207</v>
      </c>
      <c r="M189" s="102">
        <v>45327</v>
      </c>
      <c r="N189" s="102">
        <v>45626</v>
      </c>
      <c r="O189" s="64">
        <v>0.25</v>
      </c>
      <c r="P189" s="64">
        <v>0.5</v>
      </c>
      <c r="Q189" s="64">
        <v>0.75</v>
      </c>
      <c r="R189" s="63">
        <v>1</v>
      </c>
      <c r="S189" s="111" t="s">
        <v>75</v>
      </c>
      <c r="T189" s="113">
        <v>397704681</v>
      </c>
      <c r="U189" s="100" t="s">
        <v>1180</v>
      </c>
      <c r="V189" s="100" t="s">
        <v>95</v>
      </c>
      <c r="W189" s="336">
        <v>272600000</v>
      </c>
      <c r="X189" s="101" t="s">
        <v>77</v>
      </c>
      <c r="Y189" s="101" t="s">
        <v>78</v>
      </c>
      <c r="Z189" s="100" t="s">
        <v>79</v>
      </c>
      <c r="AA189" s="101" t="s">
        <v>76</v>
      </c>
      <c r="AC189" s="16">
        <v>25</v>
      </c>
      <c r="AD189" s="238">
        <f t="shared" si="25"/>
        <v>1</v>
      </c>
      <c r="AE189" s="239" t="str">
        <f t="shared" si="26"/>
        <v>Avance satisfactorio</v>
      </c>
      <c r="AF189" s="211" t="s">
        <v>1208</v>
      </c>
      <c r="AG189" s="211" t="s">
        <v>1209</v>
      </c>
      <c r="AH189" s="211" t="s">
        <v>76</v>
      </c>
      <c r="AI189" s="192" t="str">
        <f t="shared" si="24"/>
        <v>En gestión</v>
      </c>
      <c r="AJ189" s="80">
        <v>397704681</v>
      </c>
      <c r="AK189" s="80">
        <v>99426170</v>
      </c>
      <c r="AL189" s="253">
        <v>272600000</v>
      </c>
      <c r="AM189" s="253">
        <v>262600000</v>
      </c>
      <c r="AN189" s="253">
        <v>24789800</v>
      </c>
    </row>
    <row r="190" spans="2:40" ht="117" customHeight="1">
      <c r="B190" s="99" t="s">
        <v>1174</v>
      </c>
      <c r="C190" s="57" t="s">
        <v>1210</v>
      </c>
      <c r="D190" s="100" t="s">
        <v>98</v>
      </c>
      <c r="E190" s="100" t="s">
        <v>204</v>
      </c>
      <c r="F190" s="100" t="s">
        <v>100</v>
      </c>
      <c r="G190" s="64">
        <v>1</v>
      </c>
      <c r="H190" s="100" t="s">
        <v>1211</v>
      </c>
      <c r="I190" s="101" t="s">
        <v>71</v>
      </c>
      <c r="J190" s="101" t="s">
        <v>72</v>
      </c>
      <c r="K190" s="100" t="s">
        <v>1212</v>
      </c>
      <c r="L190" s="100" t="s">
        <v>1188</v>
      </c>
      <c r="M190" s="102">
        <v>45327</v>
      </c>
      <c r="N190" s="102">
        <v>45626</v>
      </c>
      <c r="O190" s="64">
        <v>0.25</v>
      </c>
      <c r="P190" s="64">
        <v>0.5</v>
      </c>
      <c r="Q190" s="64">
        <v>0.75</v>
      </c>
      <c r="R190" s="63">
        <v>1</v>
      </c>
      <c r="S190" s="111" t="s">
        <v>75</v>
      </c>
      <c r="T190" s="113">
        <v>120484096</v>
      </c>
      <c r="U190" s="100" t="s">
        <v>1180</v>
      </c>
      <c r="V190" s="100" t="s">
        <v>95</v>
      </c>
      <c r="W190" s="337"/>
      <c r="X190" s="101" t="s">
        <v>77</v>
      </c>
      <c r="Y190" s="101" t="s">
        <v>78</v>
      </c>
      <c r="Z190" s="100" t="s">
        <v>79</v>
      </c>
      <c r="AA190" s="101" t="s">
        <v>76</v>
      </c>
      <c r="AC190" s="16">
        <v>25</v>
      </c>
      <c r="AD190" s="238">
        <f t="shared" si="25"/>
        <v>1</v>
      </c>
      <c r="AE190" s="239" t="str">
        <f t="shared" si="26"/>
        <v>Avance satisfactorio</v>
      </c>
      <c r="AF190" s="211" t="s">
        <v>1213</v>
      </c>
      <c r="AG190" s="211" t="s">
        <v>1214</v>
      </c>
      <c r="AH190" s="211" t="s">
        <v>76</v>
      </c>
      <c r="AI190" s="192" t="str">
        <f t="shared" si="24"/>
        <v>En gestión</v>
      </c>
      <c r="AJ190" s="80">
        <v>120484096</v>
      </c>
      <c r="AK190" s="80">
        <v>30121024</v>
      </c>
      <c r="AL190" s="254"/>
      <c r="AM190" s="254"/>
      <c r="AN190" s="254"/>
    </row>
    <row r="191" spans="2:40" ht="117" customHeight="1">
      <c r="B191" s="99" t="s">
        <v>1174</v>
      </c>
      <c r="C191" s="57" t="s">
        <v>1215</v>
      </c>
      <c r="D191" s="100" t="s">
        <v>98</v>
      </c>
      <c r="E191" s="100" t="s">
        <v>204</v>
      </c>
      <c r="F191" s="100" t="s">
        <v>100</v>
      </c>
      <c r="G191" s="64">
        <v>1</v>
      </c>
      <c r="H191" s="100" t="s">
        <v>1216</v>
      </c>
      <c r="I191" s="101" t="s">
        <v>71</v>
      </c>
      <c r="J191" s="101" t="s">
        <v>72</v>
      </c>
      <c r="K191" s="100" t="s">
        <v>1217</v>
      </c>
      <c r="L191" s="100" t="s">
        <v>1164</v>
      </c>
      <c r="M191" s="102">
        <v>45327</v>
      </c>
      <c r="N191" s="102">
        <v>45656</v>
      </c>
      <c r="O191" s="64">
        <v>1</v>
      </c>
      <c r="P191" s="64">
        <v>1</v>
      </c>
      <c r="Q191" s="64">
        <v>1</v>
      </c>
      <c r="R191" s="63">
        <v>1</v>
      </c>
      <c r="S191" s="111" t="s">
        <v>75</v>
      </c>
      <c r="T191" s="113">
        <v>43870570</v>
      </c>
      <c r="U191" s="100" t="s">
        <v>1180</v>
      </c>
      <c r="V191" s="100" t="s">
        <v>1164</v>
      </c>
      <c r="W191" s="166">
        <v>123250000</v>
      </c>
      <c r="X191" s="101" t="s">
        <v>77</v>
      </c>
      <c r="Y191" s="101" t="s">
        <v>78</v>
      </c>
      <c r="Z191" s="100" t="s">
        <v>79</v>
      </c>
      <c r="AA191" s="101" t="s">
        <v>76</v>
      </c>
      <c r="AC191" s="183">
        <v>1</v>
      </c>
      <c r="AD191" s="238">
        <f t="shared" si="25"/>
        <v>1</v>
      </c>
      <c r="AE191" s="239" t="str">
        <f t="shared" si="26"/>
        <v>Avance satisfactorio</v>
      </c>
      <c r="AF191" s="211" t="s">
        <v>1218</v>
      </c>
      <c r="AG191" s="211" t="s">
        <v>1219</v>
      </c>
      <c r="AH191" s="211" t="s">
        <v>76</v>
      </c>
      <c r="AI191" s="192" t="str">
        <f t="shared" si="24"/>
        <v>Terminado</v>
      </c>
      <c r="AJ191" s="80">
        <v>43870570</v>
      </c>
      <c r="AK191" s="80">
        <v>10967642</v>
      </c>
      <c r="AL191" s="193">
        <v>123250000</v>
      </c>
      <c r="AM191" s="193">
        <v>123250000</v>
      </c>
      <c r="AN191" s="193">
        <v>11333333</v>
      </c>
    </row>
    <row r="192" spans="2:40" ht="117" customHeight="1">
      <c r="B192" s="13" t="s">
        <v>1220</v>
      </c>
      <c r="C192" s="57" t="s">
        <v>1221</v>
      </c>
      <c r="D192" s="14" t="s">
        <v>98</v>
      </c>
      <c r="E192" s="14" t="s">
        <v>204</v>
      </c>
      <c r="F192" s="14" t="s">
        <v>109</v>
      </c>
      <c r="G192" s="65">
        <v>1</v>
      </c>
      <c r="H192" s="33" t="s">
        <v>1222</v>
      </c>
      <c r="I192" s="16" t="s">
        <v>71</v>
      </c>
      <c r="J192" s="16" t="s">
        <v>72</v>
      </c>
      <c r="K192" s="15" t="s">
        <v>1223</v>
      </c>
      <c r="L192" s="33" t="s">
        <v>1224</v>
      </c>
      <c r="M192" s="35">
        <v>45322</v>
      </c>
      <c r="N192" s="35">
        <v>45656</v>
      </c>
      <c r="O192" s="65">
        <v>0.25</v>
      </c>
      <c r="P192" s="65">
        <v>0.5</v>
      </c>
      <c r="Q192" s="65">
        <v>0.75</v>
      </c>
      <c r="R192" s="65">
        <v>1</v>
      </c>
      <c r="S192" s="111" t="s">
        <v>75</v>
      </c>
      <c r="T192" s="153">
        <v>1540959952</v>
      </c>
      <c r="U192" s="27" t="s">
        <v>1225</v>
      </c>
      <c r="V192" s="16" t="s">
        <v>1194</v>
      </c>
      <c r="W192" s="38">
        <v>90295383126</v>
      </c>
      <c r="X192" s="16" t="s">
        <v>77</v>
      </c>
      <c r="Y192" s="16" t="s">
        <v>78</v>
      </c>
      <c r="Z192" s="14" t="s">
        <v>79</v>
      </c>
      <c r="AA192" s="16" t="s">
        <v>76</v>
      </c>
      <c r="AC192" s="183">
        <v>0.25</v>
      </c>
      <c r="AD192" s="238">
        <f t="shared" si="25"/>
        <v>1</v>
      </c>
      <c r="AE192" s="239" t="str">
        <f t="shared" si="26"/>
        <v>Avance satisfactorio</v>
      </c>
      <c r="AF192" s="211" t="s">
        <v>1226</v>
      </c>
      <c r="AG192" s="211" t="s">
        <v>1227</v>
      </c>
      <c r="AH192" s="211" t="s">
        <v>76</v>
      </c>
      <c r="AI192" s="192" t="str">
        <f t="shared" si="24"/>
        <v>En gestión</v>
      </c>
      <c r="AJ192" s="80">
        <v>1540959952</v>
      </c>
      <c r="AK192" s="80">
        <v>385239988</v>
      </c>
      <c r="AL192" s="193">
        <v>98654923132.100006</v>
      </c>
      <c r="AM192" s="193">
        <v>55601980288.279999</v>
      </c>
      <c r="AN192" s="193">
        <v>12726293826.780001</v>
      </c>
    </row>
    <row r="193" spans="2:40" ht="67.5" customHeight="1">
      <c r="B193" s="13" t="s">
        <v>1220</v>
      </c>
      <c r="C193" s="57" t="s">
        <v>1228</v>
      </c>
      <c r="D193" s="14" t="s">
        <v>98</v>
      </c>
      <c r="E193" s="14" t="s">
        <v>99</v>
      </c>
      <c r="F193" s="14" t="s">
        <v>109</v>
      </c>
      <c r="G193" s="65">
        <v>1</v>
      </c>
      <c r="H193" s="33" t="s">
        <v>1229</v>
      </c>
      <c r="I193" s="16" t="s">
        <v>71</v>
      </c>
      <c r="J193" s="16" t="s">
        <v>72</v>
      </c>
      <c r="K193" s="14" t="s">
        <v>1230</v>
      </c>
      <c r="L193" s="33" t="s">
        <v>1231</v>
      </c>
      <c r="M193" s="35">
        <v>45292</v>
      </c>
      <c r="N193" s="35">
        <v>45656</v>
      </c>
      <c r="O193" s="65">
        <v>0.25</v>
      </c>
      <c r="P193" s="65">
        <v>0.5</v>
      </c>
      <c r="Q193" s="65">
        <v>0.75</v>
      </c>
      <c r="R193" s="65">
        <v>1</v>
      </c>
      <c r="S193" s="111" t="s">
        <v>75</v>
      </c>
      <c r="T193" s="153">
        <v>172216574</v>
      </c>
      <c r="U193" s="27" t="s">
        <v>1225</v>
      </c>
      <c r="V193" s="14" t="s">
        <v>1232</v>
      </c>
      <c r="W193" s="38">
        <v>3524607295</v>
      </c>
      <c r="X193" s="16" t="s">
        <v>77</v>
      </c>
      <c r="Y193" s="16" t="s">
        <v>78</v>
      </c>
      <c r="Z193" s="14" t="s">
        <v>79</v>
      </c>
      <c r="AA193" s="16" t="s">
        <v>76</v>
      </c>
      <c r="AC193" s="183">
        <v>0.25</v>
      </c>
      <c r="AD193" s="238">
        <f t="shared" si="25"/>
        <v>1</v>
      </c>
      <c r="AE193" s="239" t="str">
        <f t="shared" si="26"/>
        <v>Avance satisfactorio</v>
      </c>
      <c r="AF193" s="211" t="s">
        <v>1233</v>
      </c>
      <c r="AG193" s="211" t="s">
        <v>1234</v>
      </c>
      <c r="AH193" s="211" t="s">
        <v>76</v>
      </c>
      <c r="AI193" s="192" t="str">
        <f t="shared" si="24"/>
        <v>En gestión</v>
      </c>
      <c r="AJ193" s="80">
        <v>172216574</v>
      </c>
      <c r="AK193" s="80">
        <v>43054144</v>
      </c>
      <c r="AL193" s="253">
        <v>4309951985</v>
      </c>
      <c r="AM193" s="253">
        <v>2248826135.23</v>
      </c>
      <c r="AN193" s="253">
        <v>206746716.94</v>
      </c>
    </row>
    <row r="194" spans="2:40" ht="60" customHeight="1">
      <c r="B194" s="13" t="s">
        <v>1220</v>
      </c>
      <c r="C194" s="57" t="s">
        <v>1235</v>
      </c>
      <c r="D194" s="14" t="s">
        <v>98</v>
      </c>
      <c r="E194" s="14" t="s">
        <v>204</v>
      </c>
      <c r="F194" s="14" t="s">
        <v>109</v>
      </c>
      <c r="G194" s="68">
        <v>3</v>
      </c>
      <c r="H194" s="36" t="s">
        <v>1236</v>
      </c>
      <c r="I194" s="16" t="s">
        <v>71</v>
      </c>
      <c r="J194" s="16" t="s">
        <v>157</v>
      </c>
      <c r="K194" s="15" t="s">
        <v>1237</v>
      </c>
      <c r="L194" s="15" t="s">
        <v>1238</v>
      </c>
      <c r="M194" s="35">
        <v>45383</v>
      </c>
      <c r="N194" s="35">
        <v>45656</v>
      </c>
      <c r="O194" s="73">
        <v>0</v>
      </c>
      <c r="P194" s="73">
        <v>1</v>
      </c>
      <c r="Q194" s="73">
        <v>1</v>
      </c>
      <c r="R194" s="73">
        <v>1</v>
      </c>
      <c r="S194" s="111" t="s">
        <v>75</v>
      </c>
      <c r="T194" s="153">
        <v>107500000</v>
      </c>
      <c r="U194" s="27" t="s">
        <v>1225</v>
      </c>
      <c r="V194" s="14" t="s">
        <v>1232</v>
      </c>
      <c r="W194" s="38">
        <v>213568191</v>
      </c>
      <c r="X194" s="16" t="s">
        <v>77</v>
      </c>
      <c r="Y194" s="16" t="s">
        <v>78</v>
      </c>
      <c r="Z194" s="14" t="s">
        <v>79</v>
      </c>
      <c r="AA194" s="16" t="s">
        <v>76</v>
      </c>
      <c r="AC194" s="186">
        <v>0</v>
      </c>
      <c r="AD194" s="238" t="str">
        <f t="shared" si="25"/>
        <v>No Aplica</v>
      </c>
      <c r="AE194" s="239" t="str">
        <f t="shared" si="26"/>
        <v>No reporta avance en el periodo</v>
      </c>
      <c r="AF194" s="211" t="s">
        <v>76</v>
      </c>
      <c r="AG194" s="211" t="s">
        <v>76</v>
      </c>
      <c r="AH194" s="211" t="s">
        <v>76</v>
      </c>
      <c r="AI194" s="192" t="str">
        <f t="shared" si="24"/>
        <v>Sin iniciar</v>
      </c>
      <c r="AJ194" s="80">
        <v>107500000</v>
      </c>
      <c r="AK194" s="80">
        <v>0</v>
      </c>
      <c r="AL194" s="254"/>
      <c r="AM194" s="254"/>
      <c r="AN194" s="254"/>
    </row>
    <row r="195" spans="2:40" ht="60" customHeight="1">
      <c r="B195" s="13" t="s">
        <v>1220</v>
      </c>
      <c r="C195" s="57" t="s">
        <v>1239</v>
      </c>
      <c r="D195" s="14" t="s">
        <v>98</v>
      </c>
      <c r="E195" s="14" t="s">
        <v>204</v>
      </c>
      <c r="F195" s="14" t="s">
        <v>109</v>
      </c>
      <c r="G195" s="72">
        <v>105</v>
      </c>
      <c r="H195" s="33" t="s">
        <v>1240</v>
      </c>
      <c r="I195" s="16" t="s">
        <v>71</v>
      </c>
      <c r="J195" s="16" t="s">
        <v>157</v>
      </c>
      <c r="K195" s="14" t="s">
        <v>1241</v>
      </c>
      <c r="L195" s="39" t="s">
        <v>1242</v>
      </c>
      <c r="M195" s="35">
        <v>45292</v>
      </c>
      <c r="N195" s="35">
        <v>45656</v>
      </c>
      <c r="O195" s="73">
        <v>19</v>
      </c>
      <c r="P195" s="73">
        <v>44</v>
      </c>
      <c r="Q195" s="73">
        <v>17</v>
      </c>
      <c r="R195" s="73">
        <v>25</v>
      </c>
      <c r="S195" s="111" t="s">
        <v>75</v>
      </c>
      <c r="T195" s="153">
        <v>203770391.19953406</v>
      </c>
      <c r="U195" s="27" t="s">
        <v>1225</v>
      </c>
      <c r="V195" s="14" t="s">
        <v>221</v>
      </c>
      <c r="W195" s="38">
        <v>781592364</v>
      </c>
      <c r="X195" s="16" t="s">
        <v>77</v>
      </c>
      <c r="Y195" s="16" t="s">
        <v>78</v>
      </c>
      <c r="Z195" s="14" t="s">
        <v>79</v>
      </c>
      <c r="AA195" s="16" t="s">
        <v>76</v>
      </c>
      <c r="AC195" s="186">
        <v>19</v>
      </c>
      <c r="AD195" s="238">
        <f t="shared" si="25"/>
        <v>1</v>
      </c>
      <c r="AE195" s="239" t="str">
        <f t="shared" si="26"/>
        <v>Avance satisfactorio</v>
      </c>
      <c r="AF195" s="211" t="s">
        <v>1243</v>
      </c>
      <c r="AG195" s="211" t="s">
        <v>1244</v>
      </c>
      <c r="AH195" s="211" t="s">
        <v>76</v>
      </c>
      <c r="AI195" s="192" t="str">
        <f t="shared" si="24"/>
        <v>En gestión</v>
      </c>
      <c r="AJ195" s="80">
        <v>203770391</v>
      </c>
      <c r="AK195" s="80">
        <v>50942598</v>
      </c>
      <c r="AL195" s="193">
        <v>1530838881</v>
      </c>
      <c r="AM195" s="193">
        <v>1263449390.96</v>
      </c>
      <c r="AN195" s="193">
        <v>105355672.63</v>
      </c>
    </row>
    <row r="196" spans="2:40" ht="60" customHeight="1">
      <c r="B196" s="13" t="s">
        <v>1220</v>
      </c>
      <c r="C196" s="57" t="s">
        <v>1245</v>
      </c>
      <c r="D196" s="14" t="s">
        <v>98</v>
      </c>
      <c r="E196" s="14" t="s">
        <v>204</v>
      </c>
      <c r="F196" s="14" t="s">
        <v>109</v>
      </c>
      <c r="G196" s="74">
        <v>6</v>
      </c>
      <c r="H196" s="15" t="s">
        <v>1246</v>
      </c>
      <c r="I196" s="16" t="s">
        <v>71</v>
      </c>
      <c r="J196" s="16" t="s">
        <v>157</v>
      </c>
      <c r="K196" s="15" t="s">
        <v>1247</v>
      </c>
      <c r="L196" s="15" t="s">
        <v>1248</v>
      </c>
      <c r="M196" s="35">
        <v>45383</v>
      </c>
      <c r="N196" s="35">
        <v>45656</v>
      </c>
      <c r="O196" s="68">
        <v>0</v>
      </c>
      <c r="P196" s="68">
        <v>2</v>
      </c>
      <c r="Q196" s="68">
        <v>2</v>
      </c>
      <c r="R196" s="74">
        <v>2</v>
      </c>
      <c r="S196" s="111" t="s">
        <v>76</v>
      </c>
      <c r="T196" s="153">
        <v>0</v>
      </c>
      <c r="U196" s="27" t="s">
        <v>182</v>
      </c>
      <c r="V196" s="16" t="s">
        <v>790</v>
      </c>
      <c r="W196" s="38">
        <v>278396072</v>
      </c>
      <c r="X196" s="16" t="s">
        <v>1249</v>
      </c>
      <c r="Y196" s="16" t="s">
        <v>78</v>
      </c>
      <c r="Z196" s="14" t="s">
        <v>79</v>
      </c>
      <c r="AA196" s="16" t="s">
        <v>80</v>
      </c>
      <c r="AC196" s="186">
        <v>0</v>
      </c>
      <c r="AD196" s="238" t="str">
        <f t="shared" si="25"/>
        <v>No Aplica</v>
      </c>
      <c r="AE196" s="239" t="str">
        <f t="shared" si="26"/>
        <v>No reporta avance en el periodo</v>
      </c>
      <c r="AF196" s="211" t="s">
        <v>76</v>
      </c>
      <c r="AG196" s="211" t="s">
        <v>76</v>
      </c>
      <c r="AH196" s="211" t="s">
        <v>76</v>
      </c>
      <c r="AI196" s="192" t="str">
        <f t="shared" si="24"/>
        <v>Sin iniciar</v>
      </c>
      <c r="AJ196" s="80">
        <v>0</v>
      </c>
      <c r="AK196" s="80">
        <v>0</v>
      </c>
      <c r="AL196" s="193">
        <v>278396072</v>
      </c>
      <c r="AM196" s="193">
        <v>273148000</v>
      </c>
      <c r="AN196" s="193">
        <v>11727613</v>
      </c>
    </row>
    <row r="197" spans="2:40" ht="114.75" customHeight="1">
      <c r="B197" s="13" t="s">
        <v>1220</v>
      </c>
      <c r="C197" s="57" t="s">
        <v>1250</v>
      </c>
      <c r="D197" s="14" t="s">
        <v>98</v>
      </c>
      <c r="E197" s="14" t="s">
        <v>99</v>
      </c>
      <c r="F197" s="14" t="s">
        <v>109</v>
      </c>
      <c r="G197" s="65">
        <v>1</v>
      </c>
      <c r="H197" s="15" t="s">
        <v>1251</v>
      </c>
      <c r="I197" s="16" t="s">
        <v>71</v>
      </c>
      <c r="J197" s="16" t="s">
        <v>72</v>
      </c>
      <c r="K197" s="15" t="s">
        <v>1252</v>
      </c>
      <c r="L197" s="15" t="s">
        <v>1253</v>
      </c>
      <c r="M197" s="35">
        <v>45323</v>
      </c>
      <c r="N197" s="35">
        <v>45656</v>
      </c>
      <c r="O197" s="65">
        <v>0.2</v>
      </c>
      <c r="P197" s="65">
        <v>0.4</v>
      </c>
      <c r="Q197" s="65">
        <v>0.6</v>
      </c>
      <c r="R197" s="65">
        <v>1</v>
      </c>
      <c r="S197" s="111" t="s">
        <v>76</v>
      </c>
      <c r="T197" s="153">
        <v>0</v>
      </c>
      <c r="U197" s="27" t="s">
        <v>182</v>
      </c>
      <c r="V197" s="16" t="s">
        <v>95</v>
      </c>
      <c r="W197" s="328">
        <v>113704480</v>
      </c>
      <c r="X197" s="16" t="s">
        <v>1249</v>
      </c>
      <c r="Y197" s="16" t="s">
        <v>78</v>
      </c>
      <c r="Z197" s="14" t="s">
        <v>79</v>
      </c>
      <c r="AA197" s="16" t="s">
        <v>80</v>
      </c>
      <c r="AC197" s="183">
        <v>0.2</v>
      </c>
      <c r="AD197" s="238">
        <f t="shared" si="25"/>
        <v>1</v>
      </c>
      <c r="AE197" s="239" t="str">
        <f t="shared" si="26"/>
        <v>Avance satisfactorio</v>
      </c>
      <c r="AF197" s="211" t="s">
        <v>1254</v>
      </c>
      <c r="AG197" s="211" t="s">
        <v>1255</v>
      </c>
      <c r="AH197" s="211" t="s">
        <v>76</v>
      </c>
      <c r="AI197" s="192" t="str">
        <f t="shared" si="24"/>
        <v>En gestión</v>
      </c>
      <c r="AJ197" s="80">
        <v>0</v>
      </c>
      <c r="AK197" s="80">
        <v>0</v>
      </c>
      <c r="AL197" s="253">
        <v>113704480</v>
      </c>
      <c r="AM197" s="253">
        <v>113459710</v>
      </c>
      <c r="AN197" s="253">
        <v>1702710</v>
      </c>
    </row>
    <row r="198" spans="2:40" ht="91.5" customHeight="1">
      <c r="B198" s="13" t="s">
        <v>1220</v>
      </c>
      <c r="C198" s="57" t="s">
        <v>1256</v>
      </c>
      <c r="D198" s="14" t="s">
        <v>98</v>
      </c>
      <c r="E198" s="14" t="s">
        <v>1257</v>
      </c>
      <c r="F198" s="14" t="s">
        <v>100</v>
      </c>
      <c r="G198" s="65">
        <v>1</v>
      </c>
      <c r="H198" s="15" t="s">
        <v>1258</v>
      </c>
      <c r="I198" s="16" t="s">
        <v>71</v>
      </c>
      <c r="J198" s="16" t="s">
        <v>72</v>
      </c>
      <c r="K198" s="15" t="s">
        <v>1259</v>
      </c>
      <c r="L198" s="15" t="s">
        <v>1260</v>
      </c>
      <c r="M198" s="35">
        <v>45323</v>
      </c>
      <c r="N198" s="35">
        <v>45656</v>
      </c>
      <c r="O198" s="65">
        <v>0.25</v>
      </c>
      <c r="P198" s="65">
        <v>0.5</v>
      </c>
      <c r="Q198" s="65">
        <v>0.75</v>
      </c>
      <c r="R198" s="65">
        <v>1</v>
      </c>
      <c r="S198" s="111" t="s">
        <v>75</v>
      </c>
      <c r="T198" s="154">
        <v>19836615.599999998</v>
      </c>
      <c r="U198" s="27" t="s">
        <v>182</v>
      </c>
      <c r="V198" s="16" t="s">
        <v>95</v>
      </c>
      <c r="W198" s="329"/>
      <c r="X198" s="16" t="s">
        <v>1249</v>
      </c>
      <c r="Y198" s="16" t="s">
        <v>78</v>
      </c>
      <c r="Z198" s="14" t="s">
        <v>79</v>
      </c>
      <c r="AA198" s="16" t="s">
        <v>80</v>
      </c>
      <c r="AC198" s="183">
        <v>0.1</v>
      </c>
      <c r="AD198" s="238">
        <f t="shared" si="25"/>
        <v>0.4</v>
      </c>
      <c r="AE198" s="239" t="str">
        <f t="shared" si="26"/>
        <v>Avance insuficiente</v>
      </c>
      <c r="AF198" s="211" t="s">
        <v>1261</v>
      </c>
      <c r="AG198" s="211" t="s">
        <v>1262</v>
      </c>
      <c r="AH198" s="211" t="s">
        <v>1263</v>
      </c>
      <c r="AI198" s="192" t="str">
        <f t="shared" si="24"/>
        <v>En gestión</v>
      </c>
      <c r="AJ198" s="80">
        <v>19836616</v>
      </c>
      <c r="AK198" s="80">
        <v>4959154</v>
      </c>
      <c r="AL198" s="254"/>
      <c r="AM198" s="254"/>
      <c r="AN198" s="254"/>
    </row>
    <row r="199" spans="2:40" ht="72" customHeight="1">
      <c r="B199" s="13" t="s">
        <v>1220</v>
      </c>
      <c r="C199" s="57" t="s">
        <v>1264</v>
      </c>
      <c r="D199" s="14" t="s">
        <v>98</v>
      </c>
      <c r="E199" s="14" t="s">
        <v>204</v>
      </c>
      <c r="F199" s="14" t="s">
        <v>109</v>
      </c>
      <c r="G199" s="74">
        <v>2</v>
      </c>
      <c r="H199" s="15" t="s">
        <v>1265</v>
      </c>
      <c r="I199" s="16" t="s">
        <v>71</v>
      </c>
      <c r="J199" s="16" t="s">
        <v>157</v>
      </c>
      <c r="K199" s="15" t="s">
        <v>1266</v>
      </c>
      <c r="L199" s="36" t="s">
        <v>1267</v>
      </c>
      <c r="M199" s="35">
        <v>45383</v>
      </c>
      <c r="N199" s="35">
        <v>45656</v>
      </c>
      <c r="O199" s="74">
        <v>0</v>
      </c>
      <c r="P199" s="74">
        <v>1</v>
      </c>
      <c r="Q199" s="74">
        <v>0</v>
      </c>
      <c r="R199" s="74">
        <v>2</v>
      </c>
      <c r="S199" s="111" t="s">
        <v>76</v>
      </c>
      <c r="T199" s="153">
        <v>0</v>
      </c>
      <c r="U199" s="27" t="s">
        <v>1180</v>
      </c>
      <c r="V199" s="14" t="s">
        <v>1268</v>
      </c>
      <c r="W199" s="38">
        <v>500000000</v>
      </c>
      <c r="X199" s="16" t="s">
        <v>77</v>
      </c>
      <c r="Y199" s="16" t="s">
        <v>78</v>
      </c>
      <c r="Z199" s="14" t="s">
        <v>79</v>
      </c>
      <c r="AA199" s="16" t="s">
        <v>80</v>
      </c>
      <c r="AC199" s="186">
        <v>0</v>
      </c>
      <c r="AD199" s="238" t="str">
        <f t="shared" si="25"/>
        <v>No Aplica</v>
      </c>
      <c r="AE199" s="239" t="str">
        <f t="shared" si="26"/>
        <v>No reporta avance en el periodo</v>
      </c>
      <c r="AF199" s="211" t="s">
        <v>76</v>
      </c>
      <c r="AG199" s="211" t="s">
        <v>76</v>
      </c>
      <c r="AH199" s="211" t="s">
        <v>76</v>
      </c>
      <c r="AI199" s="192" t="str">
        <f t="shared" si="24"/>
        <v>Sin iniciar</v>
      </c>
      <c r="AJ199" s="80">
        <v>0</v>
      </c>
      <c r="AK199" s="80">
        <v>0</v>
      </c>
      <c r="AL199" s="193">
        <v>500000000</v>
      </c>
      <c r="AM199" s="193">
        <v>491336517</v>
      </c>
      <c r="AN199" s="193">
        <v>26309350</v>
      </c>
    </row>
    <row r="200" spans="2:40" ht="68.25" customHeight="1">
      <c r="B200" s="13" t="s">
        <v>1220</v>
      </c>
      <c r="C200" s="57" t="s">
        <v>1269</v>
      </c>
      <c r="D200" s="14" t="s">
        <v>98</v>
      </c>
      <c r="E200" s="14" t="s">
        <v>204</v>
      </c>
      <c r="F200" s="14" t="s">
        <v>109</v>
      </c>
      <c r="G200" s="65">
        <v>1</v>
      </c>
      <c r="H200" s="15" t="s">
        <v>1270</v>
      </c>
      <c r="I200" s="16" t="s">
        <v>71</v>
      </c>
      <c r="J200" s="16" t="s">
        <v>72</v>
      </c>
      <c r="K200" s="15" t="s">
        <v>1271</v>
      </c>
      <c r="L200" s="15" t="s">
        <v>1272</v>
      </c>
      <c r="M200" s="35">
        <v>45383</v>
      </c>
      <c r="N200" s="35">
        <v>45656</v>
      </c>
      <c r="O200" s="65">
        <v>0</v>
      </c>
      <c r="P200" s="65">
        <v>0.5</v>
      </c>
      <c r="Q200" s="65">
        <v>0.75</v>
      </c>
      <c r="R200" s="65">
        <v>1</v>
      </c>
      <c r="S200" s="111" t="s">
        <v>76</v>
      </c>
      <c r="T200" s="153">
        <v>0</v>
      </c>
      <c r="U200" s="27" t="s">
        <v>960</v>
      </c>
      <c r="V200" s="16" t="s">
        <v>95</v>
      </c>
      <c r="W200" s="328">
        <v>80000000</v>
      </c>
      <c r="X200" s="16" t="s">
        <v>77</v>
      </c>
      <c r="Y200" s="16" t="s">
        <v>78</v>
      </c>
      <c r="Z200" s="14" t="s">
        <v>79</v>
      </c>
      <c r="AA200" s="16" t="s">
        <v>80</v>
      </c>
      <c r="AC200" s="186">
        <v>0</v>
      </c>
      <c r="AD200" s="238" t="str">
        <f t="shared" si="25"/>
        <v>No Aplica</v>
      </c>
      <c r="AE200" s="239" t="str">
        <f t="shared" si="26"/>
        <v>No reporta avance en el periodo</v>
      </c>
      <c r="AF200" s="211" t="s">
        <v>76</v>
      </c>
      <c r="AG200" s="211" t="s">
        <v>76</v>
      </c>
      <c r="AH200" s="211" t="s">
        <v>76</v>
      </c>
      <c r="AI200" s="192" t="str">
        <f t="shared" si="24"/>
        <v>Sin iniciar</v>
      </c>
      <c r="AJ200" s="80">
        <v>0</v>
      </c>
      <c r="AK200" s="80">
        <v>0</v>
      </c>
      <c r="AL200" s="253">
        <v>80000000</v>
      </c>
      <c r="AM200" s="253">
        <v>80000000</v>
      </c>
      <c r="AN200" s="253">
        <v>2133333</v>
      </c>
    </row>
    <row r="201" spans="2:40" ht="60" customHeight="1">
      <c r="B201" s="13" t="s">
        <v>1220</v>
      </c>
      <c r="C201" s="57" t="s">
        <v>1273</v>
      </c>
      <c r="D201" s="14" t="s">
        <v>98</v>
      </c>
      <c r="E201" s="14" t="s">
        <v>204</v>
      </c>
      <c r="F201" s="14" t="s">
        <v>109</v>
      </c>
      <c r="G201" s="68">
        <v>7</v>
      </c>
      <c r="H201" s="14" t="s">
        <v>1274</v>
      </c>
      <c r="I201" s="16" t="s">
        <v>71</v>
      </c>
      <c r="J201" s="16" t="s">
        <v>157</v>
      </c>
      <c r="K201" s="14" t="s">
        <v>1275</v>
      </c>
      <c r="L201" s="39" t="s">
        <v>1276</v>
      </c>
      <c r="M201" s="39">
        <v>45383</v>
      </c>
      <c r="N201" s="40">
        <v>45656</v>
      </c>
      <c r="O201" s="68">
        <v>0</v>
      </c>
      <c r="P201" s="68">
        <v>3</v>
      </c>
      <c r="Q201" s="68">
        <v>5</v>
      </c>
      <c r="R201" s="68">
        <v>7</v>
      </c>
      <c r="S201" s="111" t="s">
        <v>76</v>
      </c>
      <c r="T201" s="154">
        <v>0</v>
      </c>
      <c r="U201" s="27" t="s">
        <v>960</v>
      </c>
      <c r="V201" s="16" t="s">
        <v>95</v>
      </c>
      <c r="W201" s="329"/>
      <c r="X201" s="16" t="s">
        <v>77</v>
      </c>
      <c r="Y201" s="16" t="s">
        <v>78</v>
      </c>
      <c r="Z201" s="14" t="s">
        <v>79</v>
      </c>
      <c r="AA201" s="16" t="s">
        <v>76</v>
      </c>
      <c r="AC201" s="186">
        <v>0</v>
      </c>
      <c r="AD201" s="238" t="str">
        <f t="shared" si="25"/>
        <v>No Aplica</v>
      </c>
      <c r="AE201" s="239" t="str">
        <f t="shared" si="26"/>
        <v>No reporta avance en el periodo</v>
      </c>
      <c r="AF201" s="211" t="s">
        <v>76</v>
      </c>
      <c r="AG201" s="211" t="s">
        <v>76</v>
      </c>
      <c r="AH201" s="211" t="s">
        <v>76</v>
      </c>
      <c r="AI201" s="192" t="str">
        <f t="shared" si="24"/>
        <v>Sin iniciar</v>
      </c>
      <c r="AJ201" s="80">
        <v>0</v>
      </c>
      <c r="AK201" s="80">
        <v>0</v>
      </c>
      <c r="AL201" s="254"/>
      <c r="AM201" s="254"/>
      <c r="AN201" s="254"/>
    </row>
    <row r="202" spans="2:40" ht="75.75" customHeight="1">
      <c r="B202" s="13" t="s">
        <v>1220</v>
      </c>
      <c r="C202" s="57" t="s">
        <v>1277</v>
      </c>
      <c r="D202" s="14" t="s">
        <v>98</v>
      </c>
      <c r="E202" s="14" t="s">
        <v>204</v>
      </c>
      <c r="F202" s="14" t="s">
        <v>109</v>
      </c>
      <c r="G202" s="65">
        <v>1</v>
      </c>
      <c r="H202" s="33" t="s">
        <v>1278</v>
      </c>
      <c r="I202" s="16" t="s">
        <v>71</v>
      </c>
      <c r="J202" s="16" t="s">
        <v>72</v>
      </c>
      <c r="K202" s="33" t="s">
        <v>1279</v>
      </c>
      <c r="L202" s="15" t="s">
        <v>1280</v>
      </c>
      <c r="M202" s="35">
        <v>45321</v>
      </c>
      <c r="N202" s="35">
        <v>45656</v>
      </c>
      <c r="O202" s="65">
        <v>0.2</v>
      </c>
      <c r="P202" s="65">
        <v>0.4</v>
      </c>
      <c r="Q202" s="65">
        <v>0.7</v>
      </c>
      <c r="R202" s="65">
        <v>1</v>
      </c>
      <c r="S202" s="111" t="s">
        <v>76</v>
      </c>
      <c r="T202" s="153">
        <v>0</v>
      </c>
      <c r="U202" s="27" t="s">
        <v>960</v>
      </c>
      <c r="V202" s="14" t="s">
        <v>341</v>
      </c>
      <c r="W202" s="328">
        <v>534359448</v>
      </c>
      <c r="X202" s="16" t="s">
        <v>77</v>
      </c>
      <c r="Y202" s="16" t="s">
        <v>78</v>
      </c>
      <c r="Z202" s="14" t="s">
        <v>79</v>
      </c>
      <c r="AA202" s="16" t="s">
        <v>80</v>
      </c>
      <c r="AC202" s="183">
        <v>0.2</v>
      </c>
      <c r="AD202" s="238">
        <f t="shared" si="25"/>
        <v>1</v>
      </c>
      <c r="AE202" s="239" t="str">
        <f t="shared" si="26"/>
        <v>Avance satisfactorio</v>
      </c>
      <c r="AF202" s="211" t="s">
        <v>1281</v>
      </c>
      <c r="AG202" s="211" t="s">
        <v>1282</v>
      </c>
      <c r="AH202" s="211" t="s">
        <v>76</v>
      </c>
      <c r="AI202" s="192" t="str">
        <f t="shared" si="24"/>
        <v>En gestión</v>
      </c>
      <c r="AJ202" s="80">
        <v>0</v>
      </c>
      <c r="AK202" s="80">
        <v>0</v>
      </c>
      <c r="AL202" s="253">
        <v>534359448</v>
      </c>
      <c r="AM202" s="253">
        <v>500025000</v>
      </c>
      <c r="AN202" s="253">
        <v>16560001</v>
      </c>
    </row>
    <row r="203" spans="2:40" ht="60" customHeight="1">
      <c r="B203" s="13" t="s">
        <v>1220</v>
      </c>
      <c r="C203" s="57" t="s">
        <v>1283</v>
      </c>
      <c r="D203" s="14" t="s">
        <v>98</v>
      </c>
      <c r="E203" s="14" t="s">
        <v>204</v>
      </c>
      <c r="F203" s="14" t="s">
        <v>109</v>
      </c>
      <c r="G203" s="68">
        <v>2</v>
      </c>
      <c r="H203" s="14" t="s">
        <v>1284</v>
      </c>
      <c r="I203" s="16" t="s">
        <v>71</v>
      </c>
      <c r="J203" s="16" t="s">
        <v>157</v>
      </c>
      <c r="K203" s="14" t="s">
        <v>1285</v>
      </c>
      <c r="L203" s="29" t="s">
        <v>1286</v>
      </c>
      <c r="M203" s="39">
        <v>45383</v>
      </c>
      <c r="N203" s="35">
        <v>45656</v>
      </c>
      <c r="O203" s="68">
        <v>0</v>
      </c>
      <c r="P203" s="68">
        <v>1</v>
      </c>
      <c r="Q203" s="68">
        <v>0</v>
      </c>
      <c r="R203" s="68">
        <v>2</v>
      </c>
      <c r="S203" s="111" t="s">
        <v>76</v>
      </c>
      <c r="T203" s="154">
        <v>0</v>
      </c>
      <c r="U203" s="27" t="s">
        <v>960</v>
      </c>
      <c r="V203" s="14" t="s">
        <v>341</v>
      </c>
      <c r="W203" s="329"/>
      <c r="X203" s="16" t="s">
        <v>77</v>
      </c>
      <c r="Y203" s="16" t="s">
        <v>78</v>
      </c>
      <c r="Z203" s="14" t="s">
        <v>79</v>
      </c>
      <c r="AA203" s="16" t="s">
        <v>76</v>
      </c>
      <c r="AC203" s="186">
        <v>0</v>
      </c>
      <c r="AD203" s="238" t="str">
        <f t="shared" si="25"/>
        <v>No Aplica</v>
      </c>
      <c r="AE203" s="239" t="str">
        <f t="shared" si="26"/>
        <v>No reporta avance en el periodo</v>
      </c>
      <c r="AF203" s="211" t="s">
        <v>76</v>
      </c>
      <c r="AG203" s="211" t="s">
        <v>76</v>
      </c>
      <c r="AH203" s="211" t="s">
        <v>76</v>
      </c>
      <c r="AI203" s="192" t="str">
        <f t="shared" si="24"/>
        <v>Sin iniciar</v>
      </c>
      <c r="AJ203" s="80">
        <v>0</v>
      </c>
      <c r="AK203" s="80">
        <v>0</v>
      </c>
      <c r="AL203" s="254"/>
      <c r="AM203" s="254"/>
      <c r="AN203" s="254"/>
    </row>
    <row r="204" spans="2:40" ht="60" customHeight="1">
      <c r="B204" s="13" t="s">
        <v>1220</v>
      </c>
      <c r="C204" s="57" t="s">
        <v>1287</v>
      </c>
      <c r="D204" s="14" t="s">
        <v>98</v>
      </c>
      <c r="E204" s="14" t="s">
        <v>1257</v>
      </c>
      <c r="F204" s="14" t="s">
        <v>100</v>
      </c>
      <c r="G204" s="65">
        <v>1</v>
      </c>
      <c r="H204" s="15" t="s">
        <v>1288</v>
      </c>
      <c r="I204" s="16" t="s">
        <v>71</v>
      </c>
      <c r="J204" s="16" t="s">
        <v>72</v>
      </c>
      <c r="K204" s="15" t="s">
        <v>1289</v>
      </c>
      <c r="L204" s="15" t="s">
        <v>1290</v>
      </c>
      <c r="M204" s="35">
        <v>45321</v>
      </c>
      <c r="N204" s="35">
        <v>45656</v>
      </c>
      <c r="O204" s="75">
        <v>0</v>
      </c>
      <c r="P204" s="75">
        <v>0.3</v>
      </c>
      <c r="Q204" s="75">
        <v>0.6</v>
      </c>
      <c r="R204" s="75">
        <v>1</v>
      </c>
      <c r="S204" s="111" t="s">
        <v>75</v>
      </c>
      <c r="T204" s="153">
        <v>18231898.5</v>
      </c>
      <c r="U204" s="27" t="s">
        <v>76</v>
      </c>
      <c r="V204" s="16" t="s">
        <v>76</v>
      </c>
      <c r="W204" s="38">
        <v>0</v>
      </c>
      <c r="X204" s="16" t="s">
        <v>77</v>
      </c>
      <c r="Y204" s="16" t="s">
        <v>78</v>
      </c>
      <c r="Z204" s="14" t="s">
        <v>79</v>
      </c>
      <c r="AA204" s="16" t="s">
        <v>80</v>
      </c>
      <c r="AC204" s="186">
        <v>0</v>
      </c>
      <c r="AD204" s="238" t="str">
        <f t="shared" si="25"/>
        <v>No Aplica</v>
      </c>
      <c r="AE204" s="239" t="str">
        <f t="shared" si="26"/>
        <v>No reporta avance en el periodo</v>
      </c>
      <c r="AF204" s="211" t="s">
        <v>76</v>
      </c>
      <c r="AG204" s="211" t="s">
        <v>76</v>
      </c>
      <c r="AH204" s="211" t="s">
        <v>76</v>
      </c>
      <c r="AI204" s="192" t="str">
        <f t="shared" si="24"/>
        <v>Sin iniciar</v>
      </c>
      <c r="AJ204" s="80">
        <v>18231898.5</v>
      </c>
      <c r="AK204" s="80">
        <v>0</v>
      </c>
      <c r="AL204" s="193">
        <v>0</v>
      </c>
      <c r="AM204" s="193">
        <v>0</v>
      </c>
      <c r="AN204" s="193"/>
    </row>
    <row r="205" spans="2:40" ht="60" customHeight="1">
      <c r="B205" s="13" t="s">
        <v>1220</v>
      </c>
      <c r="C205" s="57" t="s">
        <v>1291</v>
      </c>
      <c r="D205" s="14" t="s">
        <v>98</v>
      </c>
      <c r="E205" s="14" t="s">
        <v>204</v>
      </c>
      <c r="F205" s="14" t="s">
        <v>109</v>
      </c>
      <c r="G205" s="74">
        <v>4</v>
      </c>
      <c r="H205" s="15" t="s">
        <v>1292</v>
      </c>
      <c r="I205" s="16" t="s">
        <v>71</v>
      </c>
      <c r="J205" s="16" t="s">
        <v>157</v>
      </c>
      <c r="K205" s="15" t="s">
        <v>1293</v>
      </c>
      <c r="L205" s="15" t="s">
        <v>1294</v>
      </c>
      <c r="M205" s="35">
        <v>45321</v>
      </c>
      <c r="N205" s="35">
        <v>45656</v>
      </c>
      <c r="O205" s="74">
        <v>1</v>
      </c>
      <c r="P205" s="74">
        <v>2</v>
      </c>
      <c r="Q205" s="74">
        <v>3</v>
      </c>
      <c r="R205" s="74">
        <v>4</v>
      </c>
      <c r="S205" s="111" t="s">
        <v>76</v>
      </c>
      <c r="T205" s="153">
        <v>0</v>
      </c>
      <c r="U205" s="27" t="s">
        <v>960</v>
      </c>
      <c r="V205" s="16" t="s">
        <v>961</v>
      </c>
      <c r="W205" s="328">
        <v>243540000</v>
      </c>
      <c r="X205" s="16" t="s">
        <v>77</v>
      </c>
      <c r="Y205" s="16" t="s">
        <v>78</v>
      </c>
      <c r="Z205" s="14" t="s">
        <v>79</v>
      </c>
      <c r="AA205" s="16" t="s">
        <v>76</v>
      </c>
      <c r="AC205" s="186">
        <v>1</v>
      </c>
      <c r="AD205" s="238">
        <f t="shared" si="25"/>
        <v>1</v>
      </c>
      <c r="AE205" s="239" t="str">
        <f t="shared" si="26"/>
        <v>Avance satisfactorio</v>
      </c>
      <c r="AF205" s="211" t="s">
        <v>1295</v>
      </c>
      <c r="AG205" s="211" t="s">
        <v>1296</v>
      </c>
      <c r="AH205" s="211" t="s">
        <v>76</v>
      </c>
      <c r="AI205" s="192" t="str">
        <f>IF(AC205&lt;1,"Sin iniciar",IF(AC205=100,"Terminado","En gestión"))</f>
        <v>En gestión</v>
      </c>
      <c r="AJ205" s="80">
        <v>0</v>
      </c>
      <c r="AK205" s="80">
        <v>0</v>
      </c>
      <c r="AL205" s="253">
        <v>243540000</v>
      </c>
      <c r="AM205" s="253">
        <v>167534666</v>
      </c>
      <c r="AN205" s="253">
        <v>6384666</v>
      </c>
    </row>
    <row r="206" spans="2:40" ht="75" customHeight="1">
      <c r="B206" s="13" t="s">
        <v>1220</v>
      </c>
      <c r="C206" s="57" t="s">
        <v>1297</v>
      </c>
      <c r="D206" s="14" t="s">
        <v>98</v>
      </c>
      <c r="E206" s="14" t="s">
        <v>1257</v>
      </c>
      <c r="F206" s="14" t="s">
        <v>100</v>
      </c>
      <c r="G206" s="63">
        <v>1</v>
      </c>
      <c r="H206" s="14" t="s">
        <v>1298</v>
      </c>
      <c r="I206" s="16" t="s">
        <v>71</v>
      </c>
      <c r="J206" s="16" t="s">
        <v>72</v>
      </c>
      <c r="K206" s="14" t="s">
        <v>1299</v>
      </c>
      <c r="L206" s="39" t="s">
        <v>1300</v>
      </c>
      <c r="M206" s="39">
        <v>45383</v>
      </c>
      <c r="N206" s="35">
        <v>45656</v>
      </c>
      <c r="O206" s="63">
        <v>0</v>
      </c>
      <c r="P206" s="63">
        <v>0.3</v>
      </c>
      <c r="Q206" s="63">
        <v>0.7</v>
      </c>
      <c r="R206" s="63">
        <v>1</v>
      </c>
      <c r="S206" s="111" t="s">
        <v>76</v>
      </c>
      <c r="T206" s="154">
        <v>0</v>
      </c>
      <c r="U206" s="27" t="s">
        <v>960</v>
      </c>
      <c r="V206" s="16" t="s">
        <v>961</v>
      </c>
      <c r="W206" s="330"/>
      <c r="X206" s="16" t="s">
        <v>77</v>
      </c>
      <c r="Y206" s="16" t="s">
        <v>78</v>
      </c>
      <c r="Z206" s="14" t="s">
        <v>79</v>
      </c>
      <c r="AA206" s="16" t="s">
        <v>76</v>
      </c>
      <c r="AC206" s="186">
        <v>0</v>
      </c>
      <c r="AD206" s="238" t="str">
        <f t="shared" si="25"/>
        <v>No Aplica</v>
      </c>
      <c r="AE206" s="239" t="str">
        <f t="shared" si="26"/>
        <v>No reporta avance en el periodo</v>
      </c>
      <c r="AF206" s="211" t="s">
        <v>76</v>
      </c>
      <c r="AG206" s="211" t="s">
        <v>76</v>
      </c>
      <c r="AH206" s="211" t="s">
        <v>76</v>
      </c>
      <c r="AI206" s="192" t="str">
        <f t="shared" ref="AI206:AI215" si="27">IF(AC206&lt;1%,"Sin iniciar",IF(AC206=100%,"Terminado","En gestión"))</f>
        <v>Sin iniciar</v>
      </c>
      <c r="AJ206" s="80">
        <v>0</v>
      </c>
      <c r="AK206" s="80">
        <v>0</v>
      </c>
      <c r="AL206" s="255"/>
      <c r="AM206" s="255"/>
      <c r="AN206" s="255"/>
    </row>
    <row r="207" spans="2:40" ht="60" customHeight="1">
      <c r="B207" s="13" t="s">
        <v>1220</v>
      </c>
      <c r="C207" s="57" t="s">
        <v>1301</v>
      </c>
      <c r="D207" s="14" t="s">
        <v>98</v>
      </c>
      <c r="E207" s="14" t="s">
        <v>204</v>
      </c>
      <c r="F207" s="14" t="s">
        <v>109</v>
      </c>
      <c r="G207" s="63">
        <v>1</v>
      </c>
      <c r="H207" s="14" t="s">
        <v>1302</v>
      </c>
      <c r="I207" s="16" t="s">
        <v>71</v>
      </c>
      <c r="J207" s="16" t="s">
        <v>72</v>
      </c>
      <c r="K207" s="14" t="s">
        <v>1303</v>
      </c>
      <c r="L207" s="39" t="s">
        <v>1304</v>
      </c>
      <c r="M207" s="39">
        <v>45292</v>
      </c>
      <c r="N207" s="40">
        <v>45656</v>
      </c>
      <c r="O207" s="63">
        <v>0.25</v>
      </c>
      <c r="P207" s="63">
        <v>0.5</v>
      </c>
      <c r="Q207" s="63">
        <v>0.75</v>
      </c>
      <c r="R207" s="63">
        <v>1</v>
      </c>
      <c r="S207" s="111" t="s">
        <v>76</v>
      </c>
      <c r="T207" s="154">
        <v>0</v>
      </c>
      <c r="U207" s="27" t="s">
        <v>960</v>
      </c>
      <c r="V207" s="16" t="s">
        <v>961</v>
      </c>
      <c r="W207" s="329"/>
      <c r="X207" s="16" t="s">
        <v>77</v>
      </c>
      <c r="Y207" s="16" t="s">
        <v>78</v>
      </c>
      <c r="Z207" s="14" t="s">
        <v>79</v>
      </c>
      <c r="AA207" s="16" t="s">
        <v>76</v>
      </c>
      <c r="AC207" s="183">
        <v>0.25</v>
      </c>
      <c r="AD207" s="238">
        <f t="shared" si="25"/>
        <v>1</v>
      </c>
      <c r="AE207" s="239" t="str">
        <f t="shared" si="26"/>
        <v>Avance satisfactorio</v>
      </c>
      <c r="AF207" s="211" t="s">
        <v>1305</v>
      </c>
      <c r="AG207" s="211" t="s">
        <v>1306</v>
      </c>
      <c r="AH207" s="211" t="s">
        <v>76</v>
      </c>
      <c r="AI207" s="192" t="str">
        <f t="shared" si="27"/>
        <v>En gestión</v>
      </c>
      <c r="AJ207" s="80">
        <v>0</v>
      </c>
      <c r="AK207" s="80">
        <v>0</v>
      </c>
      <c r="AL207" s="254"/>
      <c r="AM207" s="254"/>
      <c r="AN207" s="254"/>
    </row>
    <row r="208" spans="2:40" ht="60" customHeight="1">
      <c r="B208" s="13" t="s">
        <v>1220</v>
      </c>
      <c r="C208" s="57" t="s">
        <v>1307</v>
      </c>
      <c r="D208" s="14" t="s">
        <v>98</v>
      </c>
      <c r="E208" s="14" t="s">
        <v>204</v>
      </c>
      <c r="F208" s="14" t="s">
        <v>155</v>
      </c>
      <c r="G208" s="63">
        <v>0.2</v>
      </c>
      <c r="H208" s="15" t="s">
        <v>1308</v>
      </c>
      <c r="I208" s="16" t="s">
        <v>71</v>
      </c>
      <c r="J208" s="16" t="s">
        <v>72</v>
      </c>
      <c r="K208" s="14" t="s">
        <v>1309</v>
      </c>
      <c r="L208" s="17" t="s">
        <v>1310</v>
      </c>
      <c r="M208" s="41">
        <v>45292</v>
      </c>
      <c r="N208" s="41">
        <v>45473</v>
      </c>
      <c r="O208" s="63">
        <v>0.1</v>
      </c>
      <c r="P208" s="63">
        <v>0.2</v>
      </c>
      <c r="Q208" s="60">
        <v>0</v>
      </c>
      <c r="R208" s="60">
        <v>0</v>
      </c>
      <c r="S208" s="111" t="s">
        <v>75</v>
      </c>
      <c r="T208" s="155">
        <v>7000000</v>
      </c>
      <c r="U208" s="27" t="s">
        <v>76</v>
      </c>
      <c r="V208" s="16" t="s">
        <v>76</v>
      </c>
      <c r="W208" s="42">
        <v>0</v>
      </c>
      <c r="X208" s="16" t="s">
        <v>77</v>
      </c>
      <c r="Y208" s="16" t="s">
        <v>78</v>
      </c>
      <c r="Z208" s="14" t="s">
        <v>79</v>
      </c>
      <c r="AA208" s="16" t="s">
        <v>80</v>
      </c>
      <c r="AC208" s="183">
        <v>0.1</v>
      </c>
      <c r="AD208" s="238">
        <f t="shared" si="25"/>
        <v>1</v>
      </c>
      <c r="AE208" s="239" t="str">
        <f t="shared" si="26"/>
        <v>Avance satisfactorio</v>
      </c>
      <c r="AF208" s="211" t="s">
        <v>1311</v>
      </c>
      <c r="AG208" s="211" t="s">
        <v>1312</v>
      </c>
      <c r="AH208" s="211" t="s">
        <v>76</v>
      </c>
      <c r="AI208" s="192" t="str">
        <f t="shared" si="27"/>
        <v>En gestión</v>
      </c>
      <c r="AJ208" s="80">
        <v>7000000</v>
      </c>
      <c r="AK208" s="80">
        <v>1750000</v>
      </c>
      <c r="AL208" s="193">
        <v>0</v>
      </c>
      <c r="AM208" s="193">
        <v>0</v>
      </c>
      <c r="AN208" s="193">
        <v>0</v>
      </c>
    </row>
    <row r="209" spans="2:40" ht="75" customHeight="1">
      <c r="B209" s="13" t="s">
        <v>1220</v>
      </c>
      <c r="C209" s="57" t="s">
        <v>1313</v>
      </c>
      <c r="D209" s="14" t="s">
        <v>98</v>
      </c>
      <c r="E209" s="14" t="s">
        <v>1257</v>
      </c>
      <c r="F209" s="14" t="s">
        <v>155</v>
      </c>
      <c r="G209" s="63">
        <v>0.2</v>
      </c>
      <c r="H209" s="15" t="s">
        <v>1314</v>
      </c>
      <c r="I209" s="16" t="s">
        <v>71</v>
      </c>
      <c r="J209" s="16" t="s">
        <v>72</v>
      </c>
      <c r="K209" s="15" t="s">
        <v>1315</v>
      </c>
      <c r="L209" s="17" t="s">
        <v>1316</v>
      </c>
      <c r="M209" s="35">
        <v>45383</v>
      </c>
      <c r="N209" s="43">
        <v>45473</v>
      </c>
      <c r="O209" s="63">
        <v>0</v>
      </c>
      <c r="P209" s="63">
        <v>0.2</v>
      </c>
      <c r="Q209" s="58">
        <v>0</v>
      </c>
      <c r="R209" s="58">
        <v>0</v>
      </c>
      <c r="S209" s="111" t="s">
        <v>75</v>
      </c>
      <c r="T209" s="155">
        <v>31540210</v>
      </c>
      <c r="U209" s="27" t="s">
        <v>76</v>
      </c>
      <c r="V209" s="16" t="s">
        <v>76</v>
      </c>
      <c r="W209" s="42">
        <v>0</v>
      </c>
      <c r="X209" s="16" t="s">
        <v>77</v>
      </c>
      <c r="Y209" s="16" t="s">
        <v>78</v>
      </c>
      <c r="Z209" s="14" t="s">
        <v>79</v>
      </c>
      <c r="AA209" s="16" t="s">
        <v>80</v>
      </c>
      <c r="AC209" s="186">
        <v>0</v>
      </c>
      <c r="AD209" s="238" t="str">
        <f t="shared" si="25"/>
        <v>No Aplica</v>
      </c>
      <c r="AE209" s="239" t="str">
        <f t="shared" si="26"/>
        <v>No reporta avance en el periodo</v>
      </c>
      <c r="AF209" s="211" t="s">
        <v>76</v>
      </c>
      <c r="AG209" s="211" t="s">
        <v>76</v>
      </c>
      <c r="AH209" s="211" t="s">
        <v>76</v>
      </c>
      <c r="AI209" s="192" t="str">
        <f t="shared" si="27"/>
        <v>Sin iniciar</v>
      </c>
      <c r="AJ209" s="80">
        <v>31540210</v>
      </c>
      <c r="AK209" s="80">
        <v>0</v>
      </c>
      <c r="AL209" s="193">
        <v>0</v>
      </c>
      <c r="AM209" s="193">
        <v>0</v>
      </c>
      <c r="AN209" s="193">
        <v>0</v>
      </c>
    </row>
    <row r="210" spans="2:40" ht="105" customHeight="1">
      <c r="B210" s="99" t="s">
        <v>1317</v>
      </c>
      <c r="C210" s="57" t="s">
        <v>1318</v>
      </c>
      <c r="D210" s="100" t="s">
        <v>98</v>
      </c>
      <c r="E210" s="100" t="s">
        <v>247</v>
      </c>
      <c r="F210" s="100" t="s">
        <v>100</v>
      </c>
      <c r="G210" s="63">
        <v>1</v>
      </c>
      <c r="H210" s="100" t="s">
        <v>1319</v>
      </c>
      <c r="I210" s="101" t="s">
        <v>71</v>
      </c>
      <c r="J210" s="101" t="s">
        <v>72</v>
      </c>
      <c r="K210" s="100" t="s">
        <v>1320</v>
      </c>
      <c r="L210" s="100" t="s">
        <v>1321</v>
      </c>
      <c r="M210" s="105">
        <v>45323</v>
      </c>
      <c r="N210" s="106" t="s">
        <v>559</v>
      </c>
      <c r="O210" s="64">
        <v>0.1</v>
      </c>
      <c r="P210" s="64">
        <v>0.3</v>
      </c>
      <c r="Q210" s="64">
        <v>0.6</v>
      </c>
      <c r="R210" s="58">
        <v>1</v>
      </c>
      <c r="S210" s="111" t="s">
        <v>75</v>
      </c>
      <c r="T210" s="155">
        <v>101462363.62415999</v>
      </c>
      <c r="U210" s="100" t="s">
        <v>76</v>
      </c>
      <c r="V210" s="103" t="s">
        <v>76</v>
      </c>
      <c r="W210" s="103">
        <v>0</v>
      </c>
      <c r="X210" s="22" t="s">
        <v>77</v>
      </c>
      <c r="Y210" s="22" t="s">
        <v>78</v>
      </c>
      <c r="Z210" s="20" t="s">
        <v>79</v>
      </c>
      <c r="AA210" s="22" t="s">
        <v>80</v>
      </c>
      <c r="AC210" s="250">
        <v>0.1</v>
      </c>
      <c r="AD210" s="241">
        <f t="shared" si="25"/>
        <v>1</v>
      </c>
      <c r="AE210" s="242" t="str">
        <f t="shared" ref="AE210:AE212" si="28">IF(ISTEXT(AD210),"No reporta avance en el periodo",IF(AD210&lt;=69%,"Avance insuficiente",IF(AD210&gt;95%,"Avance satisfactorio",IF(AD210&gt;70%,"Avance suficiente",IF(AD210&lt;94%,"Avance suficiente",0)))))</f>
        <v>Avance satisfactorio</v>
      </c>
      <c r="AF210" s="243" t="s">
        <v>1322</v>
      </c>
      <c r="AG210" s="243" t="s">
        <v>1323</v>
      </c>
      <c r="AH210" s="243" t="s">
        <v>76</v>
      </c>
      <c r="AI210" s="219" t="str">
        <f t="shared" si="27"/>
        <v>En gestión</v>
      </c>
      <c r="AJ210" s="80">
        <v>101462363.62415999</v>
      </c>
      <c r="AK210" s="80">
        <v>22562084.940000001</v>
      </c>
      <c r="AL210" s="220">
        <v>2452042935.7600002</v>
      </c>
      <c r="AM210" s="220">
        <v>1627444382.1300001</v>
      </c>
      <c r="AN210" s="221">
        <v>192309441.78</v>
      </c>
    </row>
    <row r="211" spans="2:40" ht="90" customHeight="1">
      <c r="B211" s="99" t="s">
        <v>1317</v>
      </c>
      <c r="C211" s="57" t="s">
        <v>1324</v>
      </c>
      <c r="D211" s="100" t="s">
        <v>67</v>
      </c>
      <c r="E211" s="100" t="s">
        <v>737</v>
      </c>
      <c r="F211" s="100" t="s">
        <v>100</v>
      </c>
      <c r="G211" s="63">
        <v>1</v>
      </c>
      <c r="H211" s="100" t="s">
        <v>1325</v>
      </c>
      <c r="I211" s="101" t="s">
        <v>71</v>
      </c>
      <c r="J211" s="101" t="s">
        <v>72</v>
      </c>
      <c r="K211" s="100" t="s">
        <v>1320</v>
      </c>
      <c r="L211" s="100" t="s">
        <v>1326</v>
      </c>
      <c r="M211" s="105">
        <v>45323</v>
      </c>
      <c r="N211" s="106" t="s">
        <v>559</v>
      </c>
      <c r="O211" s="64">
        <v>0.1</v>
      </c>
      <c r="P211" s="64">
        <v>0.3</v>
      </c>
      <c r="Q211" s="64">
        <v>0.6</v>
      </c>
      <c r="R211" s="58">
        <v>1</v>
      </c>
      <c r="S211" s="111" t="s">
        <v>75</v>
      </c>
      <c r="T211" s="155">
        <v>235934757.22924802</v>
      </c>
      <c r="U211" s="100" t="s">
        <v>76</v>
      </c>
      <c r="V211" s="103" t="s">
        <v>76</v>
      </c>
      <c r="W211" s="103">
        <v>0</v>
      </c>
      <c r="X211" s="22" t="s">
        <v>77</v>
      </c>
      <c r="Y211" s="22" t="s">
        <v>78</v>
      </c>
      <c r="Z211" s="20" t="s">
        <v>79</v>
      </c>
      <c r="AA211" s="22" t="s">
        <v>76</v>
      </c>
      <c r="AC211" s="212">
        <v>0.1</v>
      </c>
      <c r="AD211" s="238">
        <f t="shared" si="25"/>
        <v>1</v>
      </c>
      <c r="AE211" s="239" t="str">
        <f t="shared" si="28"/>
        <v>Avance satisfactorio</v>
      </c>
      <c r="AF211" s="211" t="s">
        <v>1327</v>
      </c>
      <c r="AG211" s="211" t="s">
        <v>1328</v>
      </c>
      <c r="AH211" s="211" t="s">
        <v>76</v>
      </c>
      <c r="AI211" s="192" t="str">
        <f t="shared" si="27"/>
        <v>En gestión</v>
      </c>
      <c r="AJ211" s="80">
        <v>235934757.22924802</v>
      </c>
      <c r="AK211" s="80">
        <v>50263417.590000004</v>
      </c>
      <c r="AL211" s="155">
        <v>2409832486.5300002</v>
      </c>
      <c r="AM211" s="155">
        <v>2197476140</v>
      </c>
      <c r="AN211" s="222">
        <v>289360829.83999997</v>
      </c>
    </row>
    <row r="212" spans="2:40" ht="102.75" customHeight="1">
      <c r="B212" s="99" t="s">
        <v>1317</v>
      </c>
      <c r="C212" s="57" t="s">
        <v>1329</v>
      </c>
      <c r="D212" s="100" t="s">
        <v>98</v>
      </c>
      <c r="E212" s="100" t="s">
        <v>247</v>
      </c>
      <c r="F212" s="100" t="s">
        <v>100</v>
      </c>
      <c r="G212" s="63">
        <v>1</v>
      </c>
      <c r="H212" s="100" t="s">
        <v>1330</v>
      </c>
      <c r="I212" s="101" t="s">
        <v>71</v>
      </c>
      <c r="J212" s="101" t="s">
        <v>72</v>
      </c>
      <c r="K212" s="100" t="s">
        <v>1320</v>
      </c>
      <c r="L212" s="100" t="s">
        <v>1331</v>
      </c>
      <c r="M212" s="105">
        <v>45323</v>
      </c>
      <c r="N212" s="106" t="s">
        <v>559</v>
      </c>
      <c r="O212" s="64">
        <v>0.1</v>
      </c>
      <c r="P212" s="64">
        <v>0.3</v>
      </c>
      <c r="Q212" s="64">
        <v>0.6</v>
      </c>
      <c r="R212" s="58">
        <v>1</v>
      </c>
      <c r="S212" s="111" t="s">
        <v>75</v>
      </c>
      <c r="T212" s="155">
        <v>87317315.316000015</v>
      </c>
      <c r="U212" s="100" t="s">
        <v>76</v>
      </c>
      <c r="V212" s="103" t="s">
        <v>76</v>
      </c>
      <c r="W212" s="103">
        <v>0</v>
      </c>
      <c r="X212" s="22" t="s">
        <v>77</v>
      </c>
      <c r="Y212" s="22" t="s">
        <v>78</v>
      </c>
      <c r="Z212" s="20" t="s">
        <v>79</v>
      </c>
      <c r="AA212" s="22" t="s">
        <v>76</v>
      </c>
      <c r="AC212" s="212">
        <v>0.1</v>
      </c>
      <c r="AD212" s="245">
        <f t="shared" si="25"/>
        <v>1</v>
      </c>
      <c r="AE212" s="246" t="str">
        <f t="shared" si="28"/>
        <v>Avance satisfactorio</v>
      </c>
      <c r="AF212" s="211" t="s">
        <v>1332</v>
      </c>
      <c r="AG212" s="211" t="s">
        <v>1333</v>
      </c>
      <c r="AH212" s="211" t="s">
        <v>76</v>
      </c>
      <c r="AI212" s="223" t="str">
        <f t="shared" si="27"/>
        <v>En gestión</v>
      </c>
      <c r="AJ212" s="80">
        <v>87317315.316000015</v>
      </c>
      <c r="AK212" s="80">
        <v>21209529.539999999</v>
      </c>
      <c r="AL212" s="224">
        <v>173288000</v>
      </c>
      <c r="AM212" s="224">
        <v>118430000</v>
      </c>
      <c r="AN212" s="225">
        <v>16022533</v>
      </c>
    </row>
    <row r="213" spans="2:40" ht="114" customHeight="1">
      <c r="B213" s="13" t="s">
        <v>1334</v>
      </c>
      <c r="C213" s="57" t="s">
        <v>1335</v>
      </c>
      <c r="D213" s="14" t="s">
        <v>153</v>
      </c>
      <c r="E213" s="14" t="s">
        <v>204</v>
      </c>
      <c r="F213" s="14" t="s">
        <v>100</v>
      </c>
      <c r="G213" s="76">
        <v>2</v>
      </c>
      <c r="H213" s="44" t="s">
        <v>1336</v>
      </c>
      <c r="I213" s="16" t="s">
        <v>71</v>
      </c>
      <c r="J213" s="16" t="s">
        <v>157</v>
      </c>
      <c r="K213" s="14" t="s">
        <v>1337</v>
      </c>
      <c r="L213" s="14" t="s">
        <v>1338</v>
      </c>
      <c r="M213" s="39">
        <v>45383</v>
      </c>
      <c r="N213" s="39">
        <v>45595</v>
      </c>
      <c r="O213" s="62">
        <v>0</v>
      </c>
      <c r="P213" s="62">
        <v>1</v>
      </c>
      <c r="Q213" s="62">
        <v>1</v>
      </c>
      <c r="R213" s="62">
        <v>0</v>
      </c>
      <c r="S213" s="111" t="s">
        <v>75</v>
      </c>
      <c r="T213" s="113">
        <v>12000000</v>
      </c>
      <c r="U213" s="27" t="s">
        <v>76</v>
      </c>
      <c r="V213" s="14" t="s">
        <v>76</v>
      </c>
      <c r="W213" s="46">
        <v>0</v>
      </c>
      <c r="X213" s="14" t="s">
        <v>199</v>
      </c>
      <c r="Y213" s="14" t="s">
        <v>78</v>
      </c>
      <c r="Z213" s="14" t="s">
        <v>1339</v>
      </c>
      <c r="AA213" s="16" t="s">
        <v>76</v>
      </c>
      <c r="AC213" s="186">
        <v>0</v>
      </c>
      <c r="AD213" s="238" t="str">
        <f t="shared" si="25"/>
        <v>No Aplica</v>
      </c>
      <c r="AE213" s="239" t="str">
        <f t="shared" ref="AE213:AE222" si="29">IF(ISTEXT(AD213),"No reporta avance en el periodo",IF(AD213&lt;=69%,"Avance insuficiente",IF(AD213&gt;95%,"Avance satisfactorio",IF(AD213&gt;70%,"Avance suficiente",IF(AD213&lt;94%,"Avance suficiente",0)))))</f>
        <v>No reporta avance en el periodo</v>
      </c>
      <c r="AF213" s="211" t="s">
        <v>76</v>
      </c>
      <c r="AG213" s="211" t="s">
        <v>76</v>
      </c>
      <c r="AH213" s="211" t="s">
        <v>76</v>
      </c>
      <c r="AI213" s="192" t="str">
        <f t="shared" si="27"/>
        <v>Sin iniciar</v>
      </c>
      <c r="AJ213" s="80">
        <v>12000000</v>
      </c>
      <c r="AK213" s="80">
        <v>0</v>
      </c>
      <c r="AL213" s="200">
        <v>0</v>
      </c>
      <c r="AM213" s="200">
        <v>0</v>
      </c>
      <c r="AN213" s="200">
        <v>0</v>
      </c>
    </row>
    <row r="214" spans="2:40" ht="84.75" customHeight="1">
      <c r="B214" s="13" t="s">
        <v>1334</v>
      </c>
      <c r="C214" s="57" t="s">
        <v>1340</v>
      </c>
      <c r="D214" s="14" t="s">
        <v>153</v>
      </c>
      <c r="E214" s="14" t="s">
        <v>99</v>
      </c>
      <c r="F214" s="14" t="s">
        <v>100</v>
      </c>
      <c r="G214" s="74">
        <v>1</v>
      </c>
      <c r="H214" s="15" t="s">
        <v>1341</v>
      </c>
      <c r="I214" s="16" t="s">
        <v>71</v>
      </c>
      <c r="J214" s="16" t="s">
        <v>157</v>
      </c>
      <c r="K214" s="15" t="s">
        <v>1342</v>
      </c>
      <c r="L214" s="15" t="s">
        <v>1343</v>
      </c>
      <c r="M214" s="35">
        <v>45474</v>
      </c>
      <c r="N214" s="15" t="s">
        <v>847</v>
      </c>
      <c r="O214" s="74">
        <v>0</v>
      </c>
      <c r="P214" s="74">
        <v>0</v>
      </c>
      <c r="Q214" s="74">
        <v>1</v>
      </c>
      <c r="R214" s="74">
        <v>0</v>
      </c>
      <c r="S214" s="111" t="s">
        <v>75</v>
      </c>
      <c r="T214" s="113">
        <v>12000000</v>
      </c>
      <c r="U214" s="27" t="s">
        <v>1225</v>
      </c>
      <c r="V214" s="14" t="s">
        <v>1344</v>
      </c>
      <c r="W214" s="46">
        <v>0</v>
      </c>
      <c r="X214" s="14" t="s">
        <v>199</v>
      </c>
      <c r="Y214" s="14" t="s">
        <v>78</v>
      </c>
      <c r="Z214" s="14" t="s">
        <v>1339</v>
      </c>
      <c r="AA214" s="16" t="s">
        <v>76</v>
      </c>
      <c r="AC214" s="186">
        <v>0</v>
      </c>
      <c r="AD214" s="238" t="str">
        <f t="shared" si="25"/>
        <v>No Aplica</v>
      </c>
      <c r="AE214" s="239" t="str">
        <f t="shared" si="29"/>
        <v>No reporta avance en el periodo</v>
      </c>
      <c r="AF214" s="211" t="s">
        <v>76</v>
      </c>
      <c r="AG214" s="211" t="s">
        <v>76</v>
      </c>
      <c r="AH214" s="211" t="s">
        <v>76</v>
      </c>
      <c r="AI214" s="192" t="str">
        <f t="shared" si="27"/>
        <v>Sin iniciar</v>
      </c>
      <c r="AJ214" s="80">
        <v>12000000</v>
      </c>
      <c r="AK214" s="80">
        <v>0</v>
      </c>
      <c r="AL214" s="200">
        <v>0</v>
      </c>
      <c r="AM214" s="200">
        <v>0</v>
      </c>
      <c r="AN214" s="200">
        <v>0</v>
      </c>
    </row>
    <row r="215" spans="2:40" ht="78" customHeight="1">
      <c r="B215" s="13" t="s">
        <v>1334</v>
      </c>
      <c r="C215" s="57" t="s">
        <v>1345</v>
      </c>
      <c r="D215" s="14" t="s">
        <v>215</v>
      </c>
      <c r="E215" s="14" t="s">
        <v>204</v>
      </c>
      <c r="F215" s="14" t="s">
        <v>100</v>
      </c>
      <c r="G215" s="64">
        <v>1</v>
      </c>
      <c r="H215" s="14" t="s">
        <v>1346</v>
      </c>
      <c r="I215" s="16" t="s">
        <v>71</v>
      </c>
      <c r="J215" s="16" t="s">
        <v>72</v>
      </c>
      <c r="K215" s="14" t="s">
        <v>1347</v>
      </c>
      <c r="L215" s="14" t="s">
        <v>1348</v>
      </c>
      <c r="M215" s="39">
        <v>45324</v>
      </c>
      <c r="N215" s="39">
        <v>45656</v>
      </c>
      <c r="O215" s="64">
        <v>0.05</v>
      </c>
      <c r="P215" s="64">
        <v>0.3</v>
      </c>
      <c r="Q215" s="64">
        <v>0.6</v>
      </c>
      <c r="R215" s="64">
        <v>1</v>
      </c>
      <c r="S215" s="111" t="s">
        <v>75</v>
      </c>
      <c r="T215" s="113">
        <v>50528526</v>
      </c>
      <c r="U215" s="27" t="s">
        <v>76</v>
      </c>
      <c r="V215" s="112" t="s">
        <v>76</v>
      </c>
      <c r="W215" s="45">
        <v>0</v>
      </c>
      <c r="X215" s="14" t="s">
        <v>104</v>
      </c>
      <c r="Y215" s="14" t="s">
        <v>78</v>
      </c>
      <c r="Z215" s="14" t="s">
        <v>139</v>
      </c>
      <c r="AA215" s="16" t="s">
        <v>76</v>
      </c>
      <c r="AC215" s="183">
        <v>0.05</v>
      </c>
      <c r="AD215" s="238">
        <f t="shared" si="25"/>
        <v>1</v>
      </c>
      <c r="AE215" s="239" t="str">
        <f t="shared" si="29"/>
        <v>Avance satisfactorio</v>
      </c>
      <c r="AF215" s="211" t="s">
        <v>1349</v>
      </c>
      <c r="AG215" s="211" t="s">
        <v>1350</v>
      </c>
      <c r="AH215" s="188" t="s">
        <v>76</v>
      </c>
      <c r="AI215" s="192" t="str">
        <f t="shared" si="27"/>
        <v>En gestión</v>
      </c>
      <c r="AJ215" s="80">
        <v>12632131.5</v>
      </c>
      <c r="AK215" s="80">
        <v>12632131.5</v>
      </c>
      <c r="AL215" s="200">
        <v>0</v>
      </c>
      <c r="AM215" s="200">
        <v>0</v>
      </c>
      <c r="AN215" s="200">
        <v>0</v>
      </c>
    </row>
    <row r="216" spans="2:40" ht="154.5" customHeight="1">
      <c r="B216" s="13" t="s">
        <v>1334</v>
      </c>
      <c r="C216" s="57" t="s">
        <v>1351</v>
      </c>
      <c r="D216" s="14" t="s">
        <v>215</v>
      </c>
      <c r="E216" s="14" t="s">
        <v>204</v>
      </c>
      <c r="F216" s="14" t="s">
        <v>100</v>
      </c>
      <c r="G216" s="77">
        <v>4</v>
      </c>
      <c r="H216" s="27" t="s">
        <v>1352</v>
      </c>
      <c r="I216" s="16" t="s">
        <v>71</v>
      </c>
      <c r="J216" s="16" t="s">
        <v>157</v>
      </c>
      <c r="K216" s="27" t="s">
        <v>1353</v>
      </c>
      <c r="L216" s="27" t="s">
        <v>1354</v>
      </c>
      <c r="M216" s="29">
        <v>45293</v>
      </c>
      <c r="N216" s="29" t="s">
        <v>119</v>
      </c>
      <c r="O216" s="74">
        <v>1</v>
      </c>
      <c r="P216" s="74">
        <v>1</v>
      </c>
      <c r="Q216" s="74">
        <v>1</v>
      </c>
      <c r="R216" s="74">
        <v>1</v>
      </c>
      <c r="S216" s="111" t="s">
        <v>75</v>
      </c>
      <c r="T216" s="113">
        <v>68902639.585599989</v>
      </c>
      <c r="U216" s="27" t="s">
        <v>76</v>
      </c>
      <c r="V216" s="14" t="s">
        <v>76</v>
      </c>
      <c r="W216" s="24">
        <v>0</v>
      </c>
      <c r="X216" s="14" t="s">
        <v>77</v>
      </c>
      <c r="Y216" s="14" t="s">
        <v>78</v>
      </c>
      <c r="Z216" s="14" t="s">
        <v>79</v>
      </c>
      <c r="AA216" s="16" t="s">
        <v>76</v>
      </c>
      <c r="AC216" s="186">
        <v>1</v>
      </c>
      <c r="AD216" s="238">
        <f t="shared" si="25"/>
        <v>1</v>
      </c>
      <c r="AE216" s="239" t="str">
        <f t="shared" si="29"/>
        <v>Avance satisfactorio</v>
      </c>
      <c r="AF216" s="211" t="s">
        <v>1355</v>
      </c>
      <c r="AG216" s="211" t="s">
        <v>1356</v>
      </c>
      <c r="AH216" s="211" t="s">
        <v>76</v>
      </c>
      <c r="AI216" s="192" t="str">
        <f>IF(AC216&lt;1,"Sin iniciar",IF(AC216=100,"Terminado","En gestión"))</f>
        <v>En gestión</v>
      </c>
      <c r="AJ216" s="80">
        <v>68902639.585599989</v>
      </c>
      <c r="AK216" s="80">
        <v>0</v>
      </c>
      <c r="AL216" s="200">
        <v>0</v>
      </c>
      <c r="AM216" s="200">
        <v>0</v>
      </c>
      <c r="AN216" s="200">
        <v>0</v>
      </c>
    </row>
    <row r="217" spans="2:40" ht="154.5" customHeight="1">
      <c r="B217" s="13" t="s">
        <v>1334</v>
      </c>
      <c r="C217" s="57" t="s">
        <v>1357</v>
      </c>
      <c r="D217" s="14" t="s">
        <v>215</v>
      </c>
      <c r="E217" s="14" t="s">
        <v>1358</v>
      </c>
      <c r="F217" s="14" t="s">
        <v>100</v>
      </c>
      <c r="G217" s="64">
        <v>1</v>
      </c>
      <c r="H217" s="14" t="s">
        <v>1359</v>
      </c>
      <c r="I217" s="16" t="s">
        <v>71</v>
      </c>
      <c r="J217" s="16" t="s">
        <v>72</v>
      </c>
      <c r="K217" s="14" t="s">
        <v>1360</v>
      </c>
      <c r="L217" s="14" t="s">
        <v>1361</v>
      </c>
      <c r="M217" s="39">
        <v>45306</v>
      </c>
      <c r="N217" s="39">
        <v>45656</v>
      </c>
      <c r="O217" s="64">
        <v>0.3</v>
      </c>
      <c r="P217" s="64">
        <v>0.6</v>
      </c>
      <c r="Q217" s="64">
        <v>0.8</v>
      </c>
      <c r="R217" s="64">
        <v>1</v>
      </c>
      <c r="S217" s="111" t="s">
        <v>75</v>
      </c>
      <c r="T217" s="113">
        <v>36000000</v>
      </c>
      <c r="U217" s="27" t="s">
        <v>76</v>
      </c>
      <c r="V217" s="16" t="s">
        <v>76</v>
      </c>
      <c r="W217" s="45">
        <v>0</v>
      </c>
      <c r="X217" s="14" t="s">
        <v>561</v>
      </c>
      <c r="Y217" s="14" t="s">
        <v>462</v>
      </c>
      <c r="Z217" s="14" t="s">
        <v>388</v>
      </c>
      <c r="AA217" s="16" t="s">
        <v>76</v>
      </c>
      <c r="AC217" s="183">
        <v>0.3</v>
      </c>
      <c r="AD217" s="238">
        <f t="shared" si="25"/>
        <v>1</v>
      </c>
      <c r="AE217" s="239" t="str">
        <f t="shared" si="29"/>
        <v>Avance satisfactorio</v>
      </c>
      <c r="AF217" s="211" t="s">
        <v>1362</v>
      </c>
      <c r="AG217" s="211" t="s">
        <v>1363</v>
      </c>
      <c r="AH217" s="211" t="s">
        <v>76</v>
      </c>
      <c r="AI217" s="192" t="str">
        <f t="shared" ref="AI217:AI222" si="30">IF(AC217&lt;1%,"Sin iniciar",IF(AC217=100%,"Terminado","En gestión"))</f>
        <v>En gestión</v>
      </c>
      <c r="AJ217" s="80">
        <v>9000000</v>
      </c>
      <c r="AK217" s="80">
        <v>9000000</v>
      </c>
      <c r="AL217" s="200">
        <v>0</v>
      </c>
      <c r="AM217" s="200">
        <v>0</v>
      </c>
      <c r="AN217" s="200">
        <v>0</v>
      </c>
    </row>
    <row r="218" spans="2:40" ht="78" customHeight="1">
      <c r="B218" s="13" t="s">
        <v>1334</v>
      </c>
      <c r="C218" s="57" t="s">
        <v>1364</v>
      </c>
      <c r="D218" s="14" t="s">
        <v>215</v>
      </c>
      <c r="E218" s="14" t="s">
        <v>1358</v>
      </c>
      <c r="F218" s="14" t="s">
        <v>100</v>
      </c>
      <c r="G218" s="77">
        <v>22</v>
      </c>
      <c r="H218" s="15" t="s">
        <v>1365</v>
      </c>
      <c r="I218" s="16" t="s">
        <v>71</v>
      </c>
      <c r="J218" s="16" t="s">
        <v>157</v>
      </c>
      <c r="K218" s="15" t="s">
        <v>1366</v>
      </c>
      <c r="L218" s="15" t="s">
        <v>1367</v>
      </c>
      <c r="M218" s="35">
        <v>45293</v>
      </c>
      <c r="N218" s="15" t="s">
        <v>119</v>
      </c>
      <c r="O218" s="74">
        <v>4</v>
      </c>
      <c r="P218" s="74">
        <v>6</v>
      </c>
      <c r="Q218" s="74">
        <v>6</v>
      </c>
      <c r="R218" s="74">
        <v>6</v>
      </c>
      <c r="S218" s="111" t="s">
        <v>75</v>
      </c>
      <c r="T218" s="113">
        <v>8731524</v>
      </c>
      <c r="U218" s="27" t="s">
        <v>76</v>
      </c>
      <c r="V218" s="14" t="s">
        <v>76</v>
      </c>
      <c r="W218" s="24">
        <v>0</v>
      </c>
      <c r="X218" s="14" t="s">
        <v>382</v>
      </c>
      <c r="Y218" s="14" t="s">
        <v>78</v>
      </c>
      <c r="Z218" s="14" t="s">
        <v>383</v>
      </c>
      <c r="AA218" s="16" t="s">
        <v>76</v>
      </c>
      <c r="AC218" s="186">
        <v>4</v>
      </c>
      <c r="AD218" s="238">
        <f t="shared" si="25"/>
        <v>1</v>
      </c>
      <c r="AE218" s="239" t="str">
        <f t="shared" si="29"/>
        <v>Avance satisfactorio</v>
      </c>
      <c r="AF218" s="211" t="s">
        <v>1368</v>
      </c>
      <c r="AG218" s="211" t="s">
        <v>1369</v>
      </c>
      <c r="AH218" s="211" t="s">
        <v>76</v>
      </c>
      <c r="AI218" s="192" t="str">
        <f t="shared" si="30"/>
        <v>En gestión</v>
      </c>
      <c r="AJ218" s="80">
        <v>2182881</v>
      </c>
      <c r="AK218" s="80">
        <v>2182881</v>
      </c>
      <c r="AL218" s="200">
        <v>0</v>
      </c>
      <c r="AM218" s="200">
        <v>0</v>
      </c>
      <c r="AN218" s="200">
        <v>0</v>
      </c>
    </row>
    <row r="219" spans="2:40" ht="224.25" customHeight="1">
      <c r="B219" s="19" t="s">
        <v>5</v>
      </c>
      <c r="C219" s="57" t="s">
        <v>1370</v>
      </c>
      <c r="D219" s="20" t="s">
        <v>67</v>
      </c>
      <c r="E219" s="20" t="s">
        <v>204</v>
      </c>
      <c r="F219" s="20" t="s">
        <v>109</v>
      </c>
      <c r="G219" s="77">
        <v>10</v>
      </c>
      <c r="H219" s="21" t="s">
        <v>1371</v>
      </c>
      <c r="I219" s="22" t="s">
        <v>71</v>
      </c>
      <c r="J219" s="22" t="s">
        <v>157</v>
      </c>
      <c r="K219" s="21" t="s">
        <v>1372</v>
      </c>
      <c r="L219" s="23" t="s">
        <v>1373</v>
      </c>
      <c r="M219" s="47">
        <v>45337</v>
      </c>
      <c r="N219" s="47">
        <v>45657</v>
      </c>
      <c r="O219" s="78">
        <v>0</v>
      </c>
      <c r="P219" s="78">
        <v>4</v>
      </c>
      <c r="Q219" s="78">
        <v>0</v>
      </c>
      <c r="R219" s="78">
        <v>10</v>
      </c>
      <c r="S219" s="111" t="s">
        <v>76</v>
      </c>
      <c r="T219" s="113">
        <v>0</v>
      </c>
      <c r="U219" s="20" t="s">
        <v>1374</v>
      </c>
      <c r="V219" s="20" t="s">
        <v>1375</v>
      </c>
      <c r="W219" s="48">
        <v>24500000000</v>
      </c>
      <c r="X219" s="22" t="s">
        <v>77</v>
      </c>
      <c r="Y219" s="22" t="s">
        <v>78</v>
      </c>
      <c r="Z219" s="20" t="s">
        <v>79</v>
      </c>
      <c r="AA219" s="22" t="s">
        <v>76</v>
      </c>
      <c r="AC219" s="191">
        <v>0</v>
      </c>
      <c r="AD219" s="238" t="str">
        <f t="shared" ref="AD219:AD222" si="31">+IF(O219=0,"No Aplica",IF(AC219/O219&gt;=100%,100%,AC219/O219))</f>
        <v>No Aplica</v>
      </c>
      <c r="AE219" s="239" t="str">
        <f t="shared" si="29"/>
        <v>No reporta avance en el periodo</v>
      </c>
      <c r="AF219" s="211" t="s">
        <v>1376</v>
      </c>
      <c r="AG219" s="211" t="s">
        <v>1377</v>
      </c>
      <c r="AH219" s="188" t="s">
        <v>76</v>
      </c>
      <c r="AI219" s="192" t="str">
        <f t="shared" si="30"/>
        <v>Sin iniciar</v>
      </c>
      <c r="AJ219" s="80">
        <v>0</v>
      </c>
      <c r="AK219" s="80">
        <v>0</v>
      </c>
      <c r="AL219" s="253">
        <v>25000000000</v>
      </c>
      <c r="AM219" s="253">
        <v>11862122288.34</v>
      </c>
      <c r="AN219" s="253">
        <v>1000438670.23</v>
      </c>
    </row>
    <row r="220" spans="2:40" ht="60" customHeight="1">
      <c r="B220" s="19" t="s">
        <v>5</v>
      </c>
      <c r="C220" s="57" t="s">
        <v>1378</v>
      </c>
      <c r="D220" s="20" t="s">
        <v>67</v>
      </c>
      <c r="E220" s="20" t="s">
        <v>204</v>
      </c>
      <c r="F220" s="20" t="s">
        <v>109</v>
      </c>
      <c r="G220" s="77">
        <v>10</v>
      </c>
      <c r="H220" s="21" t="s">
        <v>1379</v>
      </c>
      <c r="I220" s="22" t="s">
        <v>71</v>
      </c>
      <c r="J220" s="22" t="s">
        <v>157</v>
      </c>
      <c r="K220" s="21" t="s">
        <v>1380</v>
      </c>
      <c r="L220" s="23" t="s">
        <v>1381</v>
      </c>
      <c r="M220" s="47">
        <v>45474</v>
      </c>
      <c r="N220" s="47">
        <v>45657</v>
      </c>
      <c r="O220" s="78">
        <v>0</v>
      </c>
      <c r="P220" s="78">
        <v>0</v>
      </c>
      <c r="Q220" s="78">
        <v>0</v>
      </c>
      <c r="R220" s="78">
        <v>10</v>
      </c>
      <c r="S220" s="111" t="s">
        <v>76</v>
      </c>
      <c r="T220" s="113">
        <v>0</v>
      </c>
      <c r="U220" s="20" t="s">
        <v>1374</v>
      </c>
      <c r="V220" s="20" t="s">
        <v>1382</v>
      </c>
      <c r="W220" s="48">
        <v>380000000</v>
      </c>
      <c r="X220" s="22" t="s">
        <v>77</v>
      </c>
      <c r="Y220" s="22" t="s">
        <v>78</v>
      </c>
      <c r="Z220" s="20" t="s">
        <v>79</v>
      </c>
      <c r="AA220" s="22" t="s">
        <v>76</v>
      </c>
      <c r="AC220" s="186">
        <v>0</v>
      </c>
      <c r="AD220" s="238" t="str">
        <f t="shared" si="31"/>
        <v>No Aplica</v>
      </c>
      <c r="AE220" s="239" t="str">
        <f t="shared" si="29"/>
        <v>No reporta avance en el periodo</v>
      </c>
      <c r="AF220" s="188" t="s">
        <v>76</v>
      </c>
      <c r="AG220" s="188" t="s">
        <v>76</v>
      </c>
      <c r="AH220" s="188" t="s">
        <v>76</v>
      </c>
      <c r="AI220" s="192" t="str">
        <f t="shared" si="30"/>
        <v>Sin iniciar</v>
      </c>
      <c r="AJ220" s="80">
        <v>0</v>
      </c>
      <c r="AK220" s="80">
        <v>0</v>
      </c>
      <c r="AL220" s="255"/>
      <c r="AM220" s="255"/>
      <c r="AN220" s="255"/>
    </row>
    <row r="221" spans="2:40" ht="75" customHeight="1">
      <c r="B221" s="19" t="s">
        <v>5</v>
      </c>
      <c r="C221" s="57" t="s">
        <v>1383</v>
      </c>
      <c r="D221" s="20" t="s">
        <v>67</v>
      </c>
      <c r="E221" s="20" t="s">
        <v>99</v>
      </c>
      <c r="F221" s="20" t="s">
        <v>155</v>
      </c>
      <c r="G221" s="66">
        <v>0.95</v>
      </c>
      <c r="H221" s="21" t="s">
        <v>1384</v>
      </c>
      <c r="I221" s="22" t="s">
        <v>71</v>
      </c>
      <c r="J221" s="22" t="s">
        <v>72</v>
      </c>
      <c r="K221" s="21" t="s">
        <v>1385</v>
      </c>
      <c r="L221" s="23" t="s">
        <v>1386</v>
      </c>
      <c r="M221" s="47">
        <v>45337</v>
      </c>
      <c r="N221" s="47">
        <v>45657</v>
      </c>
      <c r="O221" s="60">
        <v>0.2</v>
      </c>
      <c r="P221" s="60">
        <v>0.4</v>
      </c>
      <c r="Q221" s="60">
        <v>0.65</v>
      </c>
      <c r="R221" s="60">
        <v>0.95</v>
      </c>
      <c r="S221" s="111" t="s">
        <v>76</v>
      </c>
      <c r="T221" s="113">
        <v>0</v>
      </c>
      <c r="U221" s="20" t="s">
        <v>1374</v>
      </c>
      <c r="V221" s="20" t="s">
        <v>1375</v>
      </c>
      <c r="W221" s="49">
        <v>100000000</v>
      </c>
      <c r="X221" s="22" t="s">
        <v>77</v>
      </c>
      <c r="Y221" s="22" t="s">
        <v>78</v>
      </c>
      <c r="Z221" s="20" t="s">
        <v>427</v>
      </c>
      <c r="AA221" s="22" t="s">
        <v>76</v>
      </c>
      <c r="AC221" s="183">
        <v>0.754</v>
      </c>
      <c r="AD221" s="238">
        <f t="shared" si="31"/>
        <v>1</v>
      </c>
      <c r="AE221" s="239" t="str">
        <f t="shared" si="29"/>
        <v>Avance satisfactorio</v>
      </c>
      <c r="AF221" s="211" t="s">
        <v>1387</v>
      </c>
      <c r="AG221" s="211" t="s">
        <v>1388</v>
      </c>
      <c r="AH221" s="211" t="s">
        <v>76</v>
      </c>
      <c r="AI221" s="192" t="str">
        <f t="shared" si="30"/>
        <v>En gestión</v>
      </c>
      <c r="AJ221" s="80">
        <v>0</v>
      </c>
      <c r="AK221" s="80">
        <v>0</v>
      </c>
      <c r="AL221" s="255"/>
      <c r="AM221" s="255"/>
      <c r="AN221" s="255"/>
    </row>
    <row r="222" spans="2:40" ht="60" customHeight="1">
      <c r="B222" s="19" t="s">
        <v>5</v>
      </c>
      <c r="C222" s="57" t="s">
        <v>1389</v>
      </c>
      <c r="D222" s="20" t="s">
        <v>67</v>
      </c>
      <c r="E222" s="20" t="s">
        <v>204</v>
      </c>
      <c r="F222" s="20" t="s">
        <v>109</v>
      </c>
      <c r="G222" s="66">
        <v>0.95</v>
      </c>
      <c r="H222" s="21" t="s">
        <v>1390</v>
      </c>
      <c r="I222" s="22" t="s">
        <v>71</v>
      </c>
      <c r="J222" s="22" t="s">
        <v>72</v>
      </c>
      <c r="K222" s="21" t="s">
        <v>1391</v>
      </c>
      <c r="L222" s="23" t="s">
        <v>1386</v>
      </c>
      <c r="M222" s="47">
        <v>45474</v>
      </c>
      <c r="N222" s="47">
        <v>45657</v>
      </c>
      <c r="O222" s="60">
        <v>0</v>
      </c>
      <c r="P222" s="60">
        <v>0</v>
      </c>
      <c r="Q222" s="60">
        <v>0</v>
      </c>
      <c r="R222" s="60">
        <v>0.95</v>
      </c>
      <c r="S222" s="111" t="s">
        <v>76</v>
      </c>
      <c r="T222" s="113">
        <v>0</v>
      </c>
      <c r="U222" s="20" t="s">
        <v>1374</v>
      </c>
      <c r="V222" s="20" t="s">
        <v>1382</v>
      </c>
      <c r="W222" s="48">
        <v>20000000</v>
      </c>
      <c r="X222" s="22" t="s">
        <v>77</v>
      </c>
      <c r="Y222" s="22" t="s">
        <v>78</v>
      </c>
      <c r="Z222" s="20" t="s">
        <v>427</v>
      </c>
      <c r="AA222" s="22" t="s">
        <v>76</v>
      </c>
      <c r="AC222" s="183">
        <v>0</v>
      </c>
      <c r="AD222" s="238" t="str">
        <f t="shared" si="31"/>
        <v>No Aplica</v>
      </c>
      <c r="AE222" s="239" t="str">
        <f t="shared" si="29"/>
        <v>No reporta avance en el periodo</v>
      </c>
      <c r="AF222" s="188" t="s">
        <v>76</v>
      </c>
      <c r="AG222" s="188" t="s">
        <v>76</v>
      </c>
      <c r="AH222" s="188" t="s">
        <v>76</v>
      </c>
      <c r="AI222" s="192" t="str">
        <f t="shared" si="30"/>
        <v>Sin iniciar</v>
      </c>
      <c r="AJ222" s="80">
        <v>0</v>
      </c>
      <c r="AK222" s="80">
        <v>0</v>
      </c>
      <c r="AL222" s="254"/>
      <c r="AM222" s="254"/>
      <c r="AN222" s="254"/>
    </row>
    <row r="223" spans="2:40" ht="60" customHeight="1">
      <c r="B223" s="162"/>
    </row>
    <row r="224" spans="2:40" ht="60" customHeight="1">
      <c r="B224" s="162"/>
    </row>
    <row r="225" spans="2:2" ht="60" customHeight="1">
      <c r="B225" s="162"/>
    </row>
    <row r="226" spans="2:2" ht="60" customHeight="1">
      <c r="B226" s="162"/>
    </row>
    <row r="227" spans="2:2" ht="60" customHeight="1">
      <c r="B227" s="162"/>
    </row>
    <row r="228" spans="2:2" ht="60" customHeight="1">
      <c r="B228" s="162"/>
    </row>
    <row r="229" spans="2:2" ht="60" customHeight="1">
      <c r="B229" s="162"/>
    </row>
    <row r="230" spans="2:2" ht="60" customHeight="1">
      <c r="B230" s="162"/>
    </row>
    <row r="231" spans="2:2" ht="60" customHeight="1">
      <c r="B231" s="162"/>
    </row>
    <row r="232" spans="2:2" ht="60" customHeight="1">
      <c r="B232" s="162"/>
    </row>
    <row r="233" spans="2:2" ht="60" customHeight="1">
      <c r="B233" s="162"/>
    </row>
    <row r="234" spans="2:2" ht="60" customHeight="1">
      <c r="B234" s="162"/>
    </row>
    <row r="235" spans="2:2" ht="60" customHeight="1">
      <c r="B235" s="162"/>
    </row>
    <row r="236" spans="2:2" ht="60" customHeight="1">
      <c r="B236" s="162"/>
    </row>
    <row r="237" spans="2:2" ht="60" customHeight="1">
      <c r="B237" s="162"/>
    </row>
    <row r="238" spans="2:2" ht="60" customHeight="1">
      <c r="B238" s="162"/>
    </row>
    <row r="239" spans="2:2" ht="60" customHeight="1">
      <c r="B239" s="162"/>
    </row>
    <row r="240" spans="2:2" ht="60" customHeight="1">
      <c r="B240" s="162"/>
    </row>
    <row r="241" spans="2:2" ht="60" customHeight="1">
      <c r="B241" s="162"/>
    </row>
    <row r="242" spans="2:2" ht="60" customHeight="1">
      <c r="B242" s="162"/>
    </row>
    <row r="243" spans="2:2" ht="60" customHeight="1">
      <c r="B243" s="162"/>
    </row>
    <row r="244" spans="2:2" ht="60" customHeight="1">
      <c r="B244" s="162"/>
    </row>
    <row r="245" spans="2:2" ht="60" customHeight="1">
      <c r="B245" s="162"/>
    </row>
    <row r="246" spans="2:2" ht="60" customHeight="1">
      <c r="B246" s="162"/>
    </row>
    <row r="247" spans="2:2" ht="60" customHeight="1">
      <c r="B247" s="162"/>
    </row>
    <row r="248" spans="2:2" ht="60" customHeight="1">
      <c r="B248" s="162"/>
    </row>
    <row r="249" spans="2:2" ht="60" customHeight="1">
      <c r="B249" s="162"/>
    </row>
    <row r="250" spans="2:2" ht="60" customHeight="1">
      <c r="B250" s="162"/>
    </row>
    <row r="251" spans="2:2" ht="60" customHeight="1">
      <c r="B251" s="162"/>
    </row>
    <row r="252" spans="2:2" ht="60" customHeight="1">
      <c r="B252" s="162"/>
    </row>
    <row r="253" spans="2:2" ht="60" customHeight="1">
      <c r="B253" s="162"/>
    </row>
    <row r="254" spans="2:2" ht="60" customHeight="1">
      <c r="B254" s="162"/>
    </row>
    <row r="255" spans="2:2" ht="60" customHeight="1">
      <c r="B255" s="162"/>
    </row>
    <row r="256" spans="2:2" ht="60" customHeight="1">
      <c r="B256" s="162"/>
    </row>
    <row r="257" spans="2:2" ht="60" customHeight="1">
      <c r="B257" s="162"/>
    </row>
    <row r="258" spans="2:2" ht="60" customHeight="1">
      <c r="B258" s="162"/>
    </row>
    <row r="259" spans="2:2" ht="60" customHeight="1">
      <c r="B259" s="162"/>
    </row>
    <row r="260" spans="2:2" ht="60" customHeight="1">
      <c r="B260" s="162"/>
    </row>
    <row r="261" spans="2:2" ht="60" customHeight="1">
      <c r="B261" s="162"/>
    </row>
    <row r="262" spans="2:2" ht="60" customHeight="1">
      <c r="B262" s="162"/>
    </row>
    <row r="263" spans="2:2" ht="60" customHeight="1">
      <c r="B263" s="162"/>
    </row>
    <row r="264" spans="2:2" ht="60" customHeight="1">
      <c r="B264" s="162"/>
    </row>
    <row r="265" spans="2:2" ht="60" customHeight="1">
      <c r="B265" s="162"/>
    </row>
    <row r="266" spans="2:2" ht="60" customHeight="1">
      <c r="B266" s="162"/>
    </row>
    <row r="267" spans="2:2" ht="60" customHeight="1">
      <c r="B267" s="162"/>
    </row>
    <row r="268" spans="2:2" ht="60" customHeight="1">
      <c r="B268" s="162"/>
    </row>
    <row r="269" spans="2:2" ht="60" customHeight="1">
      <c r="B269" s="162"/>
    </row>
    <row r="270" spans="2:2" ht="60" customHeight="1">
      <c r="B270" s="162"/>
    </row>
    <row r="271" spans="2:2" ht="60" customHeight="1">
      <c r="B271" s="162"/>
    </row>
    <row r="272" spans="2:2" ht="60" customHeight="1">
      <c r="B272" s="162"/>
    </row>
    <row r="273" spans="2:2" ht="60" customHeight="1">
      <c r="B273" s="162"/>
    </row>
    <row r="274" spans="2:2" ht="60" customHeight="1">
      <c r="B274" s="162"/>
    </row>
    <row r="275" spans="2:2" ht="60" customHeight="1">
      <c r="B275" s="162"/>
    </row>
    <row r="276" spans="2:2" ht="60" customHeight="1">
      <c r="B276" s="162"/>
    </row>
    <row r="277" spans="2:2" ht="60" customHeight="1">
      <c r="B277" s="162"/>
    </row>
    <row r="278" spans="2:2" ht="60" customHeight="1">
      <c r="B278" s="162"/>
    </row>
    <row r="279" spans="2:2" ht="60" customHeight="1">
      <c r="B279" s="162"/>
    </row>
    <row r="280" spans="2:2" ht="60" customHeight="1">
      <c r="B280" s="162"/>
    </row>
    <row r="281" spans="2:2" ht="60" customHeight="1">
      <c r="B281" s="162"/>
    </row>
    <row r="282" spans="2:2" ht="60" customHeight="1">
      <c r="B282" s="162"/>
    </row>
    <row r="283" spans="2:2" ht="60" customHeight="1">
      <c r="B283" s="162"/>
    </row>
    <row r="284" spans="2:2" ht="60" customHeight="1">
      <c r="B284" s="162"/>
    </row>
    <row r="285" spans="2:2" ht="60" customHeight="1">
      <c r="B285" s="162"/>
    </row>
    <row r="286" spans="2:2" ht="60" customHeight="1">
      <c r="B286" s="162"/>
    </row>
    <row r="287" spans="2:2" ht="60" customHeight="1">
      <c r="B287" s="162"/>
    </row>
    <row r="288" spans="2:2" ht="60" customHeight="1">
      <c r="B288" s="162"/>
    </row>
    <row r="289" spans="2:2" ht="60" customHeight="1">
      <c r="B289" s="162"/>
    </row>
    <row r="290" spans="2:2" ht="60" customHeight="1">
      <c r="B290" s="162"/>
    </row>
    <row r="291" spans="2:2" ht="60" customHeight="1">
      <c r="B291" s="162"/>
    </row>
    <row r="292" spans="2:2" ht="60" customHeight="1">
      <c r="B292" s="162"/>
    </row>
    <row r="293" spans="2:2" ht="60" customHeight="1">
      <c r="B293" s="162"/>
    </row>
    <row r="294" spans="2:2" ht="60" customHeight="1">
      <c r="B294" s="162"/>
    </row>
    <row r="295" spans="2:2" ht="60" customHeight="1">
      <c r="B295" s="162"/>
    </row>
    <row r="296" spans="2:2" ht="60" customHeight="1">
      <c r="B296" s="162"/>
    </row>
    <row r="297" spans="2:2" ht="60" customHeight="1">
      <c r="B297" s="162"/>
    </row>
    <row r="298" spans="2:2" ht="60" customHeight="1">
      <c r="B298" s="162"/>
    </row>
    <row r="299" spans="2:2" ht="60" customHeight="1">
      <c r="B299" s="162"/>
    </row>
    <row r="300" spans="2:2" ht="60" customHeight="1">
      <c r="B300" s="162"/>
    </row>
    <row r="301" spans="2:2" ht="60" customHeight="1">
      <c r="B301" s="162"/>
    </row>
    <row r="302" spans="2:2" ht="60" customHeight="1">
      <c r="B302" s="162"/>
    </row>
    <row r="303" spans="2:2" ht="60" customHeight="1">
      <c r="B303" s="162"/>
    </row>
    <row r="304" spans="2:2" ht="60" customHeight="1">
      <c r="B304" s="162"/>
    </row>
    <row r="305" spans="2:2" ht="60" customHeight="1">
      <c r="B305" s="162"/>
    </row>
    <row r="306" spans="2:2" ht="60" customHeight="1">
      <c r="B306" s="162"/>
    </row>
    <row r="307" spans="2:2" ht="60" customHeight="1">
      <c r="B307" s="162"/>
    </row>
    <row r="308" spans="2:2" ht="60" customHeight="1">
      <c r="B308" s="162"/>
    </row>
    <row r="309" spans="2:2" ht="60" customHeight="1">
      <c r="B309" s="162"/>
    </row>
    <row r="310" spans="2:2" ht="60" customHeight="1">
      <c r="B310" s="162"/>
    </row>
    <row r="311" spans="2:2" ht="60" customHeight="1">
      <c r="B311" s="162"/>
    </row>
    <row r="312" spans="2:2" ht="60" customHeight="1">
      <c r="B312" s="162"/>
    </row>
    <row r="313" spans="2:2" ht="60" customHeight="1">
      <c r="B313" s="162"/>
    </row>
    <row r="314" spans="2:2" ht="60" customHeight="1">
      <c r="B314" s="162"/>
    </row>
    <row r="315" spans="2:2" ht="60" customHeight="1">
      <c r="B315" s="162"/>
    </row>
    <row r="316" spans="2:2" ht="60" customHeight="1">
      <c r="B316" s="162"/>
    </row>
    <row r="317" spans="2:2" ht="60" customHeight="1">
      <c r="B317" s="162"/>
    </row>
    <row r="318" spans="2:2" ht="60" customHeight="1">
      <c r="B318" s="162"/>
    </row>
    <row r="319" spans="2:2" ht="60" customHeight="1">
      <c r="B319" s="162"/>
    </row>
    <row r="320" spans="2:2" ht="60" customHeight="1">
      <c r="B320" s="162"/>
    </row>
    <row r="321" spans="2:2" ht="60" customHeight="1">
      <c r="B321" s="162"/>
    </row>
    <row r="322" spans="2:2" ht="60" customHeight="1">
      <c r="B322" s="162"/>
    </row>
    <row r="323" spans="2:2" ht="60" customHeight="1">
      <c r="B323" s="162"/>
    </row>
    <row r="324" spans="2:2" ht="60" customHeight="1">
      <c r="B324" s="162"/>
    </row>
    <row r="325" spans="2:2" ht="60" customHeight="1">
      <c r="B325" s="162"/>
    </row>
    <row r="326" spans="2:2" ht="60" customHeight="1">
      <c r="B326" s="162"/>
    </row>
    <row r="327" spans="2:2" ht="60" customHeight="1">
      <c r="B327" s="162"/>
    </row>
    <row r="328" spans="2:2" ht="60" customHeight="1">
      <c r="B328" s="162"/>
    </row>
    <row r="329" spans="2:2" ht="60" customHeight="1">
      <c r="B329" s="162"/>
    </row>
    <row r="330" spans="2:2" ht="60" customHeight="1">
      <c r="B330" s="162"/>
    </row>
    <row r="331" spans="2:2" ht="60" customHeight="1">
      <c r="B331" s="162"/>
    </row>
    <row r="332" spans="2:2" ht="60" customHeight="1">
      <c r="B332" s="162"/>
    </row>
    <row r="333" spans="2:2" ht="60" customHeight="1">
      <c r="B333" s="162"/>
    </row>
    <row r="334" spans="2:2" ht="60" customHeight="1">
      <c r="B334" s="162"/>
    </row>
    <row r="335" spans="2:2" ht="60" customHeight="1">
      <c r="B335" s="162"/>
    </row>
    <row r="336" spans="2:2" ht="60" customHeight="1">
      <c r="B336" s="162"/>
    </row>
    <row r="337" spans="2:2" ht="60" customHeight="1">
      <c r="B337" s="162"/>
    </row>
    <row r="338" spans="2:2" ht="60" customHeight="1">
      <c r="B338" s="162"/>
    </row>
    <row r="339" spans="2:2" ht="60" customHeight="1">
      <c r="B339" s="162"/>
    </row>
    <row r="340" spans="2:2" ht="60" customHeight="1">
      <c r="B340" s="162"/>
    </row>
    <row r="341" spans="2:2" ht="60" customHeight="1">
      <c r="B341" s="162"/>
    </row>
    <row r="342" spans="2:2" ht="60" customHeight="1">
      <c r="B342" s="162"/>
    </row>
    <row r="343" spans="2:2" ht="60" customHeight="1">
      <c r="B343" s="162"/>
    </row>
  </sheetData>
  <mergeCells count="171">
    <mergeCell ref="AL200:AL201"/>
    <mergeCell ref="AM200:AM201"/>
    <mergeCell ref="AN200:AN201"/>
    <mergeCell ref="AL202:AL203"/>
    <mergeCell ref="AM202:AM203"/>
    <mergeCell ref="AN202:AN203"/>
    <mergeCell ref="AL160:AL171"/>
    <mergeCell ref="AM160:AM171"/>
    <mergeCell ref="AN160:AN171"/>
    <mergeCell ref="AL175:AL176"/>
    <mergeCell ref="AM175:AM176"/>
    <mergeCell ref="AN175:AN176"/>
    <mergeCell ref="AL177:AL178"/>
    <mergeCell ref="AM177:AM178"/>
    <mergeCell ref="AN177:AN178"/>
    <mergeCell ref="AM197:AM198"/>
    <mergeCell ref="AN197:AN198"/>
    <mergeCell ref="AN22:AN24"/>
    <mergeCell ref="AM20:AM21"/>
    <mergeCell ref="AN20:AN21"/>
    <mergeCell ref="W22:W24"/>
    <mergeCell ref="W66:W67"/>
    <mergeCell ref="AL66:AL67"/>
    <mergeCell ref="AM66:AM67"/>
    <mergeCell ref="AN66:AN67"/>
    <mergeCell ref="AL143:AL147"/>
    <mergeCell ref="AM143:AM147"/>
    <mergeCell ref="AN143:AN147"/>
    <mergeCell ref="AL108:AL115"/>
    <mergeCell ref="AM108:AM115"/>
    <mergeCell ref="AN108:AN115"/>
    <mergeCell ref="AL90:AL96"/>
    <mergeCell ref="AM90:AM96"/>
    <mergeCell ref="AN90:AN96"/>
    <mergeCell ref="AL97:AL102"/>
    <mergeCell ref="AM97:AM102"/>
    <mergeCell ref="AN97:AN102"/>
    <mergeCell ref="AL54:AL57"/>
    <mergeCell ref="AM54:AM57"/>
    <mergeCell ref="AN54:AN57"/>
    <mergeCell ref="AL103:AL107"/>
    <mergeCell ref="AL58:AL63"/>
    <mergeCell ref="AM58:AM63"/>
    <mergeCell ref="AN58:AN63"/>
    <mergeCell ref="AL64:AL65"/>
    <mergeCell ref="AM64:AM65"/>
    <mergeCell ref="AN64:AN65"/>
    <mergeCell ref="AL83:AL87"/>
    <mergeCell ref="AM83:AM87"/>
    <mergeCell ref="AN83:AN87"/>
    <mergeCell ref="AL73:AL74"/>
    <mergeCell ref="AM73:AM74"/>
    <mergeCell ref="AN73:AN74"/>
    <mergeCell ref="AL80:AL81"/>
    <mergeCell ref="AM80:AM81"/>
    <mergeCell ref="AN80:AN81"/>
    <mergeCell ref="AL68:AL70"/>
    <mergeCell ref="AM68:AM70"/>
    <mergeCell ref="AN68:AN70"/>
    <mergeCell ref="AL71:AL72"/>
    <mergeCell ref="AM71:AM72"/>
    <mergeCell ref="AN71:AN72"/>
    <mergeCell ref="W200:W201"/>
    <mergeCell ref="W202:W203"/>
    <mergeCell ref="W205:W207"/>
    <mergeCell ref="W150:W152"/>
    <mergeCell ref="W177:W178"/>
    <mergeCell ref="W181:W182"/>
    <mergeCell ref="W185:W186"/>
    <mergeCell ref="W189:W190"/>
    <mergeCell ref="W197:W198"/>
    <mergeCell ref="W124:W125"/>
    <mergeCell ref="W64:W65"/>
    <mergeCell ref="W68:W70"/>
    <mergeCell ref="W71:W72"/>
    <mergeCell ref="W73:W74"/>
    <mergeCell ref="W80:W81"/>
    <mergeCell ref="W83:W87"/>
    <mergeCell ref="W88:W89"/>
    <mergeCell ref="W90:W96"/>
    <mergeCell ref="W97:W102"/>
    <mergeCell ref="W103:W107"/>
    <mergeCell ref="W108:W115"/>
    <mergeCell ref="W58:W63"/>
    <mergeCell ref="W9:W11"/>
    <mergeCell ref="W12:W14"/>
    <mergeCell ref="W16:W17"/>
    <mergeCell ref="W20:W21"/>
    <mergeCell ref="W26:W29"/>
    <mergeCell ref="W30:W37"/>
    <mergeCell ref="W38:W43"/>
    <mergeCell ref="W44:W50"/>
    <mergeCell ref="W51:W53"/>
    <mergeCell ref="W54:W57"/>
    <mergeCell ref="B2:B4"/>
    <mergeCell ref="C2:Z4"/>
    <mergeCell ref="B6:C6"/>
    <mergeCell ref="D6:F6"/>
    <mergeCell ref="G6:R6"/>
    <mergeCell ref="S6:W6"/>
    <mergeCell ref="X6:AA6"/>
    <mergeCell ref="AC6:AN6"/>
    <mergeCell ref="AL9:AL11"/>
    <mergeCell ref="AM9:AM11"/>
    <mergeCell ref="AN9:AN11"/>
    <mergeCell ref="D7:E7"/>
    <mergeCell ref="O7:R7"/>
    <mergeCell ref="AD7:AE7"/>
    <mergeCell ref="AL12:AL14"/>
    <mergeCell ref="AM12:AM14"/>
    <mergeCell ref="AN12:AN14"/>
    <mergeCell ref="AL16:AL17"/>
    <mergeCell ref="AM16:AM17"/>
    <mergeCell ref="AN16:AN17"/>
    <mergeCell ref="AL20:AL21"/>
    <mergeCell ref="AL51:AL53"/>
    <mergeCell ref="AM51:AM53"/>
    <mergeCell ref="AN51:AN53"/>
    <mergeCell ref="AL38:AL43"/>
    <mergeCell ref="AM38:AM43"/>
    <mergeCell ref="AN38:AN43"/>
    <mergeCell ref="AL44:AL50"/>
    <mergeCell ref="AM44:AM50"/>
    <mergeCell ref="AN44:AN50"/>
    <mergeCell ref="AL22:AL24"/>
    <mergeCell ref="AL26:AL29"/>
    <mergeCell ref="AM26:AM29"/>
    <mergeCell ref="AN26:AN29"/>
    <mergeCell ref="AL30:AL37"/>
    <mergeCell ref="AM30:AM37"/>
    <mergeCell ref="AN30:AN37"/>
    <mergeCell ref="AM22:AM24"/>
    <mergeCell ref="AL219:AL222"/>
    <mergeCell ref="AM219:AM222"/>
    <mergeCell ref="AN219:AN222"/>
    <mergeCell ref="AL118:AL142"/>
    <mergeCell ref="AM118:AM142"/>
    <mergeCell ref="AN118:AN142"/>
    <mergeCell ref="AL179:AL182"/>
    <mergeCell ref="AM179:AM182"/>
    <mergeCell ref="AN179:AN182"/>
    <mergeCell ref="AL185:AL186"/>
    <mergeCell ref="AM185:AM186"/>
    <mergeCell ref="AN185:AN186"/>
    <mergeCell ref="AL189:AL190"/>
    <mergeCell ref="AM189:AM190"/>
    <mergeCell ref="AN189:AN190"/>
    <mergeCell ref="AL193:AL194"/>
    <mergeCell ref="AL148:AL149"/>
    <mergeCell ref="AM148:AM149"/>
    <mergeCell ref="AL205:AL207"/>
    <mergeCell ref="AM205:AM207"/>
    <mergeCell ref="AN205:AN207"/>
    <mergeCell ref="AM193:AM194"/>
    <mergeCell ref="AN193:AN194"/>
    <mergeCell ref="AL197:AL198"/>
    <mergeCell ref="AM88:AM89"/>
    <mergeCell ref="AN88:AN89"/>
    <mergeCell ref="AN153:AN154"/>
    <mergeCell ref="AL116:AL117"/>
    <mergeCell ref="AM116:AM117"/>
    <mergeCell ref="AN116:AN117"/>
    <mergeCell ref="AN148:AN149"/>
    <mergeCell ref="AL150:AL152"/>
    <mergeCell ref="AM150:AM152"/>
    <mergeCell ref="AN150:AN152"/>
    <mergeCell ref="AL153:AL154"/>
    <mergeCell ref="AM153:AM154"/>
    <mergeCell ref="AM103:AM107"/>
    <mergeCell ref="AN103:AN107"/>
    <mergeCell ref="AL88:AL89"/>
  </mergeCells>
  <conditionalFormatting sqref="AE9:AE222">
    <cfRule type="containsText" dxfId="6" priority="7" operator="containsText" text="No reporta avance en el periodo">
      <formula>NOT(ISERROR(SEARCH("No reporta avance en el periodo",AE9)))</formula>
    </cfRule>
    <cfRule type="containsText" dxfId="5" priority="8" operator="containsText" text="Avance insuficiente">
      <formula>NOT(ISERROR(SEARCH("Avance insuficiente",AE9)))</formula>
    </cfRule>
    <cfRule type="containsText" dxfId="4" priority="9" operator="containsText" text="Avance suficiente">
      <formula>NOT(ISERROR(SEARCH("Avance suficiente",AE9)))</formula>
    </cfRule>
    <cfRule type="containsText" dxfId="3" priority="10" operator="containsText" text="Avance satisfactorio">
      <formula>NOT(ISERROR(SEARCH("Avance satisfactorio",AE9)))</formula>
    </cfRule>
  </conditionalFormatting>
  <conditionalFormatting sqref="AI9:AI222">
    <cfRule type="containsText" dxfId="2" priority="1" operator="containsText" text="Sin iniciar">
      <formula>NOT(ISERROR(SEARCH("Sin iniciar",AI9)))</formula>
    </cfRule>
    <cfRule type="containsText" dxfId="1" priority="2" operator="containsText" text="Terminado">
      <formula>NOT(ISERROR(SEARCH("Terminado",AI9)))</formula>
    </cfRule>
    <cfRule type="containsText" dxfId="0" priority="3" operator="containsText" text="En gestión">
      <formula>NOT(ISERROR(SEARCH("En gestión",AI9)))</formula>
    </cfRule>
  </conditionalFormatting>
  <dataValidations count="4">
    <dataValidation allowBlank="1" showInputMessage="1" showErrorMessage="1" promptTitle="Registro de realizar:" prompt="Cantidad o porcentaje a entregar del producto." sqref="G192:G205 G208" xr:uid="{169E743E-1D6E-4CE0-B636-9FFD5444ECC8}"/>
    <dataValidation type="list" allowBlank="1" showInputMessage="1" showErrorMessage="1" sqref="E24" xr:uid="{513897B4-482B-42B2-A903-50CA261C463D}">
      <formula1>INDIRECT($D$10)</formula1>
    </dataValidation>
    <dataValidation type="list" allowBlank="1" showInputMessage="1" showErrorMessage="1" sqref="D23:D24" xr:uid="{11550740-A835-4C60-83D1-E4B3D78A9EA6}">
      <formula1>LINEAS</formula1>
    </dataValidation>
    <dataValidation type="list" allowBlank="1" showInputMessage="1" showErrorMessage="1" sqref="E23" xr:uid="{9B58DED5-F424-4944-AAAC-9C988860196B}">
      <formula1>INDIRECT($D$9)</formula1>
    </dataValidation>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3">
        <x14:dataValidation type="list" allowBlank="1" showInputMessage="1" showErrorMessage="1" xr:uid="{A2B21D63-21EE-4A02-9A03-3750B7DA1C43}">
          <x14:formula1>
            <xm:f>Listas!$A$2:$A$25</xm:f>
          </x14:formula1>
          <xm:sqref>B9:B22 B25:B472</xm:sqref>
        </x14:dataValidation>
        <x14:dataValidation type="list" allowBlank="1" showInputMessage="1" showErrorMessage="1" xr:uid="{B1879480-48C6-469F-BF59-FEDCEEF8E4B2}">
          <x14:formula1>
            <xm:f>Listas!$H$2:$H$17</xm:f>
          </x14:formula1>
          <xm:sqref>X9:X22 X25:X355</xm:sqref>
        </x14:dataValidation>
        <x14:dataValidation type="list" allowBlank="1" showInputMessage="1" showErrorMessage="1" xr:uid="{444DBA56-C3BE-4D16-B421-5C47601794D6}">
          <x14:formula1>
            <xm:f>Listas!$C$2:$C$34</xm:f>
          </x14:formula1>
          <xm:sqref>E9:E22 E25:E222</xm:sqref>
        </x14:dataValidation>
        <x14:dataValidation type="list" allowBlank="1" showInputMessage="1" showErrorMessage="1" xr:uid="{0506E8EC-BD39-4F4C-82B7-F370E9B6C00C}">
          <x14:formula1>
            <xm:f>Listas!$J$2:$J$20</xm:f>
          </x14:formula1>
          <xm:sqref>Z9:Z22 Z25:Z222</xm:sqref>
        </x14:dataValidation>
        <x14:dataValidation type="list" allowBlank="1" showInputMessage="1" showErrorMessage="1" xr:uid="{974B0D60-0E5B-4E4D-820B-CB7D09189BA9}">
          <x14:formula1>
            <xm:f>Listas!$I$2:$I$14</xm:f>
          </x14:formula1>
          <xm:sqref>Y9:Y22 Y25:Y222</xm:sqref>
        </x14:dataValidation>
        <x14:dataValidation type="list" allowBlank="1" showInputMessage="1" showErrorMessage="1" xr:uid="{18E59912-AC0F-4BB6-9B98-43285962E362}">
          <x14:formula1>
            <xm:f>Listas!$K$2:$K$8</xm:f>
          </x14:formula1>
          <xm:sqref>AA9:AA22 AA25:AA222</xm:sqref>
        </x14:dataValidation>
        <x14:dataValidation type="list" allowBlank="1" showInputMessage="1" showErrorMessage="1" xr:uid="{FEF2D7AD-A285-471B-AC15-90DD9FF28D29}">
          <x14:formula1>
            <xm:f>Listas!$F$2:$F$3</xm:f>
          </x14:formula1>
          <xm:sqref>J9:J22 J25:J222</xm:sqref>
        </x14:dataValidation>
        <x14:dataValidation type="list" allowBlank="1" showInputMessage="1" showErrorMessage="1" xr:uid="{766624A8-3D9C-401A-82CD-28E6F40BAB04}">
          <x14:formula1>
            <xm:f>Listas!$E$2:$E$6</xm:f>
          </x14:formula1>
          <xm:sqref>I9:I22 I25:I222</xm:sqref>
        </x14:dataValidation>
        <x14:dataValidation type="list" allowBlank="1" showInputMessage="1" showErrorMessage="1" xr:uid="{4AB41D10-03E3-40FF-8DF5-AC88B3C8EC26}">
          <x14:formula1>
            <xm:f>Listas!$G$2:$G$3</xm:f>
          </x14:formula1>
          <xm:sqref>S9:S22 S25:S222</xm:sqref>
        </x14:dataValidation>
        <x14:dataValidation type="list" allowBlank="1" showInputMessage="1" showErrorMessage="1" xr:uid="{37B4EB58-2EDE-491B-9D7F-632A96E3192A}">
          <x14:formula1>
            <xm:f>PROYECTOS!$N$2:$N$14</xm:f>
          </x14:formula1>
          <xm:sqref>U9:U22 U25:U222</xm:sqref>
        </x14:dataValidation>
        <x14:dataValidation type="list" allowBlank="1" showInputMessage="1" showErrorMessage="1" xr:uid="{28DF7A47-D321-44CC-8823-172A17F6E1CC}">
          <x14:formula1>
            <xm:f>Listas!$D$2:$D$8</xm:f>
          </x14:formula1>
          <xm:sqref>F210:F220 F222 F181:F207 F132:F155 F157:F179</xm:sqref>
        </x14:dataValidation>
        <x14:dataValidation type="list" allowBlank="1" showInputMessage="1" showErrorMessage="1" xr:uid="{2AE5AC80-84E4-460C-955E-B6B7675D2786}">
          <x14:formula1>
            <xm:f>Listas!$D$2:$D$9</xm:f>
          </x14:formula1>
          <xm:sqref>F180 F221 F208:F209 F156 F9:F22 F25:F131</xm:sqref>
        </x14:dataValidation>
        <x14:dataValidation type="list" allowBlank="1" showInputMessage="1" showErrorMessage="1" xr:uid="{48620109-ED4C-4483-9F25-9F69B018884B}">
          <x14:formula1>
            <xm:f>Listas!$B$2:$B$7</xm:f>
          </x14:formula1>
          <xm:sqref>E223:E395 D9:D22 D25:D395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4"/>
  <sheetViews>
    <sheetView topLeftCell="H1" zoomScale="80" zoomScaleNormal="80" workbookViewId="0">
      <selection activeCell="H1" sqref="H1"/>
    </sheetView>
  </sheetViews>
  <sheetFormatPr baseColWidth="10" defaultColWidth="10.875" defaultRowHeight="17.25"/>
  <cols>
    <col min="1" max="1" width="65.875" style="2" customWidth="1"/>
    <col min="2" max="2" width="52.875" style="2" customWidth="1"/>
    <col min="3" max="3" width="48" style="2" customWidth="1"/>
    <col min="4" max="4" width="48.375" style="2" customWidth="1"/>
    <col min="5" max="6" width="20.625" style="2" customWidth="1"/>
    <col min="7" max="7" width="10.875" style="2"/>
    <col min="8" max="8" width="49.625" style="2" customWidth="1"/>
    <col min="9" max="9" width="71.875" style="2" customWidth="1"/>
    <col min="10" max="10" width="50.875" style="2" customWidth="1"/>
    <col min="11" max="11" width="39.875" style="2" customWidth="1"/>
    <col min="12" max="16384" width="10.875" style="2"/>
  </cols>
  <sheetData>
    <row r="1" spans="1:11">
      <c r="A1" s="3" t="s">
        <v>1395</v>
      </c>
      <c r="B1" s="3" t="s">
        <v>1396</v>
      </c>
      <c r="C1" s="3" t="s">
        <v>1397</v>
      </c>
      <c r="D1" s="3" t="s">
        <v>15</v>
      </c>
      <c r="E1" s="3" t="s">
        <v>18</v>
      </c>
      <c r="F1" s="3" t="s">
        <v>19</v>
      </c>
      <c r="G1" s="3" t="s">
        <v>24</v>
      </c>
      <c r="H1" s="3" t="s">
        <v>29</v>
      </c>
      <c r="I1" s="3" t="s">
        <v>1398</v>
      </c>
      <c r="J1" s="3" t="s">
        <v>1399</v>
      </c>
      <c r="K1" s="3" t="s">
        <v>1400</v>
      </c>
    </row>
    <row r="2" spans="1:11" ht="34.5">
      <c r="A2" s="2" t="s">
        <v>133</v>
      </c>
      <c r="B2" s="4" t="s">
        <v>153</v>
      </c>
      <c r="C2" s="4" t="s">
        <v>154</v>
      </c>
      <c r="D2" s="2" t="s">
        <v>69</v>
      </c>
      <c r="E2" s="2" t="s">
        <v>1401</v>
      </c>
      <c r="F2" s="2" t="s">
        <v>157</v>
      </c>
      <c r="G2" s="2" t="s">
        <v>75</v>
      </c>
      <c r="H2" s="115" t="s">
        <v>162</v>
      </c>
      <c r="I2" s="2" t="s">
        <v>546</v>
      </c>
      <c r="J2" s="5" t="s">
        <v>388</v>
      </c>
      <c r="K2" s="2" t="s">
        <v>1402</v>
      </c>
    </row>
    <row r="3" spans="1:11" ht="34.5">
      <c r="A3" s="2" t="s">
        <v>4</v>
      </c>
      <c r="B3" s="4" t="s">
        <v>67</v>
      </c>
      <c r="C3" s="4" t="s">
        <v>178</v>
      </c>
      <c r="D3" s="2" t="s">
        <v>1186</v>
      </c>
      <c r="E3" s="2" t="s">
        <v>218</v>
      </c>
      <c r="F3" s="2" t="s">
        <v>72</v>
      </c>
      <c r="G3" s="2" t="s">
        <v>76</v>
      </c>
      <c r="H3" s="114" t="s">
        <v>199</v>
      </c>
      <c r="I3" s="1" t="s">
        <v>606</v>
      </c>
      <c r="J3" s="6" t="s">
        <v>1403</v>
      </c>
      <c r="K3" s="2" t="s">
        <v>80</v>
      </c>
    </row>
    <row r="4" spans="1:11" ht="34.5">
      <c r="A4" s="2" t="s">
        <v>186</v>
      </c>
      <c r="B4" s="4" t="s">
        <v>98</v>
      </c>
      <c r="C4" s="4" t="s">
        <v>501</v>
      </c>
      <c r="D4" s="2" t="s">
        <v>100</v>
      </c>
      <c r="E4" s="2" t="s">
        <v>71</v>
      </c>
      <c r="H4" s="114" t="s">
        <v>721</v>
      </c>
      <c r="I4" s="1" t="s">
        <v>575</v>
      </c>
      <c r="J4" s="6" t="s">
        <v>416</v>
      </c>
      <c r="K4" s="2" t="s">
        <v>1404</v>
      </c>
    </row>
    <row r="5" spans="1:11" ht="69">
      <c r="A5" s="2" t="s">
        <v>65</v>
      </c>
      <c r="B5" s="4" t="s">
        <v>215</v>
      </c>
      <c r="C5" s="4" t="s">
        <v>478</v>
      </c>
      <c r="D5" s="2" t="s">
        <v>109</v>
      </c>
      <c r="E5" s="2" t="s">
        <v>118</v>
      </c>
      <c r="H5" s="114" t="s">
        <v>222</v>
      </c>
      <c r="I5" s="1" t="s">
        <v>1405</v>
      </c>
      <c r="J5" s="6" t="s">
        <v>427</v>
      </c>
      <c r="K5" s="2" t="s">
        <v>1406</v>
      </c>
    </row>
    <row r="6" spans="1:11" ht="51.75">
      <c r="A6" s="2" t="s">
        <v>213</v>
      </c>
      <c r="B6" s="2" t="s">
        <v>143</v>
      </c>
      <c r="C6" s="4" t="s">
        <v>1407</v>
      </c>
      <c r="D6" s="2" t="s">
        <v>920</v>
      </c>
      <c r="E6" s="2" t="s">
        <v>1408</v>
      </c>
      <c r="H6" s="114" t="s">
        <v>77</v>
      </c>
      <c r="I6" s="1" t="s">
        <v>462</v>
      </c>
      <c r="J6" s="6" t="s">
        <v>1392</v>
      </c>
      <c r="K6" s="2" t="s">
        <v>1181</v>
      </c>
    </row>
    <row r="7" spans="1:11" ht="86.25">
      <c r="A7" s="2" t="s">
        <v>1409</v>
      </c>
      <c r="B7" s="4" t="s">
        <v>1185</v>
      </c>
      <c r="C7" s="4" t="s">
        <v>801</v>
      </c>
      <c r="D7" s="2" t="s">
        <v>1410</v>
      </c>
      <c r="H7" s="114" t="s">
        <v>1411</v>
      </c>
      <c r="I7" s="1" t="s">
        <v>568</v>
      </c>
      <c r="J7" s="6" t="s">
        <v>139</v>
      </c>
      <c r="K7" s="2" t="s">
        <v>994</v>
      </c>
    </row>
    <row r="8" spans="1:11" ht="69">
      <c r="A8" s="2" t="s">
        <v>226</v>
      </c>
      <c r="C8" s="4" t="s">
        <v>978</v>
      </c>
      <c r="D8" s="2" t="s">
        <v>1412</v>
      </c>
      <c r="H8" s="114" t="s">
        <v>1413</v>
      </c>
      <c r="I8" s="1" t="s">
        <v>579</v>
      </c>
      <c r="J8" s="6" t="s">
        <v>236</v>
      </c>
      <c r="K8" s="2" t="s">
        <v>76</v>
      </c>
    </row>
    <row r="9" spans="1:11" ht="34.5">
      <c r="A9" s="2" t="s">
        <v>376</v>
      </c>
      <c r="C9" s="4" t="s">
        <v>68</v>
      </c>
      <c r="D9" s="2" t="s">
        <v>155</v>
      </c>
      <c r="H9" s="114" t="s">
        <v>1414</v>
      </c>
      <c r="I9" s="1" t="s">
        <v>562</v>
      </c>
      <c r="J9" s="6" t="s">
        <v>300</v>
      </c>
    </row>
    <row r="10" spans="1:11" ht="34.5">
      <c r="A10" s="2" t="s">
        <v>411</v>
      </c>
      <c r="C10" s="4" t="s">
        <v>1415</v>
      </c>
      <c r="H10" s="116" t="s">
        <v>1416</v>
      </c>
      <c r="I10" s="1" t="s">
        <v>1417</v>
      </c>
      <c r="J10" s="6" t="s">
        <v>383</v>
      </c>
    </row>
    <row r="11" spans="1:11" ht="69">
      <c r="A11" s="2" t="s">
        <v>476</v>
      </c>
      <c r="C11" s="4" t="s">
        <v>83</v>
      </c>
      <c r="H11" s="114" t="s">
        <v>1418</v>
      </c>
      <c r="I11" s="1" t="s">
        <v>235</v>
      </c>
      <c r="J11" s="6" t="s">
        <v>399</v>
      </c>
    </row>
    <row r="12" spans="1:11" ht="34.5">
      <c r="A12" s="2" t="s">
        <v>512</v>
      </c>
      <c r="C12" s="4" t="s">
        <v>108</v>
      </c>
      <c r="H12" s="114" t="s">
        <v>234</v>
      </c>
      <c r="I12" s="1" t="s">
        <v>455</v>
      </c>
      <c r="J12" s="6" t="s">
        <v>1419</v>
      </c>
    </row>
    <row r="13" spans="1:11" ht="69">
      <c r="A13" s="2" t="s">
        <v>555</v>
      </c>
      <c r="C13" s="4" t="s">
        <v>737</v>
      </c>
      <c r="H13" s="114" t="s">
        <v>1420</v>
      </c>
      <c r="I13" s="1" t="s">
        <v>334</v>
      </c>
      <c r="J13" s="6" t="s">
        <v>625</v>
      </c>
    </row>
    <row r="14" spans="1:11" ht="51.75">
      <c r="A14" s="2" t="s">
        <v>582</v>
      </c>
      <c r="C14" s="4" t="s">
        <v>90</v>
      </c>
      <c r="H14" s="114" t="s">
        <v>1421</v>
      </c>
      <c r="I14" s="4" t="s">
        <v>78</v>
      </c>
      <c r="J14" s="6" t="s">
        <v>1339</v>
      </c>
    </row>
    <row r="15" spans="1:11" ht="51.75">
      <c r="A15" s="2" t="s">
        <v>613</v>
      </c>
      <c r="C15" s="4" t="s">
        <v>1108</v>
      </c>
      <c r="H15" s="114" t="s">
        <v>1422</v>
      </c>
      <c r="J15" s="6" t="s">
        <v>1423</v>
      </c>
    </row>
    <row r="16" spans="1:11" ht="51.75">
      <c r="A16" s="2" t="s">
        <v>628</v>
      </c>
      <c r="C16" s="4" t="s">
        <v>989</v>
      </c>
      <c r="H16" s="114" t="s">
        <v>635</v>
      </c>
      <c r="I16" s="1"/>
      <c r="J16" s="6" t="s">
        <v>484</v>
      </c>
    </row>
    <row r="17" spans="1:10" ht="51.75">
      <c r="A17" s="2" t="s">
        <v>799</v>
      </c>
      <c r="C17" s="4" t="s">
        <v>942</v>
      </c>
      <c r="H17" s="114" t="s">
        <v>1424</v>
      </c>
      <c r="I17" s="1"/>
      <c r="J17" s="6" t="s">
        <v>547</v>
      </c>
    </row>
    <row r="18" spans="1:10" ht="69">
      <c r="A18" s="2" t="s">
        <v>954</v>
      </c>
      <c r="C18" s="4" t="s">
        <v>1176</v>
      </c>
      <c r="H18" s="2" t="s">
        <v>78</v>
      </c>
      <c r="I18" s="1"/>
      <c r="J18" s="6" t="s">
        <v>79</v>
      </c>
    </row>
    <row r="19" spans="1:10" ht="34.5">
      <c r="A19" s="2" t="s">
        <v>1140</v>
      </c>
      <c r="C19" s="4" t="s">
        <v>1425</v>
      </c>
      <c r="H19" s="1"/>
      <c r="I19" s="1"/>
      <c r="J19" s="6" t="s">
        <v>105</v>
      </c>
    </row>
    <row r="20" spans="1:10" ht="51.75">
      <c r="A20" s="2" t="s">
        <v>1174</v>
      </c>
      <c r="C20" s="4" t="s">
        <v>188</v>
      </c>
      <c r="H20" s="1"/>
      <c r="I20" s="1"/>
      <c r="J20" s="6" t="s">
        <v>223</v>
      </c>
    </row>
    <row r="21" spans="1:10" ht="86.25">
      <c r="A21" s="2" t="s">
        <v>1220</v>
      </c>
      <c r="C21" s="4" t="s">
        <v>284</v>
      </c>
      <c r="H21" s="1"/>
      <c r="I21" s="1"/>
      <c r="J21" s="4"/>
    </row>
    <row r="22" spans="1:10" ht="69">
      <c r="A22" s="4" t="s">
        <v>1317</v>
      </c>
      <c r="C22" s="4" t="s">
        <v>304</v>
      </c>
    </row>
    <row r="23" spans="1:10" ht="69">
      <c r="A23" s="2" t="s">
        <v>1426</v>
      </c>
      <c r="C23" s="4" t="s">
        <v>1257</v>
      </c>
    </row>
    <row r="24" spans="1:10" ht="34.5">
      <c r="A24" s="2" t="s">
        <v>1334</v>
      </c>
      <c r="C24" s="4" t="s">
        <v>228</v>
      </c>
    </row>
    <row r="25" spans="1:10" ht="51.75">
      <c r="A25" s="2" t="s">
        <v>5</v>
      </c>
      <c r="C25" s="4" t="s">
        <v>1358</v>
      </c>
    </row>
    <row r="26" spans="1:10" ht="34.5">
      <c r="C26" s="4" t="s">
        <v>240</v>
      </c>
    </row>
    <row r="27" spans="1:10" ht="51.75">
      <c r="C27" s="4" t="s">
        <v>216</v>
      </c>
    </row>
    <row r="28" spans="1:10" ht="51.75">
      <c r="C28" s="4" t="s">
        <v>378</v>
      </c>
    </row>
    <row r="29" spans="1:10" ht="69">
      <c r="C29" s="4" t="s">
        <v>514</v>
      </c>
    </row>
    <row r="30" spans="1:10" ht="103.5">
      <c r="C30" s="4" t="s">
        <v>1427</v>
      </c>
    </row>
    <row r="31" spans="1:10" ht="138">
      <c r="C31" s="4" t="s">
        <v>691</v>
      </c>
    </row>
    <row r="32" spans="1:10" ht="34.5">
      <c r="C32" s="4" t="s">
        <v>630</v>
      </c>
    </row>
    <row r="33" spans="3:3" ht="69">
      <c r="C33" s="4" t="s">
        <v>1204</v>
      </c>
    </row>
    <row r="34" spans="3:3">
      <c r="C34" s="2"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4"/>
  <sheetViews>
    <sheetView topLeftCell="G1" workbookViewId="0">
      <selection activeCell="N2" sqref="N2"/>
    </sheetView>
  </sheetViews>
  <sheetFormatPr baseColWidth="10" defaultColWidth="11" defaultRowHeight="15.75"/>
  <cols>
    <col min="1" max="2" width="21.375" customWidth="1"/>
    <col min="3" max="3" width="32.125" customWidth="1"/>
    <col min="4" max="11" width="21.375" customWidth="1"/>
  </cols>
  <sheetData>
    <row r="1" spans="1:15">
      <c r="A1" s="7" t="s">
        <v>182</v>
      </c>
      <c r="B1" s="7" t="s">
        <v>1393</v>
      </c>
      <c r="C1" s="7" t="s">
        <v>160</v>
      </c>
      <c r="D1" s="7" t="s">
        <v>1180</v>
      </c>
      <c r="E1" s="7" t="s">
        <v>1394</v>
      </c>
      <c r="F1" s="7" t="s">
        <v>518</v>
      </c>
      <c r="G1" s="7" t="s">
        <v>232</v>
      </c>
      <c r="H1" s="7" t="s">
        <v>1225</v>
      </c>
      <c r="I1" s="7" t="s">
        <v>94</v>
      </c>
      <c r="J1" s="7" t="s">
        <v>960</v>
      </c>
      <c r="K1" s="7" t="s">
        <v>111</v>
      </c>
      <c r="L1" s="7" t="s">
        <v>1374</v>
      </c>
      <c r="M1" s="7" t="s">
        <v>76</v>
      </c>
      <c r="N1" s="8" t="s">
        <v>1428</v>
      </c>
      <c r="O1" s="8" t="s">
        <v>1429</v>
      </c>
    </row>
    <row r="2" spans="1:15">
      <c r="A2" s="7" t="s">
        <v>1430</v>
      </c>
      <c r="B2" s="7" t="s">
        <v>1431</v>
      </c>
      <c r="C2" s="7" t="s">
        <v>1432</v>
      </c>
      <c r="D2" s="7" t="s">
        <v>1433</v>
      </c>
      <c r="E2" s="7" t="s">
        <v>1434</v>
      </c>
      <c r="F2" s="7" t="s">
        <v>1435</v>
      </c>
      <c r="G2" s="7" t="s">
        <v>1436</v>
      </c>
      <c r="H2" s="7" t="s">
        <v>1437</v>
      </c>
      <c r="I2" s="7" t="s">
        <v>1438</v>
      </c>
      <c r="J2" s="7" t="s">
        <v>1439</v>
      </c>
      <c r="K2" s="7" t="s">
        <v>1440</v>
      </c>
      <c r="L2" s="7" t="s">
        <v>1441</v>
      </c>
      <c r="N2" s="9" t="s">
        <v>182</v>
      </c>
      <c r="O2" s="7" t="s">
        <v>1430</v>
      </c>
    </row>
    <row r="3" spans="1:15">
      <c r="A3" t="s">
        <v>95</v>
      </c>
      <c r="B3" t="s">
        <v>483</v>
      </c>
      <c r="C3" t="s">
        <v>161</v>
      </c>
      <c r="D3" t="s">
        <v>1442</v>
      </c>
      <c r="E3" t="s">
        <v>1443</v>
      </c>
      <c r="F3" t="s">
        <v>519</v>
      </c>
      <c r="G3" t="s">
        <v>233</v>
      </c>
      <c r="H3" t="s">
        <v>1194</v>
      </c>
      <c r="I3" t="s">
        <v>1444</v>
      </c>
      <c r="J3" t="s">
        <v>95</v>
      </c>
      <c r="K3" t="s">
        <v>790</v>
      </c>
      <c r="L3" t="s">
        <v>1445</v>
      </c>
      <c r="N3" s="9" t="s">
        <v>1393</v>
      </c>
      <c r="O3" s="7" t="s">
        <v>1431</v>
      </c>
    </row>
    <row r="4" spans="1:15">
      <c r="A4" t="s">
        <v>790</v>
      </c>
      <c r="B4" t="s">
        <v>505</v>
      </c>
      <c r="C4" t="s">
        <v>454</v>
      </c>
      <c r="D4" t="s">
        <v>221</v>
      </c>
      <c r="E4" t="s">
        <v>1446</v>
      </c>
      <c r="F4" t="s">
        <v>1447</v>
      </c>
      <c r="G4" t="s">
        <v>263</v>
      </c>
      <c r="H4" t="s">
        <v>221</v>
      </c>
      <c r="I4" t="s">
        <v>192</v>
      </c>
      <c r="J4" t="s">
        <v>1448</v>
      </c>
      <c r="K4" t="s">
        <v>95</v>
      </c>
      <c r="L4" t="s">
        <v>1449</v>
      </c>
      <c r="N4" s="9" t="s">
        <v>160</v>
      </c>
      <c r="O4" s="7" t="s">
        <v>1432</v>
      </c>
    </row>
    <row r="5" spans="1:15">
      <c r="A5" t="s">
        <v>183</v>
      </c>
      <c r="B5" t="s">
        <v>1447</v>
      </c>
      <c r="C5" t="s">
        <v>221</v>
      </c>
      <c r="D5" t="s">
        <v>1448</v>
      </c>
      <c r="E5" t="s">
        <v>1447</v>
      </c>
      <c r="F5" t="s">
        <v>1447</v>
      </c>
      <c r="G5" t="s">
        <v>308</v>
      </c>
      <c r="H5" t="s">
        <v>1232</v>
      </c>
      <c r="I5" t="s">
        <v>95</v>
      </c>
      <c r="J5" t="s">
        <v>790</v>
      </c>
      <c r="K5" t="s">
        <v>708</v>
      </c>
      <c r="N5" s="9" t="s">
        <v>1180</v>
      </c>
      <c r="O5" s="7" t="s">
        <v>1433</v>
      </c>
    </row>
    <row r="6" spans="1:15">
      <c r="A6" t="s">
        <v>634</v>
      </c>
      <c r="B6" t="s">
        <v>1447</v>
      </c>
      <c r="C6" t="s">
        <v>560</v>
      </c>
      <c r="D6" t="s">
        <v>1194</v>
      </c>
      <c r="E6" t="s">
        <v>1447</v>
      </c>
      <c r="F6" t="s">
        <v>1447</v>
      </c>
      <c r="G6" t="s">
        <v>341</v>
      </c>
      <c r="H6" t="s">
        <v>1447</v>
      </c>
      <c r="I6" t="s">
        <v>1447</v>
      </c>
      <c r="J6" t="s">
        <v>221</v>
      </c>
      <c r="K6" t="s">
        <v>183</v>
      </c>
      <c r="N6" s="9" t="s">
        <v>1394</v>
      </c>
      <c r="O6" s="7" t="s">
        <v>1434</v>
      </c>
    </row>
    <row r="7" spans="1:15">
      <c r="A7" t="s">
        <v>708</v>
      </c>
      <c r="B7" t="s">
        <v>1447</v>
      </c>
      <c r="C7" t="s">
        <v>1447</v>
      </c>
      <c r="D7" t="s">
        <v>1200</v>
      </c>
      <c r="E7" t="s">
        <v>1447</v>
      </c>
      <c r="F7" t="s">
        <v>1447</v>
      </c>
      <c r="G7" t="s">
        <v>1447</v>
      </c>
      <c r="H7" t="s">
        <v>1447</v>
      </c>
      <c r="I7" t="s">
        <v>1447</v>
      </c>
      <c r="J7" t="s">
        <v>1104</v>
      </c>
      <c r="K7" t="s">
        <v>112</v>
      </c>
      <c r="N7" s="9" t="s">
        <v>518</v>
      </c>
      <c r="O7" s="7" t="s">
        <v>1435</v>
      </c>
    </row>
    <row r="8" spans="1:15">
      <c r="A8" t="s">
        <v>741</v>
      </c>
      <c r="B8" t="s">
        <v>1447</v>
      </c>
      <c r="C8" t="s">
        <v>1447</v>
      </c>
      <c r="D8" t="s">
        <v>95</v>
      </c>
      <c r="E8" t="s">
        <v>1447</v>
      </c>
      <c r="F8" t="s">
        <v>1447</v>
      </c>
      <c r="G8" t="s">
        <v>1447</v>
      </c>
      <c r="H8" t="s">
        <v>1447</v>
      </c>
      <c r="I8" t="s">
        <v>1447</v>
      </c>
      <c r="J8" t="s">
        <v>634</v>
      </c>
      <c r="K8" t="s">
        <v>1447</v>
      </c>
      <c r="N8" s="9" t="s">
        <v>232</v>
      </c>
      <c r="O8" s="7" t="s">
        <v>1436</v>
      </c>
    </row>
    <row r="9" spans="1:15">
      <c r="A9" t="s">
        <v>1447</v>
      </c>
      <c r="B9" t="s">
        <v>1447</v>
      </c>
      <c r="C9" t="s">
        <v>1447</v>
      </c>
      <c r="D9" t="s">
        <v>1450</v>
      </c>
      <c r="E9" t="s">
        <v>1447</v>
      </c>
      <c r="F9" t="s">
        <v>1447</v>
      </c>
      <c r="G9" t="s">
        <v>1447</v>
      </c>
      <c r="H9" t="s">
        <v>1447</v>
      </c>
      <c r="I9" t="s">
        <v>1447</v>
      </c>
      <c r="J9" t="s">
        <v>961</v>
      </c>
      <c r="K9" t="s">
        <v>1447</v>
      </c>
      <c r="N9" s="9" t="s">
        <v>1225</v>
      </c>
      <c r="O9" s="7" t="s">
        <v>1437</v>
      </c>
    </row>
    <row r="10" spans="1:15">
      <c r="A10" t="s">
        <v>1447</v>
      </c>
      <c r="B10" t="s">
        <v>1447</v>
      </c>
      <c r="C10" t="s">
        <v>1447</v>
      </c>
      <c r="D10" t="s">
        <v>1447</v>
      </c>
      <c r="E10" t="s">
        <v>1447</v>
      </c>
      <c r="F10" t="s">
        <v>1447</v>
      </c>
      <c r="G10" t="s">
        <v>1447</v>
      </c>
      <c r="H10" t="s">
        <v>1447</v>
      </c>
      <c r="I10" t="s">
        <v>1447</v>
      </c>
      <c r="J10" t="s">
        <v>1442</v>
      </c>
      <c r="K10" t="s">
        <v>1447</v>
      </c>
      <c r="N10" s="9" t="s">
        <v>94</v>
      </c>
      <c r="O10" s="7" t="s">
        <v>1438</v>
      </c>
    </row>
    <row r="11" spans="1:15">
      <c r="N11" s="9" t="s">
        <v>960</v>
      </c>
      <c r="O11" s="7" t="s">
        <v>1439</v>
      </c>
    </row>
    <row r="12" spans="1:15">
      <c r="N12" s="9" t="s">
        <v>111</v>
      </c>
      <c r="O12" s="7" t="s">
        <v>1440</v>
      </c>
    </row>
    <row r="13" spans="1:15">
      <c r="N13" s="9" t="s">
        <v>1374</v>
      </c>
      <c r="O13" s="7" t="s">
        <v>1441</v>
      </c>
    </row>
    <row r="14" spans="1:15">
      <c r="N14" s="9"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s q m i d = " b e a 6 d 9 8 c - 9 a a 8 - 4 3 8 b - a 3 2 e - c 0 2 6 4 1 1 b c 3 6 b "   x m l n s = " h t t p : / / s c h e m a s . m i c r o s o f t . c o m / D a t a M a s h u p " > A A A A A N U F A A B Q S w M E F A A C A A g A K m 1 9 V 3 P z O G 6 j A A A A 9 g A A A B I A H A B D b 2 5 m a W c v U G F j a 2 F n Z S 5 4 b W w g o h g A K K A U A A A A A A A A A A A A A A A A A A A A A A A A A A A A h Y + 9 D o I w G E V f h X T v D 9 X B k I 8 y s E o 0 M T G u T a n Q C M X Q Y n k 3 B x / J V x C j q J v j P f c M 9 9 6 v N 8 j G t o k u u n e m s y m K C U O R t q o r j a 1 S N P g j X q F M w F a q k 6 x 0 N M n W J a M r U 1 R 7 f 0 4 o D S G Q s C B d X 1 H O W E w P x X q n a t 1 K 9 J H N f x k b 6 7 y 0 S i M B + 9 c Y w U n M O e F L T h j Q G U J h 7 F f g 0 9 5 n + w M h H x o / 9 F p o h / M N 0 D k C f X 8 Q D 1 B L A w Q U A A I A C A A q b X 1 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K m 1 9 V 3 p m n / P Q A g A A D A c A A B M A H A B G b 3 J t d W x h c y 9 T Z W N 0 a W 9 u M S 5 t I K I Y A C i g F A A A A A A A A A A A A A A A A A A A A A A A A A A A A J 1 V z W 7 a Q B C + I / E O K / d C J A u J p u q l y g G B 0 0 Z q I A q o V Y V y G N Y T u s 1 6 x 9 1 d o x D E I / W U R 8 i L d R Y D N g E U t R y M P J 7 5 / n b X d i i 9 I i N G 5 X / n U 7 P R b L i f Y D E V Y 5 h q 6 I g L o d E 3 G 4 J / Q 6 t m a L i S P E r U 7 V 5 h L R r / n e z D l O i h d b a c D C D D i 6 i c j O 5 W k x 4 Z z y 1 3 z Y Y y d Y w D n v P / 5 j m v 8 8 Q l w L v o U m l w g m y K B l J w E Y O F b m y P y P p W S R A v l 9 H N 7 f B H 0 h s P o 5 h Z U 7 T t r p N o U m V m q 1 g s o 6 t B / 6 q X H H m 4 O t t R J U b C F J 8 g J S c k Z 2 n U H L V I l c u U K V R K F X c f M / L 4 B Y G x X O t Q Z I U 5 V j k J C d l U Q R 1 g b M G 4 e 7 J Z j 3 S R m f E i x 4 D z p o L g t B z p s B f P Y 8 L j o 1 9 b L O v v T 9 T P t 3 U w i 1 O m c 0 s Z z Z m n F v N N q N W 9 7 j u K x W T T 0 d V 6 J E G D d R f e F n h 3 I o P O P 4 V Q U / R q k f c 9 s o a 0 k J 4 O H u z W / c r 4 j x / a g a P u v m Q G j t h A p p g T a s 7 V n P x r w y H 2 r 8 r 5 d p 8 v y s g j D Z O t S o 5 A 1 C V X K i s B 3 0 C T F R Y x y z U 8 7 e 2 R W + S S R O 4 o s H V U a m w K r e N I R P G m 1 + 4 N x c u o y 7 A K p H p 5 N i J F o Y F 1 5 n y f Q s r 3 W v S 7 g 0 T k Y G H 9 i H g H M / q 2 X Y t R M h B B e K / Q v u C m x H l I g 3 E J o X z J R x A 0 S p U p P r N 0 w K A M t / p C 8 g s J 9 I 5 G s S b M e K B G l B F f 1 w A z 5 J l Q H k A 5 d 5 p I 8 a t i Z v f c K R P 2 0 6 Y 0 Q 0 I X t D A 5 v 4 W Y h r e T R E c C g 4 + X P 8 E I C V M j + h z Y + e D 1 S R Z r i e v q N f 4 i C 6 + 4 7 y 1 w s + X 1 D M k s B P 4 u V L 5 t u m f w g F 0 2 c 2 m d B 2 w O d J 3 x m p 1 b w + t Z a v Y o D e m X 5 x l H v E v M b w / K 1 q u a K Z Z W r e A W u J 7 Z M P c q 2 + G e X H w O x h V u m 4 w L j R Y l c d j l 4 E K A p F x R t X 9 3 g H t h J 1 W k w O 8 Y 0 O s t K t 4 a q y L U 7 T 3 5 P O T y 8 D G b 8 7 b j 0 2 t o X o 5 E q 7 P q I 3 T s A H 3 6 C 1 B L A Q I t A B Q A A g A I A C p t f V d z 8 z h u o w A A A P Y A A A A S A A A A A A A A A A A A A A A A A A A A A A B D b 2 5 m a W c v U G F j a 2 F n Z S 5 4 b W x Q S w E C L Q A U A A I A C A A q b X 1 X D 8 r p q 6 Q A A A D p A A A A E w A A A A A A A A A A A A A A A A D v A A A A W 0 N v b n R l b n R f V H l w Z X N d L n h t b F B L A Q I t A B Q A A g A I A C p t f V d 6 Z p / z 0 A I A A A w H A A A T A A A A A A A A A A A A A A A A A O A B A A B G b 3 J t d W x h c y 9 T Z W N 0 a W 9 u M S 5 t U E s F B g A A A A A D A A M A w g A A A P 0 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h o f A A A A A A A A + B 4 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U Y W J s Y T E 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l J l b G F 0 a W 9 u c 2 h p c E l u Z m 9 D b 2 5 0 Y W l u Z X I i I F Z h b H V l P S J z e y Z x d W 9 0 O 2 N v b H V t b k N v d W 5 0 J n F 1 b 3 Q 7 O j I s J n F 1 b 3 Q 7 a 2 V 5 Q 2 9 s d W 1 u T m F t Z X M m c X V v d D s 6 W 1 0 s J n F 1 b 3 Q 7 c X V l c n l S Z W x h d G l v b n N o a X B z J n F 1 b 3 Q 7 O l t d L C Z x d W 9 0 O 2 N v b H V t b k l k Z W 5 0 a X R p Z X M m c X V v d D s 6 W y Z x d W 9 0 O 1 N l Y 3 R p b 2 4 x L 1 R h Y m x h M S 9 B d X R v U m V t b 3 Z l Z E N v b H V t b n M x L n t Q U k 9 Z R U N U T y w w f S Z x d W 9 0 O y w m c X V v d D t T Z W N 0 a W 9 u M S 9 U Y W J s Y T E v Q X V 0 b 1 J l b W 9 2 Z W R D b 2 x 1 b W 5 z M S 5 7 U H J v Z H V j d G 8 s M X 0 m c X V v d D t d L C Z x d W 9 0 O 0 N v b H V t b k N v d W 5 0 J n F 1 b 3 Q 7 O j I s J n F 1 b 3 Q 7 S 2 V 5 Q 2 9 s d W 1 u T m F t Z X M m c X V v d D s 6 W 1 0 s J n F 1 b 3 Q 7 Q 2 9 s d W 1 u S W R l b n R p d G l l c y Z x d W 9 0 O z p b J n F 1 b 3 Q 7 U 2 V j d G l v b j E v V G F i b G E x L 0 F 1 d G 9 S Z W 1 v d m V k Q 2 9 s d W 1 u c z E u e 1 B S T 1 l F Q 1 R P L D B 9 J n F 1 b 3 Q 7 L C Z x d W 9 0 O 1 N l Y 3 R p b 2 4 x L 1 R h Y m x h M S 9 B d X R v U m V t b 3 Z l Z E N v b H V t b n M x L n t Q c m 9 k d W N 0 b y w x f S Z x d W 9 0 O 1 0 s J n F 1 b 3 Q 7 U m V s Y X R p b 2 5 z a G l w S W 5 m b y Z x d W 9 0 O z p b X X 0 i I C 8 + P E V u d H J 5 I F R 5 c G U 9 I k Z p b G x T d G F 0 d X M i I F Z h b H V l P S J z Q 2 9 t c G x l d G U i I C 8 + P E V u d H J 5 I F R 5 c G U 9 I k Z p b G x D b 2 x 1 b W 5 O Y W 1 l c y I g V m F s d W U 9 I n N b J n F 1 b 3 Q 7 U F J P W U V D V E 8 m c X V v d D s s J n F 1 b 3 Q 7 U H J v Z H V j d G 8 m c X V v d D t d I i A v P j x F b n R y e S B U e X B l P S J G a W x s Q 2 9 s d W 1 u V H l w Z X M i I F Z h b H V l P S J z Q U F B P S I g L z 4 8 R W 5 0 c n k g V H l w Z T 0 i R m l s b E x h c 3 R V c G R h d G V k I i B W Y W x 1 Z T 0 i Z D I w M j M t M T E t M j l U M T g 6 M z M 6 N T U u O D Y 2 N T U 1 N l o i I C 8 + P E V u d H J 5 I F R 5 c G U 9 I k Z p b G x F c n J v c k N v d W 5 0 I i B W Y W x 1 Z T 0 i b D A i I C 8 + P E V u d H J 5 I F R 5 c G U 9 I k Z p b G x F c n J v c k N v Z G U i I F Z h b H V l P S J z V W 5 r b m 9 3 b i I g L z 4 8 R W 5 0 c n k g V H l w Z T 0 i R m l s b E N v d W 5 0 I i B W Y W x 1 Z T 0 i b D Q 1 I i A v P j x F b n R y e S B U e X B l P S J B Z G R l Z F R v R G F 0 Y U 1 v Z G V s I i B W Y W x 1 Z T 0 i b D A i I C 8 + P E V u d H J 5 I F R 5 c G U 9 I l F 1 Z X J 5 S U Q i I F Z h b H V l P S J z Y 2 N l Y j A 4 Z j E t Z m R i M y 0 0 Y T A 3 L T h j M W Q t N T A w O T Z i N D g 1 O D g 5 I i A v P j w v U 3 R h Y m x l R W 5 0 c m l l c z 4 8 L 0 l 0 Z W 0 + P E l 0 Z W 0 + P E l 0 Z W 1 M b 2 N h d G l v b j 4 8 S X R l b V R 5 c G U + R m 9 y b X V s Y T w v S X R l b V R 5 c G U + P E l 0 Z W 1 Q Y X R o P l N l Y 3 R p b 2 4 x L 1 R h Y m x h M S 9 P c m l n Z W 4 8 L 0 l 0 Z W 1 Q Y X R o P j w v S X R l b U x v Y 2 F 0 a W 9 u P j x T d G F i b G V F b n R y a W V z I C 8 + P C 9 J d G V t P j x J d G V t P j x J d G V t T G 9 j Y X R p b 2 4 + P E l 0 Z W 1 U e X B l P k Z v c m 1 1 b G E 8 L 0 l 0 Z W 1 U e X B l P j x J d G V t U G F 0 a D 5 T Z W N 0 a W 9 u M S 9 U Y W J s Y T M 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V n Y W N p w 7 N u I i A v P j x F b n R y e S B U e X B l P S J G a W x s Z W R D b 2 1 w b G V 0 Z V J l c 3 V s d F R v V 2 9 y a 3 N o Z W V 0 I i B W Y W x 1 Z T 0 i b D E i I C 8 + P E V u d H J 5 I F R 5 c G U 9 I k F k Z G V k V G 9 E Y X R h T W 9 k Z W w i I F Z h b H V l P S J s M C I g L z 4 8 R W 5 0 c n k g V H l w Z T 0 i R m l s b E N v d W 5 0 I i B W Y W x 1 Z T 0 i b D g i I C 8 + P E V u d H J 5 I F R 5 c G U 9 I k Z p b G x F c n J v c k N v Z G U i I F Z h b H V l P S J z V W 5 r b m 9 3 b i I g L z 4 8 R W 5 0 c n k g V H l w Z T 0 i R m l s b E V y c m 9 y Q 2 9 1 b n Q i I F Z h b H V l P S J s M C I g L z 4 8 R W 5 0 c n k g V H l w Z T 0 i R m l s b E x h c 3 R V c G R h d G V k I i B W Y W x 1 Z T 0 i Z D I w M j M t M T E t M j l U M T g 6 M z k 6 M j k u M T E 1 M j Y 4 M 1 o i I C 8 + P E V u d H J 5 I F R 5 c G U 9 I k Z p b G x D b 2 x 1 b W 5 U e X B l c y I g V m F s d W U 9 I n N B d 1 l H Q m d Z R 0 J n W U d C Z 1 l H I i A v P j x F b n R y e S B U e X B l P S J G a W x s Q 2 9 s d W 1 u T m F t Z X M i I F Z h b H V l P S J z W y Z x d W 9 0 O 0 l O R E l D R S Z x d W 9 0 O y w m c X V v d D t B b X B s a W F j a c O z b i B k Z S B s Y S B j Y X B h Y 2 l k Y W Q g Z G V s I E R B T k U g c G F y Y S B s Y S B j b 2 9 y Z G l u Y W N p w 7 N u I G R l b C B T R U 4 g J n F 1 b 3 Q 7 L C Z x d W 9 0 O 0 N 1 b H R 1 c m E g R X N 0 Y W R p c 3 R p Y 2 E m c X V v d D s s J n F 1 b 3 Q 7 R m 9 y d G F s Z W N p b W l l b n R v I G R l I G x h I G N h c G F j a W R h Z C B p b n N 0 a X R 1 Y 2 l v b m F s I H B h c m E g b G E g a W 1 w b G V t Z W 5 0 Y W N p w 7 N u I G R l b C B t b 2 R l b G 8 g Z G U g Z 2 V z d G n D s 2 4 g T m F j a W 9 u Y W w m c X V v d D s s J n F 1 b 3 Q 7 R m 9 y d G F s Z W N p b W l l b n R v I G R l I G x h I G l u d G V n c m F j a c O z b i B k Z S B s Y S B p b m Z v c m 1 h Y 2 n D s 2 4 g Z 2 V v Z X N w Y W N p Y W w g Z W 4 g Z W w g c H J v Y 2 V z b y B l c 3 R h Z M O t c 3 R p Y 2 8 g b m F j a W 9 u Y W w m c X V v d D s s J n F 1 b 3 Q 7 R 2 V z d G l v b i B E b 2 N 1 b W V u d G F s J n F 1 b 3 Q 7 L C Z x d W 9 0 O 0 1 l a m 9 y Y W 1 p Z W 5 0 b y B k Z S B s Y S B p b m Z y Y W V z d H J 1 Y 3 R 1 c m E g e S B l c X V p c G F t a W V u d G 8 g Z s O t c 2 l j b y B k Z S B s Y S B l b n R p Z G F k I G E g b m l 2 Z W w g b m F j a W 9 u Y W w m c X V v d D s s J n F 1 b 3 Q 7 T W 9 k Z X J u a X p h Y 2 n D s 2 4 g d G V j b m 9 s w 7 N n a W N h I H B h c m E g b G E g d H J h b n N m b 3 J t Y W N p w 7 N u I G R p Z 2 l 0 Y W w g Z G V s I E R B T k U g Y S B u a X Z l b C B O Y W N p b 2 5 h b C Z x d W 9 0 O y w m c X V v d D t P c H R p b W l 6 Y W N p w 7 N u I G R l I G x h I G N h c G F j a W R h Z C B k Z W w g R E F O R S B l b i B z d X M g c H J v Y 2 V z b 3 M g Z G U g c m V j b 2 x l Y 2 N p w 7 N u I H k g Y W N v c G l v J n F 1 b 3 Q 7 L C Z x d W 9 0 O 1 B y b 2 R 1 Y 2 N p w 7 N u I G R l I G l u Z m 9 y b W F j a c O z b i B F c 3 R h Z M O t c 3 R p Y 2 E g Y W 5 h b G l 6 Y W R h I C Z x d W 9 0 O y w m c X V v d D t Q c m 9 k d W N j a c O z b i B k Z S B p b m Z v c m 1 h Y 2 n D s 2 4 g Z X N 0 c n V j d H V y Y W w u I E 5 h Y 2 l v b m F s J n F 1 b 3 Q 7 L C Z x d W 9 0 O 1 B y b 3 N w Z W N 0 a X Z h I E U g S W 5 u b 3 Z h Y 2 n D s 2 4 m c X V v d D t d I i A v P j x F b n R y e S B U e X B l P S J G a W x s U 3 R h d H V z I i B W Y W x 1 Z T 0 i c 0 N v b X B s Z X R l I i A v P j x F b n R y e S B U e X B l P S J S Z W x h d G l v b n N o a X B J b m Z v Q 2 9 u d G F p b m V y I i B W Y W x 1 Z T 0 i c 3 s m c X V v d D t j b 2 x 1 b W 5 D b 3 V u d C Z x d W 9 0 O z o x M i w m c X V v d D t r Z X l D b 2 x 1 b W 5 O Y W 1 l c y Z x d W 9 0 O z p b X S w m c X V v d D t x d W V y e V J l b G F 0 a W 9 u c 2 h p c H M m c X V v d D s 6 W 1 0 s J n F 1 b 3 Q 7 Y 2 9 s d W 1 u S W R l b n R p d G l l c y Z x d W 9 0 O z p b J n F 1 b 3 Q 7 U 2 V j d G l v b j E v V G F i b G E z L 0 F 1 d G 9 S Z W 1 v d m V k Q 2 9 s d W 1 u c z E u e 0 l O R E l D R S w w f S Z x d W 9 0 O y w m c X V v d D t T Z W N 0 a W 9 u M S 9 U Y W J s Y T M v Q X V 0 b 1 J l b W 9 2 Z W R D b 2 x 1 b W 5 z M S 5 7 Q W 1 w b G l h Y 2 n D s 2 4 g Z G U g b G E g Y 2 F w Y W N p Z G F k I G R l b C B E Q U 5 F I H B h c m E g b G E g Y 2 9 v c m R p b m F j a c O z b i B k Z W w g U 0 V O I C w x f S Z x d W 9 0 O y w m c X V v d D t T Z W N 0 a W 9 u M S 9 U Y W J s Y T M v Q X V 0 b 1 J l b W 9 2 Z W R D b 2 x 1 b W 5 z M S 5 7 Q 3 V s d H V y Y S B F c 3 R h Z G l z d G l j Y S w y f S Z x d W 9 0 O y w m c X V v d D t T Z W N 0 a W 9 u M S 9 U Y W J s Y T M v Q X V 0 b 1 J l b W 9 2 Z W R D b 2 x 1 b W 5 z M S 5 7 R m 9 y d G F s Z W N p b W l l b n R v I G R l I G x h I G N h c G F j a W R h Z C B p b n N 0 a X R 1 Y 2 l v b m F s I H B h c m E g b G E g a W 1 w b G V t Z W 5 0 Y W N p w 7 N u I G R l b C B t b 2 R l b G 8 g Z G U g Z 2 V z d G n D s 2 4 g T m F j a W 9 u Y W w s M 3 0 m c X V v d D s s J n F 1 b 3 Q 7 U 2 V j d G l v b j E v V G F i b G E z L 0 F 1 d G 9 S Z W 1 v d m V k Q 2 9 s d W 1 u c z E u e 0 Z v c n R h b G V j a W 1 p Z W 5 0 b y B k Z S B s Y S B p b n R l Z 3 J h Y 2 n D s 2 4 g Z G U g b G E g a W 5 m b 3 J t Y W N p w 7 N u I G d l b 2 V z c G F j a W F s I G V u I G V s I H B y b 2 N l c 2 8 g Z X N 0 Y W T D r X N 0 a W N v I G 5 h Y 2 l v b m F s L D R 9 J n F 1 b 3 Q 7 L C Z x d W 9 0 O 1 N l Y 3 R p b 2 4 x L 1 R h Y m x h M y 9 B d X R v U m V t b 3 Z l Z E N v b H V t b n M x L n t H Z X N 0 a W 9 u I E R v Y 3 V t Z W 5 0 Y W w s N X 0 m c X V v d D s s J n F 1 b 3 Q 7 U 2 V j d G l v b j E v V G F i b G E z L 0 F 1 d G 9 S Z W 1 v d m V k Q 2 9 s d W 1 u c z E u e 0 1 l a m 9 y Y W 1 p Z W 5 0 b y B k Z S B s Y S B p b m Z y Y W V z d H J 1 Y 3 R 1 c m E g e S B l c X V p c G F t a W V u d G 8 g Z s O t c 2 l j b y B k Z S B s Y S B l b n R p Z G F k I G E g b m l 2 Z W w g b m F j a W 9 u Y W w s N n 0 m c X V v d D s s J n F 1 b 3 Q 7 U 2 V j d G l v b j E v V G F i b G E z L 0 F 1 d G 9 S Z W 1 v d m V k Q 2 9 s d W 1 u c z E u e 0 1 v Z G V y b m l 6 Y W N p w 7 N u I H R l Y 2 5 v b M O z Z 2 l j Y S B w Y X J h I G x h I H R y Y W 5 z Z m 9 y b W F j a c O z b i B k a W d p d G F s I G R l b C B E Q U 5 F I G E g b m l 2 Z W w g T m F j a W 9 u Y W w s N 3 0 m c X V v d D s s J n F 1 b 3 Q 7 U 2 V j d G l v b j E v V G F i b G E z L 0 F 1 d G 9 S Z W 1 v d m V k Q 2 9 s d W 1 u c z E u e 0 9 w d G l t a X p h Y 2 n D s 2 4 g Z G U g b G E g Y 2 F w Y W N p Z G F k I G R l b C B E Q U 5 F I G V u I H N 1 c y B w c m 9 j Z X N v c y B k Z S B y Z W N v b G V j Y 2 n D s 2 4 g e S B h Y 2 9 w a W 8 s O H 0 m c X V v d D s s J n F 1 b 3 Q 7 U 2 V j d G l v b j E v V G F i b G E z L 0 F 1 d G 9 S Z W 1 v d m V k Q 2 9 s d W 1 u c z E u e 1 B y b 2 R 1 Y 2 N p w 7 N u I G R l I G l u Z m 9 y b W F j a c O z b i B F c 3 R h Z M O t c 3 R p Y 2 E g Y W 5 h b G l 6 Y W R h I C w 5 f S Z x d W 9 0 O y w m c X V v d D t T Z W N 0 a W 9 u M S 9 U Y W J s Y T M v Q X V 0 b 1 J l b W 9 2 Z W R D b 2 x 1 b W 5 z M S 5 7 U H J v Z H V j Y 2 n D s 2 4 g Z G U g a W 5 m b 3 J t Y W N p w 7 N u I G V z d H J 1 Y 3 R 1 c m F s L i B O Y W N p b 2 5 h b C w x M H 0 m c X V v d D s s J n F 1 b 3 Q 7 U 2 V j d G l v b j E v V G F i b G E z L 0 F 1 d G 9 S Z W 1 v d m V k Q 2 9 s d W 1 u c z E u e 1 B y b 3 N w Z W N 0 a X Z h I E U g S W 5 u b 3 Z h Y 2 n D s 2 4 s M T F 9 J n F 1 b 3 Q 7 X S w m c X V v d D t D b 2 x 1 b W 5 D b 3 V u d C Z x d W 9 0 O z o x M i w m c X V v d D t L Z X l D b 2 x 1 b W 5 O Y W 1 l c y Z x d W 9 0 O z p b X S w m c X V v d D t D b 2 x 1 b W 5 J Z G V u d G l 0 a W V z J n F 1 b 3 Q 7 O l s m c X V v d D t T Z W N 0 a W 9 u M S 9 U Y W J s Y T M v Q X V 0 b 1 J l b W 9 2 Z W R D b 2 x 1 b W 5 z M S 5 7 S U 5 E S U N F L D B 9 J n F 1 b 3 Q 7 L C Z x d W 9 0 O 1 N l Y 3 R p b 2 4 x L 1 R h Y m x h M y 9 B d X R v U m V t b 3 Z l Z E N v b H V t b n M x L n t B b X B s a W F j a c O z b i B k Z S B s Y S B j Y X B h Y 2 l k Y W Q g Z G V s I E R B T k U g c G F y Y S B s Y S B j b 2 9 y Z G l u Y W N p w 7 N u I G R l b C B T R U 4 g L D F 9 J n F 1 b 3 Q 7 L C Z x d W 9 0 O 1 N l Y 3 R p b 2 4 x L 1 R h Y m x h M y 9 B d X R v U m V t b 3 Z l Z E N v b H V t b n M x L n t D d W x 0 d X J h I E V z d G F k a X N 0 a W N h L D J 9 J n F 1 b 3 Q 7 L C Z x d W 9 0 O 1 N l Y 3 R p b 2 4 x L 1 R h Y m x h M y 9 B d X R v U m V t b 3 Z l Z E N v b H V t b n M x L n t G b 3 J 0 Y W x l Y 2 l t a W V u d G 8 g Z G U g b G E g Y 2 F w Y W N p Z G F k I G l u c 3 R p d H V j a W 9 u Y W w g c G F y Y S B s Y S B p b X B s Z W 1 l b n R h Y 2 n D s 2 4 g Z G V s I G 1 v Z G V s b y B k Z S B n Z X N 0 a c O z b i B O Y W N p b 2 5 h b C w z f S Z x d W 9 0 O y w m c X V v d D t T Z W N 0 a W 9 u M S 9 U Y W J s Y T M v Q X V 0 b 1 J l b W 9 2 Z W R D b 2 x 1 b W 5 z M S 5 7 R m 9 y d G F s Z W N p b W l l b n R v I G R l I G x h I G l u d G V n c m F j a c O z b i B k Z S B s Y S B p b m Z v c m 1 h Y 2 n D s 2 4 g Z 2 V v Z X N w Y W N p Y W w g Z W 4 g Z W w g c H J v Y 2 V z b y B l c 3 R h Z M O t c 3 R p Y 2 8 g b m F j a W 9 u Y W w s N H 0 m c X V v d D s s J n F 1 b 3 Q 7 U 2 V j d G l v b j E v V G F i b G E z L 0 F 1 d G 9 S Z W 1 v d m V k Q 2 9 s d W 1 u c z E u e 0 d l c 3 R p b 2 4 g R G 9 j d W 1 l b n R h b C w 1 f S Z x d W 9 0 O y w m c X V v d D t T Z W N 0 a W 9 u M S 9 U Y W J s Y T M v Q X V 0 b 1 J l b W 9 2 Z W R D b 2 x 1 b W 5 z M S 5 7 T W V q b 3 J h b W l l b n R v I G R l I G x h I G l u Z n J h Z X N 0 c n V j d H V y Y S B 5 I G V x d W l w Y W 1 p Z W 5 0 b y B m w 6 1 z a W N v I G R l I G x h I G V u d G l k Y W Q g Y S B u a X Z l b C B u Y W N p b 2 5 h b C w 2 f S Z x d W 9 0 O y w m c X V v d D t T Z W N 0 a W 9 u M S 9 U Y W J s Y T M v Q X V 0 b 1 J l b W 9 2 Z W R D b 2 x 1 b W 5 z M S 5 7 T W 9 k Z X J u a X p h Y 2 n D s 2 4 g d G V j b m 9 s w 7 N n a W N h I H B h c m E g b G E g d H J h b n N m b 3 J t Y W N p w 7 N u I G R p Z 2 l 0 Y W w g Z G V s I E R B T k U g Y S B u a X Z l b C B O Y W N p b 2 5 h b C w 3 f S Z x d W 9 0 O y w m c X V v d D t T Z W N 0 a W 9 u M S 9 U Y W J s Y T M v Q X V 0 b 1 J l b W 9 2 Z W R D b 2 x 1 b W 5 z M S 5 7 T 3 B 0 a W 1 p e m F j a c O z b i B k Z S B s Y S B j Y X B h Y 2 l k Y W Q g Z G V s I E R B T k U g Z W 4 g c 3 V z I H B y b 2 N l c 2 9 z I G R l I H J l Y 2 9 s Z W N j a c O z b i B 5 I G F j b 3 B p b y w 4 f S Z x d W 9 0 O y w m c X V v d D t T Z W N 0 a W 9 u M S 9 U Y W J s Y T M v Q X V 0 b 1 J l b W 9 2 Z W R D b 2 x 1 b W 5 z M S 5 7 U H J v Z H V j Y 2 n D s 2 4 g Z G U g a W 5 m b 3 J t Y W N p w 7 N u I E V z d G F k w 6 1 z d G l j Y S B h b m F s a X p h Z G E g L D l 9 J n F 1 b 3 Q 7 L C Z x d W 9 0 O 1 N l Y 3 R p b 2 4 x L 1 R h Y m x h M y 9 B d X R v U m V t b 3 Z l Z E N v b H V t b n M x L n t Q c m 9 k d W N j a c O z b i B k Z S B p b m Z v c m 1 h Y 2 n D s 2 4 g Z X N 0 c n V j d H V y Y W w u I E 5 h Y 2 l v b m F s L D E w f S Z x d W 9 0 O y w m c X V v d D t T Z W N 0 a W 9 u M S 9 U Y W J s Y T M v Q X V 0 b 1 J l b W 9 2 Z W R D b 2 x 1 b W 5 z M S 5 7 U H J v c 3 B l Y 3 R p d m E g R S B J b m 5 v d m F j a c O z b i w x M X 0 m c X V v d D t d L C Z x d W 9 0 O 1 J l b G F 0 a W 9 u c 2 h p c E l u Z m 8 m c X V v d D s 6 W 1 1 9 I i A v P j w v U 3 R h Y m x l R W 5 0 c m l l c z 4 8 L 0 l 0 Z W 0 + P E l 0 Z W 0 + P E l 0 Z W 1 M b 2 N h d G l v b j 4 8 S X R l b V R 5 c G U + R m 9 y b X V s Y T w v S X R l b V R 5 c G U + P E l 0 Z W 1 Q Y X R o P l N l Y 3 R p b 2 4 x L 1 R h Y m x h M y 9 P c m l n Z W 4 8 L 0 l 0 Z W 1 Q Y X R o P j w v S X R l b U x v Y 2 F 0 a W 9 u P j x T d G F i b G V F b n R y a W V z I C 8 + P C 9 J d G V t P j x J d G V t P j x J d G V t T G 9 j Y X R p b 2 4 + P E l 0 Z W 1 U e X B l P k Z v c m 1 1 b G E 8 L 0 l 0 Z W 1 U e X B l P j x J d G V t U G F 0 a D 5 T Z W N 0 a W 9 u M S 9 U Y W J s Y T M v R m l s Y X M l M j B v c m R l b m F k Y X M 8 L 0 l 0 Z W 1 Q Y X R o P j w v S X R l b U x v Y 2 F 0 a W 9 u P j x T d G F i b G V F b n R y a W V z I C 8 + P C 9 J d G V t P j x J d G V t P j x J d G V t T G 9 j Y X R p b 2 4 + P E l 0 Z W 1 U e X B l P k Z v c m 1 1 b G E 8 L 0 l 0 Z W 1 U e X B l P j x J d G V t U G F 0 a D 5 T Z W N 0 a W 9 u M S 9 U Y W J s Y T M v R W 5 j Y W J l e m F k b 3 M l M j B j b 2 4 l M j B u a X Z l b C U y M G R p c 2 1 p b n V p Z G 8 8 L 0 l 0 Z W 1 Q Y X R o P j w v S X R l b U x v Y 2 F 0 a W 9 u P j x T d G F i b G V F b n R y a W V z I C 8 + P C 9 J d G V t P j x J d G V t P j x J d G V t T G 9 j Y X R p b 2 4 + P E l 0 Z W 1 U e X B l P k Z v c m 1 1 b G E 8 L 0 l 0 Z W 1 U e X B l P j x J d G V t U G F 0 a D 5 T Z W N 0 a W 9 u M S 9 U Y W J s Y T M v V G l w b y U y M G N h b W J p Y W R v P C 9 J d G V t U G F 0 a D 4 8 L 0 l 0 Z W 1 M b 2 N h d G l v b j 4 8 U 3 R h Y m x l R W 5 0 c m l l c y A v P j w v S X R l b T 4 8 S X R l b T 4 8 S X R l b U x v Y 2 F 0 a W 9 u P j x J d G V t V H l w Z T 5 G b 3 J t d W x h P C 9 J d G V t V H l w Z T 4 8 S X R l b V B h d G g + U 2 V j d G l v b j E v V G F i b G E z L 0 V u Y 2 F i Z X p h Z G 9 z J T I w c H J v b W 9 2 a W R v c z w v S X R l b V B h d G g + P C 9 J d G V t T G 9 j Y X R p b 2 4 + P F N 0 Y W J s Z U V u d H J p Z X M g L z 4 8 L 0 l 0 Z W 0 + P E l 0 Z W 0 + P E l 0 Z W 1 M b 2 N h d G l v b j 4 8 S X R l b V R 5 c G U + R m 9 y b X V s Y T w v S X R l b V R 5 c G U + P E l 0 Z W 1 Q Y X R o P l N l Y 3 R p b 2 4 x L 1 R h Y m x h M y 9 U a X B v J T I w Y 2 F t Y m l h Z G 8 x P C 9 J d G V t U G F 0 a D 4 8 L 0 l 0 Z W 1 M b 2 N h d G l v b j 4 8 U 3 R h Y m x l R W 5 0 c m l l c y A v P j w v S X R l b T 4 8 S X R l b T 4 8 S X R l b U x v Y 2 F 0 a W 9 u P j x J d G V t V H l w Z T 5 G b 3 J t d W x h P C 9 J d G V t V H l w Z T 4 8 S X R l b V B h d G g + U 2 V j d G l v b j E v V G F i b G E z L 0 N v b H V t b m E l M j B k a W 5 h b W l 6 Y W R h P C 9 J d G V t U G F 0 a D 4 8 L 0 l 0 Z W 1 M b 2 N h d G l v b j 4 8 U 3 R h Y m x l R W 5 0 c m l l c y A v P j w v S X R l b T 4 8 S X R l b T 4 8 S X R l b U x v Y 2 F 0 a W 9 u P j x J d G V t V H l w Z T 5 G b 3 J t d W x h P C 9 J d G V t V H l w Z T 4 8 S X R l b V B h d G g + U 2 V j d G l v b j E v V G F i b G E z L 1 Z h b G 9 y J T I w c m V l b X B s Y X p h Z G 8 8 L 0 l 0 Z W 1 Q Y X R o P j w v S X R l b U x v Y 2 F 0 a W 9 u P j x T d G F i b G V F b n R y a W V z I C 8 + P C 9 J d G V t P j w v S X R l b X M + P C 9 M b 2 N h b F B h Y 2 t h Z 2 V N Z X R h Z G F 0 Y U Z p b G U + F g A A A F B L B Q Y A A A A A A A A A A A A A A A A A A A A A A A A m A Q A A A Q A A A N C M n d 8 B F d E R j H o A w E / C l + s B A A A A g O H m 3 + / g 7 0 2 M t 9 9 J N 1 X G G A A A A A A C A A A A A A A Q Z g A A A A E A A C A A A A C T 1 v B l G c 8 B I e 1 1 3 / j n t A v N T C e H / i p Z i d I y 7 g j q v R b R f w A A A A A O g A A A A A I A A C A A A A D c K D d x n c j b H T 6 w g I g 8 L V l B B 4 Y f B s 1 D G / 5 l 5 e X C 5 8 U I W l A A A A B q M E 9 Q I N t d + c 7 I V O X o o v U 3 l v M F 7 2 G U F 0 M G H a D A A s J 0 E p I t F 8 o C D b + i 6 o / 7 7 9 6 f I H 9 S B 8 z U i w f C / 7 Q i a e K M / 5 s s 7 a 1 Y i H R z A e z G W C O G c c P B L U A A A A C x K / J K N y f D + B C G j A M s P J E c P N R l y H 1 u U r L b Q w 5 s a M G X x 4 E B L L y 4 Y c N S w t H I 6 Y Z P F Z G S 8 P 2 9 V q C / O / h Z Z E N j g e O v < / 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78D05387FB2BA44A2D6C95F7ED0F4D4" ma:contentTypeVersion="14" ma:contentTypeDescription="Crear nuevo documento." ma:contentTypeScope="" ma:versionID="1d16309fc4af1125ca04d3a619e8fbcb">
  <xsd:schema xmlns:xsd="http://www.w3.org/2001/XMLSchema" xmlns:xs="http://www.w3.org/2001/XMLSchema" xmlns:p="http://schemas.microsoft.com/office/2006/metadata/properties" xmlns:ns2="85c65460-15cb-41ab-9f47-e85759d6d61a" xmlns:ns3="95015264-b836-4e6b-a248-3170a7fc29ea" targetNamespace="http://schemas.microsoft.com/office/2006/metadata/properties" ma:root="true" ma:fieldsID="7a7b894106d50732d3c69b2abf007ae0" ns2:_="" ns3:_="">
    <xsd:import namespace="85c65460-15cb-41ab-9f47-e85759d6d61a"/>
    <xsd:import namespace="95015264-b836-4e6b-a248-3170a7fc29ea"/>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c65460-15cb-41ab-9f47-e85759d6d6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Liliana Yate Serrano</DisplayName>
        <AccountId>534</AccountId>
        <AccountType/>
      </UserInfo>
    </SharedWithUsers>
    <lcf76f155ced4ddcb4097134ff3c332f xmlns="85c65460-15cb-41ab-9f47-e85759d6d6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86B38C0-E815-4D14-9942-0F9B7C1A2B39}">
  <ds:schemaRefs>
    <ds:schemaRef ds:uri="http://schemas.microsoft.com/DataMashup"/>
  </ds:schemaRefs>
</ds:datastoreItem>
</file>

<file path=customXml/itemProps2.xml><?xml version="1.0" encoding="utf-8"?>
<ds:datastoreItem xmlns:ds="http://schemas.openxmlformats.org/officeDocument/2006/customXml" ds:itemID="{8E40B126-D782-4CB1-9586-D30709263EDB}">
  <ds:schemaRefs>
    <ds:schemaRef ds:uri="http://schemas.microsoft.com/sharepoint/v3/contenttype/forms"/>
  </ds:schemaRefs>
</ds:datastoreItem>
</file>

<file path=customXml/itemProps3.xml><?xml version="1.0" encoding="utf-8"?>
<ds:datastoreItem xmlns:ds="http://schemas.openxmlformats.org/officeDocument/2006/customXml" ds:itemID="{D2AFB485-4599-4E9D-AC68-367082042E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c65460-15cb-41ab-9f47-e85759d6d61a"/>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17DE42-1F2D-4E85-9928-229F603DA5D3}">
  <ds:schemaRefs>
    <ds:schemaRef ds:uri="http://schemas.microsoft.com/office/2006/metadata/properties"/>
    <ds:schemaRef ds:uri="http://schemas.microsoft.com/office/infopath/2007/PartnerControls"/>
    <ds:schemaRef ds:uri="95015264-b836-4e6b-a248-3170a7fc29ea"/>
    <ds:schemaRef ds:uri="85c65460-15cb-41ab-9f47-e85759d6d61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14</vt:i4>
      </vt:variant>
    </vt:vector>
  </HeadingPairs>
  <TitlesOfParts>
    <vt:vector size="17" baseType="lpstr">
      <vt:lpstr>PLAN DE ACCIÓN_2024</vt:lpstr>
      <vt:lpstr>Listas</vt:lpstr>
      <vt:lpstr>PROYECTOS</vt:lpstr>
      <vt:lpstr>PCULTEST</vt:lpstr>
      <vt:lpstr>PDIG</vt:lpstr>
      <vt:lpstr>PDIRPEN</vt:lpstr>
      <vt:lpstr>PDRA</vt:lpstr>
      <vt:lpstr>PFONDANE</vt:lpstr>
      <vt:lpstr>PFORCAP</vt:lpstr>
      <vt:lpstr>PGESDOC</vt:lpstr>
      <vt:lpstr>PINFANA</vt:lpstr>
      <vt:lpstr>PINFEST</vt:lpstr>
      <vt:lpstr>PINFRA</vt:lpstr>
      <vt:lpstr>PINNOVACION</vt:lpstr>
      <vt:lpstr>PROYECTOP</vt:lpstr>
      <vt:lpstr>PROYECTOS</vt:lpstr>
      <vt:lpstr>PTECNOLOGIA</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Patricia Caro Ventura</dc:creator>
  <cp:keywords/>
  <dc:description/>
  <cp:lastModifiedBy>Yessica Beatriz Rodríguez Hernández</cp:lastModifiedBy>
  <cp:revision/>
  <dcterms:created xsi:type="dcterms:W3CDTF">2023-10-04T20:36:17Z</dcterms:created>
  <dcterms:modified xsi:type="dcterms:W3CDTF">2024-04-18T16:41:57Z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0x010100C78D05387FB2BA44A2D6C95F7ED0F4D4</vt:lpwstr>
  </property>
  <property fmtid="{D5CDD505-2E9C-101B-9397-08002B2CF9AE}" pid="3" name="MediaServiceImageTags">
    <vt:lpwstr/>
  </property>
</Properties>
</file>