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PMorenoB\OneDrive\Desktop\Presupuesto año 2026\INFORMES DICIEMBRE 2025\INFORMES DANE DIC 2025\PARA PUBLICAR DIC 2025\DANE\"/>
    </mc:Choice>
  </mc:AlternateContent>
  <xr:revisionPtr revIDLastSave="0" documentId="13_ncr:1_{34424890-7EF2-4EEB-B68A-3089880AA55A}" xr6:coauthVersionLast="47" xr6:coauthVersionMax="47" xr10:uidLastSave="{00000000-0000-0000-0000-000000000000}"/>
  <bookViews>
    <workbookView xWindow="-120" yWindow="-120" windowWidth="29040" windowHeight="15720" xr2:uid="{B30E4AA8-EAC4-425B-9039-99C573D47959}"/>
  </bookViews>
  <sheets>
    <sheet name="GASTOS" sheetId="1" r:id="rId1"/>
    <sheet name="CUENTAS POR PAGAR" sheetId="2" r:id="rId2"/>
    <sheet name="RESERVAS" sheetId="3" r:id="rId3"/>
  </sheets>
  <definedNames>
    <definedName name="_xlnm._FilterDatabase" localSheetId="0" hidden="1">GASTOS!$A$6:$BO$143</definedName>
    <definedName name="_xlnm.Print_Titles" localSheetId="0">GASTOS!$6:$6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3" i="3" l="1"/>
  <c r="AE51" i="3"/>
  <c r="R51" i="3"/>
  <c r="U45" i="3"/>
  <c r="T45" i="3"/>
  <c r="X45" i="3"/>
  <c r="L45" i="3"/>
  <c r="AA45" i="3"/>
  <c r="AC45" i="3"/>
  <c r="AB45" i="3"/>
  <c r="P45" i="3"/>
  <c r="O45" i="3"/>
  <c r="I45" i="3"/>
  <c r="D45" i="3"/>
  <c r="AB43" i="3"/>
  <c r="AB42" i="3" s="1"/>
  <c r="AB41" i="3" s="1"/>
  <c r="AB40" i="3" s="1"/>
  <c r="AA43" i="3"/>
  <c r="AA42" i="3" s="1"/>
  <c r="AA41" i="3" s="1"/>
  <c r="AA40" i="3" s="1"/>
  <c r="Y43" i="3"/>
  <c r="Y42" i="3" s="1"/>
  <c r="Y41" i="3" s="1"/>
  <c r="Y40" i="3" s="1"/>
  <c r="X43" i="3"/>
  <c r="X42" i="3" s="1"/>
  <c r="X41" i="3" s="1"/>
  <c r="X40" i="3" s="1"/>
  <c r="V43" i="3"/>
  <c r="V42" i="3" s="1"/>
  <c r="V41" i="3" s="1"/>
  <c r="V40" i="3" s="1"/>
  <c r="U43" i="3"/>
  <c r="U42" i="3" s="1"/>
  <c r="U41" i="3" s="1"/>
  <c r="U40" i="3" s="1"/>
  <c r="S43" i="3"/>
  <c r="S42" i="3" s="1"/>
  <c r="S41" i="3" s="1"/>
  <c r="S40" i="3" s="1"/>
  <c r="P43" i="3"/>
  <c r="P42" i="3" s="1"/>
  <c r="P41" i="3" s="1"/>
  <c r="P40" i="3" s="1"/>
  <c r="O43" i="3"/>
  <c r="O42" i="3" s="1"/>
  <c r="O41" i="3" s="1"/>
  <c r="O40" i="3" s="1"/>
  <c r="N43" i="3"/>
  <c r="N42" i="3" s="1"/>
  <c r="N41" i="3" s="1"/>
  <c r="N40" i="3" s="1"/>
  <c r="M43" i="3"/>
  <c r="M42" i="3" s="1"/>
  <c r="M41" i="3" s="1"/>
  <c r="M40" i="3" s="1"/>
  <c r="L43" i="3"/>
  <c r="L42" i="3" s="1"/>
  <c r="L41" i="3" s="1"/>
  <c r="L40" i="3" s="1"/>
  <c r="J43" i="3"/>
  <c r="J42" i="3" s="1"/>
  <c r="J41" i="3" s="1"/>
  <c r="J40" i="3" s="1"/>
  <c r="I43" i="3"/>
  <c r="I42" i="3" s="1"/>
  <c r="I41" i="3" s="1"/>
  <c r="I40" i="3" s="1"/>
  <c r="G43" i="3"/>
  <c r="G42" i="3" s="1"/>
  <c r="G41" i="3" s="1"/>
  <c r="G40" i="3" s="1"/>
  <c r="E43" i="3"/>
  <c r="E42" i="3" s="1"/>
  <c r="E41" i="3" s="1"/>
  <c r="E40" i="3" s="1"/>
  <c r="AD43" i="3"/>
  <c r="AD42" i="3" s="1"/>
  <c r="AD41" i="3" s="1"/>
  <c r="AD40" i="3" s="1"/>
  <c r="AC43" i="3"/>
  <c r="AC42" i="3" s="1"/>
  <c r="AC41" i="3" s="1"/>
  <c r="AC40" i="3" s="1"/>
  <c r="Z43" i="3"/>
  <c r="Z42" i="3" s="1"/>
  <c r="Z41" i="3" s="1"/>
  <c r="Z40" i="3" s="1"/>
  <c r="W43" i="3"/>
  <c r="W42" i="3" s="1"/>
  <c r="W41" i="3" s="1"/>
  <c r="W40" i="3" s="1"/>
  <c r="T43" i="3"/>
  <c r="Q43" i="3"/>
  <c r="Q42" i="3" s="1"/>
  <c r="Q41" i="3" s="1"/>
  <c r="Q40" i="3" s="1"/>
  <c r="K43" i="3"/>
  <c r="K42" i="3" s="1"/>
  <c r="K41" i="3" s="1"/>
  <c r="K40" i="3" s="1"/>
  <c r="H43" i="3"/>
  <c r="H42" i="3" s="1"/>
  <c r="H41" i="3" s="1"/>
  <c r="H40" i="3" s="1"/>
  <c r="D43" i="3"/>
  <c r="D42" i="3" s="1"/>
  <c r="D41" i="3" s="1"/>
  <c r="D40" i="3" s="1"/>
  <c r="T42" i="3"/>
  <c r="T41" i="3" s="1"/>
  <c r="T40" i="3" s="1"/>
  <c r="Y36" i="3"/>
  <c r="X36" i="3"/>
  <c r="K36" i="3"/>
  <c r="U36" i="3"/>
  <c r="T36" i="3"/>
  <c r="S36" i="3"/>
  <c r="O36" i="3"/>
  <c r="I36" i="3"/>
  <c r="E36" i="3"/>
  <c r="AD27" i="3"/>
  <c r="AC27" i="3"/>
  <c r="AA27" i="3"/>
  <c r="Y27" i="3"/>
  <c r="W27" i="3"/>
  <c r="V27" i="3"/>
  <c r="T27" i="3"/>
  <c r="Q27" i="3"/>
  <c r="O27" i="3"/>
  <c r="J27" i="3"/>
  <c r="G27" i="3"/>
  <c r="E27" i="3"/>
  <c r="AB27" i="3"/>
  <c r="U27" i="3"/>
  <c r="S27" i="3"/>
  <c r="P27" i="3"/>
  <c r="L27" i="3"/>
  <c r="D27" i="3"/>
  <c r="AD25" i="3"/>
  <c r="AC25" i="3"/>
  <c r="AB25" i="3"/>
  <c r="Z25" i="3"/>
  <c r="Y25" i="3"/>
  <c r="W25" i="3"/>
  <c r="P25" i="3"/>
  <c r="O25" i="3"/>
  <c r="N25" i="3"/>
  <c r="M25" i="3"/>
  <c r="L25" i="3"/>
  <c r="K25" i="3"/>
  <c r="J25" i="3"/>
  <c r="I25" i="3"/>
  <c r="X25" i="3"/>
  <c r="D25" i="3"/>
  <c r="AA25" i="3"/>
  <c r="V25" i="3"/>
  <c r="U25" i="3"/>
  <c r="T25" i="3"/>
  <c r="S25" i="3"/>
  <c r="Q25" i="3"/>
  <c r="H25" i="3"/>
  <c r="G25" i="3"/>
  <c r="F25" i="3"/>
  <c r="E25" i="3"/>
  <c r="AC22" i="3"/>
  <c r="Z22" i="3"/>
  <c r="Y22" i="3"/>
  <c r="W22" i="3"/>
  <c r="V22" i="3"/>
  <c r="D22" i="3"/>
  <c r="D20" i="3"/>
  <c r="D19" i="3" s="1"/>
  <c r="AC16" i="3"/>
  <c r="AC15" i="3" s="1"/>
  <c r="AC14" i="3" s="1"/>
  <c r="T16" i="3"/>
  <c r="T15" i="3" s="1"/>
  <c r="T14" i="3" s="1"/>
  <c r="D16" i="3"/>
  <c r="D15" i="3" s="1"/>
  <c r="D14" i="3" s="1"/>
  <c r="P16" i="3"/>
  <c r="P15" i="3" s="1"/>
  <c r="P14" i="3" s="1"/>
  <c r="D11" i="3"/>
  <c r="D10" i="3" s="1"/>
  <c r="D9" i="3" s="1"/>
  <c r="D8" i="3" s="1"/>
  <c r="P12" i="2"/>
  <c r="O12" i="2"/>
  <c r="N12" i="2"/>
  <c r="M12" i="2"/>
  <c r="L12" i="2"/>
  <c r="K12" i="2"/>
  <c r="J12" i="2"/>
  <c r="I12" i="2"/>
  <c r="F10" i="2"/>
  <c r="G10" i="2"/>
  <c r="K129" i="1"/>
  <c r="BA129" i="1"/>
  <c r="AN129" i="1"/>
  <c r="G139" i="1"/>
  <c r="AI129" i="1"/>
  <c r="BE129" i="1"/>
  <c r="G134" i="1"/>
  <c r="W129" i="1"/>
  <c r="AO129" i="1"/>
  <c r="AB129" i="1"/>
  <c r="BF129" i="1"/>
  <c r="AS129" i="1"/>
  <c r="AH129" i="1"/>
  <c r="AF129" i="1"/>
  <c r="S129" i="1"/>
  <c r="H129" i="1"/>
  <c r="F129" i="1"/>
  <c r="E129" i="1"/>
  <c r="AU129" i="1"/>
  <c r="D129" i="1"/>
  <c r="BE127" i="1"/>
  <c r="BD127" i="1"/>
  <c r="BC127" i="1"/>
  <c r="BB127" i="1"/>
  <c r="AZ127" i="1"/>
  <c r="AY127" i="1"/>
  <c r="AX127" i="1"/>
  <c r="AV127" i="1"/>
  <c r="AS127" i="1"/>
  <c r="AR127" i="1"/>
  <c r="AQ127" i="1"/>
  <c r="AP127" i="1"/>
  <c r="AO127" i="1"/>
  <c r="AN127" i="1"/>
  <c r="AL127" i="1"/>
  <c r="AJ127" i="1"/>
  <c r="AF127" i="1"/>
  <c r="AE127" i="1"/>
  <c r="AD127" i="1"/>
  <c r="AB127" i="1"/>
  <c r="Z127" i="1"/>
  <c r="Y127" i="1"/>
  <c r="X127" i="1"/>
  <c r="W127" i="1"/>
  <c r="V127" i="1"/>
  <c r="S127" i="1"/>
  <c r="R127" i="1"/>
  <c r="Q127" i="1"/>
  <c r="P127" i="1"/>
  <c r="O127" i="1"/>
  <c r="N127" i="1"/>
  <c r="M127" i="1"/>
  <c r="L127" i="1"/>
  <c r="K127" i="1"/>
  <c r="H127" i="1"/>
  <c r="F127" i="1"/>
  <c r="E127" i="1"/>
  <c r="D127" i="1"/>
  <c r="BF127" i="1"/>
  <c r="BA127" i="1"/>
  <c r="AW127" i="1"/>
  <c r="AU127" i="1"/>
  <c r="AM127" i="1"/>
  <c r="AK127" i="1"/>
  <c r="AI127" i="1"/>
  <c r="AH127" i="1"/>
  <c r="AC127" i="1"/>
  <c r="AA127" i="1"/>
  <c r="U127" i="1"/>
  <c r="J127" i="1"/>
  <c r="I127" i="1"/>
  <c r="BE125" i="1"/>
  <c r="BD125" i="1"/>
  <c r="BC125" i="1"/>
  <c r="AV125" i="1"/>
  <c r="AU125" i="1"/>
  <c r="AQ125" i="1"/>
  <c r="AN125" i="1"/>
  <c r="AJ125" i="1"/>
  <c r="AI125" i="1"/>
  <c r="AH125" i="1"/>
  <c r="AF125" i="1"/>
  <c r="AE125" i="1"/>
  <c r="AD125" i="1"/>
  <c r="Y125" i="1"/>
  <c r="X125" i="1"/>
  <c r="W125" i="1"/>
  <c r="V125" i="1"/>
  <c r="U125" i="1"/>
  <c r="S125" i="1"/>
  <c r="R125" i="1"/>
  <c r="Q125" i="1"/>
  <c r="J125" i="1"/>
  <c r="I125" i="1"/>
  <c r="F125" i="1"/>
  <c r="E125" i="1"/>
  <c r="D125" i="1"/>
  <c r="BF125" i="1"/>
  <c r="BB125" i="1"/>
  <c r="BA125" i="1"/>
  <c r="AZ125" i="1"/>
  <c r="AY125" i="1"/>
  <c r="AX125" i="1"/>
  <c r="AW125" i="1"/>
  <c r="AS125" i="1"/>
  <c r="AR125" i="1"/>
  <c r="AP125" i="1"/>
  <c r="AO125" i="1"/>
  <c r="AM125" i="1"/>
  <c r="AL125" i="1"/>
  <c r="AK125" i="1"/>
  <c r="AC125" i="1"/>
  <c r="AB125" i="1"/>
  <c r="AA125" i="1"/>
  <c r="Z125" i="1"/>
  <c r="P125" i="1"/>
  <c r="O125" i="1"/>
  <c r="N125" i="1"/>
  <c r="M125" i="1"/>
  <c r="K125" i="1"/>
  <c r="H125" i="1"/>
  <c r="AK122" i="1"/>
  <c r="AK121" i="1" s="1"/>
  <c r="AK120" i="1" s="1"/>
  <c r="AI122" i="1"/>
  <c r="AI121" i="1" s="1"/>
  <c r="AI120" i="1" s="1"/>
  <c r="K122" i="1"/>
  <c r="K121" i="1" s="1"/>
  <c r="BF122" i="1"/>
  <c r="BF121" i="1" s="1"/>
  <c r="BB122" i="1"/>
  <c r="BB121" i="1" s="1"/>
  <c r="BB120" i="1" s="1"/>
  <c r="AS122" i="1"/>
  <c r="AS121" i="1" s="1"/>
  <c r="AP122" i="1"/>
  <c r="AP121" i="1" s="1"/>
  <c r="AP120" i="1" s="1"/>
  <c r="AN122" i="1"/>
  <c r="AJ122" i="1"/>
  <c r="AJ121" i="1" s="1"/>
  <c r="AH122" i="1"/>
  <c r="AH121" i="1" s="1"/>
  <c r="AF122" i="1"/>
  <c r="AB122" i="1"/>
  <c r="AB121" i="1" s="1"/>
  <c r="AA122" i="1"/>
  <c r="AA121" i="1" s="1"/>
  <c r="Y122" i="1"/>
  <c r="Y121" i="1" s="1"/>
  <c r="Y120" i="1" s="1"/>
  <c r="U122" i="1"/>
  <c r="U121" i="1" s="1"/>
  <c r="S122" i="1"/>
  <c r="S121" i="1" s="1"/>
  <c r="S120" i="1" s="1"/>
  <c r="R122" i="1"/>
  <c r="R121" i="1" s="1"/>
  <c r="P122" i="1"/>
  <c r="P121" i="1" s="1"/>
  <c r="P120" i="1" s="1"/>
  <c r="O122" i="1"/>
  <c r="O121" i="1" s="1"/>
  <c r="O120" i="1" s="1"/>
  <c r="N122" i="1"/>
  <c r="N121" i="1" s="1"/>
  <c r="J122" i="1"/>
  <c r="J121" i="1" s="1"/>
  <c r="H122" i="1"/>
  <c r="H121" i="1" s="1"/>
  <c r="BE122" i="1"/>
  <c r="BE121" i="1" s="1"/>
  <c r="BD122" i="1"/>
  <c r="BD121" i="1" s="1"/>
  <c r="BC122" i="1"/>
  <c r="BC121" i="1" s="1"/>
  <c r="BC120" i="1" s="1"/>
  <c r="AZ122" i="1"/>
  <c r="AZ121" i="1" s="1"/>
  <c r="AZ120" i="1" s="1"/>
  <c r="AW122" i="1"/>
  <c r="AW121" i="1" s="1"/>
  <c r="AR122" i="1"/>
  <c r="AQ122" i="1"/>
  <c r="AQ121" i="1" s="1"/>
  <c r="AE122" i="1"/>
  <c r="AE121" i="1" s="1"/>
  <c r="AE120" i="1" s="1"/>
  <c r="AD122" i="1"/>
  <c r="AD121" i="1" s="1"/>
  <c r="W122" i="1"/>
  <c r="W121" i="1" s="1"/>
  <c r="M122" i="1"/>
  <c r="M121" i="1" s="1"/>
  <c r="F122" i="1"/>
  <c r="F121" i="1" s="1"/>
  <c r="AR121" i="1"/>
  <c r="AN121" i="1"/>
  <c r="AF121" i="1"/>
  <c r="AW117" i="1"/>
  <c r="AW116" i="1" s="1"/>
  <c r="AJ117" i="1"/>
  <c r="AJ116" i="1" s="1"/>
  <c r="BD117" i="1"/>
  <c r="BD116" i="1" s="1"/>
  <c r="BB117" i="1"/>
  <c r="BB116" i="1" s="1"/>
  <c r="AV117" i="1"/>
  <c r="AV116" i="1" s="1"/>
  <c r="AU117" i="1"/>
  <c r="AU116" i="1" s="1"/>
  <c r="AR117" i="1"/>
  <c r="AR116" i="1" s="1"/>
  <c r="AQ117" i="1"/>
  <c r="AQ116" i="1" s="1"/>
  <c r="AP117" i="1"/>
  <c r="AP116" i="1" s="1"/>
  <c r="AO117" i="1"/>
  <c r="AO116" i="1" s="1"/>
  <c r="AK117" i="1"/>
  <c r="AK116" i="1" s="1"/>
  <c r="AI117" i="1"/>
  <c r="AI116" i="1" s="1"/>
  <c r="AH117" i="1"/>
  <c r="AH116" i="1" s="1"/>
  <c r="AE117" i="1"/>
  <c r="AE116" i="1" s="1"/>
  <c r="AD117" i="1"/>
  <c r="AD116" i="1" s="1"/>
  <c r="AC117" i="1"/>
  <c r="AC116" i="1" s="1"/>
  <c r="AB117" i="1"/>
  <c r="AB116" i="1" s="1"/>
  <c r="V117" i="1"/>
  <c r="V116" i="1" s="1"/>
  <c r="R117" i="1"/>
  <c r="R116" i="1" s="1"/>
  <c r="Q117" i="1"/>
  <c r="Q116" i="1" s="1"/>
  <c r="P117" i="1"/>
  <c r="O117" i="1"/>
  <c r="O116" i="1" s="1"/>
  <c r="M117" i="1"/>
  <c r="M116" i="1" s="1"/>
  <c r="L117" i="1"/>
  <c r="L116" i="1" s="1"/>
  <c r="K117" i="1"/>
  <c r="K116" i="1" s="1"/>
  <c r="I117" i="1"/>
  <c r="I116" i="1" s="1"/>
  <c r="H117" i="1"/>
  <c r="H116" i="1" s="1"/>
  <c r="E117" i="1"/>
  <c r="E116" i="1" s="1"/>
  <c r="D117" i="1"/>
  <c r="D116" i="1" s="1"/>
  <c r="BE117" i="1"/>
  <c r="BE116" i="1" s="1"/>
  <c r="BC117" i="1"/>
  <c r="BC116" i="1" s="1"/>
  <c r="BA117" i="1"/>
  <c r="BA116" i="1" s="1"/>
  <c r="AZ117" i="1"/>
  <c r="AZ116" i="1" s="1"/>
  <c r="AY117" i="1"/>
  <c r="AY116" i="1" s="1"/>
  <c r="AS117" i="1"/>
  <c r="AS116" i="1" s="1"/>
  <c r="AN117" i="1"/>
  <c r="AN116" i="1" s="1"/>
  <c r="AM117" i="1"/>
  <c r="AM116" i="1" s="1"/>
  <c r="AA117" i="1"/>
  <c r="AA116" i="1" s="1"/>
  <c r="Y117" i="1"/>
  <c r="Y116" i="1" s="1"/>
  <c r="X117" i="1"/>
  <c r="X116" i="1" s="1"/>
  <c r="U117" i="1"/>
  <c r="U116" i="1" s="1"/>
  <c r="S117" i="1"/>
  <c r="S116" i="1" s="1"/>
  <c r="P116" i="1"/>
  <c r="AU113" i="1"/>
  <c r="AU112" i="1" s="1"/>
  <c r="AU111" i="1" s="1"/>
  <c r="AS113" i="1"/>
  <c r="AS112" i="1" s="1"/>
  <c r="AS111" i="1" s="1"/>
  <c r="U113" i="1"/>
  <c r="U112" i="1" s="1"/>
  <c r="U111" i="1" s="1"/>
  <c r="S113" i="1"/>
  <c r="S112" i="1" s="1"/>
  <c r="S111" i="1" s="1"/>
  <c r="G115" i="1"/>
  <c r="BB113" i="1"/>
  <c r="BB112" i="1" s="1"/>
  <c r="BB111" i="1" s="1"/>
  <c r="AV113" i="1"/>
  <c r="AV112" i="1" s="1"/>
  <c r="AV111" i="1" s="1"/>
  <c r="AR113" i="1"/>
  <c r="AR112" i="1" s="1"/>
  <c r="AR111" i="1" s="1"/>
  <c r="AQ113" i="1"/>
  <c r="AQ112" i="1" s="1"/>
  <c r="AQ111" i="1" s="1"/>
  <c r="AP113" i="1"/>
  <c r="AP112" i="1" s="1"/>
  <c r="AP111" i="1" s="1"/>
  <c r="AO113" i="1"/>
  <c r="AO112" i="1" s="1"/>
  <c r="AO111" i="1" s="1"/>
  <c r="AL113" i="1"/>
  <c r="AL112" i="1" s="1"/>
  <c r="AL111" i="1" s="1"/>
  <c r="AI113" i="1"/>
  <c r="AI112" i="1" s="1"/>
  <c r="AI111" i="1" s="1"/>
  <c r="AC113" i="1"/>
  <c r="AC112" i="1" s="1"/>
  <c r="AC111" i="1" s="1"/>
  <c r="Z113" i="1"/>
  <c r="Z112" i="1" s="1"/>
  <c r="Z111" i="1" s="1"/>
  <c r="W113" i="1"/>
  <c r="W112" i="1" s="1"/>
  <c r="W111" i="1" s="1"/>
  <c r="V113" i="1"/>
  <c r="V112" i="1" s="1"/>
  <c r="V111" i="1" s="1"/>
  <c r="R113" i="1"/>
  <c r="R112" i="1" s="1"/>
  <c r="R111" i="1" s="1"/>
  <c r="L113" i="1"/>
  <c r="K113" i="1"/>
  <c r="K112" i="1" s="1"/>
  <c r="K111" i="1" s="1"/>
  <c r="J113" i="1"/>
  <c r="J112" i="1" s="1"/>
  <c r="J111" i="1" s="1"/>
  <c r="I113" i="1"/>
  <c r="I112" i="1" s="1"/>
  <c r="I111" i="1" s="1"/>
  <c r="F113" i="1"/>
  <c r="F112" i="1" s="1"/>
  <c r="F111" i="1" s="1"/>
  <c r="BE113" i="1"/>
  <c r="BC113" i="1"/>
  <c r="BC112" i="1" s="1"/>
  <c r="BC111" i="1" s="1"/>
  <c r="BA113" i="1"/>
  <c r="BA112" i="1" s="1"/>
  <c r="BA111" i="1" s="1"/>
  <c r="AZ113" i="1"/>
  <c r="AY113" i="1"/>
  <c r="AY112" i="1" s="1"/>
  <c r="AY111" i="1" s="1"/>
  <c r="AX113" i="1"/>
  <c r="AX112" i="1" s="1"/>
  <c r="AX111" i="1" s="1"/>
  <c r="AN113" i="1"/>
  <c r="AN112" i="1" s="1"/>
  <c r="AN111" i="1" s="1"/>
  <c r="AM113" i="1"/>
  <c r="AM112" i="1" s="1"/>
  <c r="AM111" i="1" s="1"/>
  <c r="AJ113" i="1"/>
  <c r="AE113" i="1"/>
  <c r="AE112" i="1" s="1"/>
  <c r="AE111" i="1" s="1"/>
  <c r="AB113" i="1"/>
  <c r="AB112" i="1" s="1"/>
  <c r="AB111" i="1" s="1"/>
  <c r="AA113" i="1"/>
  <c r="AA112" i="1" s="1"/>
  <c r="AA111" i="1" s="1"/>
  <c r="X113" i="1"/>
  <c r="X112" i="1" s="1"/>
  <c r="X111" i="1" s="1"/>
  <c r="P113" i="1"/>
  <c r="P112" i="1" s="1"/>
  <c r="P111" i="1" s="1"/>
  <c r="O113" i="1"/>
  <c r="O112" i="1" s="1"/>
  <c r="O111" i="1" s="1"/>
  <c r="N113" i="1"/>
  <c r="N112" i="1" s="1"/>
  <c r="N111" i="1" s="1"/>
  <c r="D113" i="1"/>
  <c r="D112" i="1" s="1"/>
  <c r="D111" i="1" s="1"/>
  <c r="BE112" i="1"/>
  <c r="BE111" i="1" s="1"/>
  <c r="AZ112" i="1"/>
  <c r="AZ111" i="1" s="1"/>
  <c r="AJ112" i="1"/>
  <c r="AJ111" i="1" s="1"/>
  <c r="L112" i="1"/>
  <c r="L111" i="1" s="1"/>
  <c r="BF109" i="1"/>
  <c r="BF108" i="1" s="1"/>
  <c r="BD109" i="1"/>
  <c r="BD108" i="1" s="1"/>
  <c r="BC109" i="1"/>
  <c r="BA109" i="1"/>
  <c r="BA108" i="1" s="1"/>
  <c r="AX109" i="1"/>
  <c r="AX108" i="1" s="1"/>
  <c r="AR109" i="1"/>
  <c r="AR108" i="1" s="1"/>
  <c r="AQ109" i="1"/>
  <c r="AQ108" i="1" s="1"/>
  <c r="AP109" i="1"/>
  <c r="AP108" i="1" s="1"/>
  <c r="AO109" i="1"/>
  <c r="AO108" i="1" s="1"/>
  <c r="AN109" i="1"/>
  <c r="AN108" i="1" s="1"/>
  <c r="AK109" i="1"/>
  <c r="AK108" i="1" s="1"/>
  <c r="AI109" i="1"/>
  <c r="AI108" i="1" s="1"/>
  <c r="AH109" i="1"/>
  <c r="AF109" i="1"/>
  <c r="AF108" i="1" s="1"/>
  <c r="AE109" i="1"/>
  <c r="AE108" i="1" s="1"/>
  <c r="AD109" i="1"/>
  <c r="AD108" i="1" s="1"/>
  <c r="AC109" i="1"/>
  <c r="AA109" i="1"/>
  <c r="AA108" i="1" s="1"/>
  <c r="X109" i="1"/>
  <c r="V109" i="1"/>
  <c r="V108" i="1" s="1"/>
  <c r="S109" i="1"/>
  <c r="S108" i="1" s="1"/>
  <c r="Q109" i="1"/>
  <c r="Q108" i="1" s="1"/>
  <c r="P109" i="1"/>
  <c r="J109" i="1"/>
  <c r="J108" i="1" s="1"/>
  <c r="H109" i="1"/>
  <c r="H108" i="1" s="1"/>
  <c r="F109" i="1"/>
  <c r="E109" i="1"/>
  <c r="E108" i="1" s="1"/>
  <c r="BE109" i="1"/>
  <c r="BE108" i="1" s="1"/>
  <c r="BB109" i="1"/>
  <c r="BB108" i="1" s="1"/>
  <c r="AZ109" i="1"/>
  <c r="AY109" i="1"/>
  <c r="AW109" i="1"/>
  <c r="AW108" i="1" s="1"/>
  <c r="AV109" i="1"/>
  <c r="AU109" i="1"/>
  <c r="AU108" i="1" s="1"/>
  <c r="AS109" i="1"/>
  <c r="AS108" i="1" s="1"/>
  <c r="AM109" i="1"/>
  <c r="AM108" i="1" s="1"/>
  <c r="AL109" i="1"/>
  <c r="AL108" i="1" s="1"/>
  <c r="AJ109" i="1"/>
  <c r="AJ108" i="1" s="1"/>
  <c r="AB109" i="1"/>
  <c r="AB108" i="1" s="1"/>
  <c r="Z109" i="1"/>
  <c r="Z108" i="1" s="1"/>
  <c r="Y109" i="1"/>
  <c r="Y108" i="1" s="1"/>
  <c r="W109" i="1"/>
  <c r="U109" i="1"/>
  <c r="U108" i="1" s="1"/>
  <c r="R109" i="1"/>
  <c r="R108" i="1" s="1"/>
  <c r="O109" i="1"/>
  <c r="O108" i="1" s="1"/>
  <c r="N109" i="1"/>
  <c r="N108" i="1" s="1"/>
  <c r="M109" i="1"/>
  <c r="M108" i="1" s="1"/>
  <c r="L109" i="1"/>
  <c r="K109" i="1"/>
  <c r="I109" i="1"/>
  <c r="D109" i="1"/>
  <c r="D108" i="1" s="1"/>
  <c r="AY108" i="1"/>
  <c r="AV108" i="1"/>
  <c r="AH108" i="1"/>
  <c r="X108" i="1"/>
  <c r="W108" i="1"/>
  <c r="L108" i="1"/>
  <c r="K108" i="1"/>
  <c r="I108" i="1"/>
  <c r="BC105" i="1"/>
  <c r="AP105" i="1"/>
  <c r="AP104" i="1" s="1"/>
  <c r="AP103" i="1" s="1"/>
  <c r="D105" i="1"/>
  <c r="D104" i="1" s="1"/>
  <c r="D103" i="1" s="1"/>
  <c r="D102" i="1" s="1"/>
  <c r="BE105" i="1"/>
  <c r="BE104" i="1" s="1"/>
  <c r="BE103" i="1" s="1"/>
  <c r="BD105" i="1"/>
  <c r="BD104" i="1" s="1"/>
  <c r="BD103" i="1" s="1"/>
  <c r="BA105" i="1"/>
  <c r="BA104" i="1" s="1"/>
  <c r="BA103" i="1" s="1"/>
  <c r="AY105" i="1"/>
  <c r="AY104" i="1" s="1"/>
  <c r="AY103" i="1" s="1"/>
  <c r="AV105" i="1"/>
  <c r="AV104" i="1" s="1"/>
  <c r="AV103" i="1" s="1"/>
  <c r="AV102" i="1" s="1"/>
  <c r="AS105" i="1"/>
  <c r="AS104" i="1" s="1"/>
  <c r="AS103" i="1" s="1"/>
  <c r="AS102" i="1" s="1"/>
  <c r="AQ105" i="1"/>
  <c r="AQ104" i="1" s="1"/>
  <c r="AQ103" i="1" s="1"/>
  <c r="AN105" i="1"/>
  <c r="AN104" i="1" s="1"/>
  <c r="AN103" i="1" s="1"/>
  <c r="AL105" i="1"/>
  <c r="AL104" i="1" s="1"/>
  <c r="AL103" i="1" s="1"/>
  <c r="AJ105" i="1"/>
  <c r="AJ104" i="1" s="1"/>
  <c r="AJ103" i="1" s="1"/>
  <c r="AJ102" i="1" s="1"/>
  <c r="AI105" i="1"/>
  <c r="AI104" i="1" s="1"/>
  <c r="AI103" i="1" s="1"/>
  <c r="AI102" i="1" s="1"/>
  <c r="AH105" i="1"/>
  <c r="AH104" i="1" s="1"/>
  <c r="AH103" i="1" s="1"/>
  <c r="AF105" i="1"/>
  <c r="AF104" i="1" s="1"/>
  <c r="AF103" i="1" s="1"/>
  <c r="AD105" i="1"/>
  <c r="AD104" i="1" s="1"/>
  <c r="AD103" i="1" s="1"/>
  <c r="AA105" i="1"/>
  <c r="AA104" i="1" s="1"/>
  <c r="AA103" i="1" s="1"/>
  <c r="Y105" i="1"/>
  <c r="Y104" i="1" s="1"/>
  <c r="Y103" i="1" s="1"/>
  <c r="S105" i="1"/>
  <c r="S104" i="1" s="1"/>
  <c r="S103" i="1" s="1"/>
  <c r="S102" i="1" s="1"/>
  <c r="Q105" i="1"/>
  <c r="Q104" i="1" s="1"/>
  <c r="Q103" i="1" s="1"/>
  <c r="N105" i="1"/>
  <c r="N104" i="1" s="1"/>
  <c r="N103" i="1" s="1"/>
  <c r="M105" i="1"/>
  <c r="M104" i="1" s="1"/>
  <c r="M103" i="1" s="1"/>
  <c r="L105" i="1"/>
  <c r="L104" i="1" s="1"/>
  <c r="L103" i="1" s="1"/>
  <c r="K105" i="1"/>
  <c r="K104" i="1" s="1"/>
  <c r="K103" i="1" s="1"/>
  <c r="K102" i="1" s="1"/>
  <c r="I105" i="1"/>
  <c r="I104" i="1" s="1"/>
  <c r="I103" i="1" s="1"/>
  <c r="I102" i="1" s="1"/>
  <c r="H105" i="1"/>
  <c r="H104" i="1" s="1"/>
  <c r="H103" i="1" s="1"/>
  <c r="F105" i="1"/>
  <c r="F104" i="1" s="1"/>
  <c r="F103" i="1" s="1"/>
  <c r="BF105" i="1"/>
  <c r="BF104" i="1" s="1"/>
  <c r="BF103" i="1" s="1"/>
  <c r="AX105" i="1"/>
  <c r="AX104" i="1" s="1"/>
  <c r="AX103" i="1" s="1"/>
  <c r="AW105" i="1"/>
  <c r="AW104" i="1" s="1"/>
  <c r="AR105" i="1"/>
  <c r="AR104" i="1" s="1"/>
  <c r="AR103" i="1" s="1"/>
  <c r="AR102" i="1" s="1"/>
  <c r="AK105" i="1"/>
  <c r="AK104" i="1" s="1"/>
  <c r="AK103" i="1" s="1"/>
  <c r="AE105" i="1"/>
  <c r="AE104" i="1" s="1"/>
  <c r="AE103" i="1" s="1"/>
  <c r="X105" i="1"/>
  <c r="X104" i="1" s="1"/>
  <c r="X103" i="1" s="1"/>
  <c r="W105" i="1"/>
  <c r="W104" i="1" s="1"/>
  <c r="W103" i="1" s="1"/>
  <c r="V105" i="1"/>
  <c r="V104" i="1" s="1"/>
  <c r="V103" i="1" s="1"/>
  <c r="V102" i="1" s="1"/>
  <c r="R105" i="1"/>
  <c r="R104" i="1" s="1"/>
  <c r="R103" i="1" s="1"/>
  <c r="R102" i="1" s="1"/>
  <c r="J105" i="1"/>
  <c r="J104" i="1" s="1"/>
  <c r="J103" i="1" s="1"/>
  <c r="BC104" i="1"/>
  <c r="BC103" i="1" s="1"/>
  <c r="AW103" i="1"/>
  <c r="BE95" i="1"/>
  <c r="BG98" i="1"/>
  <c r="AQ95" i="1"/>
  <c r="AT98" i="1"/>
  <c r="AG98" i="1"/>
  <c r="T98" i="1"/>
  <c r="AW95" i="1"/>
  <c r="AJ95" i="1"/>
  <c r="W95" i="1"/>
  <c r="BA95" i="1"/>
  <c r="AY95" i="1"/>
  <c r="AN95" i="1"/>
  <c r="AM95" i="1"/>
  <c r="AF95" i="1"/>
  <c r="AC95" i="1"/>
  <c r="AA95" i="1"/>
  <c r="Z95" i="1"/>
  <c r="P95" i="1"/>
  <c r="N95" i="1"/>
  <c r="M95" i="1"/>
  <c r="BF95" i="1"/>
  <c r="BD95" i="1"/>
  <c r="BC95" i="1"/>
  <c r="AZ95" i="1"/>
  <c r="AV95" i="1"/>
  <c r="AS95" i="1"/>
  <c r="AP95" i="1"/>
  <c r="AI95" i="1"/>
  <c r="V95" i="1"/>
  <c r="J95" i="1"/>
  <c r="I95" i="1"/>
  <c r="G94" i="1"/>
  <c r="G93" i="1"/>
  <c r="G91" i="1"/>
  <c r="AK88" i="1"/>
  <c r="AI88" i="1"/>
  <c r="X88" i="1"/>
  <c r="G90" i="1"/>
  <c r="BE88" i="1"/>
  <c r="BD88" i="1"/>
  <c r="BA88" i="1"/>
  <c r="AZ88" i="1"/>
  <c r="AR88" i="1"/>
  <c r="AQ88" i="1"/>
  <c r="AO88" i="1"/>
  <c r="AN88" i="1"/>
  <c r="AM88" i="1"/>
  <c r="AL88" i="1"/>
  <c r="AB88" i="1"/>
  <c r="AA88" i="1"/>
  <c r="Y88" i="1"/>
  <c r="R88" i="1"/>
  <c r="Q88" i="1"/>
  <c r="O88" i="1"/>
  <c r="N88" i="1"/>
  <c r="M88" i="1"/>
  <c r="E88" i="1"/>
  <c r="D88" i="1"/>
  <c r="BB88" i="1"/>
  <c r="AY88" i="1"/>
  <c r="AX88" i="1"/>
  <c r="AV88" i="1"/>
  <c r="AU88" i="1"/>
  <c r="AE88" i="1"/>
  <c r="AD88" i="1"/>
  <c r="Z88" i="1"/>
  <c r="L88" i="1"/>
  <c r="K88" i="1"/>
  <c r="AI84" i="1"/>
  <c r="R84" i="1"/>
  <c r="E84" i="1"/>
  <c r="AX84" i="1"/>
  <c r="AK84" i="1"/>
  <c r="AJ84" i="1"/>
  <c r="Z84" i="1"/>
  <c r="X84" i="1"/>
  <c r="Q84" i="1"/>
  <c r="M84" i="1"/>
  <c r="J84" i="1"/>
  <c r="G86" i="1"/>
  <c r="BC84" i="1"/>
  <c r="AY84" i="1"/>
  <c r="AS84" i="1"/>
  <c r="AO84" i="1"/>
  <c r="AN84" i="1"/>
  <c r="AL84" i="1"/>
  <c r="AF84" i="1"/>
  <c r="AB84" i="1"/>
  <c r="AA84" i="1"/>
  <c r="Y84" i="1"/>
  <c r="S84" i="1"/>
  <c r="P84" i="1"/>
  <c r="O84" i="1"/>
  <c r="N84" i="1"/>
  <c r="L84" i="1"/>
  <c r="BF84" i="1"/>
  <c r="BB84" i="1"/>
  <c r="BA84" i="1"/>
  <c r="AW84" i="1"/>
  <c r="AP84" i="1"/>
  <c r="AD84" i="1"/>
  <c r="AC84" i="1"/>
  <c r="F84" i="1"/>
  <c r="AE78" i="1"/>
  <c r="G83" i="1"/>
  <c r="G82" i="1"/>
  <c r="BD78" i="1"/>
  <c r="AN78" i="1"/>
  <c r="G81" i="1"/>
  <c r="AR78" i="1"/>
  <c r="G80" i="1"/>
  <c r="BF78" i="1"/>
  <c r="BA78" i="1"/>
  <c r="AW78" i="1"/>
  <c r="AS78" i="1"/>
  <c r="AO78" i="1"/>
  <c r="AL78" i="1"/>
  <c r="AJ78" i="1"/>
  <c r="AI78" i="1"/>
  <c r="AF78" i="1"/>
  <c r="Y78" i="1"/>
  <c r="W78" i="1"/>
  <c r="S78" i="1"/>
  <c r="O78" i="1"/>
  <c r="L78" i="1"/>
  <c r="J78" i="1"/>
  <c r="F78" i="1"/>
  <c r="BB78" i="1"/>
  <c r="AX78" i="1"/>
  <c r="AU78" i="1"/>
  <c r="AQ78" i="1"/>
  <c r="AH78" i="1"/>
  <c r="Q78" i="1"/>
  <c r="K78" i="1"/>
  <c r="E78" i="1"/>
  <c r="D78" i="1"/>
  <c r="BD76" i="1"/>
  <c r="BC76" i="1"/>
  <c r="BA76" i="1"/>
  <c r="AZ76" i="1"/>
  <c r="AY76" i="1"/>
  <c r="AX76" i="1"/>
  <c r="AR76" i="1"/>
  <c r="AQ76" i="1"/>
  <c r="AO76" i="1"/>
  <c r="AN76" i="1"/>
  <c r="AM76" i="1"/>
  <c r="AL76" i="1"/>
  <c r="AK76" i="1"/>
  <c r="AI76" i="1"/>
  <c r="AF76" i="1"/>
  <c r="AE76" i="1"/>
  <c r="AD76" i="1"/>
  <c r="AC76" i="1"/>
  <c r="AB76" i="1"/>
  <c r="Z76" i="1"/>
  <c r="Y76" i="1"/>
  <c r="V76" i="1"/>
  <c r="S76" i="1"/>
  <c r="R76" i="1"/>
  <c r="Q76" i="1"/>
  <c r="P76" i="1"/>
  <c r="O76" i="1"/>
  <c r="N76" i="1"/>
  <c r="M76" i="1"/>
  <c r="K76" i="1"/>
  <c r="I76" i="1"/>
  <c r="F76" i="1"/>
  <c r="G77" i="1"/>
  <c r="G76" i="1" s="1"/>
  <c r="BF76" i="1"/>
  <c r="BE76" i="1"/>
  <c r="BB76" i="1"/>
  <c r="AW76" i="1"/>
  <c r="AV76" i="1"/>
  <c r="AU76" i="1"/>
  <c r="AS76" i="1"/>
  <c r="AP76" i="1"/>
  <c r="AJ76" i="1"/>
  <c r="AH76" i="1"/>
  <c r="AA76" i="1"/>
  <c r="X76" i="1"/>
  <c r="W76" i="1"/>
  <c r="U76" i="1"/>
  <c r="L76" i="1"/>
  <c r="J76" i="1"/>
  <c r="D76" i="1"/>
  <c r="AY68" i="1"/>
  <c r="S68" i="1"/>
  <c r="G74" i="1"/>
  <c r="AA68" i="1"/>
  <c r="G73" i="1"/>
  <c r="G72" i="1"/>
  <c r="AB68" i="1"/>
  <c r="Y68" i="1"/>
  <c r="BD68" i="1"/>
  <c r="AR68" i="1"/>
  <c r="AQ68" i="1"/>
  <c r="AJ68" i="1"/>
  <c r="Z68" i="1"/>
  <c r="G70" i="1"/>
  <c r="BC68" i="1"/>
  <c r="AZ68" i="1"/>
  <c r="AW68" i="1"/>
  <c r="AV68" i="1"/>
  <c r="AU68" i="1"/>
  <c r="AM68" i="1"/>
  <c r="AK68" i="1"/>
  <c r="AI68" i="1"/>
  <c r="AE68" i="1"/>
  <c r="V68" i="1"/>
  <c r="M68" i="1"/>
  <c r="L68" i="1"/>
  <c r="K68" i="1"/>
  <c r="I68" i="1"/>
  <c r="H68" i="1"/>
  <c r="AN68" i="1"/>
  <c r="AF68" i="1"/>
  <c r="X68" i="1"/>
  <c r="P68" i="1"/>
  <c r="O68" i="1"/>
  <c r="D68" i="1"/>
  <c r="AS61" i="1"/>
  <c r="AF61" i="1"/>
  <c r="AE61" i="1"/>
  <c r="S61" i="1"/>
  <c r="W61" i="1"/>
  <c r="J61" i="1"/>
  <c r="G64" i="1"/>
  <c r="AZ61" i="1"/>
  <c r="AN61" i="1"/>
  <c r="AM61" i="1"/>
  <c r="AL61" i="1"/>
  <c r="AH61" i="1"/>
  <c r="AD61" i="1"/>
  <c r="BB61" i="1"/>
  <c r="AY61" i="1"/>
  <c r="AX61" i="1"/>
  <c r="AR61" i="1"/>
  <c r="AP61" i="1"/>
  <c r="AO61" i="1"/>
  <c r="AK61" i="1"/>
  <c r="AC61" i="1"/>
  <c r="AB61" i="1"/>
  <c r="X61" i="1"/>
  <c r="V61" i="1"/>
  <c r="R61" i="1"/>
  <c r="P61" i="1"/>
  <c r="O61" i="1"/>
  <c r="K61" i="1"/>
  <c r="BD61" i="1"/>
  <c r="BC61" i="1"/>
  <c r="Z61" i="1"/>
  <c r="D61" i="1"/>
  <c r="BF59" i="1"/>
  <c r="BE59" i="1"/>
  <c r="BD59" i="1"/>
  <c r="BA59" i="1"/>
  <c r="AZ59" i="1"/>
  <c r="AY59" i="1"/>
  <c r="AW59" i="1"/>
  <c r="AV59" i="1"/>
  <c r="AQ59" i="1"/>
  <c r="AO59" i="1"/>
  <c r="AN59" i="1"/>
  <c r="AM59" i="1"/>
  <c r="AL59" i="1"/>
  <c r="AK59" i="1"/>
  <c r="AJ59" i="1"/>
  <c r="AH59" i="1"/>
  <c r="AF59" i="1"/>
  <c r="AE59" i="1"/>
  <c r="AD59" i="1"/>
  <c r="AC59" i="1"/>
  <c r="AB59" i="1"/>
  <c r="Z59" i="1"/>
  <c r="Y59" i="1"/>
  <c r="X59" i="1"/>
  <c r="W59" i="1"/>
  <c r="S59" i="1"/>
  <c r="R59" i="1"/>
  <c r="Q59" i="1"/>
  <c r="P59" i="1"/>
  <c r="N59" i="1"/>
  <c r="M59" i="1"/>
  <c r="L59" i="1"/>
  <c r="J59" i="1"/>
  <c r="I59" i="1"/>
  <c r="F59" i="1"/>
  <c r="E59" i="1"/>
  <c r="D59" i="1"/>
  <c r="BC59" i="1"/>
  <c r="BB59" i="1"/>
  <c r="AX59" i="1"/>
  <c r="AU59" i="1"/>
  <c r="AS59" i="1"/>
  <c r="AR59" i="1"/>
  <c r="AP59" i="1"/>
  <c r="AI59" i="1"/>
  <c r="AA59" i="1"/>
  <c r="V59" i="1"/>
  <c r="U59" i="1"/>
  <c r="O59" i="1"/>
  <c r="K59" i="1"/>
  <c r="BF57" i="1"/>
  <c r="BD57" i="1"/>
  <c r="BC57" i="1"/>
  <c r="BA57" i="1"/>
  <c r="AW57" i="1"/>
  <c r="AU57" i="1"/>
  <c r="AR57" i="1"/>
  <c r="AQ57" i="1"/>
  <c r="AP57" i="1"/>
  <c r="AO57" i="1"/>
  <c r="AN57" i="1"/>
  <c r="AJ57" i="1"/>
  <c r="AI57" i="1"/>
  <c r="AF57" i="1"/>
  <c r="AE57" i="1"/>
  <c r="AD57" i="1"/>
  <c r="AC57" i="1"/>
  <c r="AB57" i="1"/>
  <c r="AA57" i="1"/>
  <c r="X57" i="1"/>
  <c r="X56" i="1" s="1"/>
  <c r="W57" i="1"/>
  <c r="V57" i="1"/>
  <c r="S57" i="1"/>
  <c r="R57" i="1"/>
  <c r="Q57" i="1"/>
  <c r="P57" i="1"/>
  <c r="O57" i="1"/>
  <c r="N57" i="1"/>
  <c r="K57" i="1"/>
  <c r="J57" i="1"/>
  <c r="I57" i="1"/>
  <c r="F57" i="1"/>
  <c r="G58" i="1"/>
  <c r="G57" i="1" s="1"/>
  <c r="BE57" i="1"/>
  <c r="BB57" i="1"/>
  <c r="AZ57" i="1"/>
  <c r="AY57" i="1"/>
  <c r="AX57" i="1"/>
  <c r="AV57" i="1"/>
  <c r="AS57" i="1"/>
  <c r="AM57" i="1"/>
  <c r="AL57" i="1"/>
  <c r="AK57" i="1"/>
  <c r="Z57" i="1"/>
  <c r="Y57" i="1"/>
  <c r="U57" i="1"/>
  <c r="M57" i="1"/>
  <c r="L57" i="1"/>
  <c r="E57" i="1"/>
  <c r="G54" i="1"/>
  <c r="L50" i="1"/>
  <c r="G53" i="1"/>
  <c r="BF50" i="1"/>
  <c r="BA50" i="1"/>
  <c r="O50" i="1"/>
  <c r="BD50" i="1"/>
  <c r="AZ50" i="1"/>
  <c r="AX50" i="1"/>
  <c r="AV50" i="1"/>
  <c r="BG51" i="1"/>
  <c r="AM50" i="1"/>
  <c r="AK50" i="1"/>
  <c r="AK44" i="1" s="1"/>
  <c r="AK43" i="1" s="1"/>
  <c r="AT51" i="1"/>
  <c r="AA50" i="1"/>
  <c r="Z50" i="1"/>
  <c r="V50" i="1"/>
  <c r="U50" i="1"/>
  <c r="I50" i="1"/>
  <c r="T51" i="1"/>
  <c r="AY50" i="1"/>
  <c r="AW50" i="1"/>
  <c r="AL50" i="1"/>
  <c r="AJ50" i="1"/>
  <c r="AF50" i="1"/>
  <c r="AC50" i="1"/>
  <c r="Y50" i="1"/>
  <c r="M50" i="1"/>
  <c r="J50" i="1"/>
  <c r="D50" i="1"/>
  <c r="BF48" i="1"/>
  <c r="BE48" i="1"/>
  <c r="BB48" i="1"/>
  <c r="BA48" i="1"/>
  <c r="BA44" i="1" s="1"/>
  <c r="BA43" i="1" s="1"/>
  <c r="AX48" i="1"/>
  <c r="AV48" i="1"/>
  <c r="AS48" i="1"/>
  <c r="AR48" i="1"/>
  <c r="AR44" i="1" s="1"/>
  <c r="AR43" i="1" s="1"/>
  <c r="AO48" i="1"/>
  <c r="AO44" i="1" s="1"/>
  <c r="AO43" i="1" s="1"/>
  <c r="AN48" i="1"/>
  <c r="AN44" i="1" s="1"/>
  <c r="AN43" i="1" s="1"/>
  <c r="AL48" i="1"/>
  <c r="AJ48" i="1"/>
  <c r="AI48" i="1"/>
  <c r="AF48" i="1"/>
  <c r="AF44" i="1" s="1"/>
  <c r="AF43" i="1" s="1"/>
  <c r="AE48" i="1"/>
  <c r="AA48" i="1"/>
  <c r="Z48" i="1"/>
  <c r="X48" i="1"/>
  <c r="W48" i="1"/>
  <c r="V48" i="1"/>
  <c r="S48" i="1"/>
  <c r="R48" i="1"/>
  <c r="N48" i="1"/>
  <c r="L48" i="1"/>
  <c r="K48" i="1"/>
  <c r="J48" i="1"/>
  <c r="I48" i="1"/>
  <c r="F48" i="1"/>
  <c r="BD48" i="1"/>
  <c r="BC48" i="1"/>
  <c r="AZ48" i="1"/>
  <c r="AY48" i="1"/>
  <c r="AW48" i="1"/>
  <c r="AW44" i="1" s="1"/>
  <c r="AW43" i="1" s="1"/>
  <c r="AQ48" i="1"/>
  <c r="AQ44" i="1" s="1"/>
  <c r="AQ43" i="1" s="1"/>
  <c r="AP48" i="1"/>
  <c r="AP44" i="1" s="1"/>
  <c r="AP43" i="1" s="1"/>
  <c r="AM48" i="1"/>
  <c r="AK48" i="1"/>
  <c r="AD48" i="1"/>
  <c r="AC48" i="1"/>
  <c r="AC44" i="1" s="1"/>
  <c r="AC43" i="1" s="1"/>
  <c r="AB48" i="1"/>
  <c r="Y48" i="1"/>
  <c r="Y44" i="1" s="1"/>
  <c r="Y43" i="1" s="1"/>
  <c r="Q48" i="1"/>
  <c r="P48" i="1"/>
  <c r="O48" i="1"/>
  <c r="M48" i="1"/>
  <c r="M44" i="1" s="1"/>
  <c r="M43" i="1" s="1"/>
  <c r="E48" i="1"/>
  <c r="D48" i="1"/>
  <c r="BD45" i="1"/>
  <c r="AT47" i="1"/>
  <c r="R45" i="1"/>
  <c r="BE45" i="1"/>
  <c r="AY45" i="1"/>
  <c r="AX45" i="1"/>
  <c r="AT46" i="1"/>
  <c r="AF45" i="1"/>
  <c r="F45" i="1"/>
  <c r="BF45" i="1"/>
  <c r="BB45" i="1"/>
  <c r="BA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E45" i="1"/>
  <c r="AD45" i="1"/>
  <c r="AC45" i="1"/>
  <c r="AB45" i="1"/>
  <c r="AA45" i="1"/>
  <c r="Z45" i="1"/>
  <c r="Y45" i="1"/>
  <c r="X45" i="1"/>
  <c r="W45" i="1"/>
  <c r="V45" i="1"/>
  <c r="U45" i="1"/>
  <c r="T45" i="1"/>
  <c r="Q45" i="1"/>
  <c r="P45" i="1"/>
  <c r="O45" i="1"/>
  <c r="N45" i="1"/>
  <c r="M45" i="1"/>
  <c r="L45" i="1"/>
  <c r="K45" i="1"/>
  <c r="J45" i="1"/>
  <c r="I45" i="1"/>
  <c r="H45" i="1"/>
  <c r="G45" i="1"/>
  <c r="D45" i="1"/>
  <c r="D44" i="1"/>
  <c r="D43" i="1" s="1"/>
  <c r="BG40" i="1"/>
  <c r="AT40" i="1"/>
  <c r="AG40" i="1"/>
  <c r="T40" i="1"/>
  <c r="G40" i="1"/>
  <c r="X32" i="1"/>
  <c r="G39" i="1"/>
  <c r="G37" i="1"/>
  <c r="BA33" i="1"/>
  <c r="BA32" i="1" s="1"/>
  <c r="G36" i="1"/>
  <c r="AY33" i="1"/>
  <c r="AY32" i="1" s="1"/>
  <c r="AM33" i="1"/>
  <c r="AM32" i="1" s="1"/>
  <c r="AL33" i="1"/>
  <c r="AL32" i="1" s="1"/>
  <c r="AA33" i="1"/>
  <c r="AA32" i="1" s="1"/>
  <c r="Z33" i="1"/>
  <c r="Z32" i="1" s="1"/>
  <c r="O33" i="1"/>
  <c r="O32" i="1" s="1"/>
  <c r="M33" i="1"/>
  <c r="M32" i="1" s="1"/>
  <c r="G35" i="1"/>
  <c r="BD33" i="1"/>
  <c r="BD32" i="1" s="1"/>
  <c r="BC33" i="1"/>
  <c r="BC32" i="1" s="1"/>
  <c r="AW33" i="1"/>
  <c r="AW32" i="1" s="1"/>
  <c r="AV33" i="1"/>
  <c r="AV32" i="1" s="1"/>
  <c r="AQ33" i="1"/>
  <c r="AQ32" i="1" s="1"/>
  <c r="AP33" i="1"/>
  <c r="AP32" i="1" s="1"/>
  <c r="AF33" i="1"/>
  <c r="AF32" i="1" s="1"/>
  <c r="AE33" i="1"/>
  <c r="AE32" i="1" s="1"/>
  <c r="AD33" i="1"/>
  <c r="AC33" i="1"/>
  <c r="AC32" i="1" s="1"/>
  <c r="Y33" i="1"/>
  <c r="Y32" i="1" s="1"/>
  <c r="S33" i="1"/>
  <c r="S32" i="1" s="1"/>
  <c r="R33" i="1"/>
  <c r="Q33" i="1"/>
  <c r="Q32" i="1" s="1"/>
  <c r="P33" i="1"/>
  <c r="P32" i="1" s="1"/>
  <c r="F33" i="1"/>
  <c r="E33" i="1"/>
  <c r="E32" i="1" s="1"/>
  <c r="D33" i="1"/>
  <c r="BF33" i="1"/>
  <c r="BF32" i="1" s="1"/>
  <c r="AR33" i="1"/>
  <c r="AO33" i="1"/>
  <c r="AO32" i="1" s="1"/>
  <c r="AK33" i="1"/>
  <c r="AJ33" i="1"/>
  <c r="AJ32" i="1" s="1"/>
  <c r="X33" i="1"/>
  <c r="H33" i="1"/>
  <c r="H32" i="1" s="1"/>
  <c r="G31" i="1"/>
  <c r="G30" i="1"/>
  <c r="BB22" i="1"/>
  <c r="G29" i="1"/>
  <c r="BF22" i="1"/>
  <c r="F22" i="1"/>
  <c r="W22" i="1"/>
  <c r="G27" i="1"/>
  <c r="R22" i="1"/>
  <c r="BD22" i="1"/>
  <c r="AD22" i="1"/>
  <c r="G25" i="1"/>
  <c r="BG24" i="1"/>
  <c r="AI22" i="1"/>
  <c r="AT24" i="1"/>
  <c r="V22" i="1"/>
  <c r="AG24" i="1"/>
  <c r="J22" i="1"/>
  <c r="T24" i="1"/>
  <c r="AX22" i="1"/>
  <c r="AL22" i="1"/>
  <c r="AK22" i="1"/>
  <c r="Y22" i="1"/>
  <c r="K22" i="1"/>
  <c r="G23" i="1"/>
  <c r="AP22" i="1"/>
  <c r="G21" i="1"/>
  <c r="G19" i="1"/>
  <c r="G17" i="1"/>
  <c r="AK11" i="1"/>
  <c r="AK10" i="1" s="1"/>
  <c r="BA11" i="1"/>
  <c r="BA10" i="1" s="1"/>
  <c r="AA11" i="1"/>
  <c r="AA10" i="1" s="1"/>
  <c r="G15" i="1"/>
  <c r="AW11" i="1"/>
  <c r="AW10" i="1" s="1"/>
  <c r="AJ11" i="1"/>
  <c r="AJ10" i="1" s="1"/>
  <c r="X11" i="1"/>
  <c r="X10" i="1" s="1"/>
  <c r="W11" i="1"/>
  <c r="W10" i="1" s="1"/>
  <c r="K11" i="1"/>
  <c r="K10" i="1" s="1"/>
  <c r="BB11" i="1"/>
  <c r="BB10" i="1" s="1"/>
  <c r="AZ11" i="1"/>
  <c r="AZ10" i="1" s="1"/>
  <c r="AY11" i="1"/>
  <c r="AY10" i="1" s="1"/>
  <c r="AV11" i="1"/>
  <c r="AV10" i="1" s="1"/>
  <c r="AP11" i="1"/>
  <c r="AP10" i="1" s="1"/>
  <c r="AP9" i="1" s="1"/>
  <c r="AP8" i="1" s="1"/>
  <c r="AN11" i="1"/>
  <c r="AN10" i="1" s="1"/>
  <c r="AM11" i="1"/>
  <c r="AM10" i="1" s="1"/>
  <c r="AL11" i="1"/>
  <c r="AL10" i="1" s="1"/>
  <c r="AL9" i="1" s="1"/>
  <c r="AL8" i="1" s="1"/>
  <c r="AB11" i="1"/>
  <c r="AB10" i="1" s="1"/>
  <c r="Z11" i="1"/>
  <c r="Z10" i="1" s="1"/>
  <c r="Y11" i="1"/>
  <c r="Y10" i="1" s="1"/>
  <c r="Y9" i="1" s="1"/>
  <c r="Y8" i="1" s="1"/>
  <c r="P11" i="1"/>
  <c r="P10" i="1" s="1"/>
  <c r="O11" i="1"/>
  <c r="O10" i="1" s="1"/>
  <c r="N11" i="1"/>
  <c r="N10" i="1" s="1"/>
  <c r="M11" i="1"/>
  <c r="M10" i="1" s="1"/>
  <c r="L11" i="1"/>
  <c r="L10" i="1" s="1"/>
  <c r="AX11" i="1"/>
  <c r="AX10" i="1" s="1"/>
  <c r="AS56" i="1" l="1"/>
  <c r="AZ9" i="1"/>
  <c r="AZ8" i="1" s="1"/>
  <c r="AW9" i="1"/>
  <c r="AW8" i="1" s="1"/>
  <c r="K9" i="1"/>
  <c r="K8" i="1" s="1"/>
  <c r="BF44" i="1"/>
  <c r="BF43" i="1" s="1"/>
  <c r="AN56" i="1"/>
  <c r="AN55" i="1" s="1"/>
  <c r="AN42" i="1" s="1"/>
  <c r="X9" i="1"/>
  <c r="X8" i="1" s="1"/>
  <c r="BB75" i="1"/>
  <c r="AV9" i="1"/>
  <c r="AV8" i="1" s="1"/>
  <c r="AA44" i="1"/>
  <c r="AA43" i="1" s="1"/>
  <c r="BB56" i="1"/>
  <c r="BB55" i="1" s="1"/>
  <c r="AS44" i="1"/>
  <c r="AS43" i="1" s="1"/>
  <c r="AU50" i="1"/>
  <c r="G52" i="1"/>
  <c r="O56" i="1"/>
  <c r="G65" i="1"/>
  <c r="BB95" i="1"/>
  <c r="AE44" i="1"/>
  <c r="AE43" i="1" s="1"/>
  <c r="AT31" i="1"/>
  <c r="G49" i="1"/>
  <c r="G48" i="1" s="1"/>
  <c r="T14" i="1"/>
  <c r="AT14" i="1"/>
  <c r="BG14" i="1"/>
  <c r="M22" i="1"/>
  <c r="M9" i="1" s="1"/>
  <c r="M8" i="1" s="1"/>
  <c r="Z22" i="1"/>
  <c r="Z9" i="1" s="1"/>
  <c r="Z8" i="1" s="1"/>
  <c r="AJ22" i="1"/>
  <c r="AJ9" i="1" s="1"/>
  <c r="AJ8" i="1" s="1"/>
  <c r="AR22" i="1"/>
  <c r="T28" i="1"/>
  <c r="AG28" i="1"/>
  <c r="AT28" i="1"/>
  <c r="BG28" i="1"/>
  <c r="R32" i="1"/>
  <c r="N33" i="1"/>
  <c r="N32" i="1" s="1"/>
  <c r="T37" i="1"/>
  <c r="AG37" i="1"/>
  <c r="AT37" i="1"/>
  <c r="BG37" i="1"/>
  <c r="T49" i="1"/>
  <c r="T48" i="1" s="1"/>
  <c r="AG49" i="1"/>
  <c r="AG48" i="1" s="1"/>
  <c r="AT49" i="1"/>
  <c r="BG49" i="1"/>
  <c r="BG48" i="1" s="1"/>
  <c r="AH50" i="1"/>
  <c r="AT50" i="1" s="1"/>
  <c r="T52" i="1"/>
  <c r="AG52" i="1"/>
  <c r="AT52" i="1"/>
  <c r="BG52" i="1"/>
  <c r="AM56" i="1"/>
  <c r="P56" i="1"/>
  <c r="AP56" i="1"/>
  <c r="BC56" i="1"/>
  <c r="Q61" i="1"/>
  <c r="Q56" i="1" s="1"/>
  <c r="AQ61" i="1"/>
  <c r="N61" i="1"/>
  <c r="T65" i="1"/>
  <c r="AG65" i="1"/>
  <c r="AT65" i="1"/>
  <c r="W68" i="1"/>
  <c r="AC78" i="1"/>
  <c r="AC75" i="1" s="1"/>
  <c r="BC78" i="1"/>
  <c r="J88" i="1"/>
  <c r="W88" i="1"/>
  <c r="AJ88" i="1"/>
  <c r="AW88" i="1"/>
  <c r="AP88" i="1"/>
  <c r="BC88" i="1"/>
  <c r="G107" i="1"/>
  <c r="G138" i="1"/>
  <c r="AQ129" i="1"/>
  <c r="N22" i="1"/>
  <c r="N9" i="1" s="1"/>
  <c r="N8" i="1" s="1"/>
  <c r="F32" i="1"/>
  <c r="T41" i="1"/>
  <c r="AG41" i="1"/>
  <c r="AT41" i="1"/>
  <c r="BG41" i="1"/>
  <c r="I44" i="1"/>
  <c r="I43" i="1" s="1"/>
  <c r="V44" i="1"/>
  <c r="V43" i="1" s="1"/>
  <c r="AV44" i="1"/>
  <c r="AV43" i="1" s="1"/>
  <c r="AI50" i="1"/>
  <c r="AI44" i="1" s="1"/>
  <c r="AI43" i="1" s="1"/>
  <c r="AQ56" i="1"/>
  <c r="BD56" i="1"/>
  <c r="T60" i="1"/>
  <c r="T59" i="1" s="1"/>
  <c r="AG60" i="1"/>
  <c r="AG59" i="1" s="1"/>
  <c r="BG60" i="1"/>
  <c r="BG59" i="1" s="1"/>
  <c r="E61" i="1"/>
  <c r="BE61" i="1"/>
  <c r="AG70" i="1"/>
  <c r="AT70" i="1"/>
  <c r="BG70" i="1"/>
  <c r="X102" i="1"/>
  <c r="AG106" i="1"/>
  <c r="U105" i="1"/>
  <c r="U104" i="1" s="1"/>
  <c r="U103" i="1" s="1"/>
  <c r="U102" i="1" s="1"/>
  <c r="AT21" i="1"/>
  <c r="X22" i="1"/>
  <c r="AF22" i="1"/>
  <c r="AC11" i="1"/>
  <c r="AC10" i="1" s="1"/>
  <c r="BC11" i="1"/>
  <c r="BC10" i="1" s="1"/>
  <c r="AG18" i="1"/>
  <c r="AT18" i="1"/>
  <c r="BG18" i="1"/>
  <c r="O22" i="1"/>
  <c r="O9" i="1" s="1"/>
  <c r="O8" i="1" s="1"/>
  <c r="L22" i="1"/>
  <c r="T25" i="1"/>
  <c r="AG25" i="1"/>
  <c r="AT25" i="1"/>
  <c r="BG25" i="1"/>
  <c r="T34" i="1"/>
  <c r="AG34" i="1"/>
  <c r="AT34" i="1"/>
  <c r="BG34" i="1"/>
  <c r="G38" i="1"/>
  <c r="AY44" i="1"/>
  <c r="AY43" i="1" s="1"/>
  <c r="J44" i="1"/>
  <c r="J43" i="1" s="1"/>
  <c r="AJ44" i="1"/>
  <c r="AJ43" i="1" s="1"/>
  <c r="W50" i="1"/>
  <c r="W44" i="1" s="1"/>
  <c r="W43" i="1" s="1"/>
  <c r="AE56" i="1"/>
  <c r="AR56" i="1"/>
  <c r="F61" i="1"/>
  <c r="G62" i="1"/>
  <c r="G66" i="1"/>
  <c r="G71" i="1"/>
  <c r="AR95" i="1"/>
  <c r="AR75" i="1" s="1"/>
  <c r="AR55" i="1" s="1"/>
  <c r="AR42" i="1" s="1"/>
  <c r="K120" i="1"/>
  <c r="I129" i="1"/>
  <c r="BG106" i="1"/>
  <c r="AU105" i="1"/>
  <c r="AU104" i="1" s="1"/>
  <c r="AU103" i="1" s="1"/>
  <c r="AU102" i="1" s="1"/>
  <c r="Q129" i="1"/>
  <c r="BG31" i="1"/>
  <c r="D32" i="1"/>
  <c r="AO11" i="1"/>
  <c r="AO10" i="1" s="1"/>
  <c r="T21" i="1"/>
  <c r="Q11" i="1"/>
  <c r="Q10" i="1" s="1"/>
  <c r="Q9" i="1" s="1"/>
  <c r="Q8" i="1" s="1"/>
  <c r="BC22" i="1"/>
  <c r="AZ22" i="1"/>
  <c r="AR32" i="1"/>
  <c r="V33" i="1"/>
  <c r="V32" i="1" s="1"/>
  <c r="AI33" i="1"/>
  <c r="AI32" i="1" s="1"/>
  <c r="T38" i="1"/>
  <c r="AG38" i="1"/>
  <c r="AT38" i="1"/>
  <c r="BG38" i="1"/>
  <c r="F44" i="1"/>
  <c r="F43" i="1" s="1"/>
  <c r="K44" i="1"/>
  <c r="K43" i="1" s="1"/>
  <c r="X44" i="1"/>
  <c r="X43" i="1" s="1"/>
  <c r="AX44" i="1"/>
  <c r="AX43" i="1" s="1"/>
  <c r="AZ44" i="1"/>
  <c r="AZ43" i="1" s="1"/>
  <c r="K50" i="1"/>
  <c r="T53" i="1"/>
  <c r="AG53" i="1"/>
  <c r="AT53" i="1"/>
  <c r="BG53" i="1"/>
  <c r="S56" i="1"/>
  <c r="AF56" i="1"/>
  <c r="T62" i="1"/>
  <c r="AG62" i="1"/>
  <c r="AU61" i="1"/>
  <c r="AU56" i="1" s="1"/>
  <c r="AA61" i="1"/>
  <c r="T66" i="1"/>
  <c r="AG66" i="1"/>
  <c r="T71" i="1"/>
  <c r="BD120" i="1"/>
  <c r="H45" i="3"/>
  <c r="AK56" i="1"/>
  <c r="G41" i="1"/>
  <c r="D11" i="1"/>
  <c r="D10" i="1" s="1"/>
  <c r="D9" i="1" s="1"/>
  <c r="D8" i="1" s="1"/>
  <c r="E11" i="1"/>
  <c r="E10" i="1" s="1"/>
  <c r="E9" i="1" s="1"/>
  <c r="E8" i="1" s="1"/>
  <c r="AE11" i="1"/>
  <c r="AE10" i="1" s="1"/>
  <c r="BE11" i="1"/>
  <c r="BE10" i="1" s="1"/>
  <c r="BE9" i="1" s="1"/>
  <c r="BE8" i="1" s="1"/>
  <c r="AG15" i="1"/>
  <c r="E22" i="1"/>
  <c r="Q22" i="1"/>
  <c r="AQ22" i="1"/>
  <c r="AN22" i="1"/>
  <c r="BA22" i="1"/>
  <c r="BA9" i="1" s="1"/>
  <c r="BA8" i="1" s="1"/>
  <c r="G26" i="1"/>
  <c r="T29" i="1"/>
  <c r="AG29" i="1"/>
  <c r="AT29" i="1"/>
  <c r="BG29" i="1"/>
  <c r="J33" i="1"/>
  <c r="J32" i="1" s="1"/>
  <c r="W33" i="1"/>
  <c r="W32" i="1" s="1"/>
  <c r="W9" i="1" s="1"/>
  <c r="W8" i="1" s="1"/>
  <c r="BE33" i="1"/>
  <c r="BE32" i="1" s="1"/>
  <c r="BC45" i="1"/>
  <c r="AW45" i="1"/>
  <c r="L44" i="1"/>
  <c r="L43" i="1" s="1"/>
  <c r="AL44" i="1"/>
  <c r="AL43" i="1" s="1"/>
  <c r="N50" i="1"/>
  <c r="AV56" i="1"/>
  <c r="T58" i="1"/>
  <c r="T57" i="1" s="1"/>
  <c r="AG58" i="1"/>
  <c r="AG57" i="1" s="1"/>
  <c r="AT58" i="1"/>
  <c r="H59" i="1"/>
  <c r="I61" i="1"/>
  <c r="I56" i="1" s="1"/>
  <c r="AV61" i="1"/>
  <c r="BA68" i="1"/>
  <c r="AX68" i="1"/>
  <c r="AX56" i="1" s="1"/>
  <c r="AX55" i="1" s="1"/>
  <c r="AG72" i="1"/>
  <c r="AI75" i="1"/>
  <c r="U95" i="1"/>
  <c r="AU95" i="1"/>
  <c r="AN102" i="1"/>
  <c r="AV22" i="1"/>
  <c r="AD32" i="1"/>
  <c r="AQ11" i="1"/>
  <c r="AQ10" i="1" s="1"/>
  <c r="AQ9" i="1" s="1"/>
  <c r="AQ8" i="1" s="1"/>
  <c r="R11" i="1"/>
  <c r="R10" i="1" s="1"/>
  <c r="R9" i="1" s="1"/>
  <c r="R8" i="1" s="1"/>
  <c r="AR11" i="1"/>
  <c r="AR10" i="1" s="1"/>
  <c r="G12" i="1"/>
  <c r="S11" i="1"/>
  <c r="S10" i="1" s="1"/>
  <c r="AF11" i="1"/>
  <c r="AF10" i="1" s="1"/>
  <c r="AF9" i="1" s="1"/>
  <c r="AF8" i="1" s="1"/>
  <c r="AS11" i="1"/>
  <c r="AS10" i="1" s="1"/>
  <c r="BF11" i="1"/>
  <c r="BF10" i="1" s="1"/>
  <c r="BF9" i="1" s="1"/>
  <c r="BF8" i="1" s="1"/>
  <c r="AE22" i="1"/>
  <c r="BE22" i="1"/>
  <c r="AB22" i="1"/>
  <c r="AB9" i="1" s="1"/>
  <c r="AB8" i="1" s="1"/>
  <c r="AO22" i="1"/>
  <c r="T26" i="1"/>
  <c r="AG26" i="1"/>
  <c r="AT26" i="1"/>
  <c r="BG26" i="1"/>
  <c r="K33" i="1"/>
  <c r="K32" i="1" s="1"/>
  <c r="AS33" i="1"/>
  <c r="AS32" i="1" s="1"/>
  <c r="S45" i="1"/>
  <c r="H48" i="1"/>
  <c r="AH48" i="1"/>
  <c r="Z44" i="1"/>
  <c r="Z43" i="1" s="1"/>
  <c r="AB50" i="1"/>
  <c r="AB44" i="1" s="1"/>
  <c r="AB43" i="1" s="1"/>
  <c r="BB50" i="1"/>
  <c r="BB44" i="1" s="1"/>
  <c r="BB43" i="1" s="1"/>
  <c r="V56" i="1"/>
  <c r="AJ61" i="1"/>
  <c r="AW61" i="1"/>
  <c r="AW56" i="1" s="1"/>
  <c r="AW55" i="1" s="1"/>
  <c r="AW42" i="1" s="1"/>
  <c r="G63" i="1"/>
  <c r="BF61" i="1"/>
  <c r="G67" i="1"/>
  <c r="AO68" i="1"/>
  <c r="AO56" i="1" s="1"/>
  <c r="BB68" i="1"/>
  <c r="AL68" i="1"/>
  <c r="AL56" i="1" s="1"/>
  <c r="V84" i="1"/>
  <c r="AV84" i="1"/>
  <c r="T17" i="1"/>
  <c r="AU22" i="1"/>
  <c r="G28" i="1"/>
  <c r="AG21" i="1"/>
  <c r="AD11" i="1"/>
  <c r="AD10" i="1" s="1"/>
  <c r="AH11" i="1"/>
  <c r="AH10" i="1" s="1"/>
  <c r="AH9" i="1" s="1"/>
  <c r="AH8" i="1" s="1"/>
  <c r="S22" i="1"/>
  <c r="AS22" i="1"/>
  <c r="P22" i="1"/>
  <c r="P9" i="1" s="1"/>
  <c r="P8" i="1" s="1"/>
  <c r="AC22" i="1"/>
  <c r="AY22" i="1"/>
  <c r="AY9" i="1" s="1"/>
  <c r="AY8" i="1" s="1"/>
  <c r="L33" i="1"/>
  <c r="L32" i="1" s="1"/>
  <c r="L9" i="1" s="1"/>
  <c r="L8" i="1" s="1"/>
  <c r="T35" i="1"/>
  <c r="AG35" i="1"/>
  <c r="AT35" i="1"/>
  <c r="BG35" i="1"/>
  <c r="P50" i="1"/>
  <c r="P44" i="1" s="1"/>
  <c r="P43" i="1" s="1"/>
  <c r="BC50" i="1"/>
  <c r="BC44" i="1" s="1"/>
  <c r="BC43" i="1" s="1"/>
  <c r="T54" i="1"/>
  <c r="AG54" i="1"/>
  <c r="AT54" i="1"/>
  <c r="BG54" i="1"/>
  <c r="W56" i="1"/>
  <c r="Z56" i="1"/>
  <c r="T63" i="1"/>
  <c r="AT63" i="1"/>
  <c r="BG63" i="1"/>
  <c r="AC68" i="1"/>
  <c r="AP68" i="1"/>
  <c r="J75" i="1"/>
  <c r="AW75" i="1"/>
  <c r="AX102" i="1"/>
  <c r="AG31" i="1"/>
  <c r="AK32" i="1"/>
  <c r="AK9" i="1" s="1"/>
  <c r="AK8" i="1" s="1"/>
  <c r="G18" i="1"/>
  <c r="AA22" i="1"/>
  <c r="AA9" i="1" s="1"/>
  <c r="AA8" i="1" s="1"/>
  <c r="BD11" i="1"/>
  <c r="BD10" i="1" s="1"/>
  <c r="BD9" i="1" s="1"/>
  <c r="BD8" i="1" s="1"/>
  <c r="BG12" i="1"/>
  <c r="I11" i="1"/>
  <c r="I10" i="1" s="1"/>
  <c r="I9" i="1" s="1"/>
  <c r="I8" i="1" s="1"/>
  <c r="AI11" i="1"/>
  <c r="AI10" i="1" s="1"/>
  <c r="G13" i="1"/>
  <c r="AG16" i="1"/>
  <c r="BG16" i="1"/>
  <c r="U22" i="1"/>
  <c r="AT23" i="1"/>
  <c r="BG23" i="1"/>
  <c r="D22" i="1"/>
  <c r="AM22" i="1"/>
  <c r="AM9" i="1" s="1"/>
  <c r="AM8" i="1" s="1"/>
  <c r="T30" i="1"/>
  <c r="AG30" i="1"/>
  <c r="AT30" i="1"/>
  <c r="BG30" i="1"/>
  <c r="AZ33" i="1"/>
  <c r="AZ32" i="1" s="1"/>
  <c r="I33" i="1"/>
  <c r="I32" i="1" s="1"/>
  <c r="T39" i="1"/>
  <c r="AG39" i="1"/>
  <c r="AT39" i="1"/>
  <c r="BG39" i="1"/>
  <c r="AZ45" i="1"/>
  <c r="O44" i="1"/>
  <c r="O43" i="1" s="1"/>
  <c r="AM44" i="1"/>
  <c r="AM43" i="1" s="1"/>
  <c r="BD44" i="1"/>
  <c r="BD43" i="1" s="1"/>
  <c r="E50" i="1"/>
  <c r="Q50" i="1"/>
  <c r="Q44" i="1" s="1"/>
  <c r="Q43" i="1" s="1"/>
  <c r="AD50" i="1"/>
  <c r="AD44" i="1" s="1"/>
  <c r="AD43" i="1" s="1"/>
  <c r="K56" i="1"/>
  <c r="L61" i="1"/>
  <c r="L56" i="1" s="1"/>
  <c r="L55" i="1" s="1"/>
  <c r="L42" i="1" s="1"/>
  <c r="Y61" i="1"/>
  <c r="Y56" i="1" s="1"/>
  <c r="Q68" i="1"/>
  <c r="AD68" i="1"/>
  <c r="AD56" i="1" s="1"/>
  <c r="AD55" i="1" s="1"/>
  <c r="AD42" i="1" s="1"/>
  <c r="N68" i="1"/>
  <c r="T74" i="1"/>
  <c r="AG74" i="1"/>
  <c r="AT74" i="1"/>
  <c r="BG74" i="1"/>
  <c r="T86" i="1"/>
  <c r="AG86" i="1"/>
  <c r="AT86" i="1"/>
  <c r="AH84" i="1"/>
  <c r="BG86" i="1"/>
  <c r="K95" i="1"/>
  <c r="X95" i="1"/>
  <c r="AK95" i="1"/>
  <c r="AB95" i="1"/>
  <c r="AQ102" i="1"/>
  <c r="H11" i="1"/>
  <c r="H10" i="1" s="1"/>
  <c r="V11" i="1"/>
  <c r="V10" i="1" s="1"/>
  <c r="V9" i="1" s="1"/>
  <c r="V8" i="1" s="1"/>
  <c r="J11" i="1"/>
  <c r="J10" i="1" s="1"/>
  <c r="AH22" i="1"/>
  <c r="I22" i="1"/>
  <c r="AN33" i="1"/>
  <c r="AN32" i="1" s="1"/>
  <c r="AN9" i="1" s="1"/>
  <c r="AN8" i="1" s="1"/>
  <c r="G44" i="1"/>
  <c r="G43" i="1" s="1"/>
  <c r="AU45" i="1"/>
  <c r="E45" i="1"/>
  <c r="E44" i="1" s="1"/>
  <c r="E43" i="1" s="1"/>
  <c r="F50" i="1"/>
  <c r="R50" i="1"/>
  <c r="AE50" i="1"/>
  <c r="BE50" i="1"/>
  <c r="BE44" i="1" s="1"/>
  <c r="BE43" i="1" s="1"/>
  <c r="AH57" i="1"/>
  <c r="AZ56" i="1"/>
  <c r="M61" i="1"/>
  <c r="E68" i="1"/>
  <c r="R68" i="1"/>
  <c r="R56" i="1" s="1"/>
  <c r="R55" i="1" s="1"/>
  <c r="BE68" i="1"/>
  <c r="AM75" i="1"/>
  <c r="BC102" i="1"/>
  <c r="BE102" i="1"/>
  <c r="M56" i="1"/>
  <c r="G14" i="1"/>
  <c r="T31" i="1"/>
  <c r="AG12" i="1"/>
  <c r="T13" i="1"/>
  <c r="AG13" i="1"/>
  <c r="BG13" i="1"/>
  <c r="AW22" i="1"/>
  <c r="G24" i="1"/>
  <c r="T27" i="1"/>
  <c r="AG27" i="1"/>
  <c r="AT27" i="1"/>
  <c r="BG27" i="1"/>
  <c r="AH33" i="1"/>
  <c r="AH32" i="1" s="1"/>
  <c r="AB33" i="1"/>
  <c r="AB32" i="1" s="1"/>
  <c r="BB33" i="1"/>
  <c r="BB32" i="1" s="1"/>
  <c r="BB9" i="1" s="1"/>
  <c r="BB8" i="1" s="1"/>
  <c r="AX33" i="1"/>
  <c r="AX32" i="1" s="1"/>
  <c r="AX9" i="1" s="1"/>
  <c r="AX8" i="1" s="1"/>
  <c r="T36" i="1"/>
  <c r="AG36" i="1"/>
  <c r="AT36" i="1"/>
  <c r="BG36" i="1"/>
  <c r="AV45" i="1"/>
  <c r="G51" i="1"/>
  <c r="G50" i="1" s="1"/>
  <c r="S50" i="1"/>
  <c r="BA61" i="1"/>
  <c r="BA56" i="1" s="1"/>
  <c r="AT64" i="1"/>
  <c r="BG64" i="1"/>
  <c r="AS68" i="1"/>
  <c r="BF68" i="1"/>
  <c r="S88" i="1"/>
  <c r="BF88" i="1"/>
  <c r="BF75" i="1" s="1"/>
  <c r="AF102" i="1"/>
  <c r="AP102" i="1"/>
  <c r="P129" i="1"/>
  <c r="AC129" i="1"/>
  <c r="BC129" i="1"/>
  <c r="AZ129" i="1"/>
  <c r="I27" i="3"/>
  <c r="I78" i="1"/>
  <c r="V78" i="1"/>
  <c r="AV78" i="1"/>
  <c r="AV75" i="1" s="1"/>
  <c r="P78" i="1"/>
  <c r="P75" i="1" s="1"/>
  <c r="T83" i="1"/>
  <c r="AG83" i="1"/>
  <c r="AT83" i="1"/>
  <c r="BG83" i="1"/>
  <c r="T87" i="1"/>
  <c r="AG87" i="1"/>
  <c r="AT87" i="1"/>
  <c r="BG87" i="1"/>
  <c r="G98" i="1"/>
  <c r="AF120" i="1"/>
  <c r="AD120" i="1"/>
  <c r="AA120" i="1"/>
  <c r="R129" i="1"/>
  <c r="AE129" i="1"/>
  <c r="AR129" i="1"/>
  <c r="O129" i="1"/>
  <c r="T137" i="1"/>
  <c r="AG137" i="1"/>
  <c r="AT137" i="1"/>
  <c r="BG137" i="1"/>
  <c r="Z75" i="1"/>
  <c r="X78" i="1"/>
  <c r="X75" i="1" s="1"/>
  <c r="X55" i="1" s="1"/>
  <c r="AK78" i="1"/>
  <c r="AK75" i="1" s="1"/>
  <c r="T80" i="1"/>
  <c r="AG80" i="1"/>
  <c r="AT80" i="1"/>
  <c r="BG80" i="1"/>
  <c r="W84" i="1"/>
  <c r="T91" i="1"/>
  <c r="AG91" i="1"/>
  <c r="AT91" i="1"/>
  <c r="BG91" i="1"/>
  <c r="O95" i="1"/>
  <c r="O75" i="1" s="1"/>
  <c r="AO95" i="1"/>
  <c r="G99" i="1"/>
  <c r="AX117" i="1"/>
  <c r="AX116" i="1" s="1"/>
  <c r="BE120" i="1"/>
  <c r="AG130" i="1"/>
  <c r="BG130" i="1"/>
  <c r="E45" i="3"/>
  <c r="Q45" i="3"/>
  <c r="G85" i="1"/>
  <c r="AQ84" i="1"/>
  <c r="BD84" i="1"/>
  <c r="K84" i="1"/>
  <c r="K75" i="1" s="1"/>
  <c r="T99" i="1"/>
  <c r="AG99" i="1"/>
  <c r="AT99" i="1"/>
  <c r="BG99" i="1"/>
  <c r="AW113" i="1"/>
  <c r="AW112" i="1" s="1"/>
  <c r="AW111" i="1" s="1"/>
  <c r="AW102" i="1" s="1"/>
  <c r="AL117" i="1"/>
  <c r="AL116" i="1" s="1"/>
  <c r="G123" i="1"/>
  <c r="BA122" i="1"/>
  <c r="BA121" i="1" s="1"/>
  <c r="BA120" i="1" s="1"/>
  <c r="AG128" i="1"/>
  <c r="AG127" i="1" s="1"/>
  <c r="AT128" i="1"/>
  <c r="BG128" i="1"/>
  <c r="BG127" i="1" s="1"/>
  <c r="V129" i="1"/>
  <c r="AV129" i="1"/>
  <c r="T134" i="1"/>
  <c r="AG134" i="1"/>
  <c r="AT134" i="1"/>
  <c r="BG134" i="1"/>
  <c r="Z27" i="3"/>
  <c r="R46" i="3"/>
  <c r="AE46" i="3"/>
  <c r="AE45" i="3" s="1"/>
  <c r="R52" i="3"/>
  <c r="AE52" i="3"/>
  <c r="M78" i="1"/>
  <c r="M75" i="1" s="1"/>
  <c r="M55" i="1" s="1"/>
  <c r="M42" i="1" s="1"/>
  <c r="Z78" i="1"/>
  <c r="T81" i="1"/>
  <c r="AG81" i="1"/>
  <c r="AT81" i="1"/>
  <c r="BG81" i="1"/>
  <c r="AE84" i="1"/>
  <c r="AR84" i="1"/>
  <c r="BE84" i="1"/>
  <c r="P88" i="1"/>
  <c r="AC88" i="1"/>
  <c r="G92" i="1"/>
  <c r="D95" i="1"/>
  <c r="D75" i="1" s="1"/>
  <c r="Q95" i="1"/>
  <c r="Q75" i="1" s="1"/>
  <c r="AD95" i="1"/>
  <c r="AG110" i="1"/>
  <c r="AG109" i="1" s="1"/>
  <c r="AK113" i="1"/>
  <c r="AK112" i="1" s="1"/>
  <c r="AK111" i="1" s="1"/>
  <c r="AK102" i="1" s="1"/>
  <c r="Z117" i="1"/>
  <c r="Z116" i="1" s="1"/>
  <c r="AO122" i="1"/>
  <c r="AO121" i="1" s="1"/>
  <c r="AO120" i="1" s="1"/>
  <c r="J129" i="1"/>
  <c r="AJ129" i="1"/>
  <c r="AW129" i="1"/>
  <c r="G131" i="1"/>
  <c r="T138" i="1"/>
  <c r="AG138" i="1"/>
  <c r="AT138" i="1"/>
  <c r="BG138" i="1"/>
  <c r="AB20" i="3"/>
  <c r="AB19" i="3" s="1"/>
  <c r="M27" i="3"/>
  <c r="R44" i="3"/>
  <c r="R43" i="3" s="1"/>
  <c r="R42" i="3" s="1"/>
  <c r="R41" i="3" s="1"/>
  <c r="R40" i="3" s="1"/>
  <c r="BC75" i="1"/>
  <c r="N78" i="1"/>
  <c r="AA78" i="1"/>
  <c r="T92" i="1"/>
  <c r="AG92" i="1"/>
  <c r="AT92" i="1"/>
  <c r="BG92" i="1"/>
  <c r="E95" i="1"/>
  <c r="R95" i="1"/>
  <c r="AE95" i="1"/>
  <c r="G100" i="1"/>
  <c r="AE102" i="1"/>
  <c r="L102" i="1"/>
  <c r="AL102" i="1"/>
  <c r="AY102" i="1"/>
  <c r="T107" i="1"/>
  <c r="AG107" i="1"/>
  <c r="Y113" i="1"/>
  <c r="Y112" i="1" s="1"/>
  <c r="Y111" i="1" s="1"/>
  <c r="Y102" i="1" s="1"/>
  <c r="N117" i="1"/>
  <c r="N116" i="1" s="1"/>
  <c r="F120" i="1"/>
  <c r="AS120" i="1"/>
  <c r="BF120" i="1"/>
  <c r="AC122" i="1"/>
  <c r="AC121" i="1" s="1"/>
  <c r="AC120" i="1" s="1"/>
  <c r="X129" i="1"/>
  <c r="AK129" i="1"/>
  <c r="AX129" i="1"/>
  <c r="T131" i="1"/>
  <c r="AG131" i="1"/>
  <c r="AT131" i="1"/>
  <c r="BG131" i="1"/>
  <c r="G135" i="1"/>
  <c r="D10" i="2"/>
  <c r="Y16" i="3"/>
  <c r="Y15" i="3" s="1"/>
  <c r="Y14" i="3" s="1"/>
  <c r="V20" i="3"/>
  <c r="V19" i="3" s="1"/>
  <c r="N27" i="3"/>
  <c r="P36" i="3"/>
  <c r="V36" i="3"/>
  <c r="R47" i="3"/>
  <c r="S45" i="3"/>
  <c r="R53" i="3"/>
  <c r="AE53" i="3"/>
  <c r="AQ75" i="1"/>
  <c r="BD75" i="1"/>
  <c r="AY78" i="1"/>
  <c r="T85" i="1"/>
  <c r="U84" i="1"/>
  <c r="AT85" i="1"/>
  <c r="BG85" i="1"/>
  <c r="BG84" i="1" s="1"/>
  <c r="F95" i="1"/>
  <c r="S95" i="1"/>
  <c r="T100" i="1"/>
  <c r="AG100" i="1"/>
  <c r="AT100" i="1"/>
  <c r="BG100" i="1"/>
  <c r="Z105" i="1"/>
  <c r="Z104" i="1" s="1"/>
  <c r="Z103" i="1" s="1"/>
  <c r="Z102" i="1" s="1"/>
  <c r="AM105" i="1"/>
  <c r="AM104" i="1" s="1"/>
  <c r="AM103" i="1" s="1"/>
  <c r="AM102" i="1" s="1"/>
  <c r="AZ105" i="1"/>
  <c r="AZ104" i="1" s="1"/>
  <c r="AZ103" i="1" s="1"/>
  <c r="AZ102" i="1" s="1"/>
  <c r="Q113" i="1"/>
  <c r="Q112" i="1" s="1"/>
  <c r="Q111" i="1" s="1"/>
  <c r="AD113" i="1"/>
  <c r="AD112" i="1" s="1"/>
  <c r="AD111" i="1" s="1"/>
  <c r="BD113" i="1"/>
  <c r="BD112" i="1" s="1"/>
  <c r="BD111" i="1" s="1"/>
  <c r="BD102" i="1" s="1"/>
  <c r="M113" i="1"/>
  <c r="M112" i="1" s="1"/>
  <c r="M111" i="1" s="1"/>
  <c r="M102" i="1" s="1"/>
  <c r="AQ120" i="1"/>
  <c r="H120" i="1"/>
  <c r="U120" i="1"/>
  <c r="AH120" i="1"/>
  <c r="BG123" i="1"/>
  <c r="Q122" i="1"/>
  <c r="Q121" i="1" s="1"/>
  <c r="Q120" i="1" s="1"/>
  <c r="L129" i="1"/>
  <c r="Y129" i="1"/>
  <c r="AL129" i="1"/>
  <c r="T135" i="1"/>
  <c r="AG135" i="1"/>
  <c r="AT135" i="1"/>
  <c r="BG135" i="1"/>
  <c r="W20" i="3"/>
  <c r="W19" i="3" s="1"/>
  <c r="Q36" i="3"/>
  <c r="G36" i="3"/>
  <c r="G45" i="3"/>
  <c r="AD45" i="3"/>
  <c r="AP78" i="1"/>
  <c r="AP75" i="1" s="1"/>
  <c r="AM78" i="1"/>
  <c r="I84" i="1"/>
  <c r="F88" i="1"/>
  <c r="AF88" i="1"/>
  <c r="AS88" i="1"/>
  <c r="T96" i="1"/>
  <c r="AG96" i="1"/>
  <c r="AG95" i="1" s="1"/>
  <c r="AT96" i="1"/>
  <c r="BG96" i="1"/>
  <c r="N102" i="1"/>
  <c r="AA102" i="1"/>
  <c r="BA102" i="1"/>
  <c r="E113" i="1"/>
  <c r="E112" i="1" s="1"/>
  <c r="E111" i="1" s="1"/>
  <c r="M120" i="1"/>
  <c r="I122" i="1"/>
  <c r="I121" i="1" s="1"/>
  <c r="V122" i="1"/>
  <c r="V121" i="1" s="1"/>
  <c r="V120" i="1" s="1"/>
  <c r="AV122" i="1"/>
  <c r="AV121" i="1" s="1"/>
  <c r="M129" i="1"/>
  <c r="Z129" i="1"/>
  <c r="G132" i="1"/>
  <c r="T139" i="1"/>
  <c r="AG139" i="1"/>
  <c r="AT139" i="1"/>
  <c r="BG139" i="1"/>
  <c r="H10" i="2"/>
  <c r="J45" i="3"/>
  <c r="W45" i="3"/>
  <c r="F45" i="3"/>
  <c r="AE48" i="3"/>
  <c r="R54" i="3"/>
  <c r="AE54" i="3"/>
  <c r="AG71" i="1"/>
  <c r="AT71" i="1"/>
  <c r="BG71" i="1"/>
  <c r="F75" i="1"/>
  <c r="S75" i="1"/>
  <c r="AF75" i="1"/>
  <c r="AD78" i="1"/>
  <c r="AD75" i="1" s="1"/>
  <c r="T82" i="1"/>
  <c r="AG82" i="1"/>
  <c r="AT82" i="1"/>
  <c r="BG82" i="1"/>
  <c r="AU84" i="1"/>
  <c r="AU75" i="1" s="1"/>
  <c r="T89" i="1"/>
  <c r="AG89" i="1"/>
  <c r="AH88" i="1"/>
  <c r="AH75" i="1" s="1"/>
  <c r="BG89" i="1"/>
  <c r="T93" i="1"/>
  <c r="AG93" i="1"/>
  <c r="AT93" i="1"/>
  <c r="BG93" i="1"/>
  <c r="G101" i="1"/>
  <c r="O105" i="1"/>
  <c r="O104" i="1" s="1"/>
  <c r="O103" i="1" s="1"/>
  <c r="O102" i="1" s="1"/>
  <c r="AB105" i="1"/>
  <c r="AB104" i="1" s="1"/>
  <c r="AB103" i="1" s="1"/>
  <c r="AB102" i="1" s="1"/>
  <c r="AO105" i="1"/>
  <c r="AO104" i="1" s="1"/>
  <c r="AO103" i="1" s="1"/>
  <c r="AO102" i="1" s="1"/>
  <c r="BB105" i="1"/>
  <c r="BB104" i="1" s="1"/>
  <c r="BB103" i="1" s="1"/>
  <c r="BB102" i="1" s="1"/>
  <c r="AF113" i="1"/>
  <c r="AF112" i="1" s="1"/>
  <c r="AF111" i="1" s="1"/>
  <c r="BF113" i="1"/>
  <c r="BF112" i="1" s="1"/>
  <c r="BF111" i="1" s="1"/>
  <c r="F117" i="1"/>
  <c r="F116" i="1" s="1"/>
  <c r="F102" i="1" s="1"/>
  <c r="AF117" i="1"/>
  <c r="AF116" i="1" s="1"/>
  <c r="BF117" i="1"/>
  <c r="BF116" i="1" s="1"/>
  <c r="AU122" i="1"/>
  <c r="AU121" i="1" s="1"/>
  <c r="AU120" i="1" s="1"/>
  <c r="J120" i="1"/>
  <c r="N129" i="1"/>
  <c r="T132" i="1"/>
  <c r="AG132" i="1"/>
  <c r="AT132" i="1"/>
  <c r="BG132" i="1"/>
  <c r="G133" i="1"/>
  <c r="G136" i="1"/>
  <c r="L10" i="2"/>
  <c r="L9" i="2" s="1"/>
  <c r="R26" i="3"/>
  <c r="R25" i="3" s="1"/>
  <c r="AE26" i="3"/>
  <c r="AE25" i="3" s="1"/>
  <c r="L30" i="3"/>
  <c r="K45" i="3"/>
  <c r="V45" i="3"/>
  <c r="AT72" i="1"/>
  <c r="T77" i="1"/>
  <c r="T76" i="1" s="1"/>
  <c r="AG77" i="1"/>
  <c r="AG76" i="1" s="1"/>
  <c r="AT77" i="1"/>
  <c r="BG77" i="1"/>
  <c r="BG76" i="1" s="1"/>
  <c r="R78" i="1"/>
  <c r="BE78" i="1"/>
  <c r="BE75" i="1" s="1"/>
  <c r="AZ78" i="1"/>
  <c r="AZ75" i="1" s="1"/>
  <c r="I88" i="1"/>
  <c r="V88" i="1"/>
  <c r="V75" i="1" s="1"/>
  <c r="V55" i="1" s="1"/>
  <c r="V42" i="1" s="1"/>
  <c r="V7" i="1" s="1"/>
  <c r="V141" i="1" s="1"/>
  <c r="AH95" i="1"/>
  <c r="G97" i="1"/>
  <c r="T101" i="1"/>
  <c r="AG101" i="1"/>
  <c r="AT101" i="1"/>
  <c r="BG101" i="1"/>
  <c r="P105" i="1"/>
  <c r="P104" i="1" s="1"/>
  <c r="P103" i="1" s="1"/>
  <c r="P102" i="1" s="1"/>
  <c r="AC105" i="1"/>
  <c r="AC104" i="1" s="1"/>
  <c r="AC103" i="1" s="1"/>
  <c r="AC102" i="1" s="1"/>
  <c r="H113" i="1"/>
  <c r="H112" i="1" s="1"/>
  <c r="H111" i="1" s="1"/>
  <c r="H102" i="1" s="1"/>
  <c r="AH113" i="1"/>
  <c r="BG114" i="1"/>
  <c r="G119" i="1"/>
  <c r="AW120" i="1"/>
  <c r="X122" i="1"/>
  <c r="X121" i="1" s="1"/>
  <c r="AX122" i="1"/>
  <c r="AX121" i="1" s="1"/>
  <c r="U129" i="1"/>
  <c r="BB129" i="1"/>
  <c r="AY129" i="1"/>
  <c r="T136" i="1"/>
  <c r="AG136" i="1"/>
  <c r="AT136" i="1"/>
  <c r="BG136" i="1"/>
  <c r="G137" i="1"/>
  <c r="G140" i="1"/>
  <c r="P10" i="2"/>
  <c r="H16" i="3"/>
  <c r="H15" i="3" s="1"/>
  <c r="H14" i="3" s="1"/>
  <c r="F27" i="3"/>
  <c r="Y45" i="3"/>
  <c r="R49" i="3"/>
  <c r="AE49" i="3"/>
  <c r="R55" i="3"/>
  <c r="AE55" i="3"/>
  <c r="AX95" i="1"/>
  <c r="AX75" i="1" s="1"/>
  <c r="T97" i="1"/>
  <c r="AG97" i="1"/>
  <c r="AT97" i="1"/>
  <c r="BG97" i="1"/>
  <c r="BF102" i="1"/>
  <c r="Q102" i="1"/>
  <c r="AD102" i="1"/>
  <c r="W120" i="1"/>
  <c r="L122" i="1"/>
  <c r="L121" i="1" s="1"/>
  <c r="AL122" i="1"/>
  <c r="AL121" i="1" s="1"/>
  <c r="AL120" i="1" s="1"/>
  <c r="AY122" i="1"/>
  <c r="AY121" i="1" s="1"/>
  <c r="AY120" i="1" s="1"/>
  <c r="AP129" i="1"/>
  <c r="AM129" i="1"/>
  <c r="T140" i="1"/>
  <c r="AG140" i="1"/>
  <c r="AT140" i="1"/>
  <c r="BG140" i="1"/>
  <c r="D30" i="3"/>
  <c r="H36" i="3"/>
  <c r="M45" i="3"/>
  <c r="Z45" i="3"/>
  <c r="T73" i="1"/>
  <c r="AG73" i="1"/>
  <c r="AT73" i="1"/>
  <c r="BG73" i="1"/>
  <c r="H78" i="1"/>
  <c r="T79" i="1"/>
  <c r="U78" i="1"/>
  <c r="AT79" i="1"/>
  <c r="BG79" i="1"/>
  <c r="AB78" i="1"/>
  <c r="AM84" i="1"/>
  <c r="AZ84" i="1"/>
  <c r="G87" i="1"/>
  <c r="T90" i="1"/>
  <c r="AG90" i="1"/>
  <c r="AT90" i="1"/>
  <c r="BG90" i="1"/>
  <c r="T94" i="1"/>
  <c r="AG94" i="1"/>
  <c r="AT94" i="1"/>
  <c r="BG94" i="1"/>
  <c r="BG88" i="1" s="1"/>
  <c r="H95" i="1"/>
  <c r="L95" i="1"/>
  <c r="Y95" i="1"/>
  <c r="Y75" i="1" s="1"/>
  <c r="AL95" i="1"/>
  <c r="AL75" i="1" s="1"/>
  <c r="G106" i="1"/>
  <c r="J117" i="1"/>
  <c r="J116" i="1" s="1"/>
  <c r="W117" i="1"/>
  <c r="W116" i="1" s="1"/>
  <c r="W102" i="1" s="1"/>
  <c r="T119" i="1"/>
  <c r="AG119" i="1"/>
  <c r="BG119" i="1"/>
  <c r="Z122" i="1"/>
  <c r="Z121" i="1" s="1"/>
  <c r="Z120" i="1" s="1"/>
  <c r="AM122" i="1"/>
  <c r="AM121" i="1" s="1"/>
  <c r="AM120" i="1" s="1"/>
  <c r="AD129" i="1"/>
  <c r="BD129" i="1"/>
  <c r="AA129" i="1"/>
  <c r="T133" i="1"/>
  <c r="AG133" i="1"/>
  <c r="AT133" i="1"/>
  <c r="BG133" i="1"/>
  <c r="H27" i="3"/>
  <c r="P30" i="3"/>
  <c r="W36" i="3"/>
  <c r="N45" i="3"/>
  <c r="R50" i="3"/>
  <c r="AE50" i="3"/>
  <c r="R56" i="3"/>
  <c r="AE56" i="3"/>
  <c r="S20" i="3"/>
  <c r="S19" i="3" s="1"/>
  <c r="AE32" i="3"/>
  <c r="W11" i="3"/>
  <c r="W10" i="3"/>
  <c r="W9" i="3" s="1"/>
  <c r="W8" i="3" s="1"/>
  <c r="X16" i="3"/>
  <c r="X15" i="3" s="1"/>
  <c r="X14" i="3" s="1"/>
  <c r="E16" i="3"/>
  <c r="E15" i="3" s="1"/>
  <c r="E14" i="3" s="1"/>
  <c r="P24" i="3"/>
  <c r="AE29" i="3"/>
  <c r="AE34" i="3"/>
  <c r="Z16" i="3"/>
  <c r="Z15" i="3" s="1"/>
  <c r="Z14" i="3" s="1"/>
  <c r="T20" i="3"/>
  <c r="K27" i="3"/>
  <c r="M30" i="3"/>
  <c r="AE44" i="3"/>
  <c r="AE43" i="3" s="1"/>
  <c r="AE42" i="3" s="1"/>
  <c r="AE41" i="3" s="1"/>
  <c r="AE40" i="3" s="1"/>
  <c r="AE47" i="3"/>
  <c r="AA16" i="3"/>
  <c r="AA15" i="3" s="1"/>
  <c r="AA14" i="3" s="1"/>
  <c r="U20" i="3"/>
  <c r="E22" i="3"/>
  <c r="X22" i="3"/>
  <c r="R33" i="3"/>
  <c r="D36" i="3"/>
  <c r="D24" i="3" s="1"/>
  <c r="D18" i="3" s="1"/>
  <c r="D13" i="3" s="1"/>
  <c r="D7" i="3" s="1"/>
  <c r="D57" i="3" s="1"/>
  <c r="R37" i="3"/>
  <c r="F36" i="3"/>
  <c r="R48" i="3"/>
  <c r="AB16" i="3"/>
  <c r="AB15" i="3" s="1"/>
  <c r="AB14" i="3" s="1"/>
  <c r="R28" i="3"/>
  <c r="AD16" i="3"/>
  <c r="AD15" i="3" s="1"/>
  <c r="AD14" i="3" s="1"/>
  <c r="AA22" i="3"/>
  <c r="Q30" i="3"/>
  <c r="Y20" i="3"/>
  <c r="Y19" i="3" s="1"/>
  <c r="P22" i="3"/>
  <c r="AB22" i="3"/>
  <c r="R34" i="3"/>
  <c r="Z20" i="3"/>
  <c r="Z19" i="3" s="1"/>
  <c r="G30" i="3"/>
  <c r="G24" i="3" s="1"/>
  <c r="U16" i="3"/>
  <c r="U15" i="3" s="1"/>
  <c r="U14" i="3" s="1"/>
  <c r="AA20" i="3"/>
  <c r="AA19" i="3" s="1"/>
  <c r="AD22" i="3"/>
  <c r="H30" i="3"/>
  <c r="H24" i="3" s="1"/>
  <c r="T30" i="3"/>
  <c r="T24" i="3" s="1"/>
  <c r="AE33" i="3"/>
  <c r="J36" i="3"/>
  <c r="Z36" i="3"/>
  <c r="F43" i="3"/>
  <c r="F42" i="3" s="1"/>
  <c r="F41" i="3" s="1"/>
  <c r="F40" i="3" s="1"/>
  <c r="V16" i="3"/>
  <c r="V15" i="3" s="1"/>
  <c r="V14" i="3" s="1"/>
  <c r="P20" i="3"/>
  <c r="P19" i="3" s="1"/>
  <c r="P18" i="3" s="1"/>
  <c r="P13" i="3" s="1"/>
  <c r="I30" i="3"/>
  <c r="I24" i="3" s="1"/>
  <c r="U30" i="3"/>
  <c r="U24" i="3" s="1"/>
  <c r="W16" i="3"/>
  <c r="W15" i="3" s="1"/>
  <c r="W14" i="3" s="1"/>
  <c r="AC20" i="3"/>
  <c r="AC19" i="3" s="1"/>
  <c r="T22" i="3"/>
  <c r="X27" i="3"/>
  <c r="J30" i="3"/>
  <c r="J24" i="3" s="1"/>
  <c r="V30" i="3"/>
  <c r="V24" i="3" s="1"/>
  <c r="V18" i="3" s="1"/>
  <c r="R32" i="3"/>
  <c r="U22" i="3"/>
  <c r="U19" i="3" s="1"/>
  <c r="G9" i="2"/>
  <c r="G8" i="2"/>
  <c r="G7" i="2" s="1"/>
  <c r="D9" i="2"/>
  <c r="D8" i="2"/>
  <c r="D7" i="2" s="1"/>
  <c r="F9" i="2"/>
  <c r="F8" i="2"/>
  <c r="F7" i="2" s="1"/>
  <c r="H12" i="2"/>
  <c r="H9" i="2"/>
  <c r="H8" i="2"/>
  <c r="H7" i="2" s="1"/>
  <c r="I10" i="2"/>
  <c r="J10" i="2"/>
  <c r="K10" i="2"/>
  <c r="K8" i="2" s="1"/>
  <c r="K7" i="2" s="1"/>
  <c r="K16" i="2" s="1"/>
  <c r="F12" i="2"/>
  <c r="G12" i="2"/>
  <c r="M10" i="2"/>
  <c r="Q15" i="2"/>
  <c r="N10" i="2"/>
  <c r="O10" i="2"/>
  <c r="L8" i="2"/>
  <c r="L7" i="2" s="1"/>
  <c r="L16" i="2" s="1"/>
  <c r="Q14" i="2"/>
  <c r="G22" i="1"/>
  <c r="N44" i="1"/>
  <c r="N43" i="1" s="1"/>
  <c r="AB56" i="1"/>
  <c r="G20" i="1"/>
  <c r="T23" i="1"/>
  <c r="R44" i="1"/>
  <c r="R43" i="1" s="1"/>
  <c r="AT45" i="1"/>
  <c r="E56" i="1"/>
  <c r="AC56" i="1"/>
  <c r="AY56" i="1"/>
  <c r="N56" i="1"/>
  <c r="F11" i="1"/>
  <c r="F10" i="1" s="1"/>
  <c r="F9" i="1" s="1"/>
  <c r="F8" i="1" s="1"/>
  <c r="AU11" i="1"/>
  <c r="AU10" i="1" s="1"/>
  <c r="T20" i="1"/>
  <c r="AG20" i="1"/>
  <c r="AT20" i="1"/>
  <c r="BG20" i="1"/>
  <c r="T12" i="1"/>
  <c r="U11" i="1"/>
  <c r="U10" i="1" s="1"/>
  <c r="AG17" i="1"/>
  <c r="AT17" i="1"/>
  <c r="BG17" i="1"/>
  <c r="AJ56" i="1"/>
  <c r="T50" i="1"/>
  <c r="T44" i="1" s="1"/>
  <c r="T43" i="1" s="1"/>
  <c r="BG50" i="1"/>
  <c r="T15" i="1"/>
  <c r="S44" i="1"/>
  <c r="S43" i="1" s="1"/>
  <c r="AT13" i="1"/>
  <c r="AT15" i="1"/>
  <c r="BG15" i="1"/>
  <c r="T18" i="1"/>
  <c r="AT48" i="1"/>
  <c r="BG47" i="1"/>
  <c r="BG46" i="1" s="1"/>
  <c r="BG45" i="1" s="1"/>
  <c r="BG21" i="1"/>
  <c r="G16" i="1"/>
  <c r="AT33" i="1"/>
  <c r="T16" i="1"/>
  <c r="AT16" i="1"/>
  <c r="AT57" i="1"/>
  <c r="AT12" i="1"/>
  <c r="AG14" i="1"/>
  <c r="T19" i="1"/>
  <c r="AG19" i="1"/>
  <c r="AT19" i="1"/>
  <c r="BG19" i="1"/>
  <c r="BB42" i="1"/>
  <c r="AA56" i="1"/>
  <c r="AT59" i="1"/>
  <c r="U33" i="1"/>
  <c r="U32" i="1" s="1"/>
  <c r="AS45" i="1"/>
  <c r="U48" i="1"/>
  <c r="U44" i="1" s="1"/>
  <c r="U43" i="1" s="1"/>
  <c r="U61" i="1"/>
  <c r="AT62" i="1"/>
  <c r="BG62" i="1"/>
  <c r="T64" i="1"/>
  <c r="T61" i="1" s="1"/>
  <c r="AG64" i="1"/>
  <c r="T78" i="1"/>
  <c r="AT78" i="1"/>
  <c r="AG51" i="1"/>
  <c r="AG50" i="1" s="1"/>
  <c r="AG44" i="1" s="1"/>
  <c r="AG43" i="1" s="1"/>
  <c r="H61" i="1"/>
  <c r="AI61" i="1"/>
  <c r="AI56" i="1" s="1"/>
  <c r="AI55" i="1" s="1"/>
  <c r="W75" i="1"/>
  <c r="W55" i="1" s="1"/>
  <c r="I75" i="1"/>
  <c r="I55" i="1" s="1"/>
  <c r="I42" i="1" s="1"/>
  <c r="AU33" i="1"/>
  <c r="AU32" i="1" s="1"/>
  <c r="AU48" i="1"/>
  <c r="AU44" i="1" s="1"/>
  <c r="AU43" i="1" s="1"/>
  <c r="H57" i="1"/>
  <c r="H56" i="1" s="1"/>
  <c r="BG58" i="1"/>
  <c r="BG57" i="1" s="1"/>
  <c r="F68" i="1"/>
  <c r="F56" i="1" s="1"/>
  <c r="F55" i="1" s="1"/>
  <c r="F42" i="1" s="1"/>
  <c r="G69" i="1"/>
  <c r="G68" i="1" s="1"/>
  <c r="H50" i="1"/>
  <c r="H44" i="1" s="1"/>
  <c r="H43" i="1" s="1"/>
  <c r="G60" i="1"/>
  <c r="G59" i="1" s="1"/>
  <c r="BG65" i="1"/>
  <c r="T69" i="1"/>
  <c r="AG69" i="1"/>
  <c r="AG68" i="1" s="1"/>
  <c r="AT69" i="1"/>
  <c r="AA75" i="1"/>
  <c r="AY75" i="1"/>
  <c r="N75" i="1"/>
  <c r="AN75" i="1"/>
  <c r="BA75" i="1"/>
  <c r="AB75" i="1"/>
  <c r="AO75" i="1"/>
  <c r="AG23" i="1"/>
  <c r="AG63" i="1"/>
  <c r="AG61" i="1" s="1"/>
  <c r="AG56" i="1" s="1"/>
  <c r="J68" i="1"/>
  <c r="J56" i="1" s="1"/>
  <c r="J55" i="1" s="1"/>
  <c r="J42" i="1" s="1"/>
  <c r="G34" i="1"/>
  <c r="G33" i="1" s="1"/>
  <c r="G32" i="1" s="1"/>
  <c r="AT60" i="1"/>
  <c r="T70" i="1"/>
  <c r="AT84" i="1"/>
  <c r="H22" i="1"/>
  <c r="H9" i="1" s="1"/>
  <c r="H8" i="1" s="1"/>
  <c r="AT66" i="1"/>
  <c r="BG66" i="1"/>
  <c r="L75" i="1"/>
  <c r="AJ75" i="1"/>
  <c r="R75" i="1"/>
  <c r="AE75" i="1"/>
  <c r="AE55" i="1" s="1"/>
  <c r="AE42" i="1" s="1"/>
  <c r="T95" i="1"/>
  <c r="AT95" i="1"/>
  <c r="BG95" i="1"/>
  <c r="J102" i="1"/>
  <c r="D57" i="1"/>
  <c r="D56" i="1" s="1"/>
  <c r="AT76" i="1"/>
  <c r="T67" i="1"/>
  <c r="AG67" i="1"/>
  <c r="AT67" i="1"/>
  <c r="BG67" i="1"/>
  <c r="AS75" i="1"/>
  <c r="AS55" i="1" s="1"/>
  <c r="AS42" i="1" s="1"/>
  <c r="BG69" i="1"/>
  <c r="E76" i="1"/>
  <c r="E75" i="1" s="1"/>
  <c r="AG85" i="1"/>
  <c r="AG84" i="1" s="1"/>
  <c r="AT89" i="1"/>
  <c r="G96" i="1"/>
  <c r="AT106" i="1"/>
  <c r="AT110" i="1"/>
  <c r="AG118" i="1"/>
  <c r="AG117" i="1" s="1"/>
  <c r="AG116" i="1" s="1"/>
  <c r="AT118" i="1"/>
  <c r="AR120" i="1"/>
  <c r="AB120" i="1"/>
  <c r="U68" i="1"/>
  <c r="H88" i="1"/>
  <c r="BG110" i="1"/>
  <c r="BG109" i="1" s="1"/>
  <c r="BG108" i="1" s="1"/>
  <c r="T115" i="1"/>
  <c r="AG115" i="1"/>
  <c r="AT115" i="1"/>
  <c r="BG115" i="1"/>
  <c r="BG113" i="1" s="1"/>
  <c r="BG112" i="1" s="1"/>
  <c r="BG111" i="1" s="1"/>
  <c r="AG126" i="1"/>
  <c r="AG125" i="1" s="1"/>
  <c r="AT126" i="1"/>
  <c r="BG126" i="1"/>
  <c r="BG125" i="1" s="1"/>
  <c r="AH68" i="1"/>
  <c r="AH56" i="1" s="1"/>
  <c r="AH55" i="1" s="1"/>
  <c r="H84" i="1"/>
  <c r="U88" i="1"/>
  <c r="U75" i="1" s="1"/>
  <c r="H76" i="1"/>
  <c r="AT119" i="1"/>
  <c r="BG129" i="1"/>
  <c r="E105" i="1"/>
  <c r="E104" i="1" s="1"/>
  <c r="E103" i="1" s="1"/>
  <c r="E102" i="1" s="1"/>
  <c r="AG108" i="1"/>
  <c r="AT127" i="1"/>
  <c r="G79" i="1"/>
  <c r="G78" i="1" s="1"/>
  <c r="L125" i="1"/>
  <c r="L120" i="1" s="1"/>
  <c r="T126" i="1"/>
  <c r="T125" i="1" s="1"/>
  <c r="R120" i="1"/>
  <c r="I120" i="1"/>
  <c r="AV120" i="1"/>
  <c r="G124" i="1"/>
  <c r="G122" i="1" s="1"/>
  <c r="G121" i="1" s="1"/>
  <c r="G120" i="1" s="1"/>
  <c r="E122" i="1"/>
  <c r="E121" i="1" s="1"/>
  <c r="E120" i="1" s="1"/>
  <c r="AG79" i="1"/>
  <c r="AJ120" i="1"/>
  <c r="AT107" i="1"/>
  <c r="BG107" i="1"/>
  <c r="BG105" i="1" s="1"/>
  <c r="BG104" i="1" s="1"/>
  <c r="BG103" i="1" s="1"/>
  <c r="BG102" i="1" s="1"/>
  <c r="AG114" i="1"/>
  <c r="AG113" i="1" s="1"/>
  <c r="AG112" i="1" s="1"/>
  <c r="AG111" i="1" s="1"/>
  <c r="AT113" i="1"/>
  <c r="AH112" i="1"/>
  <c r="AH111" i="1" s="1"/>
  <c r="AH102" i="1" s="1"/>
  <c r="AT114" i="1"/>
  <c r="X120" i="1"/>
  <c r="AX120" i="1"/>
  <c r="T124" i="1"/>
  <c r="AG124" i="1"/>
  <c r="AT124" i="1"/>
  <c r="BG124" i="1"/>
  <c r="BG122" i="1" s="1"/>
  <c r="BG121" i="1" s="1"/>
  <c r="BG120" i="1" s="1"/>
  <c r="G89" i="1"/>
  <c r="G88" i="1" s="1"/>
  <c r="D84" i="1"/>
  <c r="T106" i="1"/>
  <c r="T105" i="1" s="1"/>
  <c r="T104" i="1" s="1"/>
  <c r="T103" i="1" s="1"/>
  <c r="G110" i="1"/>
  <c r="G109" i="1" s="1"/>
  <c r="G108" i="1" s="1"/>
  <c r="AN120" i="1"/>
  <c r="N120" i="1"/>
  <c r="T123" i="1"/>
  <c r="AG123" i="1"/>
  <c r="G130" i="1"/>
  <c r="AT123" i="1"/>
  <c r="G126" i="1"/>
  <c r="G125" i="1" s="1"/>
  <c r="T130" i="1"/>
  <c r="T129" i="1" s="1"/>
  <c r="G114" i="1"/>
  <c r="G113" i="1" s="1"/>
  <c r="G112" i="1" s="1"/>
  <c r="G111" i="1" s="1"/>
  <c r="G118" i="1"/>
  <c r="T110" i="1"/>
  <c r="T109" i="1" s="1"/>
  <c r="T108" i="1" s="1"/>
  <c r="T114" i="1"/>
  <c r="T118" i="1"/>
  <c r="T117" i="1" s="1"/>
  <c r="T116" i="1" s="1"/>
  <c r="AT130" i="1"/>
  <c r="BG118" i="1"/>
  <c r="BG117" i="1" s="1"/>
  <c r="BG116" i="1" s="1"/>
  <c r="G128" i="1"/>
  <c r="G127" i="1" s="1"/>
  <c r="T128" i="1"/>
  <c r="T127" i="1" s="1"/>
  <c r="D122" i="1"/>
  <c r="D121" i="1" s="1"/>
  <c r="D120" i="1" s="1"/>
  <c r="AU55" i="1" l="1"/>
  <c r="AU42" i="1" s="1"/>
  <c r="Y55" i="1"/>
  <c r="Y42" i="1" s="1"/>
  <c r="Y7" i="1" s="1"/>
  <c r="Y141" i="1" s="1"/>
  <c r="L7" i="1"/>
  <c r="L141" i="1" s="1"/>
  <c r="AL55" i="1"/>
  <c r="AL42" i="1" s="1"/>
  <c r="AL7" i="1" s="1"/>
  <c r="AL141" i="1" s="1"/>
  <c r="BC42" i="1"/>
  <c r="AN7" i="1"/>
  <c r="AN141" i="1" s="1"/>
  <c r="Q55" i="1"/>
  <c r="Q42" i="1" s="1"/>
  <c r="Q7" i="1" s="1"/>
  <c r="Q141" i="1" s="1"/>
  <c r="M7" i="1"/>
  <c r="M141" i="1" s="1"/>
  <c r="AE7" i="1"/>
  <c r="AE141" i="1" s="1"/>
  <c r="AW7" i="1"/>
  <c r="AW141" i="1" s="1"/>
  <c r="BB7" i="1"/>
  <c r="BB141" i="1" s="1"/>
  <c r="BG44" i="1"/>
  <c r="BG43" i="1" s="1"/>
  <c r="AA36" i="3"/>
  <c r="AD9" i="1"/>
  <c r="AD8" i="1" s="1"/>
  <c r="AD7" i="1" s="1"/>
  <c r="AD141" i="1" s="1"/>
  <c r="AV55" i="1"/>
  <c r="AV42" i="1" s="1"/>
  <c r="AV7" i="1" s="1"/>
  <c r="AV141" i="1" s="1"/>
  <c r="X42" i="1"/>
  <c r="AU9" i="1"/>
  <c r="AU8" i="1" s="1"/>
  <c r="AU7" i="1" s="1"/>
  <c r="AU141" i="1" s="1"/>
  <c r="R35" i="3"/>
  <c r="AS9" i="1"/>
  <c r="AS8" i="1" s="1"/>
  <c r="AK55" i="1"/>
  <c r="AK42" i="1" s="1"/>
  <c r="AK7" i="1" s="1"/>
  <c r="AK141" i="1" s="1"/>
  <c r="BG33" i="1"/>
  <c r="BG32" i="1" s="1"/>
  <c r="G117" i="1"/>
  <c r="G116" i="1" s="1"/>
  <c r="G95" i="1"/>
  <c r="BG61" i="1"/>
  <c r="AB36" i="3"/>
  <c r="Q24" i="3"/>
  <c r="AE35" i="3"/>
  <c r="G84" i="1"/>
  <c r="AF7" i="1"/>
  <c r="AF141" i="1" s="1"/>
  <c r="AF55" i="1"/>
  <c r="AF42" i="1" s="1"/>
  <c r="AO9" i="1"/>
  <c r="AO8" i="1" s="1"/>
  <c r="G61" i="1"/>
  <c r="BC9" i="1"/>
  <c r="BC8" i="1" s="1"/>
  <c r="BE56" i="1"/>
  <c r="BE55" i="1" s="1"/>
  <c r="BE42" i="1" s="1"/>
  <c r="BE7" i="1" s="1"/>
  <c r="BE141" i="1" s="1"/>
  <c r="AG102" i="1"/>
  <c r="AB30" i="3"/>
  <c r="AB24" i="3" s="1"/>
  <c r="AB18" i="3" s="1"/>
  <c r="AB13" i="3" s="1"/>
  <c r="BF56" i="1"/>
  <c r="BF55" i="1" s="1"/>
  <c r="BF42" i="1" s="1"/>
  <c r="BF7" i="1" s="1"/>
  <c r="BF141" i="1" s="1"/>
  <c r="S9" i="1"/>
  <c r="S8" i="1" s="1"/>
  <c r="S55" i="1"/>
  <c r="AG33" i="1"/>
  <c r="AG32" i="1" s="1"/>
  <c r="AC9" i="1"/>
  <c r="AC8" i="1" s="1"/>
  <c r="BC55" i="1"/>
  <c r="O55" i="1"/>
  <c r="O42" i="1" s="1"/>
  <c r="O7" i="1" s="1"/>
  <c r="O141" i="1" s="1"/>
  <c r="X7" i="1"/>
  <c r="X141" i="1" s="1"/>
  <c r="W42" i="1"/>
  <c r="W7" i="1" s="1"/>
  <c r="W141" i="1" s="1"/>
  <c r="Y30" i="3"/>
  <c r="Y24" i="3" s="1"/>
  <c r="BG22" i="1"/>
  <c r="T33" i="1"/>
  <c r="T32" i="1" s="1"/>
  <c r="AP55" i="1"/>
  <c r="AP42" i="1" s="1"/>
  <c r="AP7" i="1" s="1"/>
  <c r="AP141" i="1" s="1"/>
  <c r="AC55" i="1"/>
  <c r="AC42" i="1" s="1"/>
  <c r="AC7" i="1" s="1"/>
  <c r="AC141" i="1" s="1"/>
  <c r="T84" i="1"/>
  <c r="T75" i="1" s="1"/>
  <c r="AZ55" i="1"/>
  <c r="J9" i="1"/>
  <c r="J8" i="1" s="1"/>
  <c r="J7" i="1" s="1"/>
  <c r="J141" i="1" s="1"/>
  <c r="Z55" i="1"/>
  <c r="AR9" i="1"/>
  <c r="AR8" i="1" s="1"/>
  <c r="AR7" i="1" s="1"/>
  <c r="AR141" i="1" s="1"/>
  <c r="P55" i="1"/>
  <c r="P42" i="1" s="1"/>
  <c r="P7" i="1" s="1"/>
  <c r="P141" i="1" s="1"/>
  <c r="AH44" i="1"/>
  <c r="AH43" i="1" s="1"/>
  <c r="AX42" i="1"/>
  <c r="AX7" i="1" s="1"/>
  <c r="AX141" i="1" s="1"/>
  <c r="AT22" i="1"/>
  <c r="AG22" i="1"/>
  <c r="T22" i="1"/>
  <c r="AO55" i="1"/>
  <c r="AO42" i="1" s="1"/>
  <c r="AO7" i="1" s="1"/>
  <c r="AO141" i="1" s="1"/>
  <c r="G105" i="1"/>
  <c r="G104" i="1" s="1"/>
  <c r="G103" i="1" s="1"/>
  <c r="G102" i="1" s="1"/>
  <c r="AM55" i="1"/>
  <c r="AM42" i="1" s="1"/>
  <c r="AM7" i="1" s="1"/>
  <c r="AM141" i="1" s="1"/>
  <c r="I7" i="1"/>
  <c r="I141" i="1" s="1"/>
  <c r="AG129" i="1"/>
  <c r="AQ7" i="1"/>
  <c r="AQ141" i="1" s="1"/>
  <c r="BD55" i="1"/>
  <c r="BD42" i="1" s="1"/>
  <c r="BD7" i="1" s="1"/>
  <c r="BD141" i="1" s="1"/>
  <c r="G129" i="1"/>
  <c r="AI42" i="1"/>
  <c r="D12" i="2"/>
  <c r="AS7" i="1"/>
  <c r="AS141" i="1" s="1"/>
  <c r="AG88" i="1"/>
  <c r="K55" i="1"/>
  <c r="K42" i="1" s="1"/>
  <c r="K7" i="1" s="1"/>
  <c r="K141" i="1" s="1"/>
  <c r="AG105" i="1"/>
  <c r="AG104" i="1" s="1"/>
  <c r="AG103" i="1" s="1"/>
  <c r="AQ55" i="1"/>
  <c r="AQ42" i="1" s="1"/>
  <c r="W30" i="3"/>
  <c r="W24" i="3" s="1"/>
  <c r="W18" i="3" s="1"/>
  <c r="W13" i="3" s="1"/>
  <c r="W7" i="3" s="1"/>
  <c r="W57" i="3" s="1"/>
  <c r="K30" i="3"/>
  <c r="K24" i="3" s="1"/>
  <c r="AG78" i="1"/>
  <c r="AG75" i="1" s="1"/>
  <c r="AG55" i="1" s="1"/>
  <c r="AG42" i="1" s="1"/>
  <c r="AG7" i="1" s="1"/>
  <c r="AG141" i="1" s="1"/>
  <c r="S42" i="1"/>
  <c r="S7" i="1" s="1"/>
  <c r="S141" i="1" s="1"/>
  <c r="U18" i="3"/>
  <c r="T88" i="1"/>
  <c r="AE9" i="1"/>
  <c r="AE8" i="1" s="1"/>
  <c r="AG11" i="1"/>
  <c r="AG10" i="1" s="1"/>
  <c r="AG9" i="1" s="1"/>
  <c r="AG8" i="1" s="1"/>
  <c r="BG68" i="1"/>
  <c r="G56" i="1"/>
  <c r="BG11" i="1"/>
  <c r="BG10" i="1" s="1"/>
  <c r="AH42" i="1"/>
  <c r="BA55" i="1"/>
  <c r="BA42" i="1" s="1"/>
  <c r="BA7" i="1" s="1"/>
  <c r="BA141" i="1" s="1"/>
  <c r="BG78" i="1"/>
  <c r="BG75" i="1" s="1"/>
  <c r="T11" i="1"/>
  <c r="T10" i="1" s="1"/>
  <c r="G11" i="1"/>
  <c r="G10" i="1" s="1"/>
  <c r="T113" i="1"/>
  <c r="T112" i="1" s="1"/>
  <c r="T111" i="1" s="1"/>
  <c r="R45" i="3"/>
  <c r="P9" i="2"/>
  <c r="P8" i="2"/>
  <c r="P7" i="2" s="1"/>
  <c r="P16" i="2" s="1"/>
  <c r="AI9" i="1"/>
  <c r="AI8" i="1" s="1"/>
  <c r="Z42" i="1"/>
  <c r="Z7" i="1" s="1"/>
  <c r="Z141" i="1" s="1"/>
  <c r="AZ42" i="1"/>
  <c r="AZ7" i="1" s="1"/>
  <c r="AZ141" i="1" s="1"/>
  <c r="J22" i="3"/>
  <c r="L20" i="3"/>
  <c r="F20" i="3"/>
  <c r="M20" i="3"/>
  <c r="G20" i="3"/>
  <c r="H22" i="3"/>
  <c r="M22" i="3"/>
  <c r="AA18" i="3"/>
  <c r="AA13" i="3" s="1"/>
  <c r="F30" i="3"/>
  <c r="F24" i="3" s="1"/>
  <c r="AD30" i="3"/>
  <c r="R31" i="3"/>
  <c r="R30" i="3" s="1"/>
  <c r="E11" i="3"/>
  <c r="E10" i="3"/>
  <c r="E9" i="3" s="1"/>
  <c r="E8" i="3" s="1"/>
  <c r="U13" i="3"/>
  <c r="F16" i="3"/>
  <c r="F15" i="3" s="1"/>
  <c r="F14" i="3" s="1"/>
  <c r="K16" i="3"/>
  <c r="K15" i="3" s="1"/>
  <c r="K14" i="3" s="1"/>
  <c r="V13" i="3"/>
  <c r="O20" i="3"/>
  <c r="AD20" i="3"/>
  <c r="AD19" i="3" s="1"/>
  <c r="E20" i="3"/>
  <c r="E19" i="3" s="1"/>
  <c r="E18" i="3" s="1"/>
  <c r="E13" i="3" s="1"/>
  <c r="X20" i="3"/>
  <c r="X19" i="3" s="1"/>
  <c r="J20" i="3"/>
  <c r="H10" i="3"/>
  <c r="H9" i="3" s="1"/>
  <c r="H8" i="3" s="1"/>
  <c r="H11" i="3"/>
  <c r="I16" i="3"/>
  <c r="I15" i="3" s="1"/>
  <c r="I14" i="3" s="1"/>
  <c r="S10" i="3"/>
  <c r="S9" i="3" s="1"/>
  <c r="S8" i="3" s="1"/>
  <c r="S11" i="3"/>
  <c r="Y18" i="3"/>
  <c r="Y13" i="3" s="1"/>
  <c r="P11" i="3"/>
  <c r="P10" i="3"/>
  <c r="P9" i="3" s="1"/>
  <c r="P8" i="3" s="1"/>
  <c r="P7" i="3" s="1"/>
  <c r="P57" i="3" s="1"/>
  <c r="Z30" i="3"/>
  <c r="Z24" i="3" s="1"/>
  <c r="Z18" i="3" s="1"/>
  <c r="Z13" i="3" s="1"/>
  <c r="R29" i="3"/>
  <c r="R27" i="3" s="1"/>
  <c r="X11" i="3"/>
  <c r="X10" i="3"/>
  <c r="X9" i="3" s="1"/>
  <c r="X8" i="3" s="1"/>
  <c r="S16" i="3"/>
  <c r="S15" i="3" s="1"/>
  <c r="S14" i="3" s="1"/>
  <c r="AE17" i="3"/>
  <c r="AE16" i="3" s="1"/>
  <c r="AE15" i="3" s="1"/>
  <c r="AE14" i="3" s="1"/>
  <c r="N30" i="3"/>
  <c r="Z11" i="3"/>
  <c r="Z10" i="3"/>
  <c r="Z9" i="3" s="1"/>
  <c r="Z8" i="3" s="1"/>
  <c r="U10" i="3"/>
  <c r="U9" i="3" s="1"/>
  <c r="U8" i="3" s="1"/>
  <c r="U11" i="3"/>
  <c r="I22" i="3"/>
  <c r="I10" i="3"/>
  <c r="I9" i="3" s="1"/>
  <c r="I8" i="3" s="1"/>
  <c r="I11" i="3"/>
  <c r="S30" i="3"/>
  <c r="S24" i="3" s="1"/>
  <c r="S18" i="3" s="1"/>
  <c r="G16" i="3"/>
  <c r="G15" i="3" s="1"/>
  <c r="G14" i="3" s="1"/>
  <c r="AA30" i="3"/>
  <c r="AA24" i="3" s="1"/>
  <c r="T19" i="3"/>
  <c r="T18" i="3" s="1"/>
  <c r="T13" i="3" s="1"/>
  <c r="N16" i="3"/>
  <c r="N15" i="3" s="1"/>
  <c r="N14" i="3" s="1"/>
  <c r="AD10" i="3"/>
  <c r="AD9" i="3" s="1"/>
  <c r="AD8" i="3" s="1"/>
  <c r="AD11" i="3"/>
  <c r="AC11" i="3"/>
  <c r="AC10" i="3"/>
  <c r="AC9" i="3" s="1"/>
  <c r="AC8" i="3" s="1"/>
  <c r="O30" i="3"/>
  <c r="O24" i="3" s="1"/>
  <c r="H20" i="3"/>
  <c r="H19" i="3" s="1"/>
  <c r="H18" i="3" s="1"/>
  <c r="H13" i="3" s="1"/>
  <c r="G11" i="3"/>
  <c r="G10" i="3" s="1"/>
  <c r="G9" i="3" s="1"/>
  <c r="G8" i="3" s="1"/>
  <c r="AE28" i="3"/>
  <c r="AE27" i="3" s="1"/>
  <c r="T10" i="3"/>
  <c r="T9" i="3" s="1"/>
  <c r="T8" i="3" s="1"/>
  <c r="T11" i="3"/>
  <c r="F11" i="3"/>
  <c r="F10" i="3" s="1"/>
  <c r="F9" i="3" s="1"/>
  <c r="F8" i="3" s="1"/>
  <c r="I20" i="3"/>
  <c r="AE39" i="3"/>
  <c r="V11" i="3"/>
  <c r="V10" i="3"/>
  <c r="V9" i="3" s="1"/>
  <c r="V8" i="3" s="1"/>
  <c r="V7" i="3" s="1"/>
  <c r="V57" i="3" s="1"/>
  <c r="E30" i="3"/>
  <c r="E24" i="3" s="1"/>
  <c r="AC30" i="3"/>
  <c r="L36" i="3"/>
  <c r="L24" i="3" s="1"/>
  <c r="Y11" i="3"/>
  <c r="Y10" i="3"/>
  <c r="Y9" i="3" s="1"/>
  <c r="Y8" i="3" s="1"/>
  <c r="R39" i="3"/>
  <c r="AE23" i="3"/>
  <c r="AE22" i="3" s="1"/>
  <c r="S22" i="3"/>
  <c r="G22" i="3"/>
  <c r="F22" i="3"/>
  <c r="K22" i="3"/>
  <c r="N36" i="3"/>
  <c r="X30" i="3"/>
  <c r="X24" i="3" s="1"/>
  <c r="I9" i="2"/>
  <c r="I8" i="2"/>
  <c r="I7" i="2" s="1"/>
  <c r="I16" i="2" s="1"/>
  <c r="O8" i="2"/>
  <c r="O7" i="2" s="1"/>
  <c r="O16" i="2" s="1"/>
  <c r="O9" i="2"/>
  <c r="N8" i="2"/>
  <c r="N7" i="2" s="1"/>
  <c r="N16" i="2" s="1"/>
  <c r="N9" i="2"/>
  <c r="H16" i="2"/>
  <c r="M9" i="2"/>
  <c r="M8" i="2"/>
  <c r="M7" i="2" s="1"/>
  <c r="M16" i="2" s="1"/>
  <c r="F16" i="2"/>
  <c r="Q11" i="2"/>
  <c r="Q10" i="2" s="1"/>
  <c r="E10" i="2"/>
  <c r="D16" i="2"/>
  <c r="E12" i="2"/>
  <c r="Q13" i="2"/>
  <c r="Q12" i="2" s="1"/>
  <c r="G16" i="2"/>
  <c r="J9" i="2"/>
  <c r="J8" i="2"/>
  <c r="J7" i="2" s="1"/>
  <c r="J16" i="2" s="1"/>
  <c r="AH7" i="1"/>
  <c r="AH141" i="1" s="1"/>
  <c r="G9" i="1"/>
  <c r="G8" i="1" s="1"/>
  <c r="BG56" i="1"/>
  <c r="BG55" i="1" s="1"/>
  <c r="BG42" i="1" s="1"/>
  <c r="AT125" i="1"/>
  <c r="T68" i="1"/>
  <c r="T56" i="1" s="1"/>
  <c r="AA55" i="1"/>
  <c r="AA42" i="1" s="1"/>
  <c r="AA7" i="1" s="1"/>
  <c r="AA141" i="1" s="1"/>
  <c r="U9" i="1"/>
  <c r="U8" i="1" s="1"/>
  <c r="AT11" i="1"/>
  <c r="AT32" i="1"/>
  <c r="AB55" i="1"/>
  <c r="AB42" i="1" s="1"/>
  <c r="AB7" i="1" s="1"/>
  <c r="AB141" i="1" s="1"/>
  <c r="T102" i="1"/>
  <c r="AT112" i="1"/>
  <c r="AJ55" i="1"/>
  <c r="AJ42" i="1" s="1"/>
  <c r="AJ7" i="1" s="1"/>
  <c r="AJ141" i="1" s="1"/>
  <c r="AT44" i="1"/>
  <c r="R42" i="1"/>
  <c r="R7" i="1" s="1"/>
  <c r="R141" i="1" s="1"/>
  <c r="U56" i="1"/>
  <c r="U55" i="1" s="1"/>
  <c r="U42" i="1" s="1"/>
  <c r="T122" i="1"/>
  <c r="T121" i="1" s="1"/>
  <c r="T120" i="1" s="1"/>
  <c r="AT117" i="1"/>
  <c r="AT61" i="1"/>
  <c r="AG122" i="1"/>
  <c r="AG121" i="1" s="1"/>
  <c r="AG120" i="1" s="1"/>
  <c r="AT109" i="1"/>
  <c r="F7" i="1"/>
  <c r="F141" i="1" s="1"/>
  <c r="AT129" i="1"/>
  <c r="AT105" i="1"/>
  <c r="N55" i="1"/>
  <c r="N42" i="1" s="1"/>
  <c r="N7" i="1" s="1"/>
  <c r="N141" i="1" s="1"/>
  <c r="AY55" i="1"/>
  <c r="AY42" i="1" s="1"/>
  <c r="AY7" i="1" s="1"/>
  <c r="AY141" i="1" s="1"/>
  <c r="H75" i="1"/>
  <c r="AT122" i="1"/>
  <c r="T9" i="1"/>
  <c r="T8" i="1" s="1"/>
  <c r="H55" i="1"/>
  <c r="H42" i="1" s="1"/>
  <c r="H7" i="1" s="1"/>
  <c r="H141" i="1" s="1"/>
  <c r="E55" i="1"/>
  <c r="E42" i="1" s="1"/>
  <c r="E7" i="1" s="1"/>
  <c r="E141" i="1" s="1"/>
  <c r="AT88" i="1"/>
  <c r="D55" i="1"/>
  <c r="D42" i="1" s="1"/>
  <c r="D7" i="1" s="1"/>
  <c r="D141" i="1" s="1"/>
  <c r="AT68" i="1"/>
  <c r="M16" i="3" l="1"/>
  <c r="M15" i="3" s="1"/>
  <c r="M14" i="3" s="1"/>
  <c r="J19" i="3"/>
  <c r="J18" i="3" s="1"/>
  <c r="BG9" i="1"/>
  <c r="BG8" i="1" s="1"/>
  <c r="BG7" i="1" s="1"/>
  <c r="BG141" i="1" s="1"/>
  <c r="BC7" i="1"/>
  <c r="BC141" i="1" s="1"/>
  <c r="AE12" i="3"/>
  <c r="AI7" i="1"/>
  <c r="AI141" i="1" s="1"/>
  <c r="G75" i="1"/>
  <c r="G55" i="1" s="1"/>
  <c r="G42" i="1" s="1"/>
  <c r="G7" i="1" s="1"/>
  <c r="G141" i="1" s="1"/>
  <c r="M19" i="3"/>
  <c r="T55" i="1"/>
  <c r="T42" i="1" s="1"/>
  <c r="T7" i="1" s="1"/>
  <c r="T141" i="1" s="1"/>
  <c r="M11" i="3"/>
  <c r="M10" i="3"/>
  <c r="M9" i="3" s="1"/>
  <c r="M8" i="3" s="1"/>
  <c r="AE10" i="3"/>
  <c r="AE9" i="3" s="1"/>
  <c r="AE8" i="3" s="1"/>
  <c r="AE11" i="3"/>
  <c r="L11" i="3"/>
  <c r="L10" i="3"/>
  <c r="L9" i="3" s="1"/>
  <c r="L8" i="3" s="1"/>
  <c r="U7" i="3"/>
  <c r="U57" i="3" s="1"/>
  <c r="AD36" i="3"/>
  <c r="AD24" i="3" s="1"/>
  <c r="AD18" i="3" s="1"/>
  <c r="AD13" i="3" s="1"/>
  <c r="AD7" i="3" s="1"/>
  <c r="AD57" i="3" s="1"/>
  <c r="M36" i="3"/>
  <c r="M24" i="3" s="1"/>
  <c r="R38" i="3"/>
  <c r="R36" i="3" s="1"/>
  <c r="R24" i="3" s="1"/>
  <c r="Y7" i="3"/>
  <c r="Y57" i="3" s="1"/>
  <c r="I19" i="3"/>
  <c r="I18" i="3" s="1"/>
  <c r="Z7" i="3"/>
  <c r="Z57" i="3" s="1"/>
  <c r="G19" i="3"/>
  <c r="G18" i="3" s="1"/>
  <c r="G13" i="3" s="1"/>
  <c r="G7" i="3" s="1"/>
  <c r="G57" i="3" s="1"/>
  <c r="F19" i="3"/>
  <c r="F18" i="3" s="1"/>
  <c r="F13" i="3" s="1"/>
  <c r="F7" i="3" s="1"/>
  <c r="F57" i="3" s="1"/>
  <c r="AE37" i="3"/>
  <c r="N24" i="3"/>
  <c r="J11" i="3"/>
  <c r="J10" i="3"/>
  <c r="J9" i="3" s="1"/>
  <c r="J8" i="3" s="1"/>
  <c r="L22" i="3"/>
  <c r="L19" i="3" s="1"/>
  <c r="L18" i="3" s="1"/>
  <c r="O22" i="3"/>
  <c r="O19" i="3" s="1"/>
  <c r="O18" i="3" s="1"/>
  <c r="L16" i="3"/>
  <c r="L15" i="3" s="1"/>
  <c r="L14" i="3" s="1"/>
  <c r="H7" i="3"/>
  <c r="H57" i="3" s="1"/>
  <c r="K11" i="3"/>
  <c r="K10" i="3"/>
  <c r="K9" i="3" s="1"/>
  <c r="K8" i="3" s="1"/>
  <c r="N20" i="3"/>
  <c r="AE31" i="3"/>
  <c r="AE30" i="3" s="1"/>
  <c r="S13" i="3"/>
  <c r="S7" i="3" s="1"/>
  <c r="S57" i="3" s="1"/>
  <c r="T7" i="3"/>
  <c r="T57" i="3" s="1"/>
  <c r="Q20" i="3"/>
  <c r="K20" i="3"/>
  <c r="K19" i="3" s="1"/>
  <c r="K18" i="3" s="1"/>
  <c r="K13" i="3" s="1"/>
  <c r="AB11" i="3"/>
  <c r="AB10" i="3"/>
  <c r="AB9" i="3" s="1"/>
  <c r="AB8" i="3" s="1"/>
  <c r="AB7" i="3" s="1"/>
  <c r="AB57" i="3" s="1"/>
  <c r="X18" i="3"/>
  <c r="X13" i="3" s="1"/>
  <c r="X7" i="3" s="1"/>
  <c r="X57" i="3" s="1"/>
  <c r="E7" i="3"/>
  <c r="E57" i="3" s="1"/>
  <c r="AE21" i="3"/>
  <c r="AE20" i="3" s="1"/>
  <c r="AE19" i="3" s="1"/>
  <c r="N22" i="3"/>
  <c r="AA11" i="3"/>
  <c r="AA10" i="3"/>
  <c r="AA9" i="3" s="1"/>
  <c r="AA8" i="3" s="1"/>
  <c r="AA7" i="3" s="1"/>
  <c r="AA57" i="3" s="1"/>
  <c r="J16" i="3"/>
  <c r="J15" i="3" s="1"/>
  <c r="J14" i="3" s="1"/>
  <c r="O16" i="3"/>
  <c r="O15" i="3" s="1"/>
  <c r="O14" i="3" s="1"/>
  <c r="I13" i="3"/>
  <c r="I7" i="3" s="1"/>
  <c r="I57" i="3" s="1"/>
  <c r="Q9" i="2"/>
  <c r="Q8" i="2"/>
  <c r="Q7" i="2" s="1"/>
  <c r="Q16" i="2" s="1"/>
  <c r="Q23" i="2"/>
  <c r="E9" i="2"/>
  <c r="E8" i="2"/>
  <c r="E7" i="2" s="1"/>
  <c r="E16" i="2" s="1"/>
  <c r="AT108" i="1"/>
  <c r="AT43" i="1"/>
  <c r="AT121" i="1"/>
  <c r="AT104" i="1"/>
  <c r="AT116" i="1"/>
  <c r="AT75" i="1"/>
  <c r="AT10" i="1"/>
  <c r="AT56" i="1"/>
  <c r="U7" i="1"/>
  <c r="U141" i="1" s="1"/>
  <c r="AT111" i="1"/>
  <c r="J13" i="3" l="1"/>
  <c r="M18" i="3"/>
  <c r="M13" i="3" s="1"/>
  <c r="M7" i="3" s="1"/>
  <c r="M57" i="3" s="1"/>
  <c r="N19" i="3"/>
  <c r="N18" i="3" s="1"/>
  <c r="N13" i="3" s="1"/>
  <c r="Q16" i="3"/>
  <c r="Q15" i="3" s="1"/>
  <c r="Q14" i="3" s="1"/>
  <c r="Q11" i="3"/>
  <c r="Q10" i="3"/>
  <c r="Q9" i="3" s="1"/>
  <c r="Q8" i="3" s="1"/>
  <c r="O13" i="3"/>
  <c r="Q22" i="3"/>
  <c r="Q19" i="3" s="1"/>
  <c r="Q18" i="3" s="1"/>
  <c r="Q13" i="3" s="1"/>
  <c r="K7" i="3"/>
  <c r="K57" i="3" s="1"/>
  <c r="R21" i="3"/>
  <c r="R20" i="3" s="1"/>
  <c r="O11" i="3"/>
  <c r="O10" i="3"/>
  <c r="O9" i="3" s="1"/>
  <c r="O8" i="3" s="1"/>
  <c r="J7" i="3"/>
  <c r="J57" i="3" s="1"/>
  <c r="L13" i="3"/>
  <c r="L7" i="3" s="1"/>
  <c r="L57" i="3" s="1"/>
  <c r="N11" i="3"/>
  <c r="N10" i="3"/>
  <c r="N9" i="3" s="1"/>
  <c r="N8" i="3" s="1"/>
  <c r="N7" i="3" s="1"/>
  <c r="N57" i="3" s="1"/>
  <c r="AE38" i="3"/>
  <c r="AC36" i="3"/>
  <c r="AC24" i="3" s="1"/>
  <c r="AC18" i="3" s="1"/>
  <c r="AC13" i="3" s="1"/>
  <c r="AC7" i="3" s="1"/>
  <c r="AC57" i="3" s="1"/>
  <c r="R12" i="3"/>
  <c r="AE36" i="3"/>
  <c r="AE24" i="3" s="1"/>
  <c r="AE18" i="3" s="1"/>
  <c r="AE13" i="3" s="1"/>
  <c r="AE7" i="3" s="1"/>
  <c r="AE57" i="3" s="1"/>
  <c r="AT42" i="1"/>
  <c r="AT9" i="1"/>
  <c r="AT103" i="1"/>
  <c r="AT55" i="1"/>
  <c r="AT120" i="1"/>
  <c r="R17" i="3" l="1"/>
  <c r="R16" i="3" s="1"/>
  <c r="R15" i="3" s="1"/>
  <c r="R14" i="3" s="1"/>
  <c r="R23" i="3"/>
  <c r="R22" i="3" s="1"/>
  <c r="R19" i="3" s="1"/>
  <c r="R18" i="3" s="1"/>
  <c r="R13" i="3" s="1"/>
  <c r="Q7" i="3"/>
  <c r="Q57" i="3" s="1"/>
  <c r="O7" i="3"/>
  <c r="O57" i="3" s="1"/>
  <c r="R10" i="3"/>
  <c r="R9" i="3" s="1"/>
  <c r="R8" i="3" s="1"/>
  <c r="R11" i="3"/>
  <c r="AT102" i="1"/>
  <c r="AT8" i="1"/>
  <c r="R7" i="3" l="1"/>
  <c r="R57" i="3" s="1"/>
  <c r="AT7" i="1"/>
  <c r="AT141" i="1" l="1"/>
</calcChain>
</file>

<file path=xl/sharedStrings.xml><?xml version="1.0" encoding="utf-8"?>
<sst xmlns="http://schemas.openxmlformats.org/spreadsheetml/2006/main" count="578" uniqueCount="342">
  <si>
    <t>DEPARTAMENTO ADMINISTRATIVO NACIONAL DE ESTADÍSTICA - DANE</t>
  </si>
  <si>
    <t>CÓDIGO: GFI-020-PDT-003-f-001</t>
  </si>
  <si>
    <t>Informe Mensual de Ejecución del Presupuesto de Gastos</t>
  </si>
  <si>
    <t>VERSIÓN : 06</t>
  </si>
  <si>
    <t>Apropiaciones de la Vigencia</t>
  </si>
  <si>
    <t>SECCION:  0401</t>
  </si>
  <si>
    <r>
      <t>Mes diciem</t>
    </r>
    <r>
      <rPr>
        <b/>
        <u/>
        <sz val="8"/>
        <rFont val="Arial"/>
        <family val="2"/>
      </rPr>
      <t>bre</t>
    </r>
    <r>
      <rPr>
        <b/>
        <sz val="8"/>
        <rFont val="Arial"/>
        <family val="2"/>
      </rPr>
      <t xml:space="preserve"> Vigencia </t>
    </r>
    <r>
      <rPr>
        <b/>
        <u/>
        <sz val="8"/>
        <rFont val="Arial"/>
        <family val="2"/>
      </rPr>
      <t>2025</t>
    </r>
  </si>
  <si>
    <t>UNIDAD EJECUTORA:040101</t>
  </si>
  <si>
    <t>Presupuesto General y Modificaciones</t>
  </si>
  <si>
    <t>RUBRO</t>
  </si>
  <si>
    <t>REC</t>
  </si>
  <si>
    <t>DESCRIPCION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</si>
  <si>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</si>
  <si>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</si>
  <si>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</si>
  <si>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</si>
  <si>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</si>
  <si>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</si>
  <si>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</si>
  <si>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</si>
  <si>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</si>
  <si>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</si>
  <si>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</si>
  <si>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</si>
  <si>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</si>
  <si>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</si>
  <si>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</si>
  <si>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</si>
  <si>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</si>
  <si>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</si>
  <si>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</si>
  <si>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</si>
  <si>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</si>
  <si>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</si>
  <si>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</si>
  <si>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</si>
  <si>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</si>
  <si>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</si>
  <si>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</si>
  <si>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</si>
  <si>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</si>
  <si>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</si>
  <si>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
Enero</t>
  </si>
  <si>
    <t>Obligación
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</si>
  <si>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</si>
  <si>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</si>
  <si>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</si>
  <si>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</si>
  <si>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</si>
  <si>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</si>
  <si>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</si>
  <si>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Octubre</t>
  </si>
  <si>
    <t>Obligación
Noviembre</t>
  </si>
  <si>
    <t>Obligación
Diciembre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</si>
  <si>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</si>
  <si>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</si>
  <si>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</si>
  <si>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</si>
  <si>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</si>
  <si>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</si>
  <si>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</si>
  <si>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</si>
  <si>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</si>
  <si>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</si>
  <si>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</si>
  <si>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</si>
  <si>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</si>
  <si>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</si>
  <si>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</si>
  <si>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>FUNCIONAMIENTO</t>
  </si>
  <si>
    <t>A-01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</si>
  <si>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</si>
  <si>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</si>
  <si>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</si>
  <si>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</si>
  <si>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</si>
  <si>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</si>
  <si>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</si>
  <si>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</si>
  <si>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10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</si>
  <si>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</si>
  <si>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</si>
  <si>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</si>
  <si>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</si>
  <si>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</si>
  <si>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</si>
  <si>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</si>
  <si>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</si>
  <si>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</si>
  <si>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</si>
  <si>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</si>
  <si>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</si>
  <si>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</si>
  <si>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</si>
  <si>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</si>
  <si>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</si>
  <si>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</si>
  <si>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</si>
  <si>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</si>
  <si>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</si>
  <si>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</si>
  <si>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</si>
  <si>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</si>
  <si>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</si>
  <si>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</si>
  <si>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</si>
  <si>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</si>
  <si>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</si>
  <si>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</si>
  <si>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</si>
  <si>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</si>
  <si>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</si>
  <si>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</si>
  <si>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</si>
  <si>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</si>
  <si>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</si>
  <si>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</si>
  <si>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</si>
  <si>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</si>
  <si>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</si>
  <si>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</si>
  <si>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</si>
  <si>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</si>
  <si>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</si>
  <si>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</si>
  <si>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</si>
  <si>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</si>
  <si>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</si>
  <si>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</si>
  <si>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</si>
  <si>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</si>
  <si>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A-01-01-03-005</t>
  </si>
  <si>
    <t>PRIMA DE RIESGO</t>
  </si>
  <si>
    <t>A-01-01-03-013</t>
  </si>
  <si>
    <t>ESTÍMULOS A LOS EMPLEADOS DEL ESTADO</t>
  </si>
  <si>
    <t>A-01-01-03-016</t>
  </si>
  <si>
    <t>PRIMA DE COORDINACIÓN</t>
  </si>
  <si>
    <t>A-01-01-03-030</t>
  </si>
  <si>
    <t>BONIFICACIÓN DE DIRECCIÓN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</si>
  <si>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</si>
  <si>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</si>
  <si>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</si>
  <si>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</si>
  <si>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</si>
  <si>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</si>
  <si>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A-02-01-01-001</t>
  </si>
  <si>
    <t>EDIFICACIONES Y ESTRUCTURAS</t>
  </si>
  <si>
    <t>A-02-01-01-001-001</t>
  </si>
  <si>
    <t>VIVIENDAS</t>
  </si>
  <si>
    <t>A-02-01-01-001-002</t>
  </si>
  <si>
    <t>EDIFICIOS DISTINTOS A VIVIENDAS</t>
  </si>
  <si>
    <t>A-02-01-01-003</t>
  </si>
  <si>
    <t>ACTIVOS FIJOS NO CLASIFICADOS COMO MAQUINARIA Y EQUIPO</t>
  </si>
  <si>
    <t>A-02-01-01-003-008</t>
  </si>
  <si>
    <t>MUEBLES, INSTRUMENTOS MUSICALES, ARTÍCULOS DE DEPORTE Y ANTIGÜEDADES</t>
  </si>
  <si>
    <t>A-02-01-01-004</t>
  </si>
  <si>
    <t>MAQUINARIA Y EQUIPO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</si>
  <si>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</si>
  <si>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</si>
  <si>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</si>
  <si>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</si>
  <si>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</si>
  <si>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</si>
  <si>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A-02-01-01-004-009</t>
  </si>
  <si>
    <t>EQUIPO DE TRANSPORTE</t>
  </si>
  <si>
    <t>A-02-02</t>
  </si>
  <si>
    <t>ADQUISIONES DIFERENTES DE ACTIVOS</t>
  </si>
  <si>
    <t>A-02-02-01</t>
  </si>
  <si>
    <t>MATERIALES Y SUMINISTROS</t>
  </si>
  <si>
    <t>A-02-02-01-001</t>
  </si>
  <si>
    <t>MINERALES; ELECTRICIDAD, GAS Y AGUA</t>
  </si>
  <si>
    <t>A-02-02-01-001-005</t>
  </si>
  <si>
    <t>PIEDRA, ARENA Y ARCILLA</t>
  </si>
  <si>
    <t>A-02-02-01-002</t>
  </si>
  <si>
    <t>PRODUCTOS ALIMENTICIOS, BEBIDAS Y TABACO; TEXTILES, PRENDAS DE VESTIR Y PRODUCTOS DE CUERO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</si>
  <si>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</si>
  <si>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</si>
  <si>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</si>
  <si>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</si>
  <si>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</si>
  <si>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</si>
  <si>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</si>
  <si>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</si>
  <si>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</si>
  <si>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</si>
  <si>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</si>
  <si>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</si>
  <si>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</si>
  <si>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</si>
  <si>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</si>
  <si>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</si>
  <si>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A-02-02-01-004</t>
  </si>
  <si>
    <t>PRODUCTOS METÁLICOS Y PAQUETES DE SOFTWARE</t>
  </si>
  <si>
    <t>A-02-02-01-004-002</t>
  </si>
  <si>
    <t>PRODUCTOS METÁLICOS ELABORADOS (EXCEPTO MAQUINARIA Y EQUIPO)</t>
  </si>
  <si>
    <t>A-02-02-01-004-003</t>
  </si>
  <si>
    <t>MAQUINARIA PARA USO GENERAL</t>
  </si>
  <si>
    <t>A-02-02-01-004-004</t>
  </si>
  <si>
    <t>MAQUINARIA PARA USOS ESPECIALES</t>
  </si>
  <si>
    <t>A-02-02-01-004-005</t>
  </si>
  <si>
    <t>A-02-02-01-004-006</t>
  </si>
  <si>
    <t>A-02-02-01-004-007</t>
  </si>
  <si>
    <t>A-02-02-02</t>
  </si>
  <si>
    <t>ADQUISICIÓN DE SERVICIOS</t>
  </si>
  <si>
    <t>A-02-02-02-005</t>
  </si>
  <si>
    <t>SERVICIOS DE LA CONSTRUCCIÓN</t>
  </si>
  <si>
    <t>A-02-02-02-005-004</t>
  </si>
  <si>
    <t>SERVICIOS DE CONSTRUCCIÓN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</si>
  <si>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</si>
  <si>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</si>
  <si>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</si>
  <si>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</si>
  <si>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</si>
  <si>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</si>
  <si>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</si>
  <si>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</si>
  <si>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</si>
  <si>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</si>
  <si>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</si>
  <si>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</si>
  <si>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</si>
  <si>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</si>
  <si>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</si>
  <si>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</si>
  <si>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</si>
  <si>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</si>
  <si>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</si>
  <si>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</si>
  <si>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</t>
  </si>
  <si>
    <t>SERVICIOS PRESTADOS A LAS EMPRESAS Y SERVICIOS DE PRODUCCIÓN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</si>
  <si>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</si>
  <si>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</si>
  <si>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</si>
  <si>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</si>
  <si>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</si>
  <si>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</si>
  <si>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</si>
  <si>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</si>
  <si>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</si>
  <si>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</si>
  <si>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</si>
  <si>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</si>
  <si>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</si>
  <si>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</si>
  <si>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</si>
  <si>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</si>
  <si>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</si>
  <si>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</si>
  <si>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</si>
  <si>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</si>
  <si>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</si>
  <si>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</si>
  <si>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</si>
  <si>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</si>
  <si>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</si>
  <si>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</si>
  <si>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A-03</t>
  </si>
  <si>
    <t>TRANSFERENCIAS CORRIENTES</t>
  </si>
  <si>
    <t>A-03-02</t>
  </si>
  <si>
    <t>A GOBIERNOS Y ORGANIZACIONES INTERNACIONALES</t>
  </si>
  <si>
    <t>A-03-02-02</t>
  </si>
  <si>
    <t>A ORGANIZACIONES INTERNACIONALES</t>
  </si>
  <si>
    <t>A-03-02-02-105</t>
  </si>
  <si>
    <t>ORGANIZACIONES PARA LA COOPERACIÓN Y EL DESARROLLO ECONÓMICO OCDE</t>
  </si>
  <si>
    <t>A-03-02-02-105-001</t>
  </si>
  <si>
    <t>MEMBRESÍAS</t>
  </si>
  <si>
    <t>A-03-02-02-105-002</t>
  </si>
  <si>
    <t>DISTINTAS A MEMBRESÍAS</t>
  </si>
  <si>
    <t>A-03-03</t>
  </si>
  <si>
    <t>A ENTIDADES DEL GOBIERNO</t>
  </si>
  <si>
    <t>A-03-03-01</t>
  </si>
  <si>
    <t>A ÓRGANOS DEL PGN</t>
  </si>
  <si>
    <t>A-03-03-01-999</t>
  </si>
  <si>
    <t>OTRAS TRANSFERENCIAS - DISTRIBUCIÓN PREVIO CONCEPTO DGPPN</t>
  </si>
  <si>
    <t>A-03-04</t>
  </si>
  <si>
    <t>PRESTACIONES SOCIALES</t>
  </si>
  <si>
    <t>A-03-04-02</t>
  </si>
  <si>
    <t>PRESTACIONES SOCIALES RELACIONADAS CON EL EMPLEO</t>
  </si>
  <si>
    <t>A-03-04-02-012</t>
  </si>
  <si>
    <t>INCAPACIDADES Y LICENCIAS DE MATERNIDAD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</si>
  <si>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</si>
  <si>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</si>
  <si>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</si>
  <si>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</si>
  <si>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</t>
  </si>
  <si>
    <t>SENTENCIAS Y CONCILIACIONES</t>
  </si>
  <si>
    <t>A-03-10-01</t>
  </si>
  <si>
    <t>FALLOS NACIONALES</t>
  </si>
  <si>
    <t>A-03-10-01-001</t>
  </si>
  <si>
    <t>SENTENCIAS</t>
  </si>
  <si>
    <t>A-03-10-01-002</t>
  </si>
  <si>
    <t>CONCILIACIONES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</si>
  <si>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</si>
  <si>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</si>
  <si>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</si>
  <si>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</si>
  <si>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</si>
  <si>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</si>
  <si>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</si>
  <si>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</si>
  <si>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</si>
  <si>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</si>
  <si>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A-08-04</t>
  </si>
  <si>
    <t>CONTRIBUCIONES</t>
  </si>
  <si>
    <t>A-08-04-01</t>
  </si>
  <si>
    <t>CUOTA DE FISCALIZACIÓN Y AUDITAJE</t>
  </si>
  <si>
    <t>A-08-05</t>
  </si>
  <si>
    <t>MULTAS, SANCIONES E INTERESES DE MORA</t>
  </si>
  <si>
    <t>A-08-05-01-003</t>
  </si>
  <si>
    <t>SANCIONES ADMINISTRATIVAS</t>
  </si>
  <si>
    <t>C</t>
  </si>
  <si>
    <t>INVERSIÓN</t>
  </si>
  <si>
    <t>C-0401-1003-30-20104D</t>
  </si>
  <si>
    <t>2. SEGURIDAD HUMANA Y JUSTICIA SOCIAL / D. DATOS SECTORIALES PARA AUMENTAR EL APROVECHAMIENTO DE DATOS EN EL PAÍS</t>
  </si>
  <si>
    <t>C-0401-1003-31-20104D</t>
  </si>
  <si>
    <t>C-0401-1003-32-20104D</t>
  </si>
  <si>
    <t>C-0401-1003-33-20104D</t>
  </si>
  <si>
    <t>C-0401-1003-34-20104D</t>
  </si>
  <si>
    <t>C-0401-1003-35-20104D</t>
  </si>
  <si>
    <t>C-0401-1003-36-20104D</t>
  </si>
  <si>
    <t>C-0499-1003-9-53105B</t>
  </si>
  <si>
    <t>5. CONVERGENCIA REGIONAL / B. ENTIDADES PÚBLICAS TERRITORIALES Y NACIONALES FORTALECIDAS</t>
  </si>
  <si>
    <t>C-0499-1003-10-53105B</t>
  </si>
  <si>
    <t>C-0499-1003-11-53105B</t>
  </si>
  <si>
    <t>C-0499-1003-12-53105B</t>
  </si>
  <si>
    <t>TOTAL PRESUPUESTO DE LA SECCIÓN</t>
  </si>
  <si>
    <t>DEPARTAMENTO ADMINISTRATIVO NACIONAL DE ESTADISTICA - DANE</t>
  </si>
  <si>
    <t>Cuentas por Pagar 2024</t>
  </si>
  <si>
    <r>
      <t xml:space="preserve">Mes </t>
    </r>
    <r>
      <rPr>
        <b/>
        <u/>
        <sz val="8"/>
        <rFont val="Arial"/>
        <family val="2"/>
      </rPr>
      <t xml:space="preserve">diciembre </t>
    </r>
    <r>
      <rPr>
        <b/>
        <sz val="8"/>
        <rFont val="Arial"/>
        <family val="2"/>
      </rPr>
      <t>Vigencia 2025</t>
    </r>
  </si>
  <si>
    <t>UNIDAD EJECUTORA: 040101</t>
  </si>
  <si>
    <t>Obligaciones</t>
  </si>
  <si>
    <t>TOTALES</t>
  </si>
  <si>
    <t>CÓDIGO:  GFI-020-PDT-003-f-001</t>
  </si>
  <si>
    <t>Reservas de Apropiación - 2024</t>
  </si>
  <si>
    <r>
      <t>Mes diciembre</t>
    </r>
    <r>
      <rPr>
        <b/>
        <u/>
        <sz val="8"/>
        <rFont val="Arial"/>
        <family val="2"/>
      </rPr>
      <t xml:space="preserve"> </t>
    </r>
    <r>
      <rPr>
        <b/>
        <sz val="8"/>
        <rFont val="Arial"/>
        <family val="2"/>
      </rPr>
      <t>Vigencia 2025</t>
    </r>
  </si>
  <si>
    <t>UNIDAD EJECUTORA:  040101</t>
  </si>
  <si>
    <t>Reservas Constituidas</t>
  </si>
  <si>
    <t>Compromisos Vigentes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</si>
  <si>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</si>
  <si>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</si>
  <si>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C-0499-1003-7-53105B</t>
  </si>
  <si>
    <t>C-0499-1003-8-53105B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</si>
</sst>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_(* #,##0_);_(* \(#,##0\);_(* &quot;-&quot;??_);_(@_)"/>
    <numFmt numFmtId="167" formatCode="#,##0.00;[Red]#,##0.00"/>
  </numFmts>
  <fonts count="2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Times New Roman"/>
      <family val="1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theme="9" tint="-0.499984740745262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Times New Roman"/>
      <family val="1"/>
    </font>
    <font>
      <sz val="9"/>
      <name val="Calibri"/>
      <family val="2"/>
    </font>
    <font>
      <sz val="8"/>
      <name val="Calibri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D3D3D3"/>
      </left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6">
    <xf numFmtId="0" fontId="0" fillId="0" borderId="0" xfId="0"/>
    <xf numFmtId="164" fontId="2" fillId="2" borderId="1" xfId="0" applyNumberFormat="1" applyFont="1" applyFill="1" applyBorder="1"/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165" fontId="2" fillId="2" borderId="0" xfId="1" applyFont="1" applyFill="1" applyAlignment="1">
      <alignment vertical="center"/>
    </xf>
    <xf numFmtId="164" fontId="2" fillId="2" borderId="0" xfId="0" applyNumberFormat="1" applyFont="1" applyFill="1"/>
    <xf numFmtId="164" fontId="2" fillId="2" borderId="4" xfId="0" applyNumberFormat="1" applyFont="1" applyFill="1" applyBorder="1"/>
    <xf numFmtId="164" fontId="5" fillId="2" borderId="0" xfId="0" applyNumberFormat="1" applyFont="1" applyFill="1"/>
    <xf numFmtId="164" fontId="5" fillId="2" borderId="5" xfId="0" applyNumberFormat="1" applyFont="1" applyFill="1" applyBorder="1"/>
    <xf numFmtId="164" fontId="2" fillId="2" borderId="6" xfId="0" applyNumberFormat="1" applyFont="1" applyFill="1" applyBorder="1"/>
    <xf numFmtId="164" fontId="5" fillId="2" borderId="7" xfId="0" applyNumberFormat="1" applyFont="1" applyFill="1" applyBorder="1"/>
    <xf numFmtId="164" fontId="5" fillId="2" borderId="8" xfId="0" applyNumberFormat="1" applyFont="1" applyFill="1" applyBorder="1"/>
    <xf numFmtId="164" fontId="5" fillId="2" borderId="0" xfId="0" applyNumberFormat="1" applyFont="1" applyFill="1" applyAlignment="1" applyProtection="1">
      <alignment horizontal="left"/>
      <protection locked="0"/>
    </xf>
    <xf numFmtId="164" fontId="2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right"/>
    </xf>
    <xf numFmtId="164" fontId="6" fillId="2" borderId="0" xfId="0" applyNumberFormat="1" applyFont="1" applyFill="1"/>
    <xf numFmtId="164" fontId="5" fillId="2" borderId="6" xfId="0" applyNumberFormat="1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/>
    <xf numFmtId="164" fontId="2" fillId="2" borderId="7" xfId="0" applyNumberFormat="1" applyFont="1" applyFill="1" applyBorder="1"/>
    <xf numFmtId="164" fontId="6" fillId="2" borderId="7" xfId="0" applyNumberFormat="1" applyFont="1" applyFill="1" applyBorder="1"/>
    <xf numFmtId="165" fontId="2" fillId="2" borderId="0" xfId="1" applyFont="1" applyFill="1"/>
    <xf numFmtId="164" fontId="6" fillId="3" borderId="12" xfId="0" applyNumberFormat="1" applyFont="1" applyFill="1" applyBorder="1" applyAlignment="1">
      <alignment horizontal="center" vertical="center" wrapText="1" readingOrder="1"/>
    </xf>
    <xf numFmtId="165" fontId="6" fillId="2" borderId="0" xfId="1" applyFont="1" applyFill="1" applyAlignment="1">
      <alignment horizontal="center" vertical="center"/>
    </xf>
    <xf numFmtId="164" fontId="5" fillId="3" borderId="13" xfId="0" applyNumberFormat="1" applyFont="1" applyFill="1" applyBorder="1" applyAlignment="1">
      <alignment vertical="center" wrapText="1" readingOrder="1"/>
    </xf>
    <xf numFmtId="164" fontId="5" fillId="3" borderId="13" xfId="0" applyNumberFormat="1" applyFont="1" applyFill="1" applyBorder="1" applyAlignment="1">
      <alignment horizontal="center" vertical="center" wrapText="1" readingOrder="1"/>
    </xf>
    <xf numFmtId="165" fontId="2" fillId="2" borderId="0" xfId="1" applyFont="1" applyFill="1" applyBorder="1" applyAlignment="1">
      <alignment vertical="center"/>
    </xf>
    <xf numFmtId="164" fontId="8" fillId="2" borderId="0" xfId="0" applyNumberFormat="1" applyFont="1" applyFill="1"/>
    <xf numFmtId="164" fontId="5" fillId="4" borderId="12" xfId="0" applyNumberFormat="1" applyFont="1" applyFill="1" applyBorder="1" applyAlignment="1">
      <alignment vertical="center" wrapText="1" readingOrder="1"/>
    </xf>
    <xf numFmtId="164" fontId="5" fillId="4" borderId="12" xfId="0" applyNumberFormat="1" applyFont="1" applyFill="1" applyBorder="1" applyAlignment="1">
      <alignment horizontal="center" vertical="center" wrapText="1" readingOrder="1"/>
    </xf>
    <xf numFmtId="164" fontId="5" fillId="5" borderId="13" xfId="0" applyNumberFormat="1" applyFont="1" applyFill="1" applyBorder="1" applyAlignment="1">
      <alignment vertical="center" wrapText="1" readingOrder="1"/>
    </xf>
    <xf numFmtId="164" fontId="5" fillId="5" borderId="13" xfId="0" applyNumberFormat="1" applyFont="1" applyFill="1" applyBorder="1" applyAlignment="1">
      <alignment horizontal="center" vertical="center" wrapText="1" readingOrder="1"/>
    </xf>
    <xf numFmtId="164" fontId="9" fillId="5" borderId="12" xfId="0" applyNumberFormat="1" applyFont="1" applyFill="1" applyBorder="1" applyAlignment="1">
      <alignment vertical="center" wrapText="1" readingOrder="1"/>
    </xf>
    <xf numFmtId="164" fontId="9" fillId="5" borderId="12" xfId="0" applyNumberFormat="1" applyFont="1" applyFill="1" applyBorder="1" applyAlignment="1">
      <alignment horizontal="center" vertical="center" wrapText="1" readingOrder="1"/>
    </xf>
    <xf numFmtId="164" fontId="9" fillId="2" borderId="0" xfId="0" applyNumberFormat="1" applyFont="1" applyFill="1"/>
    <xf numFmtId="164" fontId="6" fillId="2" borderId="12" xfId="0" applyNumberFormat="1" applyFont="1" applyFill="1" applyBorder="1" applyAlignment="1">
      <alignment horizontal="left" vertical="center" wrapText="1" readingOrder="1"/>
    </xf>
    <xf numFmtId="49" fontId="6" fillId="2" borderId="12" xfId="0" applyNumberFormat="1" applyFont="1" applyFill="1" applyBorder="1" applyAlignment="1">
      <alignment horizontal="center" vertical="center" wrapText="1" readingOrder="1"/>
    </xf>
    <xf numFmtId="164" fontId="6" fillId="2" borderId="12" xfId="0" applyNumberFormat="1" applyFont="1" applyFill="1" applyBorder="1" applyAlignment="1">
      <alignment horizontal="left" vertical="center" wrapText="1" indent="1" readingOrder="1"/>
    </xf>
    <xf numFmtId="164" fontId="6" fillId="2" borderId="12" xfId="0" applyNumberFormat="1" applyFont="1" applyFill="1" applyBorder="1" applyAlignment="1">
      <alignment vertical="center" wrapText="1" readingOrder="1"/>
    </xf>
    <xf numFmtId="164" fontId="2" fillId="2" borderId="14" xfId="0" applyNumberFormat="1" applyFont="1" applyFill="1" applyBorder="1" applyAlignment="1">
      <alignment horizontal="left" vertical="center" wrapText="1" readingOrder="1"/>
    </xf>
    <xf numFmtId="49" fontId="2" fillId="2" borderId="14" xfId="0" applyNumberFormat="1" applyFont="1" applyFill="1" applyBorder="1" applyAlignment="1">
      <alignment horizontal="center" vertical="center" wrapText="1" readingOrder="1"/>
    </xf>
    <xf numFmtId="164" fontId="2" fillId="2" borderId="14" xfId="0" applyNumberFormat="1" applyFont="1" applyFill="1" applyBorder="1" applyAlignment="1">
      <alignment horizontal="left" vertical="center" wrapText="1" indent="2" readingOrder="1"/>
    </xf>
    <xf numFmtId="164" fontId="2" fillId="2" borderId="14" xfId="0" applyNumberFormat="1" applyFont="1" applyFill="1" applyBorder="1" applyAlignment="1">
      <alignment vertical="center" wrapText="1" readingOrder="1"/>
    </xf>
    <xf numFmtId="164" fontId="2" fillId="2" borderId="15" xfId="0" applyNumberFormat="1" applyFont="1" applyFill="1" applyBorder="1" applyAlignment="1">
      <alignment horizontal="left" vertical="center" wrapText="1" readingOrder="1"/>
    </xf>
    <xf numFmtId="164" fontId="2" fillId="2" borderId="15" xfId="0" applyNumberFormat="1" applyFont="1" applyFill="1" applyBorder="1" applyAlignment="1">
      <alignment horizontal="left" vertical="center" wrapText="1" indent="2" readingOrder="1"/>
    </xf>
    <xf numFmtId="164" fontId="2" fillId="2" borderId="15" xfId="0" applyNumberFormat="1" applyFont="1" applyFill="1" applyBorder="1" applyAlignment="1">
      <alignment vertical="center" wrapText="1" readingOrder="1"/>
    </xf>
    <xf numFmtId="0" fontId="2" fillId="2" borderId="15" xfId="0" applyFont="1" applyFill="1" applyBorder="1" applyAlignment="1">
      <alignment horizontal="left" vertical="center" wrapText="1" readingOrder="1"/>
    </xf>
    <xf numFmtId="0" fontId="2" fillId="2" borderId="15" xfId="0" applyFont="1" applyFill="1" applyBorder="1" applyAlignment="1">
      <alignment horizontal="left" vertical="center" wrapText="1" indent="2" readingOrder="1"/>
    </xf>
    <xf numFmtId="0" fontId="2" fillId="2" borderId="15" xfId="0" applyFont="1" applyFill="1" applyBorder="1" applyAlignment="1">
      <alignment vertical="center" wrapText="1" readingOrder="1"/>
    </xf>
    <xf numFmtId="49" fontId="9" fillId="5" borderId="12" xfId="0" applyNumberFormat="1" applyFont="1" applyFill="1" applyBorder="1" applyAlignment="1">
      <alignment horizontal="center" vertical="center" wrapText="1" readingOrder="1"/>
    </xf>
    <xf numFmtId="49" fontId="2" fillId="2" borderId="15" xfId="0" applyNumberFormat="1" applyFont="1" applyFill="1" applyBorder="1" applyAlignment="1">
      <alignment horizontal="center" vertical="center" wrapText="1" readingOrder="1"/>
    </xf>
    <xf numFmtId="164" fontId="2" fillId="2" borderId="15" xfId="0" applyNumberFormat="1" applyFont="1" applyFill="1" applyBorder="1" applyAlignment="1">
      <alignment horizontal="left" vertical="center" wrapText="1" indent="1" readingOrder="1"/>
    </xf>
    <xf numFmtId="164" fontId="2" fillId="2" borderId="16" xfId="0" applyNumberFormat="1" applyFont="1" applyFill="1" applyBorder="1" applyAlignment="1">
      <alignment vertical="center" wrapText="1" readingOrder="1"/>
    </xf>
    <xf numFmtId="164" fontId="9" fillId="5" borderId="13" xfId="0" applyNumberFormat="1" applyFont="1" applyFill="1" applyBorder="1" applyAlignment="1">
      <alignment vertical="center" wrapText="1" readingOrder="1"/>
    </xf>
    <xf numFmtId="49" fontId="9" fillId="5" borderId="13" xfId="0" applyNumberFormat="1" applyFont="1" applyFill="1" applyBorder="1" applyAlignment="1">
      <alignment horizontal="center" vertical="center" wrapText="1" readingOrder="1"/>
    </xf>
    <xf numFmtId="164" fontId="9" fillId="5" borderId="17" xfId="0" applyNumberFormat="1" applyFont="1" applyFill="1" applyBorder="1" applyAlignment="1">
      <alignment vertical="center" wrapText="1" readingOrder="1"/>
    </xf>
    <xf numFmtId="164" fontId="9" fillId="5" borderId="18" xfId="0" applyNumberFormat="1" applyFont="1" applyFill="1" applyBorder="1" applyAlignment="1">
      <alignment vertical="center" wrapText="1" readingOrder="1"/>
    </xf>
    <xf numFmtId="164" fontId="9" fillId="5" borderId="19" xfId="0" applyNumberFormat="1" applyFont="1" applyFill="1" applyBorder="1" applyAlignment="1">
      <alignment vertical="center" wrapText="1" readingOrder="1"/>
    </xf>
    <xf numFmtId="164" fontId="6" fillId="2" borderId="20" xfId="0" applyNumberFormat="1" applyFont="1" applyFill="1" applyBorder="1" applyAlignment="1">
      <alignment vertical="center" wrapText="1" readingOrder="1"/>
    </xf>
    <xf numFmtId="164" fontId="6" fillId="2" borderId="17" xfId="0" applyNumberFormat="1" applyFont="1" applyFill="1" applyBorder="1" applyAlignment="1">
      <alignment vertical="center" wrapText="1" readingOrder="1"/>
    </xf>
    <xf numFmtId="164" fontId="6" fillId="2" borderId="21" xfId="0" applyNumberFormat="1" applyFont="1" applyFill="1" applyBorder="1" applyAlignment="1">
      <alignment vertical="center" wrapText="1" readingOrder="1"/>
    </xf>
    <xf numFmtId="164" fontId="6" fillId="2" borderId="22" xfId="0" applyNumberFormat="1" applyFont="1" applyFill="1" applyBorder="1" applyAlignment="1">
      <alignment vertical="center" wrapText="1" readingOrder="1"/>
    </xf>
    <xf numFmtId="164" fontId="6" fillId="2" borderId="23" xfId="0" applyNumberFormat="1" applyFont="1" applyFill="1" applyBorder="1" applyAlignment="1">
      <alignment vertical="center" wrapText="1" readingOrder="1"/>
    </xf>
    <xf numFmtId="164" fontId="6" fillId="2" borderId="24" xfId="0" applyNumberFormat="1" applyFont="1" applyFill="1" applyBorder="1" applyAlignment="1">
      <alignment vertical="center" wrapText="1" readingOrder="1"/>
    </xf>
    <xf numFmtId="164" fontId="6" fillId="2" borderId="25" xfId="0" applyNumberFormat="1" applyFont="1" applyFill="1" applyBorder="1" applyAlignment="1">
      <alignment vertical="center" wrapText="1" readingOrder="1"/>
    </xf>
    <xf numFmtId="164" fontId="2" fillId="2" borderId="26" xfId="0" applyNumberFormat="1" applyFont="1" applyFill="1" applyBorder="1" applyAlignment="1">
      <alignment horizontal="left" vertical="center" wrapText="1" readingOrder="1"/>
    </xf>
    <xf numFmtId="164" fontId="2" fillId="2" borderId="27" xfId="0" applyNumberFormat="1" applyFont="1" applyFill="1" applyBorder="1" applyAlignment="1">
      <alignment vertical="center" wrapText="1" readingOrder="1"/>
    </xf>
    <xf numFmtId="164" fontId="2" fillId="2" borderId="28" xfId="0" applyNumberFormat="1" applyFont="1" applyFill="1" applyBorder="1" applyAlignment="1">
      <alignment vertical="center" wrapText="1" readingOrder="1"/>
    </xf>
    <xf numFmtId="164" fontId="2" fillId="2" borderId="29" xfId="0" applyNumberFormat="1" applyFont="1" applyFill="1" applyBorder="1" applyAlignment="1">
      <alignment vertical="center" wrapText="1" readingOrder="1"/>
    </xf>
    <xf numFmtId="164" fontId="2" fillId="2" borderId="30" xfId="0" applyNumberFormat="1" applyFont="1" applyFill="1" applyBorder="1" applyAlignment="1">
      <alignment vertical="center" wrapText="1" readingOrder="1"/>
    </xf>
    <xf numFmtId="164" fontId="2" fillId="2" borderId="31" xfId="0" applyNumberFormat="1" applyFont="1" applyFill="1" applyBorder="1" applyAlignment="1">
      <alignment vertical="center" wrapText="1" readingOrder="1"/>
    </xf>
    <xf numFmtId="164" fontId="2" fillId="2" borderId="32" xfId="0" applyNumberFormat="1" applyFont="1" applyFill="1" applyBorder="1" applyAlignment="1">
      <alignment vertical="center" wrapText="1" readingOrder="1"/>
    </xf>
    <xf numFmtId="164" fontId="2" fillId="2" borderId="26" xfId="0" applyNumberFormat="1" applyFont="1" applyFill="1" applyBorder="1" applyAlignment="1">
      <alignment vertical="center" wrapText="1" readingOrder="1"/>
    </xf>
    <xf numFmtId="164" fontId="2" fillId="2" borderId="33" xfId="0" applyNumberFormat="1" applyFont="1" applyFill="1" applyBorder="1" applyAlignment="1">
      <alignment horizontal="left" vertical="center" wrapText="1" readingOrder="1"/>
    </xf>
    <xf numFmtId="164" fontId="2" fillId="2" borderId="34" xfId="0" applyNumberFormat="1" applyFont="1" applyFill="1" applyBorder="1" applyAlignment="1">
      <alignment vertical="center" wrapText="1" readingOrder="1"/>
    </xf>
    <xf numFmtId="164" fontId="2" fillId="2" borderId="35" xfId="0" applyNumberFormat="1" applyFont="1" applyFill="1" applyBorder="1" applyAlignment="1">
      <alignment vertical="center" wrapText="1" readingOrder="1"/>
    </xf>
    <xf numFmtId="164" fontId="2" fillId="2" borderId="36" xfId="0" applyNumberFormat="1" applyFont="1" applyFill="1" applyBorder="1" applyAlignment="1">
      <alignment vertical="center" wrapText="1" readingOrder="1"/>
    </xf>
    <xf numFmtId="164" fontId="2" fillId="2" borderId="37" xfId="0" applyNumberFormat="1" applyFont="1" applyFill="1" applyBorder="1" applyAlignment="1">
      <alignment vertical="center" wrapText="1" readingOrder="1"/>
    </xf>
    <xf numFmtId="164" fontId="2" fillId="2" borderId="38" xfId="0" applyNumberFormat="1" applyFont="1" applyFill="1" applyBorder="1" applyAlignment="1">
      <alignment vertical="center" wrapText="1" readingOrder="1"/>
    </xf>
    <xf numFmtId="164" fontId="2" fillId="2" borderId="33" xfId="0" applyNumberFormat="1" applyFont="1" applyFill="1" applyBorder="1" applyAlignment="1">
      <alignment vertical="center" wrapText="1" readingOrder="1"/>
    </xf>
    <xf numFmtId="164" fontId="2" fillId="2" borderId="39" xfId="0" applyNumberFormat="1" applyFont="1" applyFill="1" applyBorder="1" applyAlignment="1">
      <alignment horizontal="left" vertical="center" wrapText="1" readingOrder="1"/>
    </xf>
    <xf numFmtId="49" fontId="2" fillId="2" borderId="40" xfId="0" applyNumberFormat="1" applyFont="1" applyFill="1" applyBorder="1" applyAlignment="1">
      <alignment horizontal="center" vertical="center" wrapText="1" readingOrder="1"/>
    </xf>
    <xf numFmtId="164" fontId="2" fillId="2" borderId="40" xfId="0" applyNumberFormat="1" applyFont="1" applyFill="1" applyBorder="1" applyAlignment="1">
      <alignment horizontal="left" vertical="center" wrapText="1" indent="2" readingOrder="1"/>
    </xf>
    <xf numFmtId="164" fontId="2" fillId="2" borderId="41" xfId="0" applyNumberFormat="1" applyFont="1" applyFill="1" applyBorder="1" applyAlignment="1">
      <alignment vertical="center" wrapText="1" readingOrder="1"/>
    </xf>
    <xf numFmtId="164" fontId="2" fillId="2" borderId="42" xfId="0" applyNumberFormat="1" applyFont="1" applyFill="1" applyBorder="1" applyAlignment="1">
      <alignment vertical="center" wrapText="1" readingOrder="1"/>
    </xf>
    <xf numFmtId="164" fontId="2" fillId="2" borderId="13" xfId="0" applyNumberFormat="1" applyFont="1" applyFill="1" applyBorder="1" applyAlignment="1">
      <alignment vertical="center" wrapText="1" readingOrder="1"/>
    </xf>
    <xf numFmtId="164" fontId="2" fillId="2" borderId="40" xfId="0" applyNumberFormat="1" applyFont="1" applyFill="1" applyBorder="1" applyAlignment="1">
      <alignment vertical="center" wrapText="1" readingOrder="1"/>
    </xf>
    <xf numFmtId="164" fontId="2" fillId="2" borderId="43" xfId="0" applyNumberFormat="1" applyFont="1" applyFill="1" applyBorder="1" applyAlignment="1">
      <alignment vertical="center" wrapText="1" readingOrder="1"/>
    </xf>
    <xf numFmtId="164" fontId="2" fillId="2" borderId="44" xfId="0" applyNumberFormat="1" applyFont="1" applyFill="1" applyBorder="1" applyAlignment="1">
      <alignment vertical="center" wrapText="1" readingOrder="1"/>
    </xf>
    <xf numFmtId="164" fontId="2" fillId="2" borderId="45" xfId="0" applyNumberFormat="1" applyFont="1" applyFill="1" applyBorder="1" applyAlignment="1">
      <alignment vertical="center" wrapText="1" readingOrder="1"/>
    </xf>
    <xf numFmtId="164" fontId="2" fillId="2" borderId="46" xfId="0" applyNumberFormat="1" applyFont="1" applyFill="1" applyBorder="1" applyAlignment="1">
      <alignment vertical="center" wrapText="1" readingOrder="1"/>
    </xf>
    <xf numFmtId="164" fontId="2" fillId="2" borderId="47" xfId="0" applyNumberFormat="1" applyFont="1" applyFill="1" applyBorder="1" applyAlignment="1">
      <alignment vertical="center" wrapText="1" readingOrder="1"/>
    </xf>
    <xf numFmtId="164" fontId="2" fillId="2" borderId="48" xfId="0" applyNumberFormat="1" applyFont="1" applyFill="1" applyBorder="1" applyAlignment="1">
      <alignment vertical="center" wrapText="1" readingOrder="1"/>
    </xf>
    <xf numFmtId="164" fontId="2" fillId="2" borderId="39" xfId="0" applyNumberFormat="1" applyFont="1" applyFill="1" applyBorder="1" applyAlignment="1">
      <alignment vertical="center" wrapText="1" readingOrder="1"/>
    </xf>
    <xf numFmtId="164" fontId="6" fillId="2" borderId="30" xfId="0" applyNumberFormat="1" applyFont="1" applyFill="1" applyBorder="1" applyAlignment="1">
      <alignment vertical="center" wrapText="1" readingOrder="1"/>
    </xf>
    <xf numFmtId="164" fontId="6" fillId="0" borderId="12" xfId="0" applyNumberFormat="1" applyFont="1" applyBorder="1" applyAlignment="1">
      <alignment vertical="center" wrapText="1" readingOrder="1"/>
    </xf>
    <xf numFmtId="164" fontId="2" fillId="2" borderId="12" xfId="0" applyNumberFormat="1" applyFont="1" applyFill="1" applyBorder="1" applyAlignment="1">
      <alignment horizontal="left" vertical="center" wrapText="1" readingOrder="1"/>
    </xf>
    <xf numFmtId="49" fontId="2" fillId="2" borderId="12" xfId="0" applyNumberFormat="1" applyFont="1" applyFill="1" applyBorder="1" applyAlignment="1">
      <alignment horizontal="center" vertical="center" wrapText="1" readingOrder="1"/>
    </xf>
    <xf numFmtId="164" fontId="2" fillId="2" borderId="12" xfId="0" applyNumberFormat="1" applyFont="1" applyFill="1" applyBorder="1" applyAlignment="1">
      <alignment horizontal="left" vertical="center" wrapText="1" indent="1" readingOrder="1"/>
    </xf>
    <xf numFmtId="164" fontId="2" fillId="2" borderId="12" xfId="0" applyNumberFormat="1" applyFont="1" applyFill="1" applyBorder="1" applyAlignment="1">
      <alignment vertical="center" wrapText="1" readingOrder="1"/>
    </xf>
    <xf numFmtId="164" fontId="9" fillId="4" borderId="12" xfId="0" applyNumberFormat="1" applyFont="1" applyFill="1" applyBorder="1" applyAlignment="1">
      <alignment horizontal="center" vertical="center" wrapText="1" readingOrder="1"/>
    </xf>
    <xf numFmtId="164" fontId="5" fillId="4" borderId="12" xfId="0" applyNumberFormat="1" applyFont="1" applyFill="1" applyBorder="1" applyAlignment="1">
      <alignment horizontal="left" vertical="center" wrapText="1" readingOrder="1"/>
    </xf>
    <xf numFmtId="164" fontId="9" fillId="4" borderId="20" xfId="0" applyNumberFormat="1" applyFont="1" applyFill="1" applyBorder="1" applyAlignment="1">
      <alignment vertical="center" wrapText="1" readingOrder="1"/>
    </xf>
    <xf numFmtId="164" fontId="9" fillId="4" borderId="49" xfId="0" applyNumberFormat="1" applyFont="1" applyFill="1" applyBorder="1" applyAlignment="1">
      <alignment vertical="center" wrapText="1" readingOrder="1"/>
    </xf>
    <xf numFmtId="164" fontId="9" fillId="4" borderId="12" xfId="0" applyNumberFormat="1" applyFont="1" applyFill="1" applyBorder="1" applyAlignment="1">
      <alignment vertical="center" wrapText="1" readingOrder="1"/>
    </xf>
    <xf numFmtId="164" fontId="9" fillId="4" borderId="50" xfId="0" applyNumberFormat="1" applyFont="1" applyFill="1" applyBorder="1" applyAlignment="1">
      <alignment vertical="center" wrapText="1" readingOrder="1"/>
    </xf>
    <xf numFmtId="164" fontId="9" fillId="5" borderId="12" xfId="0" applyNumberFormat="1" applyFont="1" applyFill="1" applyBorder="1" applyAlignment="1">
      <alignment horizontal="left" vertical="center" wrapText="1" indent="1" readingOrder="1"/>
    </xf>
    <xf numFmtId="164" fontId="6" fillId="5" borderId="12" xfId="0" applyNumberFormat="1" applyFont="1" applyFill="1" applyBorder="1" applyAlignment="1">
      <alignment vertical="center" wrapText="1" readingOrder="1"/>
    </xf>
    <xf numFmtId="164" fontId="6" fillId="5" borderId="12" xfId="0" applyNumberFormat="1" applyFont="1" applyFill="1" applyBorder="1" applyAlignment="1">
      <alignment horizontal="center" vertical="center" wrapText="1" readingOrder="1"/>
    </xf>
    <xf numFmtId="164" fontId="6" fillId="5" borderId="12" xfId="0" applyNumberFormat="1" applyFont="1" applyFill="1" applyBorder="1" applyAlignment="1">
      <alignment horizontal="left" vertical="center" wrapText="1" indent="2" readingOrder="1"/>
    </xf>
    <xf numFmtId="164" fontId="6" fillId="0" borderId="12" xfId="0" applyNumberFormat="1" applyFont="1" applyBorder="1" applyAlignment="1">
      <alignment horizontal="center" vertical="center" wrapText="1" readingOrder="1"/>
    </xf>
    <xf numFmtId="164" fontId="6" fillId="0" borderId="12" xfId="0" applyNumberFormat="1" applyFont="1" applyBorder="1" applyAlignment="1">
      <alignment horizontal="left" vertical="center" wrapText="1" indent="2" readingOrder="1"/>
    </xf>
    <xf numFmtId="165" fontId="2" fillId="0" borderId="0" xfId="1" applyFont="1" applyFill="1" applyBorder="1" applyAlignment="1">
      <alignment vertical="center"/>
    </xf>
    <xf numFmtId="164" fontId="6" fillId="0" borderId="0" xfId="0" applyNumberFormat="1" applyFont="1"/>
    <xf numFmtId="164" fontId="2" fillId="0" borderId="12" xfId="0" applyNumberFormat="1" applyFont="1" applyBorder="1" applyAlignment="1">
      <alignment vertical="center" wrapText="1" readingOrder="1"/>
    </xf>
    <xf numFmtId="164" fontId="2" fillId="0" borderId="12" xfId="0" applyNumberFormat="1" applyFont="1" applyBorder="1" applyAlignment="1">
      <alignment horizontal="center" vertical="center" wrapText="1" readingOrder="1"/>
    </xf>
    <xf numFmtId="164" fontId="2" fillId="0" borderId="12" xfId="0" applyNumberFormat="1" applyFont="1" applyBorder="1" applyAlignment="1">
      <alignment horizontal="left" vertical="center" wrapText="1" indent="2" readingOrder="1"/>
    </xf>
    <xf numFmtId="164" fontId="2" fillId="0" borderId="0" xfId="0" applyNumberFormat="1" applyFont="1"/>
    <xf numFmtId="164" fontId="6" fillId="2" borderId="12" xfId="0" applyNumberFormat="1" applyFont="1" applyFill="1" applyBorder="1" applyAlignment="1">
      <alignment horizontal="center" vertical="center" wrapText="1" readingOrder="1"/>
    </xf>
    <xf numFmtId="164" fontId="6" fillId="2" borderId="12" xfId="0" applyNumberFormat="1" applyFont="1" applyFill="1" applyBorder="1" applyAlignment="1">
      <alignment horizontal="left" vertical="center" wrapText="1" indent="3" readingOrder="1"/>
    </xf>
    <xf numFmtId="164" fontId="2" fillId="0" borderId="12" xfId="0" applyNumberFormat="1" applyFont="1" applyBorder="1" applyAlignment="1">
      <alignment horizontal="left" vertical="center" wrapText="1" readingOrder="1"/>
    </xf>
    <xf numFmtId="49" fontId="2" fillId="0" borderId="12" xfId="0" applyNumberFormat="1" applyFont="1" applyBorder="1" applyAlignment="1">
      <alignment horizontal="center" vertical="center" wrapText="1" readingOrder="1"/>
    </xf>
    <xf numFmtId="164" fontId="2" fillId="0" borderId="12" xfId="0" applyNumberFormat="1" applyFont="1" applyBorder="1" applyAlignment="1">
      <alignment horizontal="left" vertical="center" wrapText="1" indent="4" readingOrder="1"/>
    </xf>
    <xf numFmtId="164" fontId="9" fillId="0" borderId="0" xfId="0" applyNumberFormat="1" applyFont="1"/>
    <xf numFmtId="164" fontId="2" fillId="0" borderId="14" xfId="0" applyNumberFormat="1" applyFont="1" applyBorder="1" applyAlignment="1">
      <alignment horizontal="left" vertical="center" wrapText="1" readingOrder="1"/>
    </xf>
    <xf numFmtId="49" fontId="2" fillId="0" borderId="14" xfId="0" applyNumberFormat="1" applyFont="1" applyBorder="1" applyAlignment="1">
      <alignment horizontal="center" vertical="center" wrapText="1" readingOrder="1"/>
    </xf>
    <xf numFmtId="164" fontId="2" fillId="0" borderId="14" xfId="0" applyNumberFormat="1" applyFont="1" applyBorder="1" applyAlignment="1">
      <alignment horizontal="left" vertical="center" wrapText="1" indent="4" readingOrder="1"/>
    </xf>
    <xf numFmtId="164" fontId="2" fillId="0" borderId="51" xfId="0" applyNumberFormat="1" applyFont="1" applyBorder="1" applyAlignment="1">
      <alignment vertical="center" wrapText="1" readingOrder="1"/>
    </xf>
    <xf numFmtId="164" fontId="2" fillId="0" borderId="52" xfId="0" applyNumberFormat="1" applyFont="1" applyBorder="1" applyAlignment="1">
      <alignment vertical="center" wrapText="1" readingOrder="1"/>
    </xf>
    <xf numFmtId="164" fontId="2" fillId="0" borderId="53" xfId="0" applyNumberFormat="1" applyFont="1" applyBorder="1" applyAlignment="1">
      <alignment vertical="center" wrapText="1" readingOrder="1"/>
    </xf>
    <xf numFmtId="164" fontId="2" fillId="0" borderId="42" xfId="0" applyNumberFormat="1" applyFont="1" applyBorder="1" applyAlignment="1">
      <alignment vertical="center" wrapText="1" readingOrder="1"/>
    </xf>
    <xf numFmtId="164" fontId="2" fillId="0" borderId="54" xfId="0" applyNumberFormat="1" applyFont="1" applyBorder="1" applyAlignment="1">
      <alignment vertical="center" wrapText="1" readingOrder="1"/>
    </xf>
    <xf numFmtId="164" fontId="2" fillId="0" borderId="26" xfId="0" applyNumberFormat="1" applyFont="1" applyBorder="1" applyAlignment="1">
      <alignment vertical="center" wrapText="1" readingOrder="1"/>
    </xf>
    <xf numFmtId="164" fontId="2" fillId="0" borderId="14" xfId="0" applyNumberFormat="1" applyFont="1" applyBorder="1" applyAlignment="1">
      <alignment vertical="center" wrapText="1" readingOrder="1"/>
    </xf>
    <xf numFmtId="164" fontId="2" fillId="0" borderId="27" xfId="0" applyNumberFormat="1" applyFont="1" applyBorder="1" applyAlignment="1">
      <alignment vertical="center" wrapText="1" readingOrder="1"/>
    </xf>
    <xf numFmtId="164" fontId="2" fillId="0" borderId="42" xfId="0" applyNumberFormat="1" applyFont="1" applyBorder="1" applyAlignment="1">
      <alignment horizontal="left" vertical="center" wrapText="1" indent="4" readingOrder="1"/>
    </xf>
    <xf numFmtId="164" fontId="2" fillId="0" borderId="55" xfId="0" applyNumberFormat="1" applyFont="1" applyBorder="1" applyAlignment="1">
      <alignment vertical="center" wrapText="1" readingOrder="1"/>
    </xf>
    <xf numFmtId="164" fontId="2" fillId="0" borderId="20" xfId="0" applyNumberFormat="1" applyFont="1" applyBorder="1" applyAlignment="1">
      <alignment vertical="center" wrapText="1" readingOrder="1"/>
    </xf>
    <xf numFmtId="164" fontId="2" fillId="0" borderId="40" xfId="0" applyNumberFormat="1" applyFont="1" applyBorder="1" applyAlignment="1">
      <alignment vertical="center" wrapText="1" readingOrder="1"/>
    </xf>
    <xf numFmtId="164" fontId="2" fillId="0" borderId="50" xfId="0" applyNumberFormat="1" applyFont="1" applyBorder="1" applyAlignment="1">
      <alignment vertical="center" wrapText="1" readingOrder="1"/>
    </xf>
    <xf numFmtId="164" fontId="2" fillId="0" borderId="56" xfId="0" applyNumberFormat="1" applyFont="1" applyBorder="1" applyAlignment="1">
      <alignment vertical="center" wrapText="1" readingOrder="1"/>
    </xf>
    <xf numFmtId="164" fontId="2" fillId="0" borderId="40" xfId="0" applyNumberFormat="1" applyFont="1" applyBorder="1" applyAlignment="1">
      <alignment horizontal="left" vertical="center" wrapText="1" indent="4" readingOrder="1"/>
    </xf>
    <xf numFmtId="164" fontId="2" fillId="0" borderId="33" xfId="0" applyNumberFormat="1" applyFont="1" applyBorder="1" applyAlignment="1">
      <alignment vertical="center" wrapText="1" readingOrder="1"/>
    </xf>
    <xf numFmtId="164" fontId="2" fillId="0" borderId="15" xfId="0" applyNumberFormat="1" applyFont="1" applyBorder="1" applyAlignment="1">
      <alignment vertical="center" wrapText="1" readingOrder="1"/>
    </xf>
    <xf numFmtId="164" fontId="2" fillId="0" borderId="34" xfId="0" applyNumberFormat="1" applyFont="1" applyBorder="1" applyAlignment="1">
      <alignment vertical="center" wrapText="1" readingOrder="1"/>
    </xf>
    <xf numFmtId="164" fontId="2" fillId="0" borderId="57" xfId="0" applyNumberFormat="1" applyFont="1" applyBorder="1" applyAlignment="1">
      <alignment horizontal="left" vertical="center" wrapText="1" readingOrder="1"/>
    </xf>
    <xf numFmtId="49" fontId="2" fillId="0" borderId="57" xfId="0" applyNumberFormat="1" applyFont="1" applyBorder="1" applyAlignment="1">
      <alignment horizontal="center" vertical="center" wrapText="1" readingOrder="1"/>
    </xf>
    <xf numFmtId="164" fontId="10" fillId="0" borderId="58" xfId="0" applyNumberFormat="1" applyFont="1" applyBorder="1" applyAlignment="1">
      <alignment horizontal="left" vertical="center" wrapText="1" indent="4" readingOrder="1"/>
    </xf>
    <xf numFmtId="164" fontId="2" fillId="0" borderId="0" xfId="0" applyNumberFormat="1" applyFont="1" applyAlignment="1">
      <alignment vertical="center" wrapText="1" readingOrder="1"/>
    </xf>
    <xf numFmtId="164" fontId="2" fillId="0" borderId="57" xfId="0" applyNumberFormat="1" applyFont="1" applyBorder="1" applyAlignment="1">
      <alignment vertical="center" wrapText="1" readingOrder="1"/>
    </xf>
    <xf numFmtId="164" fontId="6" fillId="5" borderId="57" xfId="0" applyNumberFormat="1" applyFont="1" applyFill="1" applyBorder="1" applyAlignment="1">
      <alignment vertical="center" wrapText="1" readingOrder="1"/>
    </xf>
    <xf numFmtId="164" fontId="2" fillId="5" borderId="12" xfId="0" applyNumberFormat="1" applyFont="1" applyFill="1" applyBorder="1" applyAlignment="1">
      <alignment horizontal="center" vertical="center" wrapText="1" readingOrder="1"/>
    </xf>
    <xf numFmtId="164" fontId="2" fillId="2" borderId="12" xfId="0" applyNumberFormat="1" applyFont="1" applyFill="1" applyBorder="1" applyAlignment="1">
      <alignment horizontal="center" vertical="center" wrapText="1" readingOrder="1"/>
    </xf>
    <xf numFmtId="164" fontId="2" fillId="2" borderId="14" xfId="0" applyNumberFormat="1" applyFont="1" applyFill="1" applyBorder="1" applyAlignment="1">
      <alignment horizontal="left" vertical="center" wrapText="1" indent="4" readingOrder="1"/>
    </xf>
    <xf numFmtId="164" fontId="6" fillId="2" borderId="50" xfId="0" applyNumberFormat="1" applyFont="1" applyFill="1" applyBorder="1" applyAlignment="1">
      <alignment vertical="center" wrapText="1" readingOrder="1"/>
    </xf>
    <xf numFmtId="164" fontId="2" fillId="2" borderId="15" xfId="0" applyNumberFormat="1" applyFont="1" applyFill="1" applyBorder="1" applyAlignment="1">
      <alignment horizontal="center" vertical="center" wrapText="1" readingOrder="1"/>
    </xf>
    <xf numFmtId="164" fontId="2" fillId="2" borderId="15" xfId="0" applyNumberFormat="1" applyFont="1" applyFill="1" applyBorder="1" applyAlignment="1">
      <alignment horizontal="left" vertical="center" wrapText="1" indent="4" readingOrder="1"/>
    </xf>
    <xf numFmtId="164" fontId="2" fillId="2" borderId="14" xfId="0" applyNumberFormat="1" applyFont="1" applyFill="1" applyBorder="1" applyAlignment="1">
      <alignment horizontal="center" vertical="center" wrapText="1" readingOrder="1"/>
    </xf>
    <xf numFmtId="164" fontId="2" fillId="2" borderId="40" xfId="0" applyNumberFormat="1" applyFont="1" applyFill="1" applyBorder="1" applyAlignment="1">
      <alignment horizontal="left" vertical="center" wrapText="1" indent="4" readingOrder="1"/>
    </xf>
    <xf numFmtId="164" fontId="2" fillId="2" borderId="51" xfId="0" applyNumberFormat="1" applyFont="1" applyFill="1" applyBorder="1" applyAlignment="1">
      <alignment vertical="center" wrapText="1" readingOrder="1"/>
    </xf>
    <xf numFmtId="164" fontId="2" fillId="2" borderId="42" xfId="0" applyNumberFormat="1" applyFont="1" applyFill="1" applyBorder="1" applyAlignment="1">
      <alignment horizontal="center" vertical="center" wrapText="1" readingOrder="1"/>
    </xf>
    <xf numFmtId="164" fontId="2" fillId="2" borderId="42" xfId="0" applyNumberFormat="1" applyFont="1" applyFill="1" applyBorder="1" applyAlignment="1">
      <alignment horizontal="left" vertical="center" wrapText="1" indent="4" readingOrder="1"/>
    </xf>
    <xf numFmtId="164" fontId="2" fillId="2" borderId="28" xfId="0" applyNumberFormat="1" applyFont="1" applyFill="1" applyBorder="1" applyAlignment="1">
      <alignment horizontal="center" vertical="center" wrapText="1" readingOrder="1"/>
    </xf>
    <xf numFmtId="164" fontId="2" fillId="2" borderId="28" xfId="0" applyNumberFormat="1" applyFont="1" applyFill="1" applyBorder="1" applyAlignment="1">
      <alignment horizontal="left" vertical="center" wrapText="1" indent="4" readingOrder="1"/>
    </xf>
    <xf numFmtId="164" fontId="2" fillId="2" borderId="40" xfId="0" applyNumberFormat="1" applyFont="1" applyFill="1" applyBorder="1" applyAlignment="1">
      <alignment horizontal="center" vertical="center" wrapText="1" readingOrder="1"/>
    </xf>
    <xf numFmtId="164" fontId="6" fillId="2" borderId="15" xfId="0" applyNumberFormat="1" applyFont="1" applyFill="1" applyBorder="1" applyAlignment="1">
      <alignment vertical="center" wrapText="1" readingOrder="1"/>
    </xf>
    <xf numFmtId="165" fontId="6" fillId="2" borderId="0" xfId="1" applyFont="1" applyFill="1" applyBorder="1" applyAlignment="1">
      <alignment vertical="center"/>
    </xf>
    <xf numFmtId="0" fontId="11" fillId="5" borderId="12" xfId="0" applyFont="1" applyFill="1" applyBorder="1" applyAlignment="1">
      <alignment vertical="center" wrapText="1" readingOrder="1"/>
    </xf>
    <xf numFmtId="0" fontId="11" fillId="5" borderId="12" xfId="0" applyFont="1" applyFill="1" applyBorder="1" applyAlignment="1">
      <alignment horizontal="center" vertical="center" wrapText="1" readingOrder="1"/>
    </xf>
    <xf numFmtId="164" fontId="2" fillId="2" borderId="12" xfId="0" applyNumberFormat="1" applyFont="1" applyFill="1" applyBorder="1" applyAlignment="1">
      <alignment horizontal="left" vertical="center" wrapText="1" indent="3" readingOrder="1"/>
    </xf>
    <xf numFmtId="0" fontId="11" fillId="5" borderId="57" xfId="0" applyFont="1" applyFill="1" applyBorder="1" applyAlignment="1">
      <alignment vertical="center" wrapText="1" readingOrder="1"/>
    </xf>
    <xf numFmtId="0" fontId="11" fillId="5" borderId="57" xfId="0" applyFont="1" applyFill="1" applyBorder="1" applyAlignment="1">
      <alignment horizontal="center" vertical="center" wrapText="1" readingOrder="1"/>
    </xf>
    <xf numFmtId="164" fontId="9" fillId="5" borderId="57" xfId="0" applyNumberFormat="1" applyFont="1" applyFill="1" applyBorder="1" applyAlignment="1">
      <alignment horizontal="left" vertical="center" wrapText="1" indent="1" readingOrder="1"/>
    </xf>
    <xf numFmtId="164" fontId="9" fillId="5" borderId="42" xfId="0" applyNumberFormat="1" applyFont="1" applyFill="1" applyBorder="1" applyAlignment="1">
      <alignment vertical="center" wrapText="1" readingOrder="1"/>
    </xf>
    <xf numFmtId="164" fontId="2" fillId="5" borderId="14" xfId="0" applyNumberFormat="1" applyFont="1" applyFill="1" applyBorder="1" applyAlignment="1">
      <alignment vertical="center" wrapText="1" readingOrder="1"/>
    </xf>
    <xf numFmtId="164" fontId="2" fillId="5" borderId="15" xfId="0" applyNumberFormat="1" applyFont="1" applyFill="1" applyBorder="1" applyAlignment="1">
      <alignment vertical="center" wrapText="1" readingOrder="1"/>
    </xf>
    <xf numFmtId="164" fontId="4" fillId="2" borderId="0" xfId="0" applyNumberFormat="1" applyFont="1" applyFill="1"/>
    <xf numFmtId="164" fontId="2" fillId="2" borderId="59" xfId="0" applyNumberFormat="1" applyFont="1" applyFill="1" applyBorder="1" applyAlignment="1">
      <alignment horizontal="center" vertical="center" wrapText="1" readingOrder="1"/>
    </xf>
    <xf numFmtId="164" fontId="2" fillId="2" borderId="57" xfId="0" applyNumberFormat="1" applyFont="1" applyFill="1" applyBorder="1" applyAlignment="1">
      <alignment horizontal="center" vertical="center" wrapText="1" readingOrder="1"/>
    </xf>
    <xf numFmtId="164" fontId="2" fillId="2" borderId="57" xfId="0" applyNumberFormat="1" applyFont="1" applyFill="1" applyBorder="1" applyAlignment="1">
      <alignment horizontal="left" vertical="center" wrapText="1" indent="3" readingOrder="1"/>
    </xf>
    <xf numFmtId="164" fontId="2" fillId="2" borderId="57" xfId="0" applyNumberFormat="1" applyFont="1" applyFill="1" applyBorder="1" applyAlignment="1">
      <alignment vertical="center" wrapText="1" readingOrder="1"/>
    </xf>
    <xf numFmtId="164" fontId="2" fillId="2" borderId="52" xfId="0" applyNumberFormat="1" applyFont="1" applyFill="1" applyBorder="1" applyAlignment="1">
      <alignment vertical="center" wrapText="1" readingOrder="1"/>
    </xf>
    <xf numFmtId="164" fontId="2" fillId="2" borderId="42" xfId="0" applyNumberFormat="1" applyFont="1" applyFill="1" applyBorder="1" applyAlignment="1">
      <alignment horizontal="left" vertical="center" wrapText="1" indent="3" readingOrder="1"/>
    </xf>
    <xf numFmtId="164" fontId="5" fillId="4" borderId="12" xfId="0" applyNumberFormat="1" applyFont="1" applyFill="1" applyBorder="1" applyAlignment="1">
      <alignment horizontal="left" vertical="center" wrapText="1" indent="1" readingOrder="1"/>
    </xf>
    <xf numFmtId="164" fontId="5" fillId="4" borderId="57" xfId="0" applyNumberFormat="1" applyFont="1" applyFill="1" applyBorder="1" applyAlignment="1">
      <alignment vertical="center" wrapText="1" readingOrder="1"/>
    </xf>
    <xf numFmtId="164" fontId="9" fillId="5" borderId="12" xfId="0" applyNumberFormat="1" applyFont="1" applyFill="1" applyBorder="1" applyAlignment="1">
      <alignment horizontal="left" vertical="center" wrapText="1" indent="2" readingOrder="1"/>
    </xf>
    <xf numFmtId="164" fontId="6" fillId="5" borderId="12" xfId="0" applyNumberFormat="1" applyFont="1" applyFill="1" applyBorder="1" applyAlignment="1">
      <alignment horizontal="left" vertical="center" wrapText="1" indent="3" readingOrder="1"/>
    </xf>
    <xf numFmtId="0" fontId="12" fillId="2" borderId="60" xfId="0" applyFont="1" applyFill="1" applyBorder="1" applyAlignment="1">
      <alignment vertical="center" wrapText="1" readingOrder="1"/>
    </xf>
    <xf numFmtId="164" fontId="2" fillId="2" borderId="58" xfId="0" applyNumberFormat="1" applyFont="1" applyFill="1" applyBorder="1" applyAlignment="1">
      <alignment horizontal="center" vertical="center" wrapText="1" readingOrder="1"/>
    </xf>
    <xf numFmtId="0" fontId="12" fillId="2" borderId="58" xfId="0" applyFont="1" applyFill="1" applyBorder="1" applyAlignment="1">
      <alignment horizontal="left" vertical="center" wrapText="1" indent="4" readingOrder="1"/>
    </xf>
    <xf numFmtId="164" fontId="2" fillId="2" borderId="58" xfId="0" applyNumberFormat="1" applyFont="1" applyFill="1" applyBorder="1" applyAlignment="1">
      <alignment vertical="center" wrapText="1" readingOrder="1"/>
    </xf>
    <xf numFmtId="164" fontId="9" fillId="5" borderId="57" xfId="0" applyNumberFormat="1" applyFont="1" applyFill="1" applyBorder="1" applyAlignment="1">
      <alignment vertical="center" wrapText="1" readingOrder="1"/>
    </xf>
    <xf numFmtId="164" fontId="2" fillId="2" borderId="14" xfId="0" applyNumberFormat="1" applyFont="1" applyFill="1" applyBorder="1" applyAlignment="1">
      <alignment horizontal="left" vertical="center" wrapText="1" indent="3" readingOrder="1"/>
    </xf>
    <xf numFmtId="164" fontId="9" fillId="2" borderId="42" xfId="0" applyNumberFormat="1" applyFont="1" applyFill="1" applyBorder="1" applyAlignment="1">
      <alignment vertical="center" wrapText="1" readingOrder="1"/>
    </xf>
    <xf numFmtId="164" fontId="5" fillId="3" borderId="13" xfId="0" applyNumberFormat="1" applyFont="1" applyFill="1" applyBorder="1" applyAlignment="1">
      <alignment horizontal="left" vertical="center" wrapText="1" readingOrder="1"/>
    </xf>
    <xf numFmtId="164" fontId="5" fillId="3" borderId="17" xfId="0" applyNumberFormat="1" applyFont="1" applyFill="1" applyBorder="1" applyAlignment="1">
      <alignment vertical="center" wrapText="1" readingOrder="1"/>
    </xf>
    <xf numFmtId="164" fontId="5" fillId="3" borderId="19" xfId="0" applyNumberFormat="1" applyFont="1" applyFill="1" applyBorder="1" applyAlignment="1">
      <alignment vertical="center" wrapText="1" readingOrder="1"/>
    </xf>
    <xf numFmtId="164" fontId="5" fillId="3" borderId="12" xfId="0" applyNumberFormat="1" applyFont="1" applyFill="1" applyBorder="1" applyAlignment="1">
      <alignment vertical="center" wrapText="1" readingOrder="1"/>
    </xf>
    <xf numFmtId="0" fontId="13" fillId="0" borderId="15" xfId="0" applyFont="1" applyBorder="1" applyAlignment="1">
      <alignment vertical="center" wrapText="1" readingOrder="1"/>
    </xf>
    <xf numFmtId="164" fontId="2" fillId="0" borderId="15" xfId="0" applyNumberFormat="1" applyFont="1" applyBorder="1" applyAlignment="1">
      <alignment horizontal="center" vertical="center" wrapText="1" readingOrder="1"/>
    </xf>
    <xf numFmtId="0" fontId="13" fillId="0" borderId="15" xfId="0" applyFont="1" applyBorder="1" applyAlignment="1">
      <alignment horizontal="left" vertical="center" wrapText="1" readingOrder="1"/>
    </xf>
    <xf numFmtId="164" fontId="2" fillId="0" borderId="35" xfId="0" applyNumberFormat="1" applyFont="1" applyBorder="1" applyAlignment="1">
      <alignment vertical="center" wrapText="1" readingOrder="1"/>
    </xf>
    <xf numFmtId="164" fontId="2" fillId="0" borderId="36" xfId="0" applyNumberFormat="1" applyFont="1" applyBorder="1" applyAlignment="1">
      <alignment vertical="center" wrapText="1" readingOrder="1"/>
    </xf>
    <xf numFmtId="164" fontId="2" fillId="0" borderId="38" xfId="0" applyNumberFormat="1" applyFont="1" applyBorder="1" applyAlignment="1">
      <alignment vertical="center" wrapText="1" readingOrder="1"/>
    </xf>
    <xf numFmtId="0" fontId="13" fillId="2" borderId="15" xfId="0" applyFont="1" applyFill="1" applyBorder="1" applyAlignment="1">
      <alignment vertical="center" wrapText="1" readingOrder="1"/>
    </xf>
    <xf numFmtId="0" fontId="13" fillId="2" borderId="15" xfId="0" applyFont="1" applyFill="1" applyBorder="1" applyAlignment="1">
      <alignment horizontal="left" vertical="center" wrapText="1" readingOrder="1"/>
    </xf>
    <xf numFmtId="0" fontId="2" fillId="2" borderId="0" xfId="0" applyFont="1" applyFill="1"/>
    <xf numFmtId="0" fontId="13" fillId="2" borderId="40" xfId="0" applyFont="1" applyFill="1" applyBorder="1" applyAlignment="1">
      <alignment vertical="center" wrapText="1" readingOrder="1"/>
    </xf>
    <xf numFmtId="0" fontId="13" fillId="2" borderId="40" xfId="0" applyFont="1" applyFill="1" applyBorder="1" applyAlignment="1">
      <alignment horizontal="left" vertical="center" wrapText="1" readingOrder="1"/>
    </xf>
    <xf numFmtId="164" fontId="5" fillId="3" borderId="12" xfId="0" applyNumberFormat="1" applyFont="1" applyFill="1" applyBorder="1" applyAlignment="1">
      <alignment horizontal="center" vertical="center" wrapText="1" readingOrder="1"/>
    </xf>
    <xf numFmtId="164" fontId="5" fillId="3" borderId="50" xfId="0" applyNumberFormat="1" applyFont="1" applyFill="1" applyBorder="1" applyAlignment="1">
      <alignment vertical="center" wrapText="1" readingOrder="1"/>
    </xf>
    <xf numFmtId="164" fontId="5" fillId="3" borderId="20" xfId="0" applyNumberFormat="1" applyFont="1" applyFill="1" applyBorder="1" applyAlignment="1">
      <alignment vertical="center" wrapText="1" readingOrder="1"/>
    </xf>
    <xf numFmtId="164" fontId="6" fillId="2" borderId="0" xfId="0" applyNumberFormat="1" applyFont="1" applyFill="1" applyAlignment="1">
      <alignment horizontal="center"/>
    </xf>
    <xf numFmtId="164" fontId="14" fillId="2" borderId="0" xfId="0" applyNumberFormat="1" applyFont="1" applyFill="1"/>
    <xf numFmtId="165" fontId="6" fillId="2" borderId="0" xfId="1" applyFont="1" applyFill="1" applyAlignment="1">
      <alignment vertical="center"/>
    </xf>
    <xf numFmtId="164" fontId="6" fillId="2" borderId="0" xfId="0" applyNumberFormat="1" applyFont="1" applyFill="1" applyAlignment="1">
      <alignment horizontal="center" vertical="center" wrapText="1" readingOrder="1"/>
    </xf>
    <xf numFmtId="164" fontId="17" fillId="2" borderId="0" xfId="0" applyNumberFormat="1" applyFont="1" applyFill="1"/>
    <xf numFmtId="165" fontId="17" fillId="2" borderId="0" xfId="1" applyFont="1" applyFill="1" applyBorder="1"/>
    <xf numFmtId="165" fontId="6" fillId="2" borderId="0" xfId="1" applyFont="1" applyFill="1" applyBorder="1"/>
    <xf numFmtId="165" fontId="18" fillId="2" borderId="0" xfId="1" applyFont="1" applyFill="1"/>
    <xf numFmtId="165" fontId="2" fillId="2" borderId="0" xfId="1" applyFont="1" applyFill="1" applyBorder="1"/>
    <xf numFmtId="165" fontId="19" fillId="2" borderId="0" xfId="1" applyFont="1" applyFill="1"/>
    <xf numFmtId="164" fontId="20" fillId="2" borderId="0" xfId="0" applyNumberFormat="1" applyFont="1" applyFill="1"/>
    <xf numFmtId="165" fontId="20" fillId="2" borderId="0" xfId="1" applyFont="1" applyFill="1" applyBorder="1"/>
    <xf numFmtId="164" fontId="2" fillId="2" borderId="0" xfId="0" applyNumberFormat="1" applyFont="1" applyFill="1" applyAlignment="1">
      <alignment wrapText="1"/>
    </xf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/>
    <xf numFmtId="0" fontId="2" fillId="0" borderId="4" xfId="0" applyFont="1" applyBorder="1"/>
    <xf numFmtId="0" fontId="5" fillId="0" borderId="0" xfId="0" applyFont="1"/>
    <xf numFmtId="0" fontId="5" fillId="0" borderId="5" xfId="0" applyFont="1" applyBorder="1"/>
    <xf numFmtId="0" fontId="2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Alignment="1" applyProtection="1">
      <alignment horizontal="left"/>
      <protection locked="0"/>
    </xf>
    <xf numFmtId="3" fontId="2" fillId="0" borderId="0" xfId="0" applyNumberFormat="1" applyFont="1"/>
    <xf numFmtId="3" fontId="6" fillId="0" borderId="0" xfId="0" applyNumberFormat="1" applyFont="1" applyAlignment="1">
      <alignment horizontal="right"/>
    </xf>
    <xf numFmtId="0" fontId="6" fillId="0" borderId="0" xfId="0" applyFont="1"/>
    <xf numFmtId="3" fontId="6" fillId="0" borderId="0" xfId="0" applyNumberFormat="1" applyFont="1"/>
    <xf numFmtId="3" fontId="21" fillId="3" borderId="12" xfId="0" applyNumberFormat="1" applyFont="1" applyFill="1" applyBorder="1" applyAlignment="1">
      <alignment horizontal="center" vertical="center" wrapText="1" readingOrder="1"/>
    </xf>
    <xf numFmtId="0" fontId="8" fillId="0" borderId="0" xfId="0" applyFont="1"/>
    <xf numFmtId="3" fontId="12" fillId="5" borderId="15" xfId="0" applyNumberFormat="1" applyFont="1" applyFill="1" applyBorder="1" applyAlignment="1">
      <alignment vertical="center" wrapText="1" readingOrder="1"/>
    </xf>
    <xf numFmtId="164" fontId="6" fillId="0" borderId="14" xfId="0" applyNumberFormat="1" applyFont="1" applyBorder="1" applyAlignment="1">
      <alignment vertical="center" wrapText="1" readingOrder="1"/>
    </xf>
    <xf numFmtId="164" fontId="6" fillId="0" borderId="14" xfId="0" applyNumberFormat="1" applyFont="1" applyBorder="1" applyAlignment="1">
      <alignment horizontal="center" vertical="center" wrapText="1" readingOrder="1"/>
    </xf>
    <xf numFmtId="164" fontId="2" fillId="0" borderId="13" xfId="0" applyNumberFormat="1" applyFont="1" applyBorder="1" applyAlignment="1">
      <alignment vertical="center" wrapText="1" readingOrder="1"/>
    </xf>
    <xf numFmtId="164" fontId="2" fillId="0" borderId="13" xfId="0" applyNumberFormat="1" applyFont="1" applyBorder="1" applyAlignment="1">
      <alignment horizontal="center" vertical="center" wrapText="1" readingOrder="1"/>
    </xf>
    <xf numFmtId="3" fontId="12" fillId="0" borderId="15" xfId="0" applyNumberFormat="1" applyFont="1" applyBorder="1" applyAlignment="1">
      <alignment vertical="center" wrapText="1" readingOrder="1"/>
    </xf>
    <xf numFmtId="164" fontId="5" fillId="3" borderId="12" xfId="0" applyNumberFormat="1" applyFont="1" applyFill="1" applyBorder="1" applyAlignment="1">
      <alignment horizontal="left" vertical="center" wrapText="1" readingOrder="1"/>
    </xf>
    <xf numFmtId="0" fontId="13" fillId="0" borderId="28" xfId="0" applyFont="1" applyBorder="1" applyAlignment="1">
      <alignment horizontal="left" vertical="center" wrapText="1" readingOrder="1"/>
    </xf>
    <xf numFmtId="164" fontId="2" fillId="0" borderId="28" xfId="0" applyNumberFormat="1" applyFont="1" applyBorder="1" applyAlignment="1">
      <alignment vertical="center" wrapText="1" readingOrder="1"/>
    </xf>
    <xf numFmtId="164" fontId="2" fillId="0" borderId="42" xfId="0" applyNumberFormat="1" applyFont="1" applyBorder="1" applyAlignment="1">
      <alignment horizontal="center" vertical="center" wrapText="1" readingOrder="1"/>
    </xf>
    <xf numFmtId="0" fontId="13" fillId="0" borderId="61" xfId="0" applyFont="1" applyBorder="1" applyAlignment="1">
      <alignment horizontal="left" vertical="center" wrapText="1" readingOrder="1"/>
    </xf>
    <xf numFmtId="164" fontId="2" fillId="0" borderId="58" xfId="0" applyNumberFormat="1" applyFont="1" applyBorder="1" applyAlignment="1">
      <alignment vertical="center" wrapText="1" readingOrder="1"/>
    </xf>
    <xf numFmtId="3" fontId="6" fillId="3" borderId="12" xfId="0" applyNumberFormat="1" applyFont="1" applyFill="1" applyBorder="1" applyAlignment="1">
      <alignment vertical="center"/>
    </xf>
    <xf numFmtId="43" fontId="2" fillId="0" borderId="0" xfId="2" applyFont="1"/>
    <xf numFmtId="43" fontId="2" fillId="0" borderId="0" xfId="0" applyNumberFormat="1" applyFont="1"/>
    <xf numFmtId="0" fontId="2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2" borderId="4" xfId="0" applyFont="1" applyFill="1" applyBorder="1"/>
    <xf numFmtId="0" fontId="5" fillId="2" borderId="0" xfId="0" applyFont="1" applyFill="1"/>
    <xf numFmtId="0" fontId="5" fillId="2" borderId="5" xfId="0" applyFont="1" applyFill="1" applyBorder="1"/>
    <xf numFmtId="0" fontId="2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0" xfId="0" applyFont="1" applyFill="1" applyAlignment="1" applyProtection="1">
      <alignment horizontal="left"/>
      <protection locked="0"/>
    </xf>
    <xf numFmtId="3" fontId="2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0" fontId="6" fillId="2" borderId="0" xfId="0" applyFont="1" applyFill="1"/>
    <xf numFmtId="3" fontId="6" fillId="2" borderId="0" xfId="0" applyNumberFormat="1" applyFont="1" applyFill="1"/>
    <xf numFmtId="164" fontId="9" fillId="3" borderId="12" xfId="0" applyNumberFormat="1" applyFont="1" applyFill="1" applyBorder="1" applyAlignment="1">
      <alignment horizontal="center" vertical="center" wrapText="1" readingOrder="1"/>
    </xf>
    <xf numFmtId="3" fontId="11" fillId="3" borderId="12" xfId="0" applyNumberFormat="1" applyFont="1" applyFill="1" applyBorder="1" applyAlignment="1">
      <alignment horizontal="center" vertical="center" wrapText="1" readingOrder="1"/>
    </xf>
    <xf numFmtId="0" fontId="4" fillId="2" borderId="0" xfId="0" applyFont="1" applyFill="1"/>
    <xf numFmtId="164" fontId="9" fillId="3" borderId="12" xfId="0" applyNumberFormat="1" applyFont="1" applyFill="1" applyBorder="1" applyAlignment="1">
      <alignment vertical="center" wrapText="1" readingOrder="1"/>
    </xf>
    <xf numFmtId="3" fontId="4" fillId="2" borderId="0" xfId="0" applyNumberFormat="1" applyFont="1" applyFill="1"/>
    <xf numFmtId="164" fontId="9" fillId="4" borderId="12" xfId="0" applyNumberFormat="1" applyFont="1" applyFill="1" applyBorder="1" applyAlignment="1">
      <alignment horizontal="left" vertical="center" wrapText="1" readingOrder="1"/>
    </xf>
    <xf numFmtId="0" fontId="9" fillId="2" borderId="0" xfId="0" applyFont="1" applyFill="1"/>
    <xf numFmtId="0" fontId="22" fillId="2" borderId="0" xfId="0" applyFont="1" applyFill="1" applyAlignment="1">
      <alignment vertical="center" wrapText="1" readingOrder="1"/>
    </xf>
    <xf numFmtId="165" fontId="23" fillId="2" borderId="0" xfId="1" applyFont="1" applyFill="1"/>
    <xf numFmtId="164" fontId="9" fillId="2" borderId="12" xfId="0" applyNumberFormat="1" applyFont="1" applyFill="1" applyBorder="1" applyAlignment="1">
      <alignment vertical="center" wrapText="1" readingOrder="1"/>
    </xf>
    <xf numFmtId="164" fontId="9" fillId="2" borderId="12" xfId="0" applyNumberFormat="1" applyFont="1" applyFill="1" applyBorder="1" applyAlignment="1">
      <alignment horizontal="center" vertical="center" wrapText="1" readingOrder="1"/>
    </xf>
    <xf numFmtId="164" fontId="9" fillId="2" borderId="12" xfId="0" applyNumberFormat="1" applyFont="1" applyFill="1" applyBorder="1" applyAlignment="1">
      <alignment horizontal="left" vertical="center" wrapText="1" indent="1" readingOrder="1"/>
    </xf>
    <xf numFmtId="0" fontId="13" fillId="2" borderId="0" xfId="0" applyFont="1" applyFill="1" applyAlignment="1">
      <alignment vertical="center" wrapText="1" readingOrder="1"/>
    </xf>
    <xf numFmtId="165" fontId="24" fillId="2" borderId="0" xfId="1" applyFont="1" applyFill="1"/>
    <xf numFmtId="166" fontId="23" fillId="2" borderId="0" xfId="1" applyNumberFormat="1" applyFont="1" applyFill="1"/>
    <xf numFmtId="164" fontId="4" fillId="5" borderId="12" xfId="0" applyNumberFormat="1" applyFont="1" applyFill="1" applyBorder="1" applyAlignment="1">
      <alignment horizontal="center" vertical="center" wrapText="1" readingOrder="1"/>
    </xf>
    <xf numFmtId="164" fontId="9" fillId="2" borderId="12" xfId="0" applyNumberFormat="1" applyFont="1" applyFill="1" applyBorder="1" applyAlignment="1">
      <alignment horizontal="left" vertical="center" wrapText="1" indent="2" readingOrder="1"/>
    </xf>
    <xf numFmtId="0" fontId="11" fillId="2" borderId="12" xfId="0" applyFont="1" applyFill="1" applyBorder="1" applyAlignment="1">
      <alignment vertical="center" wrapText="1" readingOrder="1"/>
    </xf>
    <xf numFmtId="0" fontId="25" fillId="2" borderId="0" xfId="0" applyFont="1" applyFill="1" applyAlignment="1">
      <alignment vertical="center" wrapText="1" readingOrder="1"/>
    </xf>
    <xf numFmtId="165" fontId="4" fillId="2" borderId="0" xfId="1" applyFont="1" applyFill="1"/>
    <xf numFmtId="0" fontId="12" fillId="2" borderId="12" xfId="0" applyFont="1" applyFill="1" applyBorder="1" applyAlignment="1">
      <alignment vertical="center" wrapText="1" readingOrder="1"/>
    </xf>
    <xf numFmtId="167" fontId="2" fillId="0" borderId="12" xfId="0" applyNumberFormat="1" applyFont="1" applyBorder="1" applyAlignment="1">
      <alignment vertical="center" wrapText="1" readingOrder="1"/>
    </xf>
    <xf numFmtId="0" fontId="12" fillId="2" borderId="0" xfId="0" applyFont="1" applyFill="1" applyAlignment="1">
      <alignment vertical="center" wrapText="1" readingOrder="1"/>
    </xf>
    <xf numFmtId="3" fontId="9" fillId="2" borderId="0" xfId="0" applyNumberFormat="1" applyFont="1" applyFill="1"/>
    <xf numFmtId="164" fontId="4" fillId="2" borderId="12" xfId="0" applyNumberFormat="1" applyFont="1" applyFill="1" applyBorder="1" applyAlignment="1">
      <alignment vertical="center" wrapText="1" readingOrder="1"/>
    </xf>
    <xf numFmtId="164" fontId="9" fillId="3" borderId="12" xfId="0" applyNumberFormat="1" applyFont="1" applyFill="1" applyBorder="1" applyAlignment="1">
      <alignment horizontal="left" vertical="center" wrapText="1" readingOrder="1"/>
    </xf>
    <xf numFmtId="165" fontId="4" fillId="2" borderId="0" xfId="1" applyFont="1" applyFill="1" applyBorder="1"/>
    <xf numFmtId="164" fontId="9" fillId="2" borderId="12" xfId="0" applyNumberFormat="1" applyFont="1" applyFill="1" applyBorder="1" applyAlignment="1">
      <alignment horizontal="left" vertical="center" wrapText="1" indent="3" readingOrder="1"/>
    </xf>
    <xf numFmtId="164" fontId="2" fillId="2" borderId="12" xfId="0" applyNumberFormat="1" applyFont="1" applyFill="1" applyBorder="1" applyAlignment="1">
      <alignment horizontal="left" vertical="center" wrapText="1" indent="4" readingOrder="1"/>
    </xf>
    <xf numFmtId="164" fontId="2" fillId="2" borderId="12" xfId="0" applyNumberFormat="1" applyFont="1" applyFill="1" applyBorder="1" applyAlignment="1">
      <alignment horizontal="justify" vertical="center" wrapText="1" readingOrder="1"/>
    </xf>
    <xf numFmtId="167" fontId="2" fillId="2" borderId="12" xfId="0" applyNumberFormat="1" applyFont="1" applyFill="1" applyBorder="1" applyAlignment="1">
      <alignment vertical="center" wrapText="1" readingOrder="1"/>
    </xf>
    <xf numFmtId="166" fontId="24" fillId="2" borderId="0" xfId="1" applyNumberFormat="1" applyFont="1" applyFill="1"/>
    <xf numFmtId="166" fontId="2" fillId="2" borderId="0" xfId="0" applyNumberFormat="1" applyFont="1" applyFill="1"/>
    <xf numFmtId="3" fontId="9" fillId="6" borderId="12" xfId="0" applyNumberFormat="1" applyFont="1" applyFill="1" applyBorder="1" applyAlignment="1">
      <alignment vertical="center"/>
    </xf>
    <xf numFmtId="167" fontId="9" fillId="6" borderId="12" xfId="0" applyNumberFormat="1" applyFont="1" applyFill="1" applyBorder="1" applyAlignment="1">
      <alignment vertical="center"/>
    </xf>
    <xf numFmtId="0" fontId="14" fillId="2" borderId="0" xfId="0" applyFont="1" applyFill="1"/>
    <xf numFmtId="3" fontId="14" fillId="2" borderId="0" xfId="0" applyNumberFormat="1" applyFont="1" applyFill="1"/>
    <xf numFmtId="165" fontId="14" fillId="2" borderId="0" xfId="1" applyFont="1" applyFill="1"/>
    <xf numFmtId="166" fontId="14" fillId="2" borderId="0" xfId="1" applyNumberFormat="1" applyFont="1" applyFill="1"/>
    <xf numFmtId="3" fontId="20" fillId="2" borderId="0" xfId="0" applyNumberFormat="1" applyFont="1" applyFill="1"/>
    <xf numFmtId="43" fontId="2" fillId="2" borderId="0" xfId="0" applyNumberFormat="1" applyFont="1" applyFill="1"/>
    <xf numFmtId="0" fontId="2" fillId="2" borderId="0" xfId="0" applyFont="1" applyFill="1" applyAlignment="1">
      <alignment vertical="center"/>
    </xf>
    <xf numFmtId="4" fontId="2" fillId="2" borderId="0" xfId="0" applyNumberFormat="1" applyFont="1" applyFill="1"/>
    <xf numFmtId="164" fontId="15" fillId="2" borderId="0" xfId="0" applyNumberFormat="1" applyFont="1" applyFill="1" applyAlignment="1">
      <alignment vertical="center" wrapText="1" readingOrder="1"/>
    </xf>
    <xf numFmtId="164" fontId="16" fillId="2" borderId="0" xfId="0" applyNumberFormat="1" applyFont="1" applyFill="1"/>
    <xf numFmtId="164" fontId="14" fillId="2" borderId="0" xfId="0" applyNumberFormat="1" applyFont="1" applyFill="1" applyAlignment="1">
      <alignment horizontal="center"/>
    </xf>
    <xf numFmtId="165" fontId="14" fillId="2" borderId="0" xfId="1" applyFont="1" applyFill="1" applyAlignment="1">
      <alignment vertical="center"/>
    </xf>
    <xf numFmtId="43" fontId="2" fillId="2" borderId="0" xfId="2" applyFont="1" applyFill="1"/>
    <xf numFmtId="0" fontId="6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vertic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64" fontId="5" fillId="2" borderId="4" xfId="0" applyNumberFormat="1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6" fillId="2" borderId="9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164" fontId="5" fillId="3" borderId="12" xfId="0" applyNumberFormat="1" applyFont="1" applyFill="1" applyBorder="1" applyAlignment="1">
      <alignment horizontal="center" vertical="center" wrapText="1" readingOrder="1"/>
    </xf>
    <xf numFmtId="164" fontId="6" fillId="0" borderId="1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6" fillId="3" borderId="50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9" fillId="6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</cellXfs>
  <cellStyles count="3">
    <cellStyle name="Millares" xfId="1" builtinId="3"/>
    <cellStyle name="Millares 2" xfId="2" xr:uid="{A0D5DC26-DBFD-4933-9D2D-4583ACF1636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247650</xdr:rowOff>
    </xdr:from>
    <xdr:to>
      <xdr:col>2</xdr:col>
      <xdr:colOff>323850</xdr:colOff>
      <xdr:row>2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419C35-96C0-48F5-9E03-9599A379E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809626</xdr:colOff>
      <xdr:row>0</xdr:row>
      <xdr:rowOff>152401</xdr:rowOff>
    </xdr:from>
    <xdr:to>
      <xdr:col>2</xdr:col>
      <xdr:colOff>2428876</xdr:colOff>
      <xdr:row>2</xdr:row>
      <xdr:rowOff>285750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673CF5BA-835F-4355-AD35-354C8CCCF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1" y="152401"/>
          <a:ext cx="1619250" cy="647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213826</xdr:colOff>
      <xdr:row>0</xdr:row>
      <xdr:rowOff>97194</xdr:rowOff>
    </xdr:from>
    <xdr:to>
      <xdr:col>2</xdr:col>
      <xdr:colOff>402382</xdr:colOff>
      <xdr:row>2</xdr:row>
      <xdr:rowOff>105747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6F027B-FD8F-4C45-9375-5C9FDA2BF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826" y="97194"/>
          <a:ext cx="1722081" cy="541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1137169</xdr:colOff>
      <xdr:row>0</xdr:row>
      <xdr:rowOff>0</xdr:rowOff>
    </xdr:from>
    <xdr:to>
      <xdr:col>2</xdr:col>
      <xdr:colOff>2756419</xdr:colOff>
      <xdr:row>2</xdr:row>
      <xdr:rowOff>184668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86E503D4-F169-403C-A62F-C8EBEAE9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694" y="0"/>
          <a:ext cx="1619250" cy="718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566257</xdr:colOff>
      <xdr:row>2</xdr:row>
      <xdr:rowOff>168671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82C1D-5D30-4869-B6DE-6C8EA58F1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95057" cy="740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843359</xdr:colOff>
      <xdr:row>0</xdr:row>
      <xdr:rowOff>0</xdr:rowOff>
    </xdr:from>
    <xdr:to>
      <xdr:col>2</xdr:col>
      <xdr:colOff>2668984</xdr:colOff>
      <xdr:row>2</xdr:row>
      <xdr:rowOff>128984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FE82C1AF-9D60-483B-B30E-4CCE63175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2159" y="0"/>
          <a:ext cx="1825625" cy="70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6304C-4D4E-491D-9F50-4AA60E0559B1}">
  <dimension ref="A1:BO169"/>
  <sheetViews>
    <sheetView tabSelected="1" workbookViewId="0">
      <pane ySplit="6" topLeftCell="A126" activePane="bottomLeft" state="frozen"/>
      <selection activeCell="G1" sqref="G1"/>
      <selection pane="bottomLeft" activeCell="T102" sqref="T102"/>
    </sheetView>
  </sheetViews>
  <sheetFormatPr baseColWidth="10" defaultRowHeight="11.25" x14ac:dyDescent="0.2"/>
  <cols>
    <col min="1" max="1" width="18.7109375" style="5" customWidth="1"/>
    <col min="2" max="2" width="4" style="13" bestFit="1" customWidth="1"/>
    <col min="3" max="3" width="46.42578125" style="5" customWidth="1"/>
    <col min="4" max="4" width="14.7109375" style="5" customWidth="1"/>
    <col min="5" max="5" width="14.42578125" style="5" customWidth="1"/>
    <col min="6" max="6" width="16.28515625" style="5" customWidth="1"/>
    <col min="7" max="7" width="16" style="5" customWidth="1"/>
    <col min="8" max="8" width="14.7109375" style="5" hidden="1" customWidth="1"/>
    <col min="9" max="9" width="13.7109375" style="5" hidden="1" customWidth="1"/>
    <col min="10" max="10" width="13.5703125" style="5" hidden="1" customWidth="1"/>
    <col min="11" max="11" width="12.5703125" style="5" hidden="1" customWidth="1"/>
    <col min="12" max="12" width="14.7109375" style="5" hidden="1" customWidth="1"/>
    <col min="13" max="13" width="14.140625" style="5" hidden="1" customWidth="1"/>
    <col min="14" max="14" width="11.140625" style="5" hidden="1" customWidth="1"/>
    <col min="15" max="15" width="12.7109375" style="5" hidden="1" customWidth="1"/>
    <col min="16" max="16" width="14.85546875" style="5" hidden="1" customWidth="1"/>
    <col min="17" max="17" width="12.7109375" style="5" hidden="1" customWidth="1"/>
    <col min="18" max="18" width="14.140625" style="5" hidden="1" customWidth="1"/>
    <col min="19" max="19" width="14.7109375" style="5" customWidth="1"/>
    <col min="20" max="20" width="17.42578125" style="5" customWidth="1"/>
    <col min="21" max="21" width="16" style="5" hidden="1" customWidth="1"/>
    <col min="22" max="22" width="15" style="5" hidden="1" customWidth="1"/>
    <col min="23" max="23" width="16" style="5" hidden="1" customWidth="1"/>
    <col min="24" max="25" width="15" style="5" hidden="1" customWidth="1"/>
    <col min="26" max="26" width="16" style="5" hidden="1" customWidth="1"/>
    <col min="27" max="30" width="15" style="5" hidden="1" customWidth="1"/>
    <col min="31" max="31" width="14.140625" style="5" hidden="1" customWidth="1"/>
    <col min="32" max="33" width="16" style="5" customWidth="1"/>
    <col min="34" max="34" width="13.140625" style="5" hidden="1" customWidth="1"/>
    <col min="35" max="35" width="13.7109375" style="5" hidden="1" customWidth="1"/>
    <col min="36" max="36" width="14.5703125" style="5" hidden="1" customWidth="1"/>
    <col min="37" max="44" width="13.7109375" style="5" hidden="1" customWidth="1"/>
    <col min="45" max="45" width="13.7109375" style="5" customWidth="1"/>
    <col min="46" max="46" width="15.42578125" style="5" customWidth="1"/>
    <col min="47" max="47" width="12.7109375" style="5" hidden="1" customWidth="1"/>
    <col min="48" max="54" width="13.7109375" style="5" hidden="1" customWidth="1"/>
    <col min="55" max="55" width="14.85546875" style="5" hidden="1" customWidth="1"/>
    <col min="56" max="56" width="13.7109375" style="5" hidden="1" customWidth="1"/>
    <col min="57" max="57" width="14.140625" style="5" hidden="1" customWidth="1"/>
    <col min="58" max="58" width="13.7109375" style="5" bestFit="1" customWidth="1"/>
    <col min="59" max="59" width="20" style="5" customWidth="1"/>
    <col min="60" max="60" width="16.5703125" style="4" bestFit="1" customWidth="1"/>
    <col min="61" max="61" width="12.5703125" style="5" bestFit="1" customWidth="1"/>
    <col min="62" max="62" width="15.140625" style="5" bestFit="1" customWidth="1"/>
    <col min="63" max="63" width="17.5703125" style="5" bestFit="1" customWidth="1"/>
    <col min="64" max="67" width="15.140625" style="5" bestFit="1" customWidth="1"/>
    <col min="68" max="16384" width="11.42578125" style="5"/>
  </cols>
  <sheetData>
    <row r="1" spans="1:60" ht="20.25" customHeight="1" x14ac:dyDescent="0.25">
      <c r="A1" s="1"/>
      <c r="B1" s="2"/>
      <c r="C1" s="3"/>
      <c r="D1" s="323" t="s">
        <v>0</v>
      </c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4"/>
      <c r="AK1" s="324"/>
      <c r="AL1" s="324"/>
      <c r="AM1" s="324"/>
      <c r="AN1" s="324"/>
      <c r="AO1" s="324"/>
      <c r="AP1" s="324"/>
      <c r="AQ1" s="324"/>
      <c r="AR1" s="324"/>
      <c r="AS1" s="324"/>
      <c r="AT1" s="324"/>
      <c r="AU1" s="324"/>
      <c r="AV1" s="324"/>
      <c r="AW1" s="324"/>
      <c r="AX1" s="324"/>
      <c r="AY1" s="324"/>
      <c r="AZ1" s="324"/>
      <c r="BA1" s="324"/>
      <c r="BB1" s="324"/>
      <c r="BC1" s="324"/>
      <c r="BD1" s="324"/>
      <c r="BE1" s="324"/>
      <c r="BF1" s="325" t="s">
        <v>1</v>
      </c>
      <c r="BG1" s="326"/>
    </row>
    <row r="2" spans="1:60" ht="20.25" customHeight="1" x14ac:dyDescent="0.2">
      <c r="A2" s="6"/>
      <c r="B2" s="7"/>
      <c r="C2" s="8"/>
      <c r="D2" s="327" t="s">
        <v>2</v>
      </c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328"/>
      <c r="AL2" s="328"/>
      <c r="AM2" s="328"/>
      <c r="AN2" s="328"/>
      <c r="AO2" s="328"/>
      <c r="AP2" s="328"/>
      <c r="AQ2" s="328"/>
      <c r="AR2" s="328"/>
      <c r="AS2" s="328"/>
      <c r="AT2" s="328"/>
      <c r="AU2" s="328"/>
      <c r="AV2" s="328"/>
      <c r="AW2" s="328"/>
      <c r="AX2" s="328"/>
      <c r="AY2" s="328"/>
      <c r="AZ2" s="328"/>
      <c r="BA2" s="328"/>
      <c r="BB2" s="328"/>
      <c r="BC2" s="328"/>
      <c r="BD2" s="328"/>
      <c r="BE2" s="328"/>
      <c r="BF2" s="329" t="s">
        <v>3</v>
      </c>
      <c r="BG2" s="330"/>
    </row>
    <row r="3" spans="1:60" ht="27.75" customHeight="1" thickBot="1" x14ac:dyDescent="0.25">
      <c r="A3" s="9"/>
      <c r="B3" s="10"/>
      <c r="C3" s="11"/>
      <c r="D3" s="327" t="s">
        <v>4</v>
      </c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328"/>
      <c r="AJ3" s="328"/>
      <c r="AK3" s="328"/>
      <c r="AL3" s="328"/>
      <c r="AM3" s="328"/>
      <c r="AN3" s="328"/>
      <c r="AO3" s="328"/>
      <c r="AP3" s="328"/>
      <c r="AQ3" s="328"/>
      <c r="AR3" s="328"/>
      <c r="AS3" s="328"/>
      <c r="AT3" s="328"/>
      <c r="AU3" s="328"/>
      <c r="AV3" s="328"/>
      <c r="AW3" s="328"/>
      <c r="AX3" s="328"/>
      <c r="AY3" s="328"/>
      <c r="AZ3" s="328"/>
      <c r="BA3" s="328"/>
      <c r="BB3" s="328"/>
      <c r="BC3" s="328"/>
      <c r="BD3" s="328"/>
      <c r="BE3" s="328"/>
      <c r="BF3" s="331"/>
      <c r="BG3" s="332"/>
    </row>
    <row r="4" spans="1:60" ht="20.25" customHeight="1" thickBot="1" x14ac:dyDescent="0.25">
      <c r="A4" s="12" t="s">
        <v>5</v>
      </c>
      <c r="AU4" s="14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333" t="s">
        <v>6</v>
      </c>
      <c r="BG4" s="334"/>
    </row>
    <row r="5" spans="1:60" ht="20.25" customHeight="1" thickBot="1" x14ac:dyDescent="0.25">
      <c r="A5" s="16" t="s">
        <v>7</v>
      </c>
      <c r="B5" s="17"/>
      <c r="C5" s="18"/>
      <c r="D5" s="335" t="s">
        <v>8</v>
      </c>
      <c r="E5" s="336"/>
      <c r="F5" s="336"/>
      <c r="G5" s="337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338"/>
      <c r="Z5" s="338"/>
      <c r="AA5" s="338"/>
      <c r="AB5" s="338"/>
      <c r="AC5" s="338"/>
      <c r="AD5" s="338"/>
      <c r="AE5" s="338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339"/>
      <c r="BG5" s="340"/>
      <c r="BH5" s="21"/>
    </row>
    <row r="6" spans="1:60" ht="35.25" customHeight="1" x14ac:dyDescent="0.2">
      <c r="A6" s="22" t="s">
        <v>9</v>
      </c>
      <c r="B6" s="22" t="s">
        <v>10</v>
      </c>
      <c r="C6" s="22" t="s">
        <v>11</v>
      </c>
      <c r="D6" s="22" t="s">
        <v>12</v>
      </c>
      <c r="E6" s="22" t="s">
        <v>13</v>
      </c>
      <c r="F6" s="22" t="s">
        <v>14</v>
      </c>
      <c r="G6" s="22" t="s">
        <v>15</v>
      </c>
      <c r="H6" s="22" t="s">
        <v>16</v>
      </c>
      <c r="I6" s="22" t="s">
        <v>17</v>
      </c>
      <c r="J6" s="22" t="s">
        <v>18</v>
      </c>
      <c r="K6" s="22" t="s">
        <v>19</v>
      </c>
      <c r="L6" s="22" t="s">
        <v>20</v>
      </c>
      <c r="M6" s="22" t="s">
        <v>21</v>
      </c>
      <c r="N6" s="22" t="s">
        <v>22</v>
      </c>
      <c r="O6" s="22" t="s">
        <v>23</v>
      </c>
      <c r="P6" s="22" t="s">
        <v>24</v>
      </c>
      <c r="Q6" s="22" t="s">
        <v>25</v>
      </c>
      <c r="R6" s="22" t="s">
        <v>26</v>
      </c>
      <c r="S6" s="22" t="s">
        <v>27</v>
      </c>
      <c r="T6" s="22" t="s">
        <v>28</v>
      </c>
      <c r="U6" s="22" t="s">
        <v>29</v>
      </c>
      <c r="V6" s="22" t="s">
        <v>30</v>
      </c>
      <c r="W6" s="22" t="s">
        <v>31</v>
      </c>
      <c r="X6" s="22" t="s">
        <v>32</v>
      </c>
      <c r="Y6" s="22" t="s">
        <v>33</v>
      </c>
      <c r="Z6" s="22" t="s">
        <v>34</v>
      </c>
      <c r="AA6" s="22" t="s">
        <v>35</v>
      </c>
      <c r="AB6" s="22" t="s">
        <v>36</v>
      </c>
      <c r="AC6" s="22" t="s">
        <v>37</v>
      </c>
      <c r="AD6" s="22" t="s">
        <v>38</v>
      </c>
      <c r="AE6" s="22" t="s">
        <v>39</v>
      </c>
      <c r="AF6" s="22" t="s">
        <v>40</v>
      </c>
      <c r="AG6" s="22" t="s">
        <v>41</v>
      </c>
      <c r="AH6" s="22" t="s">
        <v>42</v>
      </c>
      <c r="AI6" s="22" t="s">
        <v>43</v>
      </c>
      <c r="AJ6" s="22" t="s">
        <v>44</v>
      </c>
      <c r="AK6" s="22" t="s">
        <v>45</v>
      </c>
      <c r="AL6" s="22" t="s">
        <v>46</v>
      </c>
      <c r="AM6" s="22" t="s">
        <v>47</v>
      </c>
      <c r="AN6" s="22" t="s">
        <v>48</v>
      </c>
      <c r="AO6" s="22" t="s">
        <v>49</v>
      </c>
      <c r="AP6" s="22" t="s">
        <v>50</v>
      </c>
      <c r="AQ6" s="22" t="s">
        <v>51</v>
      </c>
      <c r="AR6" s="22" t="s">
        <v>52</v>
      </c>
      <c r="AS6" s="22" t="s">
        <v>53</v>
      </c>
      <c r="AT6" s="22" t="s">
        <v>54</v>
      </c>
      <c r="AU6" s="22" t="s">
        <v>55</v>
      </c>
      <c r="AV6" s="22" t="s">
        <v>56</v>
      </c>
      <c r="AW6" s="22" t="s">
        <v>57</v>
      </c>
      <c r="AX6" s="22" t="s">
        <v>58</v>
      </c>
      <c r="AY6" s="22" t="s">
        <v>59</v>
      </c>
      <c r="AZ6" s="22" t="s">
        <v>60</v>
      </c>
      <c r="BA6" s="22" t="s">
        <v>61</v>
      </c>
      <c r="BB6" s="22" t="s">
        <v>62</v>
      </c>
      <c r="BC6" s="22" t="s">
        <v>63</v>
      </c>
      <c r="BD6" s="22" t="s">
        <v>64</v>
      </c>
      <c r="BE6" s="22" t="s">
        <v>65</v>
      </c>
      <c r="BF6" s="22" t="s">
        <v>66</v>
      </c>
      <c r="BG6" s="22" t="s">
        <v>67</v>
      </c>
      <c r="BH6" s="23"/>
    </row>
    <row r="7" spans="1:60" s="27" customFormat="1" ht="21" customHeight="1" x14ac:dyDescent="0.2">
      <c r="A7" s="24" t="s">
        <v>68</v>
      </c>
      <c r="B7" s="25"/>
      <c r="C7" s="24" t="s">
        <v>69</v>
      </c>
      <c r="D7" s="24">
        <f>+D8+D42+D102+D120</f>
        <v>153718925120</v>
      </c>
      <c r="E7" s="24">
        <f t="shared" ref="E7:BF7" si="0">+E8+E42+E102+E120</f>
        <v>7286209840.6199999</v>
      </c>
      <c r="F7" s="24">
        <f t="shared" si="0"/>
        <v>8204637840.6199999</v>
      </c>
      <c r="G7" s="24">
        <f t="shared" si="0"/>
        <v>152800497120</v>
      </c>
      <c r="H7" s="24">
        <f t="shared" si="0"/>
        <v>145507782307.67999</v>
      </c>
      <c r="I7" s="24">
        <f t="shared" si="0"/>
        <v>2407309233.9899998</v>
      </c>
      <c r="J7" s="24">
        <f t="shared" si="0"/>
        <v>2584523406.5999999</v>
      </c>
      <c r="K7" s="24">
        <f t="shared" si="0"/>
        <v>581339343.75999999</v>
      </c>
      <c r="L7" s="24">
        <f t="shared" si="0"/>
        <v>-27352111.840000004</v>
      </c>
      <c r="M7" s="24">
        <f t="shared" si="0"/>
        <v>149647872.22</v>
      </c>
      <c r="N7" s="24">
        <f>+N8+N42+N102+N120</f>
        <v>-12273540.140000001</v>
      </c>
      <c r="O7" s="24">
        <f t="shared" si="0"/>
        <v>-921440191.88</v>
      </c>
      <c r="P7" s="24">
        <f t="shared" si="0"/>
        <v>3462854505.9899993</v>
      </c>
      <c r="Q7" s="24">
        <f t="shared" si="0"/>
        <v>1270473071.3299999</v>
      </c>
      <c r="R7" s="24">
        <f t="shared" si="0"/>
        <v>17283493.730000004</v>
      </c>
      <c r="S7" s="24">
        <f t="shared" si="0"/>
        <v>-7205173690.29</v>
      </c>
      <c r="T7" s="24">
        <f t="shared" si="0"/>
        <v>147814973701.14999</v>
      </c>
      <c r="U7" s="24">
        <f t="shared" si="0"/>
        <v>15641961829.939999</v>
      </c>
      <c r="V7" s="24">
        <f t="shared" si="0"/>
        <v>9549951174.2099991</v>
      </c>
      <c r="W7" s="24">
        <f t="shared" si="0"/>
        <v>9662870250.8500004</v>
      </c>
      <c r="X7" s="24">
        <f t="shared" si="0"/>
        <v>10223474326.67</v>
      </c>
      <c r="Y7" s="24">
        <f t="shared" si="0"/>
        <v>10808375231.4</v>
      </c>
      <c r="Z7" s="24">
        <f t="shared" si="0"/>
        <v>15832988649.809999</v>
      </c>
      <c r="AA7" s="24">
        <f t="shared" si="0"/>
        <v>11201693938.82</v>
      </c>
      <c r="AB7" s="24">
        <f t="shared" si="0"/>
        <v>9992621294.9200001</v>
      </c>
      <c r="AC7" s="24">
        <f t="shared" si="0"/>
        <v>11726303024.85</v>
      </c>
      <c r="AD7" s="24">
        <f t="shared" si="0"/>
        <v>12770324587.74</v>
      </c>
      <c r="AE7" s="24">
        <f t="shared" si="0"/>
        <v>11609934627.17</v>
      </c>
      <c r="AF7" s="24">
        <f t="shared" si="0"/>
        <v>18794474764.77</v>
      </c>
      <c r="AG7" s="24">
        <f t="shared" si="0"/>
        <v>147814973701.14999</v>
      </c>
      <c r="AH7" s="24">
        <f t="shared" si="0"/>
        <v>7800015336.8400002</v>
      </c>
      <c r="AI7" s="24">
        <f t="shared" si="0"/>
        <v>9417255295.75</v>
      </c>
      <c r="AJ7" s="24">
        <f t="shared" si="0"/>
        <v>11988365653.48</v>
      </c>
      <c r="AK7" s="24">
        <f t="shared" si="0"/>
        <v>9614944783.4200001</v>
      </c>
      <c r="AL7" s="24">
        <f t="shared" si="0"/>
        <v>10663086407.029999</v>
      </c>
      <c r="AM7" s="24">
        <f t="shared" si="0"/>
        <v>13171030453.029999</v>
      </c>
      <c r="AN7" s="24">
        <f t="shared" si="0"/>
        <v>14370193758.98</v>
      </c>
      <c r="AO7" s="24">
        <f t="shared" si="0"/>
        <v>10785425902.92</v>
      </c>
      <c r="AP7" s="24">
        <f t="shared" si="0"/>
        <v>11137720785.809999</v>
      </c>
      <c r="AQ7" s="24">
        <f t="shared" si="0"/>
        <v>12163941881.1</v>
      </c>
      <c r="AR7" s="24">
        <f t="shared" si="0"/>
        <v>12540888109.190001</v>
      </c>
      <c r="AS7" s="24">
        <f t="shared" si="0"/>
        <v>21860942978.970001</v>
      </c>
      <c r="AT7" s="24">
        <f>+AT8+AT42+AT102+AT120</f>
        <v>145513811346.51999</v>
      </c>
      <c r="AU7" s="24">
        <f t="shared" si="0"/>
        <v>7799931957.8400002</v>
      </c>
      <c r="AV7" s="24">
        <f t="shared" si="0"/>
        <v>9414376574.75</v>
      </c>
      <c r="AW7" s="24">
        <f t="shared" si="0"/>
        <v>11991327753.48</v>
      </c>
      <c r="AX7" s="24">
        <f>+AX8+AX42+AX102+AX120</f>
        <v>9614944783.4200001</v>
      </c>
      <c r="AY7" s="24">
        <f t="shared" si="0"/>
        <v>10489570263.029999</v>
      </c>
      <c r="AZ7" s="24">
        <f t="shared" si="0"/>
        <v>13342986237.029999</v>
      </c>
      <c r="BA7" s="24">
        <f t="shared" si="0"/>
        <v>14337228137.98</v>
      </c>
      <c r="BB7" s="24">
        <f t="shared" si="0"/>
        <v>10819951883.92</v>
      </c>
      <c r="BC7" s="24">
        <f t="shared" si="0"/>
        <v>11137720785.809999</v>
      </c>
      <c r="BD7" s="24">
        <f t="shared" si="0"/>
        <v>12163941881.1</v>
      </c>
      <c r="BE7" s="24">
        <f t="shared" si="0"/>
        <v>12540888109.190001</v>
      </c>
      <c r="BF7" s="24">
        <f t="shared" si="0"/>
        <v>21828148925.970001</v>
      </c>
      <c r="BG7" s="24">
        <f>+BG8+BG42+BG102+BG120</f>
        <v>145481017293.51999</v>
      </c>
      <c r="BH7" s="26"/>
    </row>
    <row r="8" spans="1:60" s="7" customFormat="1" ht="21" customHeight="1" x14ac:dyDescent="0.2">
      <c r="A8" s="28" t="s">
        <v>70</v>
      </c>
      <c r="B8" s="29"/>
      <c r="C8" s="28" t="s">
        <v>71</v>
      </c>
      <c r="D8" s="28">
        <f>+D9</f>
        <v>132371320140</v>
      </c>
      <c r="E8" s="28">
        <f t="shared" ref="E8:BF8" si="1">+E9</f>
        <v>870000000</v>
      </c>
      <c r="F8" s="28">
        <f t="shared" si="1"/>
        <v>6148912650</v>
      </c>
      <c r="G8" s="28">
        <f t="shared" si="1"/>
        <v>127092407490</v>
      </c>
      <c r="H8" s="28">
        <f>+H9</f>
        <v>132371320140</v>
      </c>
      <c r="I8" s="28">
        <f t="shared" si="1"/>
        <v>0</v>
      </c>
      <c r="J8" s="28">
        <f t="shared" si="1"/>
        <v>0</v>
      </c>
      <c r="K8" s="28">
        <f t="shared" si="1"/>
        <v>0</v>
      </c>
      <c r="L8" s="28">
        <f t="shared" si="1"/>
        <v>0</v>
      </c>
      <c r="M8" s="28">
        <f t="shared" si="1"/>
        <v>0</v>
      </c>
      <c r="N8" s="28">
        <f t="shared" si="1"/>
        <v>0</v>
      </c>
      <c r="O8" s="28">
        <f t="shared" si="1"/>
        <v>-1300000000</v>
      </c>
      <c r="P8" s="28">
        <f t="shared" si="1"/>
        <v>21087350</v>
      </c>
      <c r="Q8" s="28">
        <f t="shared" si="1"/>
        <v>0</v>
      </c>
      <c r="R8" s="28">
        <f t="shared" si="1"/>
        <v>0</v>
      </c>
      <c r="S8" s="28">
        <f t="shared" si="1"/>
        <v>-6205414577</v>
      </c>
      <c r="T8" s="28">
        <f t="shared" si="1"/>
        <v>124886992913</v>
      </c>
      <c r="U8" s="28">
        <f t="shared" si="1"/>
        <v>7360253784</v>
      </c>
      <c r="V8" s="28">
        <f t="shared" si="1"/>
        <v>8506367272</v>
      </c>
      <c r="W8" s="28">
        <f t="shared" si="1"/>
        <v>8878493362</v>
      </c>
      <c r="X8" s="28">
        <f t="shared" si="1"/>
        <v>8295013727</v>
      </c>
      <c r="Y8" s="28">
        <f t="shared" si="1"/>
        <v>9476342494</v>
      </c>
      <c r="Z8" s="28">
        <f t="shared" si="1"/>
        <v>14825867789</v>
      </c>
      <c r="AA8" s="28">
        <f t="shared" si="1"/>
        <v>10056247702</v>
      </c>
      <c r="AB8" s="28">
        <f t="shared" si="1"/>
        <v>9419063633</v>
      </c>
      <c r="AC8" s="28">
        <f t="shared" si="1"/>
        <v>9853769950</v>
      </c>
      <c r="AD8" s="28">
        <f t="shared" si="1"/>
        <v>10323231651</v>
      </c>
      <c r="AE8" s="28">
        <f t="shared" si="1"/>
        <v>10691157741</v>
      </c>
      <c r="AF8" s="28">
        <f t="shared" si="1"/>
        <v>17201183808</v>
      </c>
      <c r="AG8" s="28">
        <f t="shared" si="1"/>
        <v>124886992913</v>
      </c>
      <c r="AH8" s="28">
        <f t="shared" si="1"/>
        <v>7359216996</v>
      </c>
      <c r="AI8" s="28">
        <f t="shared" si="1"/>
        <v>8504692818</v>
      </c>
      <c r="AJ8" s="28">
        <f t="shared" si="1"/>
        <v>8877441214</v>
      </c>
      <c r="AK8" s="28">
        <f t="shared" si="1"/>
        <v>8291658470</v>
      </c>
      <c r="AL8" s="28">
        <f t="shared" si="1"/>
        <v>9473483145</v>
      </c>
      <c r="AM8" s="28">
        <f t="shared" si="1"/>
        <v>11868569433</v>
      </c>
      <c r="AN8" s="28">
        <f t="shared" si="1"/>
        <v>13012413668</v>
      </c>
      <c r="AO8" s="28">
        <f t="shared" si="1"/>
        <v>9366328989</v>
      </c>
      <c r="AP8" s="28">
        <f t="shared" si="1"/>
        <v>9848860728</v>
      </c>
      <c r="AQ8" s="28">
        <f t="shared" si="1"/>
        <v>9964558025</v>
      </c>
      <c r="AR8" s="28">
        <f t="shared" si="1"/>
        <v>10691084177</v>
      </c>
      <c r="AS8" s="28">
        <f t="shared" si="1"/>
        <v>17628685250</v>
      </c>
      <c r="AT8" s="28">
        <f>+AT9</f>
        <v>124886992913</v>
      </c>
      <c r="AU8" s="28">
        <f t="shared" si="1"/>
        <v>7359216996</v>
      </c>
      <c r="AV8" s="28">
        <f t="shared" si="1"/>
        <v>8504692818</v>
      </c>
      <c r="AW8" s="28">
        <f t="shared" si="1"/>
        <v>8877441214</v>
      </c>
      <c r="AX8" s="28">
        <f t="shared" si="1"/>
        <v>8291658470</v>
      </c>
      <c r="AY8" s="28">
        <f t="shared" si="1"/>
        <v>9299967001</v>
      </c>
      <c r="AZ8" s="28">
        <f t="shared" si="1"/>
        <v>12042085577</v>
      </c>
      <c r="BA8" s="28">
        <f t="shared" si="1"/>
        <v>12977887687</v>
      </c>
      <c r="BB8" s="28">
        <f t="shared" si="1"/>
        <v>9400854970</v>
      </c>
      <c r="BC8" s="28">
        <f t="shared" si="1"/>
        <v>9848860728</v>
      </c>
      <c r="BD8" s="28">
        <f t="shared" si="1"/>
        <v>9964558025</v>
      </c>
      <c r="BE8" s="28">
        <f t="shared" si="1"/>
        <v>10691084177</v>
      </c>
      <c r="BF8" s="28">
        <f t="shared" si="1"/>
        <v>17600078197</v>
      </c>
      <c r="BG8" s="28">
        <f>+BG9</f>
        <v>124858385860</v>
      </c>
      <c r="BH8" s="26"/>
    </row>
    <row r="9" spans="1:60" s="7" customFormat="1" ht="21" customHeight="1" x14ac:dyDescent="0.2">
      <c r="A9" s="30" t="s">
        <v>72</v>
      </c>
      <c r="B9" s="31"/>
      <c r="C9" s="30" t="s">
        <v>73</v>
      </c>
      <c r="D9" s="30">
        <f t="shared" ref="D9:BF9" si="2">SUM(D10,D22,D32)</f>
        <v>132371320140</v>
      </c>
      <c r="E9" s="30">
        <f t="shared" si="2"/>
        <v>870000000</v>
      </c>
      <c r="F9" s="30">
        <f t="shared" si="2"/>
        <v>6148912650</v>
      </c>
      <c r="G9" s="30">
        <f t="shared" si="2"/>
        <v>127092407490</v>
      </c>
      <c r="H9" s="30">
        <f t="shared" si="2"/>
        <v>132371320140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-1300000000</v>
      </c>
      <c r="P9" s="30">
        <f t="shared" si="2"/>
        <v>21087350</v>
      </c>
      <c r="Q9" s="30">
        <f t="shared" si="2"/>
        <v>0</v>
      </c>
      <c r="R9" s="30">
        <f t="shared" si="2"/>
        <v>0</v>
      </c>
      <c r="S9" s="30">
        <f t="shared" si="2"/>
        <v>-6205414577</v>
      </c>
      <c r="T9" s="30">
        <f t="shared" si="2"/>
        <v>124886992913</v>
      </c>
      <c r="U9" s="30">
        <f t="shared" si="2"/>
        <v>7360253784</v>
      </c>
      <c r="V9" s="30">
        <f t="shared" si="2"/>
        <v>8506367272</v>
      </c>
      <c r="W9" s="30">
        <f t="shared" si="2"/>
        <v>8878493362</v>
      </c>
      <c r="X9" s="30">
        <f t="shared" si="2"/>
        <v>8295013727</v>
      </c>
      <c r="Y9" s="30">
        <f t="shared" si="2"/>
        <v>9476342494</v>
      </c>
      <c r="Z9" s="30">
        <f t="shared" si="2"/>
        <v>14825867789</v>
      </c>
      <c r="AA9" s="30">
        <f t="shared" si="2"/>
        <v>10056247702</v>
      </c>
      <c r="AB9" s="30">
        <f t="shared" si="2"/>
        <v>9419063633</v>
      </c>
      <c r="AC9" s="30">
        <f t="shared" si="2"/>
        <v>9853769950</v>
      </c>
      <c r="AD9" s="30">
        <f t="shared" si="2"/>
        <v>10323231651</v>
      </c>
      <c r="AE9" s="30">
        <f t="shared" si="2"/>
        <v>10691157741</v>
      </c>
      <c r="AF9" s="30">
        <f t="shared" si="2"/>
        <v>17201183808</v>
      </c>
      <c r="AG9" s="30">
        <f t="shared" si="2"/>
        <v>124886992913</v>
      </c>
      <c r="AH9" s="30">
        <f t="shared" si="2"/>
        <v>7359216996</v>
      </c>
      <c r="AI9" s="30">
        <f t="shared" si="2"/>
        <v>8504692818</v>
      </c>
      <c r="AJ9" s="30">
        <f t="shared" si="2"/>
        <v>8877441214</v>
      </c>
      <c r="AK9" s="30">
        <f t="shared" si="2"/>
        <v>8291658470</v>
      </c>
      <c r="AL9" s="30">
        <f t="shared" si="2"/>
        <v>9473483145</v>
      </c>
      <c r="AM9" s="30">
        <f t="shared" si="2"/>
        <v>11868569433</v>
      </c>
      <c r="AN9" s="30">
        <f t="shared" si="2"/>
        <v>13012413668</v>
      </c>
      <c r="AO9" s="30">
        <f t="shared" si="2"/>
        <v>9366328989</v>
      </c>
      <c r="AP9" s="30">
        <f t="shared" si="2"/>
        <v>9848860728</v>
      </c>
      <c r="AQ9" s="30">
        <f t="shared" si="2"/>
        <v>9964558025</v>
      </c>
      <c r="AR9" s="30">
        <f t="shared" si="2"/>
        <v>10691084177</v>
      </c>
      <c r="AS9" s="30">
        <f t="shared" si="2"/>
        <v>17628685250</v>
      </c>
      <c r="AT9" s="30">
        <f>SUM(AT10,AT22,AT32)</f>
        <v>124886992913</v>
      </c>
      <c r="AU9" s="30">
        <f t="shared" si="2"/>
        <v>7359216996</v>
      </c>
      <c r="AV9" s="30">
        <f t="shared" si="2"/>
        <v>8504692818</v>
      </c>
      <c r="AW9" s="30">
        <f t="shared" si="2"/>
        <v>8877441214</v>
      </c>
      <c r="AX9" s="30">
        <f t="shared" si="2"/>
        <v>8291658470</v>
      </c>
      <c r="AY9" s="30">
        <f>SUM(AY10,AY22,AY32)</f>
        <v>9299967001</v>
      </c>
      <c r="AZ9" s="30">
        <f t="shared" si="2"/>
        <v>12042085577</v>
      </c>
      <c r="BA9" s="30">
        <f t="shared" si="2"/>
        <v>12977887687</v>
      </c>
      <c r="BB9" s="30">
        <f t="shared" si="2"/>
        <v>9400854970</v>
      </c>
      <c r="BC9" s="30">
        <f t="shared" si="2"/>
        <v>9848860728</v>
      </c>
      <c r="BD9" s="30">
        <f t="shared" si="2"/>
        <v>9964558025</v>
      </c>
      <c r="BE9" s="30">
        <f t="shared" si="2"/>
        <v>10691084177</v>
      </c>
      <c r="BF9" s="30">
        <f t="shared" si="2"/>
        <v>17600078197</v>
      </c>
      <c r="BG9" s="30">
        <f>SUM(BG10,BG22,BG32)</f>
        <v>124858385860</v>
      </c>
      <c r="BH9" s="26"/>
    </row>
    <row r="10" spans="1:60" s="34" customFormat="1" ht="21" customHeight="1" x14ac:dyDescent="0.2">
      <c r="A10" s="32" t="s">
        <v>74</v>
      </c>
      <c r="B10" s="33"/>
      <c r="C10" s="32" t="s">
        <v>75</v>
      </c>
      <c r="D10" s="32">
        <f>SUM(D11)</f>
        <v>88829320140</v>
      </c>
      <c r="E10" s="32">
        <f>SUM(E11)</f>
        <v>180000000</v>
      </c>
      <c r="F10" s="32">
        <f>SUM(F11)</f>
        <v>3740000000</v>
      </c>
      <c r="G10" s="32">
        <f>SUM(G11)</f>
        <v>85269320140</v>
      </c>
      <c r="H10" s="32">
        <f>SUM(H11)</f>
        <v>88829320140</v>
      </c>
      <c r="I10" s="32">
        <f t="shared" ref="I10:BG10" si="3">SUM(I11)</f>
        <v>0</v>
      </c>
      <c r="J10" s="32">
        <f t="shared" si="3"/>
        <v>0</v>
      </c>
      <c r="K10" s="32">
        <f t="shared" si="3"/>
        <v>0</v>
      </c>
      <c r="L10" s="32">
        <f t="shared" si="3"/>
        <v>0</v>
      </c>
      <c r="M10" s="32">
        <f t="shared" si="3"/>
        <v>0</v>
      </c>
      <c r="N10" s="32">
        <f t="shared" si="3"/>
        <v>0</v>
      </c>
      <c r="O10" s="32">
        <f t="shared" si="3"/>
        <v>-300000000</v>
      </c>
      <c r="P10" s="32">
        <f t="shared" si="3"/>
        <v>0</v>
      </c>
      <c r="Q10" s="32">
        <f t="shared" si="3"/>
        <v>0</v>
      </c>
      <c r="R10" s="32">
        <f t="shared" si="3"/>
        <v>0</v>
      </c>
      <c r="S10" s="32">
        <f t="shared" si="3"/>
        <v>-3596603913</v>
      </c>
      <c r="T10" s="32">
        <f t="shared" si="3"/>
        <v>84932716227</v>
      </c>
      <c r="U10" s="32">
        <f t="shared" si="3"/>
        <v>5277106392</v>
      </c>
      <c r="V10" s="32">
        <f t="shared" si="3"/>
        <v>5715000267</v>
      </c>
      <c r="W10" s="32">
        <f t="shared" si="3"/>
        <v>5859850123</v>
      </c>
      <c r="X10" s="32">
        <f t="shared" si="3"/>
        <v>5661882615</v>
      </c>
      <c r="Y10" s="32">
        <f t="shared" si="3"/>
        <v>6088953986</v>
      </c>
      <c r="Z10" s="32">
        <f t="shared" si="3"/>
        <v>10948235631</v>
      </c>
      <c r="AA10" s="32">
        <f t="shared" si="3"/>
        <v>6382093774</v>
      </c>
      <c r="AB10" s="32">
        <f t="shared" si="3"/>
        <v>6218501146</v>
      </c>
      <c r="AC10" s="32">
        <f t="shared" si="3"/>
        <v>6531955131</v>
      </c>
      <c r="AD10" s="32">
        <f t="shared" si="3"/>
        <v>6244879217</v>
      </c>
      <c r="AE10" s="32">
        <f t="shared" si="3"/>
        <v>6887461550</v>
      </c>
      <c r="AF10" s="32">
        <f t="shared" si="3"/>
        <v>13116796395</v>
      </c>
      <c r="AG10" s="32">
        <f t="shared" si="3"/>
        <v>84932716227</v>
      </c>
      <c r="AH10" s="32">
        <f t="shared" si="3"/>
        <v>5276242402</v>
      </c>
      <c r="AI10" s="32">
        <f t="shared" si="3"/>
        <v>5713437924</v>
      </c>
      <c r="AJ10" s="32">
        <f t="shared" si="3"/>
        <v>5858797975</v>
      </c>
      <c r="AK10" s="32">
        <f t="shared" si="3"/>
        <v>5658812476</v>
      </c>
      <c r="AL10" s="32">
        <f t="shared" si="3"/>
        <v>6088212242</v>
      </c>
      <c r="AM10" s="32">
        <f t="shared" si="3"/>
        <v>7994917091</v>
      </c>
      <c r="AN10" s="32">
        <f t="shared" si="3"/>
        <v>9334522719</v>
      </c>
      <c r="AO10" s="32">
        <f t="shared" si="3"/>
        <v>6216258571</v>
      </c>
      <c r="AP10" s="32">
        <f t="shared" si="3"/>
        <v>6528938103</v>
      </c>
      <c r="AQ10" s="32">
        <f t="shared" si="3"/>
        <v>6247025835</v>
      </c>
      <c r="AR10" s="32">
        <f t="shared" si="3"/>
        <v>6887387986</v>
      </c>
      <c r="AS10" s="32">
        <f t="shared" si="3"/>
        <v>13128162903</v>
      </c>
      <c r="AT10" s="32">
        <f>SUM(AT11)</f>
        <v>84932716227</v>
      </c>
      <c r="AU10" s="32">
        <f t="shared" si="3"/>
        <v>5276242402</v>
      </c>
      <c r="AV10" s="32">
        <f t="shared" si="3"/>
        <v>5713437924</v>
      </c>
      <c r="AW10" s="32">
        <f t="shared" si="3"/>
        <v>5858797975</v>
      </c>
      <c r="AX10" s="32">
        <f t="shared" si="3"/>
        <v>5658812476</v>
      </c>
      <c r="AY10" s="32">
        <f>SUM(AY11)</f>
        <v>6088212242</v>
      </c>
      <c r="AZ10" s="32">
        <f t="shared" si="3"/>
        <v>7994917091</v>
      </c>
      <c r="BA10" s="32">
        <f t="shared" si="3"/>
        <v>9315704829</v>
      </c>
      <c r="BB10" s="32">
        <f t="shared" si="3"/>
        <v>6235076461</v>
      </c>
      <c r="BC10" s="32">
        <f t="shared" si="3"/>
        <v>6528938103</v>
      </c>
      <c r="BD10" s="32">
        <f t="shared" si="3"/>
        <v>6247025835</v>
      </c>
      <c r="BE10" s="32">
        <f t="shared" si="3"/>
        <v>6887387986</v>
      </c>
      <c r="BF10" s="32">
        <f t="shared" si="3"/>
        <v>13111894777</v>
      </c>
      <c r="BG10" s="32">
        <f t="shared" si="3"/>
        <v>84916448101</v>
      </c>
      <c r="BH10" s="26"/>
    </row>
    <row r="11" spans="1:60" s="15" customFormat="1" ht="21" customHeight="1" x14ac:dyDescent="0.2">
      <c r="A11" s="35" t="s">
        <v>76</v>
      </c>
      <c r="B11" s="36"/>
      <c r="C11" s="37" t="s">
        <v>77</v>
      </c>
      <c r="D11" s="38">
        <f>SUM(D12:D21)</f>
        <v>88829320140</v>
      </c>
      <c r="E11" s="38">
        <f>SUM(E12:E21)</f>
        <v>180000000</v>
      </c>
      <c r="F11" s="38">
        <f t="shared" ref="F11:BE11" si="4">SUM(F12:F21)</f>
        <v>3740000000</v>
      </c>
      <c r="G11" s="38">
        <f t="shared" si="4"/>
        <v>85269320140</v>
      </c>
      <c r="H11" s="38">
        <f t="shared" si="4"/>
        <v>88829320140</v>
      </c>
      <c r="I11" s="38">
        <f t="shared" si="4"/>
        <v>0</v>
      </c>
      <c r="J11" s="38">
        <f t="shared" si="4"/>
        <v>0</v>
      </c>
      <c r="K11" s="38">
        <f t="shared" si="4"/>
        <v>0</v>
      </c>
      <c r="L11" s="38">
        <f t="shared" si="4"/>
        <v>0</v>
      </c>
      <c r="M11" s="38">
        <f t="shared" si="4"/>
        <v>0</v>
      </c>
      <c r="N11" s="38">
        <f>SUM(N12:N21)</f>
        <v>0</v>
      </c>
      <c r="O11" s="38">
        <f t="shared" si="4"/>
        <v>-300000000</v>
      </c>
      <c r="P11" s="38">
        <f t="shared" si="4"/>
        <v>0</v>
      </c>
      <c r="Q11" s="38">
        <f>SUM(Q12:Q21)</f>
        <v>0</v>
      </c>
      <c r="R11" s="38">
        <f>SUM(R12:R21)</f>
        <v>0</v>
      </c>
      <c r="S11" s="38">
        <f t="shared" si="4"/>
        <v>-3596603913</v>
      </c>
      <c r="T11" s="38">
        <f>SUM(T12:T21)</f>
        <v>84932716227</v>
      </c>
      <c r="U11" s="38">
        <f t="shared" si="4"/>
        <v>5277106392</v>
      </c>
      <c r="V11" s="38">
        <f t="shared" si="4"/>
        <v>5715000267</v>
      </c>
      <c r="W11" s="38">
        <f t="shared" si="4"/>
        <v>5859850123</v>
      </c>
      <c r="X11" s="38">
        <f t="shared" si="4"/>
        <v>5661882615</v>
      </c>
      <c r="Y11" s="38">
        <f t="shared" si="4"/>
        <v>6088953986</v>
      </c>
      <c r="Z11" s="38">
        <f t="shared" si="4"/>
        <v>10948235631</v>
      </c>
      <c r="AA11" s="38">
        <f t="shared" si="4"/>
        <v>6382093774</v>
      </c>
      <c r="AB11" s="38">
        <f t="shared" si="4"/>
        <v>6218501146</v>
      </c>
      <c r="AC11" s="38">
        <f t="shared" si="4"/>
        <v>6531955131</v>
      </c>
      <c r="AD11" s="38">
        <f t="shared" si="4"/>
        <v>6244879217</v>
      </c>
      <c r="AE11" s="38">
        <f t="shared" si="4"/>
        <v>6887461550</v>
      </c>
      <c r="AF11" s="38">
        <f t="shared" si="4"/>
        <v>13116796395</v>
      </c>
      <c r="AG11" s="38">
        <f t="shared" si="4"/>
        <v>84932716227</v>
      </c>
      <c r="AH11" s="38">
        <f t="shared" si="4"/>
        <v>5276242402</v>
      </c>
      <c r="AI11" s="38">
        <f t="shared" si="4"/>
        <v>5713437924</v>
      </c>
      <c r="AJ11" s="38">
        <f t="shared" si="4"/>
        <v>5858797975</v>
      </c>
      <c r="AK11" s="38">
        <f t="shared" si="4"/>
        <v>5658812476</v>
      </c>
      <c r="AL11" s="38">
        <f t="shared" si="4"/>
        <v>6088212242</v>
      </c>
      <c r="AM11" s="38">
        <f t="shared" si="4"/>
        <v>7994917091</v>
      </c>
      <c r="AN11" s="38">
        <f t="shared" si="4"/>
        <v>9334522719</v>
      </c>
      <c r="AO11" s="38">
        <f t="shared" si="4"/>
        <v>6216258571</v>
      </c>
      <c r="AP11" s="38">
        <f t="shared" si="4"/>
        <v>6528938103</v>
      </c>
      <c r="AQ11" s="38">
        <f t="shared" si="4"/>
        <v>6247025835</v>
      </c>
      <c r="AR11" s="38">
        <f t="shared" si="4"/>
        <v>6887387986</v>
      </c>
      <c r="AS11" s="38">
        <f>SUM(AS12:AS21)</f>
        <v>13128162903</v>
      </c>
      <c r="AT11" s="38">
        <f>SUM(AT12:AT21)</f>
        <v>84932716227</v>
      </c>
      <c r="AU11" s="38">
        <f t="shared" si="4"/>
        <v>5276242402</v>
      </c>
      <c r="AV11" s="38">
        <f t="shared" si="4"/>
        <v>5713437924</v>
      </c>
      <c r="AW11" s="38">
        <f t="shared" si="4"/>
        <v>5858797975</v>
      </c>
      <c r="AX11" s="38">
        <f t="shared" si="4"/>
        <v>5658812476</v>
      </c>
      <c r="AY11" s="38">
        <f>SUM(AY12:AY21)</f>
        <v>6088212242</v>
      </c>
      <c r="AZ11" s="38">
        <f t="shared" si="4"/>
        <v>7994917091</v>
      </c>
      <c r="BA11" s="38">
        <f t="shared" si="4"/>
        <v>9315704829</v>
      </c>
      <c r="BB11" s="38">
        <f t="shared" si="4"/>
        <v>6235076461</v>
      </c>
      <c r="BC11" s="38">
        <f t="shared" si="4"/>
        <v>6528938103</v>
      </c>
      <c r="BD11" s="38">
        <f t="shared" si="4"/>
        <v>6247025835</v>
      </c>
      <c r="BE11" s="38">
        <f t="shared" si="4"/>
        <v>6887387986</v>
      </c>
      <c r="BF11" s="38">
        <f>SUM(BF12:BF21)</f>
        <v>13111894777</v>
      </c>
      <c r="BG11" s="38">
        <f>SUM(BG12:BG21)</f>
        <v>84916448101</v>
      </c>
      <c r="BH11" s="26"/>
    </row>
    <row r="12" spans="1:60" ht="21" customHeight="1" x14ac:dyDescent="0.2">
      <c r="A12" s="39" t="s">
        <v>78</v>
      </c>
      <c r="B12" s="40" t="s">
        <v>79</v>
      </c>
      <c r="C12" s="41" t="s">
        <v>80</v>
      </c>
      <c r="D12" s="42">
        <v>70125774661</v>
      </c>
      <c r="E12" s="42">
        <v>0</v>
      </c>
      <c r="F12" s="42">
        <v>2680000000</v>
      </c>
      <c r="G12" s="42">
        <f t="shared" ref="G12:G21" si="5">SUM(D12:E12)-F12</f>
        <v>67445774661</v>
      </c>
      <c r="H12" s="42">
        <v>70125774661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-300000000</v>
      </c>
      <c r="P12" s="42">
        <v>-180000000</v>
      </c>
      <c r="Q12" s="42">
        <v>0</v>
      </c>
      <c r="R12" s="42">
        <v>0</v>
      </c>
      <c r="S12" s="42">
        <v>-2417869416</v>
      </c>
      <c r="T12" s="42">
        <f>SUM(H12:S12)</f>
        <v>67227905245</v>
      </c>
      <c r="U12" s="42">
        <v>4794638894</v>
      </c>
      <c r="V12" s="42">
        <v>5352422345</v>
      </c>
      <c r="W12" s="42">
        <v>5419625577</v>
      </c>
      <c r="X12" s="42">
        <v>5285153100</v>
      </c>
      <c r="Y12" s="42">
        <v>5295798504</v>
      </c>
      <c r="Z12" s="42">
        <v>7154816316</v>
      </c>
      <c r="AA12" s="42">
        <v>5428997613</v>
      </c>
      <c r="AB12" s="42">
        <v>5454158690</v>
      </c>
      <c r="AC12" s="42">
        <v>5714863092</v>
      </c>
      <c r="AD12" s="42">
        <v>5674433015</v>
      </c>
      <c r="AE12" s="42">
        <v>5866767478</v>
      </c>
      <c r="AF12" s="42">
        <v>5786230621</v>
      </c>
      <c r="AG12" s="42">
        <f>SUM(U12:AF12)</f>
        <v>67227905245</v>
      </c>
      <c r="AH12" s="42">
        <v>4793774904</v>
      </c>
      <c r="AI12" s="42">
        <v>5351386230</v>
      </c>
      <c r="AJ12" s="42">
        <v>5419028429</v>
      </c>
      <c r="AK12" s="42">
        <v>5284366797</v>
      </c>
      <c r="AL12" s="42">
        <v>5295056760</v>
      </c>
      <c r="AM12" s="42">
        <v>7154816316</v>
      </c>
      <c r="AN12" s="42">
        <v>5428218982</v>
      </c>
      <c r="AO12" s="42">
        <v>5452841846</v>
      </c>
      <c r="AP12" s="42">
        <v>5712896922</v>
      </c>
      <c r="AQ12" s="42">
        <v>5673356551</v>
      </c>
      <c r="AR12" s="42">
        <v>5866693914</v>
      </c>
      <c r="AS12" s="42">
        <v>5795467594</v>
      </c>
      <c r="AT12" s="42">
        <f>SUM(AH12:AS12)</f>
        <v>67227905245</v>
      </c>
      <c r="AU12" s="42">
        <v>4793774904</v>
      </c>
      <c r="AV12" s="42">
        <v>5351386230</v>
      </c>
      <c r="AW12" s="42">
        <v>5419028429</v>
      </c>
      <c r="AX12" s="42">
        <v>5284366797</v>
      </c>
      <c r="AY12" s="42">
        <v>5295056760</v>
      </c>
      <c r="AZ12" s="42">
        <v>7154816316</v>
      </c>
      <c r="BA12" s="42">
        <v>5428218982</v>
      </c>
      <c r="BB12" s="42">
        <v>5452841846</v>
      </c>
      <c r="BC12" s="42">
        <v>5712896922</v>
      </c>
      <c r="BD12" s="42">
        <v>5673356551</v>
      </c>
      <c r="BE12" s="42">
        <v>5866693914</v>
      </c>
      <c r="BF12" s="42">
        <v>5791133308</v>
      </c>
      <c r="BG12" s="42">
        <f>SUM(AU12:BF12)</f>
        <v>67223570959</v>
      </c>
      <c r="BH12" s="26"/>
    </row>
    <row r="13" spans="1:60" ht="21" customHeight="1" x14ac:dyDescent="0.2">
      <c r="A13" s="43" t="s">
        <v>81</v>
      </c>
      <c r="B13" s="40" t="s">
        <v>79</v>
      </c>
      <c r="C13" s="44" t="s">
        <v>82</v>
      </c>
      <c r="D13" s="42">
        <v>306179036</v>
      </c>
      <c r="E13" s="42">
        <v>0</v>
      </c>
      <c r="F13" s="42">
        <v>0</v>
      </c>
      <c r="G13" s="42">
        <f>SUM(D13:E13)-F13</f>
        <v>306179036</v>
      </c>
      <c r="H13" s="42">
        <v>306179036</v>
      </c>
      <c r="I13" s="42">
        <v>0</v>
      </c>
      <c r="J13" s="45">
        <v>0</v>
      </c>
      <c r="K13" s="45">
        <v>0</v>
      </c>
      <c r="L13" s="45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-22000413</v>
      </c>
      <c r="T13" s="42">
        <f t="shared" ref="T13:T21" si="6">SUM(H13:S13)</f>
        <v>284178623</v>
      </c>
      <c r="U13" s="42">
        <v>16887115</v>
      </c>
      <c r="V13" s="42">
        <v>22609126</v>
      </c>
      <c r="W13" s="45">
        <v>22609126</v>
      </c>
      <c r="X13" s="42">
        <v>22609126</v>
      </c>
      <c r="Y13" s="42">
        <v>22609126</v>
      </c>
      <c r="Z13" s="42">
        <v>31704414</v>
      </c>
      <c r="AA13" s="42">
        <v>24191765</v>
      </c>
      <c r="AB13" s="45">
        <v>24191765</v>
      </c>
      <c r="AC13" s="42">
        <v>24191765</v>
      </c>
      <c r="AD13" s="42">
        <v>24191765</v>
      </c>
      <c r="AE13" s="42">
        <v>24191765</v>
      </c>
      <c r="AF13" s="42">
        <v>24191765</v>
      </c>
      <c r="AG13" s="42">
        <f t="shared" ref="AG13:AG21" si="7">SUM(U13:AF13)</f>
        <v>284178623</v>
      </c>
      <c r="AH13" s="42">
        <v>16887115</v>
      </c>
      <c r="AI13" s="42">
        <v>22609126</v>
      </c>
      <c r="AJ13" s="45">
        <v>22609126</v>
      </c>
      <c r="AK13" s="45">
        <v>22609126</v>
      </c>
      <c r="AL13" s="42">
        <v>22609126</v>
      </c>
      <c r="AM13" s="42">
        <v>31704414</v>
      </c>
      <c r="AN13" s="42">
        <v>24191765</v>
      </c>
      <c r="AO13" s="42">
        <v>24191765</v>
      </c>
      <c r="AP13" s="42">
        <v>24191765</v>
      </c>
      <c r="AQ13" s="42">
        <v>24191765</v>
      </c>
      <c r="AR13" s="42">
        <v>24191765</v>
      </c>
      <c r="AS13" s="42">
        <v>24191765</v>
      </c>
      <c r="AT13" s="42">
        <f t="shared" ref="AT13:AT19" si="8">SUM(AH13:AS13)</f>
        <v>284178623</v>
      </c>
      <c r="AU13" s="42">
        <v>16887115</v>
      </c>
      <c r="AV13" s="42">
        <v>22609126</v>
      </c>
      <c r="AW13" s="45">
        <v>22609126</v>
      </c>
      <c r="AX13" s="45">
        <v>22609126</v>
      </c>
      <c r="AY13" s="45">
        <v>22609126</v>
      </c>
      <c r="AZ13" s="42">
        <v>31704414</v>
      </c>
      <c r="BA13" s="45">
        <v>24191765</v>
      </c>
      <c r="BB13" s="45">
        <v>24191765</v>
      </c>
      <c r="BC13" s="42">
        <v>24191765</v>
      </c>
      <c r="BD13" s="42">
        <v>24191765</v>
      </c>
      <c r="BE13" s="45">
        <v>24191765</v>
      </c>
      <c r="BF13" s="42">
        <v>24191765</v>
      </c>
      <c r="BG13" s="42">
        <f t="shared" ref="BG13:BG21" si="9">SUM(AU13:BF13)</f>
        <v>284178623</v>
      </c>
      <c r="BH13" s="26"/>
    </row>
    <row r="14" spans="1:60" ht="21" customHeight="1" x14ac:dyDescent="0.2">
      <c r="A14" s="43" t="s">
        <v>83</v>
      </c>
      <c r="B14" s="40" t="s">
        <v>79</v>
      </c>
      <c r="C14" s="44" t="s">
        <v>84</v>
      </c>
      <c r="D14" s="42">
        <v>1118219089</v>
      </c>
      <c r="E14" s="42">
        <v>180000000</v>
      </c>
      <c r="F14" s="42">
        <v>80000000</v>
      </c>
      <c r="G14" s="42">
        <f t="shared" si="5"/>
        <v>1218219089</v>
      </c>
      <c r="H14" s="42">
        <v>1118219089</v>
      </c>
      <c r="I14" s="42">
        <v>0</v>
      </c>
      <c r="J14" s="45">
        <v>0</v>
      </c>
      <c r="K14" s="45">
        <v>0</v>
      </c>
      <c r="L14" s="45">
        <v>0</v>
      </c>
      <c r="M14" s="42">
        <v>0</v>
      </c>
      <c r="N14" s="42">
        <v>0</v>
      </c>
      <c r="O14" s="42">
        <v>0</v>
      </c>
      <c r="P14" s="42">
        <v>180000000</v>
      </c>
      <c r="Q14" s="42">
        <v>0</v>
      </c>
      <c r="R14" s="42">
        <v>0</v>
      </c>
      <c r="S14" s="42">
        <v>-96510681</v>
      </c>
      <c r="T14" s="42">
        <f t="shared" si="6"/>
        <v>1201708408</v>
      </c>
      <c r="U14" s="42">
        <v>84420584</v>
      </c>
      <c r="V14" s="42">
        <v>86676749</v>
      </c>
      <c r="W14" s="45">
        <v>80055759</v>
      </c>
      <c r="X14" s="42">
        <v>79698335</v>
      </c>
      <c r="Y14" s="42">
        <v>92332739</v>
      </c>
      <c r="Z14" s="42">
        <v>136676478</v>
      </c>
      <c r="AA14" s="42">
        <v>121071393</v>
      </c>
      <c r="AB14" s="45">
        <v>100280753</v>
      </c>
      <c r="AC14" s="42">
        <v>99605820</v>
      </c>
      <c r="AD14" s="42">
        <v>104985700</v>
      </c>
      <c r="AE14" s="42">
        <v>112394681</v>
      </c>
      <c r="AF14" s="42">
        <v>103509417</v>
      </c>
      <c r="AG14" s="42">
        <f t="shared" si="7"/>
        <v>1201708408</v>
      </c>
      <c r="AH14" s="42">
        <v>84420584</v>
      </c>
      <c r="AI14" s="42">
        <v>86676749</v>
      </c>
      <c r="AJ14" s="45">
        <v>80055759</v>
      </c>
      <c r="AK14" s="45">
        <v>77865200</v>
      </c>
      <c r="AL14" s="42">
        <v>92332739</v>
      </c>
      <c r="AM14" s="42">
        <v>136676478</v>
      </c>
      <c r="AN14" s="42">
        <v>121071393</v>
      </c>
      <c r="AO14" s="42">
        <v>100280753</v>
      </c>
      <c r="AP14" s="42">
        <v>99605820</v>
      </c>
      <c r="AQ14" s="42">
        <v>106818835</v>
      </c>
      <c r="AR14" s="42">
        <v>112394681</v>
      </c>
      <c r="AS14" s="42">
        <v>103509417</v>
      </c>
      <c r="AT14" s="42">
        <f t="shared" si="8"/>
        <v>1201708408</v>
      </c>
      <c r="AU14" s="42">
        <v>84420584</v>
      </c>
      <c r="AV14" s="42">
        <v>86676749</v>
      </c>
      <c r="AW14" s="45">
        <v>80055759</v>
      </c>
      <c r="AX14" s="45">
        <v>77865200</v>
      </c>
      <c r="AY14" s="45">
        <v>92332739</v>
      </c>
      <c r="AZ14" s="42">
        <v>136676478</v>
      </c>
      <c r="BA14" s="45">
        <v>121071393</v>
      </c>
      <c r="BB14" s="45">
        <v>100280753</v>
      </c>
      <c r="BC14" s="42">
        <v>99605820</v>
      </c>
      <c r="BD14" s="42">
        <v>106818835</v>
      </c>
      <c r="BE14" s="45">
        <v>112394681</v>
      </c>
      <c r="BF14" s="42">
        <v>103509417</v>
      </c>
      <c r="BG14" s="42">
        <f t="shared" si="9"/>
        <v>1201708408</v>
      </c>
      <c r="BH14" s="26"/>
    </row>
    <row r="15" spans="1:60" s="15" customFormat="1" ht="21" customHeight="1" x14ac:dyDescent="0.2">
      <c r="A15" s="43" t="s">
        <v>85</v>
      </c>
      <c r="B15" s="40" t="s">
        <v>79</v>
      </c>
      <c r="C15" s="44" t="s">
        <v>86</v>
      </c>
      <c r="D15" s="42">
        <v>212994112</v>
      </c>
      <c r="E15" s="42">
        <v>0</v>
      </c>
      <c r="F15" s="42">
        <v>20000000</v>
      </c>
      <c r="G15" s="42">
        <f t="shared" si="5"/>
        <v>192994112</v>
      </c>
      <c r="H15" s="42">
        <v>212994112</v>
      </c>
      <c r="I15" s="42">
        <v>0</v>
      </c>
      <c r="J15" s="45">
        <v>0</v>
      </c>
      <c r="K15" s="45">
        <v>0</v>
      </c>
      <c r="L15" s="45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-24970705</v>
      </c>
      <c r="T15" s="42">
        <f t="shared" si="6"/>
        <v>188023407</v>
      </c>
      <c r="U15" s="42">
        <v>13991970</v>
      </c>
      <c r="V15" s="42">
        <v>15132289</v>
      </c>
      <c r="W15" s="45">
        <v>15153864</v>
      </c>
      <c r="X15" s="42">
        <v>14968951</v>
      </c>
      <c r="Y15" s="42">
        <v>15009012</v>
      </c>
      <c r="Z15" s="42">
        <v>20758886</v>
      </c>
      <c r="AA15" s="42">
        <v>14895146</v>
      </c>
      <c r="AB15" s="45">
        <v>15176020</v>
      </c>
      <c r="AC15" s="42">
        <v>15756414</v>
      </c>
      <c r="AD15" s="42">
        <v>16179165</v>
      </c>
      <c r="AE15" s="42">
        <v>15591531</v>
      </c>
      <c r="AF15" s="42">
        <v>15410159</v>
      </c>
      <c r="AG15" s="42">
        <f t="shared" si="7"/>
        <v>188023407</v>
      </c>
      <c r="AH15" s="42">
        <v>13991970</v>
      </c>
      <c r="AI15" s="42">
        <v>15123043</v>
      </c>
      <c r="AJ15" s="45">
        <v>15153864</v>
      </c>
      <c r="AK15" s="45">
        <v>14968951</v>
      </c>
      <c r="AL15" s="42">
        <v>15009012</v>
      </c>
      <c r="AM15" s="42">
        <v>20725908</v>
      </c>
      <c r="AN15" s="42">
        <v>14895146</v>
      </c>
      <c r="AO15" s="42">
        <v>15172722</v>
      </c>
      <c r="AP15" s="42">
        <v>15743223</v>
      </c>
      <c r="AQ15" s="42">
        <v>16188411</v>
      </c>
      <c r="AR15" s="42">
        <v>15591531</v>
      </c>
      <c r="AS15" s="42">
        <v>15459626</v>
      </c>
      <c r="AT15" s="42">
        <f t="shared" si="8"/>
        <v>188023407</v>
      </c>
      <c r="AU15" s="42">
        <v>13991970</v>
      </c>
      <c r="AV15" s="42">
        <v>15123043</v>
      </c>
      <c r="AW15" s="45">
        <v>15153864</v>
      </c>
      <c r="AX15" s="45">
        <v>14968951</v>
      </c>
      <c r="AY15" s="45">
        <v>15009012</v>
      </c>
      <c r="AZ15" s="42">
        <v>20725908</v>
      </c>
      <c r="BA15" s="45">
        <v>14895146</v>
      </c>
      <c r="BB15" s="45">
        <v>15172722</v>
      </c>
      <c r="BC15" s="42">
        <v>15743223</v>
      </c>
      <c r="BD15" s="42">
        <v>16188411</v>
      </c>
      <c r="BE15" s="45">
        <v>15591531</v>
      </c>
      <c r="BF15" s="42">
        <v>15459626</v>
      </c>
      <c r="BG15" s="42">
        <f t="shared" si="9"/>
        <v>188023407</v>
      </c>
      <c r="BH15" s="26"/>
    </row>
    <row r="16" spans="1:60" s="15" customFormat="1" ht="21" customHeight="1" x14ac:dyDescent="0.2">
      <c r="A16" s="46" t="s">
        <v>87</v>
      </c>
      <c r="B16" s="40" t="s">
        <v>79</v>
      </c>
      <c r="C16" s="47" t="s">
        <v>88</v>
      </c>
      <c r="D16" s="42">
        <v>386051828</v>
      </c>
      <c r="E16" s="42">
        <v>0</v>
      </c>
      <c r="F16" s="42">
        <v>0</v>
      </c>
      <c r="G16" s="42">
        <f t="shared" si="5"/>
        <v>386051828</v>
      </c>
      <c r="H16" s="42">
        <v>386051828</v>
      </c>
      <c r="I16" s="42">
        <v>0</v>
      </c>
      <c r="J16" s="48">
        <v>0</v>
      </c>
      <c r="K16" s="48">
        <v>0</v>
      </c>
      <c r="L16" s="45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-5802623</v>
      </c>
      <c r="T16" s="42">
        <f t="shared" si="6"/>
        <v>380249205</v>
      </c>
      <c r="U16" s="42">
        <v>28413335</v>
      </c>
      <c r="V16" s="42">
        <v>29860002</v>
      </c>
      <c r="W16" s="45">
        <v>29793332</v>
      </c>
      <c r="X16" s="42">
        <v>29380001</v>
      </c>
      <c r="Y16" s="42">
        <v>29746668</v>
      </c>
      <c r="Z16" s="45">
        <v>45535865</v>
      </c>
      <c r="AA16" s="42">
        <v>29606669</v>
      </c>
      <c r="AB16" s="45">
        <v>30680001</v>
      </c>
      <c r="AC16" s="42">
        <v>31853331</v>
      </c>
      <c r="AD16" s="42">
        <v>32706667</v>
      </c>
      <c r="AE16" s="42">
        <v>31519999</v>
      </c>
      <c r="AF16" s="42">
        <v>31153335</v>
      </c>
      <c r="AG16" s="42">
        <f t="shared" si="7"/>
        <v>380249205</v>
      </c>
      <c r="AH16" s="42">
        <v>28413335</v>
      </c>
      <c r="AI16" s="42">
        <v>29840002</v>
      </c>
      <c r="AJ16" s="45">
        <v>29793332</v>
      </c>
      <c r="AK16" s="48">
        <v>29380001</v>
      </c>
      <c r="AL16" s="42">
        <v>29746668</v>
      </c>
      <c r="AM16" s="42">
        <v>45469199</v>
      </c>
      <c r="AN16" s="42">
        <v>29606669</v>
      </c>
      <c r="AO16" s="42">
        <v>30673334</v>
      </c>
      <c r="AP16" s="42">
        <v>31826664</v>
      </c>
      <c r="AQ16" s="42">
        <v>32726667</v>
      </c>
      <c r="AR16" s="42">
        <v>31519999</v>
      </c>
      <c r="AS16" s="42">
        <v>31253335</v>
      </c>
      <c r="AT16" s="42">
        <f t="shared" si="8"/>
        <v>380249205</v>
      </c>
      <c r="AU16" s="42">
        <v>28413335</v>
      </c>
      <c r="AV16" s="42">
        <v>29840002</v>
      </c>
      <c r="AW16" s="45">
        <v>29793332</v>
      </c>
      <c r="AX16" s="48">
        <v>29380001</v>
      </c>
      <c r="AY16" s="48">
        <v>29746668</v>
      </c>
      <c r="AZ16" s="42">
        <v>45469199</v>
      </c>
      <c r="BA16" s="45">
        <v>29606669</v>
      </c>
      <c r="BB16" s="48">
        <v>30673334</v>
      </c>
      <c r="BC16" s="42">
        <v>31826664</v>
      </c>
      <c r="BD16" s="42">
        <v>32726667</v>
      </c>
      <c r="BE16" s="48">
        <v>31519999</v>
      </c>
      <c r="BF16" s="42">
        <v>31253335</v>
      </c>
      <c r="BG16" s="42">
        <f t="shared" si="9"/>
        <v>380249205</v>
      </c>
      <c r="BH16" s="26"/>
    </row>
    <row r="17" spans="1:60" ht="21" customHeight="1" x14ac:dyDescent="0.2">
      <c r="A17" s="43" t="s">
        <v>89</v>
      </c>
      <c r="B17" s="40" t="s">
        <v>79</v>
      </c>
      <c r="C17" s="44" t="s">
        <v>90</v>
      </c>
      <c r="D17" s="42">
        <v>3421217928</v>
      </c>
      <c r="E17" s="42">
        <v>0</v>
      </c>
      <c r="F17" s="42">
        <v>310000000</v>
      </c>
      <c r="G17" s="42">
        <f t="shared" si="5"/>
        <v>3111217928</v>
      </c>
      <c r="H17" s="42">
        <v>3421217928</v>
      </c>
      <c r="I17" s="42">
        <v>0</v>
      </c>
      <c r="J17" s="45">
        <v>0</v>
      </c>
      <c r="K17" s="45">
        <v>0</v>
      </c>
      <c r="L17" s="45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-315222087</v>
      </c>
      <c r="T17" s="42">
        <f t="shared" si="6"/>
        <v>3105995841</v>
      </c>
      <c r="U17" s="42">
        <v>18785699</v>
      </c>
      <c r="V17" s="42">
        <v>10241382</v>
      </c>
      <c r="W17" s="45">
        <v>14314749</v>
      </c>
      <c r="X17" s="42">
        <v>5223541</v>
      </c>
      <c r="Y17" s="42">
        <v>13143943</v>
      </c>
      <c r="Z17" s="42">
        <v>2967421718</v>
      </c>
      <c r="AA17" s="42">
        <v>36585901</v>
      </c>
      <c r="AB17" s="45">
        <v>4239154</v>
      </c>
      <c r="AC17" s="42">
        <v>10638567</v>
      </c>
      <c r="AD17" s="42">
        <v>3005469</v>
      </c>
      <c r="AE17" s="42">
        <v>5402473</v>
      </c>
      <c r="AF17" s="42">
        <v>16993245</v>
      </c>
      <c r="AG17" s="42">
        <f t="shared" si="7"/>
        <v>3105995841</v>
      </c>
      <c r="AH17" s="42">
        <v>18785699</v>
      </c>
      <c r="AI17" s="42">
        <v>10241382</v>
      </c>
      <c r="AJ17" s="45">
        <v>14314749</v>
      </c>
      <c r="AK17" s="45">
        <v>5223541</v>
      </c>
      <c r="AL17" s="42">
        <v>13143943</v>
      </c>
      <c r="AM17" s="42">
        <v>15811605</v>
      </c>
      <c r="AN17" s="42">
        <v>2988196014</v>
      </c>
      <c r="AO17" s="42">
        <v>4239154</v>
      </c>
      <c r="AP17" s="42">
        <v>10638567</v>
      </c>
      <c r="AQ17" s="42">
        <v>3005469</v>
      </c>
      <c r="AR17" s="42">
        <v>5402473</v>
      </c>
      <c r="AS17" s="42">
        <v>16993245</v>
      </c>
      <c r="AT17" s="42">
        <f>SUM(AH17:AS17)</f>
        <v>3105995841</v>
      </c>
      <c r="AU17" s="42">
        <v>18785699</v>
      </c>
      <c r="AV17" s="42">
        <v>10241382</v>
      </c>
      <c r="AW17" s="45">
        <v>14314749</v>
      </c>
      <c r="AX17" s="45">
        <v>5223541</v>
      </c>
      <c r="AY17" s="45">
        <v>13143943</v>
      </c>
      <c r="AZ17" s="42">
        <v>15811605</v>
      </c>
      <c r="BA17" s="45">
        <v>2981635913</v>
      </c>
      <c r="BB17" s="45">
        <v>10799255</v>
      </c>
      <c r="BC17" s="42">
        <v>10638567</v>
      </c>
      <c r="BD17" s="42">
        <v>3005469</v>
      </c>
      <c r="BE17" s="45">
        <v>5402473</v>
      </c>
      <c r="BF17" s="42">
        <v>15009419</v>
      </c>
      <c r="BG17" s="42">
        <f t="shared" si="9"/>
        <v>3104012015</v>
      </c>
      <c r="BH17" s="26"/>
    </row>
    <row r="18" spans="1:60" s="15" customFormat="1" ht="21" customHeight="1" x14ac:dyDescent="0.2">
      <c r="A18" s="43" t="s">
        <v>91</v>
      </c>
      <c r="B18" s="40" t="s">
        <v>79</v>
      </c>
      <c r="C18" s="44" t="s">
        <v>92</v>
      </c>
      <c r="D18" s="42">
        <v>2382871631</v>
      </c>
      <c r="E18" s="42">
        <v>0</v>
      </c>
      <c r="F18" s="42">
        <v>210000000</v>
      </c>
      <c r="G18" s="42">
        <f t="shared" si="5"/>
        <v>2172871631</v>
      </c>
      <c r="H18" s="42">
        <v>2382871631</v>
      </c>
      <c r="I18" s="42">
        <v>0</v>
      </c>
      <c r="J18" s="45">
        <v>0</v>
      </c>
      <c r="K18" s="45">
        <v>0</v>
      </c>
      <c r="L18" s="45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-218493182</v>
      </c>
      <c r="T18" s="42">
        <f t="shared" si="6"/>
        <v>2164378449</v>
      </c>
      <c r="U18" s="42">
        <v>194357502</v>
      </c>
      <c r="V18" s="42">
        <v>96368330</v>
      </c>
      <c r="W18" s="45">
        <v>49978198</v>
      </c>
      <c r="X18" s="42">
        <v>71352216</v>
      </c>
      <c r="Y18" s="42">
        <v>106977863</v>
      </c>
      <c r="Z18" s="42">
        <v>256596129</v>
      </c>
      <c r="AA18" s="42">
        <v>327130858</v>
      </c>
      <c r="AB18" s="45">
        <v>209804415</v>
      </c>
      <c r="AC18" s="42">
        <v>221765214</v>
      </c>
      <c r="AD18" s="42">
        <v>225607941</v>
      </c>
      <c r="AE18" s="42">
        <v>211096384</v>
      </c>
      <c r="AF18" s="42">
        <v>193343399</v>
      </c>
      <c r="AG18" s="42">
        <f t="shared" si="7"/>
        <v>2164378449</v>
      </c>
      <c r="AH18" s="42">
        <v>194357502</v>
      </c>
      <c r="AI18" s="42">
        <v>95913330</v>
      </c>
      <c r="AJ18" s="45">
        <v>49523198</v>
      </c>
      <c r="AK18" s="45">
        <v>70901515</v>
      </c>
      <c r="AL18" s="42">
        <v>106977863</v>
      </c>
      <c r="AM18" s="42">
        <v>256540610</v>
      </c>
      <c r="AN18" s="42">
        <v>327186377</v>
      </c>
      <c r="AO18" s="42">
        <v>209804415</v>
      </c>
      <c r="AP18" s="42">
        <v>220754214</v>
      </c>
      <c r="AQ18" s="42">
        <v>226968642</v>
      </c>
      <c r="AR18" s="42">
        <v>211096384</v>
      </c>
      <c r="AS18" s="42">
        <v>194354399</v>
      </c>
      <c r="AT18" s="42">
        <f t="shared" si="8"/>
        <v>2164378449</v>
      </c>
      <c r="AU18" s="42">
        <v>194357502</v>
      </c>
      <c r="AV18" s="42">
        <v>95913330</v>
      </c>
      <c r="AW18" s="45">
        <v>49523198</v>
      </c>
      <c r="AX18" s="45">
        <v>70901515</v>
      </c>
      <c r="AY18" s="45">
        <v>106977863</v>
      </c>
      <c r="AZ18" s="42">
        <v>256540610</v>
      </c>
      <c r="BA18" s="45">
        <v>325443660</v>
      </c>
      <c r="BB18" s="45">
        <v>211547132</v>
      </c>
      <c r="BC18" s="42">
        <v>220754214</v>
      </c>
      <c r="BD18" s="42">
        <v>226968642</v>
      </c>
      <c r="BE18" s="45">
        <v>211096384</v>
      </c>
      <c r="BF18" s="42">
        <v>194354399</v>
      </c>
      <c r="BG18" s="42">
        <f t="shared" si="9"/>
        <v>2164378449</v>
      </c>
      <c r="BH18" s="26"/>
    </row>
    <row r="19" spans="1:60" ht="21" customHeight="1" x14ac:dyDescent="0.2">
      <c r="A19" s="43" t="s">
        <v>93</v>
      </c>
      <c r="B19" s="40" t="s">
        <v>79</v>
      </c>
      <c r="C19" s="44" t="s">
        <v>94</v>
      </c>
      <c r="D19" s="42">
        <v>186369848</v>
      </c>
      <c r="E19" s="42">
        <v>0</v>
      </c>
      <c r="F19" s="42">
        <v>0</v>
      </c>
      <c r="G19" s="42">
        <f t="shared" si="5"/>
        <v>186369848</v>
      </c>
      <c r="H19" s="42">
        <v>186369848</v>
      </c>
      <c r="I19" s="42">
        <v>0</v>
      </c>
      <c r="J19" s="45">
        <v>0</v>
      </c>
      <c r="K19" s="45">
        <v>0</v>
      </c>
      <c r="L19" s="45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-36803288</v>
      </c>
      <c r="T19" s="42">
        <f t="shared" si="6"/>
        <v>149566560</v>
      </c>
      <c r="U19" s="42">
        <v>0</v>
      </c>
      <c r="V19" s="42">
        <v>11772898</v>
      </c>
      <c r="W19" s="45">
        <v>11826345</v>
      </c>
      <c r="X19" s="42">
        <v>13093263</v>
      </c>
      <c r="Y19" s="42">
        <v>12531453</v>
      </c>
      <c r="Z19" s="42">
        <v>17421525</v>
      </c>
      <c r="AA19" s="42">
        <v>13178531</v>
      </c>
      <c r="AB19" s="45">
        <v>13703912</v>
      </c>
      <c r="AC19" s="42">
        <v>13294237</v>
      </c>
      <c r="AD19" s="42">
        <v>12139349</v>
      </c>
      <c r="AE19" s="42">
        <v>13903093</v>
      </c>
      <c r="AF19" s="42">
        <v>16701954</v>
      </c>
      <c r="AG19" s="42">
        <f t="shared" si="7"/>
        <v>149566560</v>
      </c>
      <c r="AH19" s="42">
        <v>0</v>
      </c>
      <c r="AI19" s="42">
        <v>11730916</v>
      </c>
      <c r="AJ19" s="45">
        <v>11826345</v>
      </c>
      <c r="AK19" s="45">
        <v>13093263</v>
      </c>
      <c r="AL19" s="42">
        <v>12531453</v>
      </c>
      <c r="AM19" s="42">
        <v>17421525</v>
      </c>
      <c r="AN19" s="42">
        <v>13175593</v>
      </c>
      <c r="AO19" s="42">
        <v>13703912</v>
      </c>
      <c r="AP19" s="42">
        <v>13294237</v>
      </c>
      <c r="AQ19" s="42">
        <v>12139349</v>
      </c>
      <c r="AR19" s="42">
        <v>13903093</v>
      </c>
      <c r="AS19" s="42">
        <v>16746874</v>
      </c>
      <c r="AT19" s="42">
        <f t="shared" si="8"/>
        <v>149566560</v>
      </c>
      <c r="AU19" s="42">
        <v>0</v>
      </c>
      <c r="AV19" s="42">
        <v>11730916</v>
      </c>
      <c r="AW19" s="45">
        <v>11826345</v>
      </c>
      <c r="AX19" s="45">
        <v>13093263</v>
      </c>
      <c r="AY19" s="45">
        <v>12531453</v>
      </c>
      <c r="AZ19" s="42">
        <v>17421525</v>
      </c>
      <c r="BA19" s="45">
        <v>13175593</v>
      </c>
      <c r="BB19" s="45">
        <v>13703912</v>
      </c>
      <c r="BC19" s="42">
        <v>13294237</v>
      </c>
      <c r="BD19" s="42">
        <v>12139349</v>
      </c>
      <c r="BE19" s="45">
        <v>13903093</v>
      </c>
      <c r="BF19" s="42">
        <v>16746874</v>
      </c>
      <c r="BG19" s="42">
        <f t="shared" si="9"/>
        <v>149566560</v>
      </c>
      <c r="BH19" s="26"/>
    </row>
    <row r="20" spans="1:60" ht="21" customHeight="1" x14ac:dyDescent="0.2">
      <c r="A20" s="43" t="s">
        <v>95</v>
      </c>
      <c r="B20" s="40" t="s">
        <v>79</v>
      </c>
      <c r="C20" s="44" t="s">
        <v>96</v>
      </c>
      <c r="D20" s="42">
        <v>7201863419</v>
      </c>
      <c r="E20" s="42">
        <v>0</v>
      </c>
      <c r="F20" s="42">
        <v>290000000</v>
      </c>
      <c r="G20" s="42">
        <f t="shared" si="5"/>
        <v>6911863419</v>
      </c>
      <c r="H20" s="42">
        <v>7201863419</v>
      </c>
      <c r="I20" s="42">
        <v>0</v>
      </c>
      <c r="J20" s="45">
        <v>0</v>
      </c>
      <c r="K20" s="45">
        <v>0</v>
      </c>
      <c r="L20" s="45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-305077506</v>
      </c>
      <c r="T20" s="42">
        <f t="shared" si="6"/>
        <v>6896785913</v>
      </c>
      <c r="U20" s="42">
        <v>3939640</v>
      </c>
      <c r="V20" s="42">
        <v>4364328</v>
      </c>
      <c r="W20" s="45">
        <v>9887424</v>
      </c>
      <c r="X20" s="42">
        <v>4092158</v>
      </c>
      <c r="Y20" s="42">
        <v>11836261</v>
      </c>
      <c r="Z20" s="42">
        <v>17492756</v>
      </c>
      <c r="AA20" s="42">
        <v>32869548</v>
      </c>
      <c r="AB20" s="45">
        <v>58486149</v>
      </c>
      <c r="AC20" s="42">
        <v>83944755</v>
      </c>
      <c r="AD20" s="42">
        <v>20951267</v>
      </c>
      <c r="AE20" s="42">
        <v>40814324</v>
      </c>
      <c r="AF20" s="42">
        <v>6608107303</v>
      </c>
      <c r="AG20" s="42">
        <f t="shared" si="7"/>
        <v>6896785913</v>
      </c>
      <c r="AH20" s="42">
        <v>3939640</v>
      </c>
      <c r="AI20" s="42">
        <v>4364328</v>
      </c>
      <c r="AJ20" s="45">
        <v>9887424</v>
      </c>
      <c r="AK20" s="45">
        <v>4092158</v>
      </c>
      <c r="AL20" s="42">
        <v>11836261</v>
      </c>
      <c r="AM20" s="42">
        <v>16051614</v>
      </c>
      <c r="AN20" s="42">
        <v>34310690</v>
      </c>
      <c r="AO20" s="42">
        <v>58486149</v>
      </c>
      <c r="AP20" s="42">
        <v>83944755</v>
      </c>
      <c r="AQ20" s="42">
        <v>20951267</v>
      </c>
      <c r="AR20" s="42">
        <v>40814324</v>
      </c>
      <c r="AS20" s="42">
        <v>6608107303</v>
      </c>
      <c r="AT20" s="42">
        <f>SUM(AH20:AS20)</f>
        <v>6896785913</v>
      </c>
      <c r="AU20" s="42">
        <v>3939640</v>
      </c>
      <c r="AV20" s="42">
        <v>4364328</v>
      </c>
      <c r="AW20" s="45">
        <v>9887424</v>
      </c>
      <c r="AX20" s="45">
        <v>4092158</v>
      </c>
      <c r="AY20" s="45">
        <v>11836261</v>
      </c>
      <c r="AZ20" s="42">
        <v>16051614</v>
      </c>
      <c r="BA20" s="45">
        <v>27319499</v>
      </c>
      <c r="BB20" s="45">
        <v>65477340</v>
      </c>
      <c r="BC20" s="42">
        <v>83944755</v>
      </c>
      <c r="BD20" s="42">
        <v>20951267</v>
      </c>
      <c r="BE20" s="45">
        <v>40814324</v>
      </c>
      <c r="BF20" s="42">
        <v>6605769067</v>
      </c>
      <c r="BG20" s="42">
        <f t="shared" si="9"/>
        <v>6894447677</v>
      </c>
      <c r="BH20" s="26"/>
    </row>
    <row r="21" spans="1:60" ht="21" customHeight="1" x14ac:dyDescent="0.2">
      <c r="A21" s="43" t="s">
        <v>97</v>
      </c>
      <c r="B21" s="40" t="s">
        <v>79</v>
      </c>
      <c r="C21" s="44" t="s">
        <v>98</v>
      </c>
      <c r="D21" s="42">
        <v>3487778588</v>
      </c>
      <c r="E21" s="42">
        <v>0</v>
      </c>
      <c r="F21" s="42">
        <v>150000000</v>
      </c>
      <c r="G21" s="42">
        <f t="shared" si="5"/>
        <v>3337778588</v>
      </c>
      <c r="H21" s="42">
        <v>3487778588</v>
      </c>
      <c r="I21" s="42">
        <v>0</v>
      </c>
      <c r="J21" s="45">
        <v>0</v>
      </c>
      <c r="K21" s="45">
        <v>0</v>
      </c>
      <c r="L21" s="45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-153854012</v>
      </c>
      <c r="T21" s="42">
        <f t="shared" si="6"/>
        <v>3333924576</v>
      </c>
      <c r="U21" s="42">
        <v>121671653</v>
      </c>
      <c r="V21" s="42">
        <v>85552818</v>
      </c>
      <c r="W21" s="45">
        <v>206605749</v>
      </c>
      <c r="X21" s="42">
        <v>136311924</v>
      </c>
      <c r="Y21" s="42">
        <v>488968417</v>
      </c>
      <c r="Z21" s="42">
        <v>299811544</v>
      </c>
      <c r="AA21" s="42">
        <v>353566350</v>
      </c>
      <c r="AB21" s="45">
        <v>307780287</v>
      </c>
      <c r="AC21" s="42">
        <v>316041936</v>
      </c>
      <c r="AD21" s="42">
        <v>130678879</v>
      </c>
      <c r="AE21" s="42">
        <v>565779822</v>
      </c>
      <c r="AF21" s="42">
        <v>321155197</v>
      </c>
      <c r="AG21" s="42">
        <f t="shared" si="7"/>
        <v>3333924576</v>
      </c>
      <c r="AH21" s="42">
        <v>121671653</v>
      </c>
      <c r="AI21" s="42">
        <v>85552818</v>
      </c>
      <c r="AJ21" s="45">
        <v>206605749</v>
      </c>
      <c r="AK21" s="45">
        <v>136311924</v>
      </c>
      <c r="AL21" s="42">
        <v>488968417</v>
      </c>
      <c r="AM21" s="42">
        <v>299699422</v>
      </c>
      <c r="AN21" s="42">
        <v>353670090</v>
      </c>
      <c r="AO21" s="42">
        <v>306864521</v>
      </c>
      <c r="AP21" s="42">
        <v>316041936</v>
      </c>
      <c r="AQ21" s="42">
        <v>130678879</v>
      </c>
      <c r="AR21" s="42">
        <v>565779822</v>
      </c>
      <c r="AS21" s="42">
        <v>322079345</v>
      </c>
      <c r="AT21" s="42">
        <f>SUM(AH21:AS21)</f>
        <v>3333924576</v>
      </c>
      <c r="AU21" s="42">
        <v>121671653</v>
      </c>
      <c r="AV21" s="42">
        <v>85552818</v>
      </c>
      <c r="AW21" s="45">
        <v>206605749</v>
      </c>
      <c r="AX21" s="45">
        <v>136311924</v>
      </c>
      <c r="AY21" s="45">
        <v>488968417</v>
      </c>
      <c r="AZ21" s="42">
        <v>299699422</v>
      </c>
      <c r="BA21" s="45">
        <v>350146209</v>
      </c>
      <c r="BB21" s="45">
        <v>310388402</v>
      </c>
      <c r="BC21" s="42">
        <v>316041936</v>
      </c>
      <c r="BD21" s="42">
        <v>130678879</v>
      </c>
      <c r="BE21" s="45">
        <v>565779822</v>
      </c>
      <c r="BF21" s="42">
        <v>314467567</v>
      </c>
      <c r="BG21" s="42">
        <f t="shared" si="9"/>
        <v>3326312798</v>
      </c>
      <c r="BH21" s="26"/>
    </row>
    <row r="22" spans="1:60" ht="21" customHeight="1" x14ac:dyDescent="0.2">
      <c r="A22" s="32" t="s">
        <v>99</v>
      </c>
      <c r="B22" s="49"/>
      <c r="C22" s="32" t="s">
        <v>100</v>
      </c>
      <c r="D22" s="32">
        <f>SUM(D23:D31)</f>
        <v>32586000000</v>
      </c>
      <c r="E22" s="32">
        <f>SUM(E23:E31)</f>
        <v>440000000</v>
      </c>
      <c r="F22" s="32">
        <f>SUM(F23:F31)</f>
        <v>1040000000</v>
      </c>
      <c r="G22" s="32">
        <f>SUM(G23:G31)</f>
        <v>31986000000</v>
      </c>
      <c r="H22" s="32">
        <f>SUM(H23:H31)</f>
        <v>32586000000</v>
      </c>
      <c r="I22" s="32">
        <f t="shared" ref="I22:S22" si="10">SUM(I23:I31)</f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>SUM(M23:M31)</f>
        <v>0</v>
      </c>
      <c r="N22" s="32">
        <f t="shared" si="10"/>
        <v>0</v>
      </c>
      <c r="O22" s="32">
        <f t="shared" si="10"/>
        <v>-600000000</v>
      </c>
      <c r="P22" s="32">
        <f t="shared" si="10"/>
        <v>0</v>
      </c>
      <c r="Q22" s="32">
        <f t="shared" si="10"/>
        <v>0</v>
      </c>
      <c r="R22" s="32">
        <f t="shared" si="10"/>
        <v>0</v>
      </c>
      <c r="S22" s="32">
        <f t="shared" si="10"/>
        <v>-1195640202</v>
      </c>
      <c r="T22" s="32">
        <f>SUM(T23:T31)</f>
        <v>30790359798</v>
      </c>
      <c r="U22" s="32">
        <f>SUM(U23:U31)</f>
        <v>1709291434</v>
      </c>
      <c r="V22" s="32">
        <f t="shared" ref="V22:AF22" si="11">SUM(V23:V31)</f>
        <v>2446671019</v>
      </c>
      <c r="W22" s="32">
        <f t="shared" si="11"/>
        <v>2457160637</v>
      </c>
      <c r="X22" s="32">
        <f t="shared" si="11"/>
        <v>2200983729</v>
      </c>
      <c r="Y22" s="32">
        <f t="shared" si="11"/>
        <v>2327438644</v>
      </c>
      <c r="Z22" s="32">
        <f>SUM(Z23:Z31)</f>
        <v>2677440988</v>
      </c>
      <c r="AA22" s="32">
        <f t="shared" si="11"/>
        <v>2802358334</v>
      </c>
      <c r="AB22" s="32">
        <f t="shared" si="11"/>
        <v>2487983188</v>
      </c>
      <c r="AC22" s="32">
        <f t="shared" si="11"/>
        <v>2525267349</v>
      </c>
      <c r="AD22" s="32">
        <f t="shared" si="11"/>
        <v>3596008888</v>
      </c>
      <c r="AE22" s="32">
        <f t="shared" si="11"/>
        <v>2568250797</v>
      </c>
      <c r="AF22" s="32">
        <f t="shared" si="11"/>
        <v>2991504791</v>
      </c>
      <c r="AG22" s="32">
        <f>SUM(AG23:AG31)</f>
        <v>30790359798</v>
      </c>
      <c r="AH22" s="32">
        <f>SUM(AH23:AH31)</f>
        <v>1709291434</v>
      </c>
      <c r="AI22" s="32">
        <f t="shared" ref="AI22:AQ22" si="12">SUM(AI23:AI31)</f>
        <v>2446671019</v>
      </c>
      <c r="AJ22" s="32">
        <f t="shared" si="12"/>
        <v>2457160637</v>
      </c>
      <c r="AK22" s="32">
        <f t="shared" si="12"/>
        <v>2200983729</v>
      </c>
      <c r="AL22" s="32">
        <f t="shared" si="12"/>
        <v>2326380050</v>
      </c>
      <c r="AM22" s="32">
        <f t="shared" si="12"/>
        <v>2677440988</v>
      </c>
      <c r="AN22" s="32">
        <f t="shared" si="12"/>
        <v>2802358334</v>
      </c>
      <c r="AO22" s="32">
        <f t="shared" si="12"/>
        <v>2487943849</v>
      </c>
      <c r="AP22" s="32">
        <f t="shared" si="12"/>
        <v>2525267349</v>
      </c>
      <c r="AQ22" s="32">
        <f t="shared" si="12"/>
        <v>3233559606</v>
      </c>
      <c r="AR22" s="32">
        <f>SUM(AR23:AR31)</f>
        <v>2568250797</v>
      </c>
      <c r="AS22" s="32">
        <f>SUM(AS23:AS31)</f>
        <v>3355052006</v>
      </c>
      <c r="AT22" s="32">
        <f>SUM(AT23:AT31)</f>
        <v>30790359798</v>
      </c>
      <c r="AU22" s="32">
        <f>SUM(AU23:AU31)</f>
        <v>1709291434</v>
      </c>
      <c r="AV22" s="32">
        <f t="shared" ref="AV22:BF22" si="13">SUM(AV23:AV31)</f>
        <v>2446671019</v>
      </c>
      <c r="AW22" s="32">
        <f t="shared" si="13"/>
        <v>2457160637</v>
      </c>
      <c r="AX22" s="32">
        <f t="shared" si="13"/>
        <v>2200983729</v>
      </c>
      <c r="AY22" s="32">
        <f>SUM(AY23:AY31)</f>
        <v>2152863906</v>
      </c>
      <c r="AZ22" s="32">
        <f>SUM(AZ23:AZ31)</f>
        <v>2850957132</v>
      </c>
      <c r="BA22" s="32">
        <f t="shared" si="13"/>
        <v>2802358334</v>
      </c>
      <c r="BB22" s="32">
        <f t="shared" si="13"/>
        <v>2487943849</v>
      </c>
      <c r="BC22" s="32">
        <f t="shared" si="13"/>
        <v>2525267349</v>
      </c>
      <c r="BD22" s="32">
        <f t="shared" si="13"/>
        <v>3233559606</v>
      </c>
      <c r="BE22" s="32">
        <f t="shared" si="13"/>
        <v>2568250797</v>
      </c>
      <c r="BF22" s="32">
        <f t="shared" si="13"/>
        <v>3355052006</v>
      </c>
      <c r="BG22" s="32">
        <f>SUM(BG23:BG31)</f>
        <v>30790359798</v>
      </c>
      <c r="BH22" s="26"/>
    </row>
    <row r="23" spans="1:60" ht="21" customHeight="1" x14ac:dyDescent="0.2">
      <c r="A23" s="43" t="s">
        <v>101</v>
      </c>
      <c r="B23" s="50" t="s">
        <v>79</v>
      </c>
      <c r="C23" s="51" t="s">
        <v>102</v>
      </c>
      <c r="D23" s="45">
        <v>10250341655</v>
      </c>
      <c r="E23" s="42">
        <v>0</v>
      </c>
      <c r="F23" s="42">
        <v>770000000</v>
      </c>
      <c r="G23" s="45">
        <f>SUM(D23:E23)-F23</f>
        <v>9480341655</v>
      </c>
      <c r="H23" s="45">
        <v>10250341655</v>
      </c>
      <c r="I23" s="45">
        <v>0</v>
      </c>
      <c r="J23" s="45">
        <v>0</v>
      </c>
      <c r="K23" s="45">
        <v>0</v>
      </c>
      <c r="L23" s="45">
        <v>0</v>
      </c>
      <c r="M23" s="42">
        <v>0</v>
      </c>
      <c r="N23" s="45">
        <v>0</v>
      </c>
      <c r="O23" s="45">
        <v>-500000000</v>
      </c>
      <c r="P23" s="45">
        <v>-170000000</v>
      </c>
      <c r="Q23" s="45">
        <v>0</v>
      </c>
      <c r="R23" s="45">
        <v>0</v>
      </c>
      <c r="S23" s="45">
        <v>-530886996</v>
      </c>
      <c r="T23" s="45">
        <f>SUM(H23:S23)</f>
        <v>9049454659</v>
      </c>
      <c r="U23" s="45">
        <v>699430967</v>
      </c>
      <c r="V23" s="45">
        <v>688245000</v>
      </c>
      <c r="W23" s="45">
        <v>679307100</v>
      </c>
      <c r="X23" s="45">
        <v>680912497</v>
      </c>
      <c r="Y23" s="45">
        <v>687983200</v>
      </c>
      <c r="Z23" s="42">
        <v>746742194</v>
      </c>
      <c r="AA23" s="45">
        <v>766341271</v>
      </c>
      <c r="AB23" s="45">
        <v>855214444</v>
      </c>
      <c r="AC23" s="45">
        <v>1058572487</v>
      </c>
      <c r="AD23" s="45">
        <v>770881935</v>
      </c>
      <c r="AE23" s="45">
        <v>771569400</v>
      </c>
      <c r="AF23" s="45">
        <v>644254164</v>
      </c>
      <c r="AG23" s="45">
        <f t="shared" ref="AG23:AG31" si="14">SUM(U23:AF23)</f>
        <v>9049454659</v>
      </c>
      <c r="AH23" s="45">
        <v>699430967</v>
      </c>
      <c r="AI23" s="45">
        <v>688245000</v>
      </c>
      <c r="AJ23" s="45">
        <v>679307100</v>
      </c>
      <c r="AK23" s="45">
        <v>680912497</v>
      </c>
      <c r="AL23" s="45">
        <v>687363535</v>
      </c>
      <c r="AM23" s="45">
        <v>746742194</v>
      </c>
      <c r="AN23" s="45">
        <v>766341271</v>
      </c>
      <c r="AO23" s="45">
        <v>855191473</v>
      </c>
      <c r="AP23" s="45">
        <v>1058572487</v>
      </c>
      <c r="AQ23" s="45">
        <v>628820546</v>
      </c>
      <c r="AR23" s="45">
        <v>771569400</v>
      </c>
      <c r="AS23" s="45">
        <v>786958189</v>
      </c>
      <c r="AT23" s="45">
        <f>SUM(AH23:AS23)</f>
        <v>9049454659</v>
      </c>
      <c r="AU23" s="45">
        <v>699430967</v>
      </c>
      <c r="AV23" s="45">
        <v>688245000</v>
      </c>
      <c r="AW23" s="45">
        <v>679307100</v>
      </c>
      <c r="AX23" s="45">
        <v>680912497</v>
      </c>
      <c r="AY23" s="45">
        <v>687363535</v>
      </c>
      <c r="AZ23" s="42">
        <v>746742194</v>
      </c>
      <c r="BA23" s="45">
        <v>766341271</v>
      </c>
      <c r="BB23" s="45">
        <v>855191473</v>
      </c>
      <c r="BC23" s="45">
        <v>1058572487</v>
      </c>
      <c r="BD23" s="45">
        <v>628820546</v>
      </c>
      <c r="BE23" s="45">
        <v>771569400</v>
      </c>
      <c r="BF23" s="45">
        <v>786958189</v>
      </c>
      <c r="BG23" s="45">
        <f t="shared" ref="BG23:BG31" si="15">SUM(AU23:BF23)</f>
        <v>9049454659</v>
      </c>
      <c r="BH23" s="26"/>
    </row>
    <row r="24" spans="1:60" ht="21" customHeight="1" x14ac:dyDescent="0.2">
      <c r="A24" s="43" t="s">
        <v>103</v>
      </c>
      <c r="B24" s="50" t="s">
        <v>79</v>
      </c>
      <c r="C24" s="51" t="s">
        <v>104</v>
      </c>
      <c r="D24" s="45">
        <v>6935620779</v>
      </c>
      <c r="E24" s="42">
        <v>0</v>
      </c>
      <c r="F24" s="42">
        <v>180000000</v>
      </c>
      <c r="G24" s="45">
        <f t="shared" ref="G24:G31" si="16">SUM(D24:E24)-F24</f>
        <v>6755620779</v>
      </c>
      <c r="H24" s="45">
        <v>6935620779</v>
      </c>
      <c r="I24" s="45">
        <v>0</v>
      </c>
      <c r="J24" s="45">
        <v>0</v>
      </c>
      <c r="K24" s="45">
        <v>0</v>
      </c>
      <c r="L24" s="45">
        <v>0</v>
      </c>
      <c r="M24" s="42">
        <v>0</v>
      </c>
      <c r="N24" s="45">
        <v>0</v>
      </c>
      <c r="O24" s="45">
        <v>-100000000</v>
      </c>
      <c r="P24" s="45">
        <v>-80000000</v>
      </c>
      <c r="Q24" s="45">
        <v>0</v>
      </c>
      <c r="R24" s="45">
        <v>0</v>
      </c>
      <c r="S24" s="45">
        <v>-334388259</v>
      </c>
      <c r="T24" s="45">
        <f t="shared" ref="T24:T31" si="17">SUM(H24:S24)</f>
        <v>6421232520</v>
      </c>
      <c r="U24" s="45">
        <v>496156667</v>
      </c>
      <c r="V24" s="45">
        <v>488290900</v>
      </c>
      <c r="W24" s="45">
        <v>481820800</v>
      </c>
      <c r="X24" s="45">
        <v>483041197</v>
      </c>
      <c r="Y24" s="45">
        <v>488055800</v>
      </c>
      <c r="Z24" s="42">
        <v>529980594</v>
      </c>
      <c r="AA24" s="45">
        <v>543648971</v>
      </c>
      <c r="AB24" s="45">
        <v>607064544</v>
      </c>
      <c r="AC24" s="45">
        <v>750719687</v>
      </c>
      <c r="AD24" s="45">
        <v>547259371</v>
      </c>
      <c r="AE24" s="45">
        <v>547869800</v>
      </c>
      <c r="AF24" s="45">
        <v>457324189</v>
      </c>
      <c r="AG24" s="45">
        <f t="shared" si="14"/>
        <v>6421232520</v>
      </c>
      <c r="AH24" s="45">
        <v>496156667</v>
      </c>
      <c r="AI24" s="45">
        <v>488290900</v>
      </c>
      <c r="AJ24" s="45">
        <v>481820800</v>
      </c>
      <c r="AK24" s="45">
        <v>483041197</v>
      </c>
      <c r="AL24" s="45">
        <v>487616871</v>
      </c>
      <c r="AM24" s="45">
        <v>529980594</v>
      </c>
      <c r="AN24" s="45">
        <v>543648971</v>
      </c>
      <c r="AO24" s="45">
        <v>607048176</v>
      </c>
      <c r="AP24" s="45">
        <v>750719687</v>
      </c>
      <c r="AQ24" s="45">
        <v>446231978</v>
      </c>
      <c r="AR24" s="45">
        <v>547869800</v>
      </c>
      <c r="AS24" s="45">
        <v>558806879</v>
      </c>
      <c r="AT24" s="45">
        <f>SUM(AH24:AS24)</f>
        <v>6421232520</v>
      </c>
      <c r="AU24" s="45">
        <v>496156667</v>
      </c>
      <c r="AV24" s="45">
        <v>488290900</v>
      </c>
      <c r="AW24" s="45">
        <v>481820800</v>
      </c>
      <c r="AX24" s="45">
        <v>483041197</v>
      </c>
      <c r="AY24" s="45">
        <v>487616871</v>
      </c>
      <c r="AZ24" s="42">
        <v>529980594</v>
      </c>
      <c r="BA24" s="45">
        <v>543648971</v>
      </c>
      <c r="BB24" s="45">
        <v>607048176</v>
      </c>
      <c r="BC24" s="45">
        <v>750719687</v>
      </c>
      <c r="BD24" s="45">
        <v>446231978</v>
      </c>
      <c r="BE24" s="45">
        <v>547869800</v>
      </c>
      <c r="BF24" s="45">
        <v>558806879</v>
      </c>
      <c r="BG24" s="45">
        <f t="shared" si="15"/>
        <v>6421232520</v>
      </c>
      <c r="BH24" s="26"/>
    </row>
    <row r="25" spans="1:60" ht="21" customHeight="1" x14ac:dyDescent="0.2">
      <c r="A25" s="43" t="s">
        <v>105</v>
      </c>
      <c r="B25" s="50" t="s">
        <v>79</v>
      </c>
      <c r="C25" s="51" t="s">
        <v>106</v>
      </c>
      <c r="D25" s="45">
        <v>7085302759</v>
      </c>
      <c r="E25" s="42">
        <v>350000000</v>
      </c>
      <c r="F25" s="42">
        <v>0</v>
      </c>
      <c r="G25" s="45">
        <f t="shared" si="16"/>
        <v>7435302759</v>
      </c>
      <c r="H25" s="45">
        <v>7085302759</v>
      </c>
      <c r="I25" s="45">
        <v>0</v>
      </c>
      <c r="J25" s="45">
        <v>0</v>
      </c>
      <c r="K25" s="45">
        <v>0</v>
      </c>
      <c r="L25" s="45">
        <v>0</v>
      </c>
      <c r="M25" s="42">
        <v>0</v>
      </c>
      <c r="N25" s="45">
        <v>0</v>
      </c>
      <c r="O25" s="45">
        <v>0</v>
      </c>
      <c r="P25" s="45">
        <v>250000000</v>
      </c>
      <c r="Q25" s="45">
        <v>0</v>
      </c>
      <c r="R25" s="45">
        <v>0</v>
      </c>
      <c r="S25" s="45">
        <v>83244060</v>
      </c>
      <c r="T25" s="45">
        <f t="shared" si="17"/>
        <v>7418546819</v>
      </c>
      <c r="U25" s="45">
        <v>0</v>
      </c>
      <c r="V25" s="45">
        <v>719527619</v>
      </c>
      <c r="W25" s="45">
        <v>715813037</v>
      </c>
      <c r="X25" s="45">
        <v>482195135</v>
      </c>
      <c r="Y25" s="45">
        <v>508516144</v>
      </c>
      <c r="Z25" s="42">
        <v>800000000</v>
      </c>
      <c r="AA25" s="45">
        <v>602215192</v>
      </c>
      <c r="AB25" s="45">
        <v>315000000</v>
      </c>
      <c r="AC25" s="45">
        <v>393230975</v>
      </c>
      <c r="AD25" s="45">
        <v>1048214582</v>
      </c>
      <c r="AE25" s="45">
        <v>508613597</v>
      </c>
      <c r="AF25" s="45">
        <v>1325220538</v>
      </c>
      <c r="AG25" s="45">
        <f t="shared" si="14"/>
        <v>7418546819</v>
      </c>
      <c r="AH25" s="45">
        <v>0</v>
      </c>
      <c r="AI25" s="45">
        <v>719527619</v>
      </c>
      <c r="AJ25" s="45">
        <v>715813037</v>
      </c>
      <c r="AK25" s="45">
        <v>482195135</v>
      </c>
      <c r="AL25" s="45">
        <v>508516144</v>
      </c>
      <c r="AM25" s="45">
        <v>800000000</v>
      </c>
      <c r="AN25" s="45">
        <v>602215192</v>
      </c>
      <c r="AO25" s="45">
        <v>315000000</v>
      </c>
      <c r="AP25" s="45">
        <v>393230975</v>
      </c>
      <c r="AQ25" s="45">
        <v>1048214582</v>
      </c>
      <c r="AR25" s="45">
        <v>508613597</v>
      </c>
      <c r="AS25" s="45">
        <v>1325220538</v>
      </c>
      <c r="AT25" s="45">
        <f t="shared" ref="AT25:AT31" si="18">SUM(AH25:AS25)</f>
        <v>7418546819</v>
      </c>
      <c r="AU25" s="45">
        <v>0</v>
      </c>
      <c r="AV25" s="45">
        <v>719527619</v>
      </c>
      <c r="AW25" s="45">
        <v>715813037</v>
      </c>
      <c r="AX25" s="45">
        <v>482195135</v>
      </c>
      <c r="AY25" s="45">
        <v>335000000</v>
      </c>
      <c r="AZ25" s="42">
        <v>973516144</v>
      </c>
      <c r="BA25" s="45">
        <v>602215192</v>
      </c>
      <c r="BB25" s="45">
        <v>315000000</v>
      </c>
      <c r="BC25" s="45">
        <v>393230975</v>
      </c>
      <c r="BD25" s="45">
        <v>1048214582</v>
      </c>
      <c r="BE25" s="45">
        <v>508613597</v>
      </c>
      <c r="BF25" s="45">
        <v>1325220538</v>
      </c>
      <c r="BG25" s="45">
        <f t="shared" si="15"/>
        <v>7418546819</v>
      </c>
      <c r="BH25" s="26"/>
    </row>
    <row r="26" spans="1:60" ht="21" customHeight="1" x14ac:dyDescent="0.2">
      <c r="A26" s="43" t="s">
        <v>107</v>
      </c>
      <c r="B26" s="50" t="s">
        <v>79</v>
      </c>
      <c r="C26" s="51" t="s">
        <v>108</v>
      </c>
      <c r="D26" s="45">
        <v>3541027115</v>
      </c>
      <c r="E26" s="42">
        <v>0</v>
      </c>
      <c r="F26" s="42">
        <v>70000000</v>
      </c>
      <c r="G26" s="45">
        <f t="shared" si="16"/>
        <v>3471027115</v>
      </c>
      <c r="H26" s="45">
        <v>3541027115</v>
      </c>
      <c r="I26" s="45">
        <v>0</v>
      </c>
      <c r="J26" s="45">
        <v>0</v>
      </c>
      <c r="K26" s="45">
        <v>0</v>
      </c>
      <c r="L26" s="45">
        <v>0</v>
      </c>
      <c r="M26" s="42">
        <v>0</v>
      </c>
      <c r="N26" s="45">
        <v>0</v>
      </c>
      <c r="O26" s="45">
        <v>0</v>
      </c>
      <c r="P26" s="45">
        <v>-70000000</v>
      </c>
      <c r="Q26" s="45">
        <v>0</v>
      </c>
      <c r="R26" s="45">
        <v>0</v>
      </c>
      <c r="S26" s="45">
        <v>-175305515</v>
      </c>
      <c r="T26" s="45">
        <f t="shared" si="17"/>
        <v>3295721600</v>
      </c>
      <c r="U26" s="45">
        <v>216048500</v>
      </c>
      <c r="V26" s="45">
        <v>231215600</v>
      </c>
      <c r="W26" s="45">
        <v>244338800</v>
      </c>
      <c r="X26" s="45">
        <v>233306500</v>
      </c>
      <c r="Y26" s="45">
        <v>272303700</v>
      </c>
      <c r="Z26" s="42">
        <v>252996800</v>
      </c>
      <c r="AA26" s="45">
        <v>381409000</v>
      </c>
      <c r="AB26" s="45">
        <v>291782000</v>
      </c>
      <c r="AC26" s="45">
        <v>114280800</v>
      </c>
      <c r="AD26" s="45">
        <v>522982200</v>
      </c>
      <c r="AE26" s="45">
        <v>305046200</v>
      </c>
      <c r="AF26" s="45">
        <v>230011500</v>
      </c>
      <c r="AG26" s="45">
        <f t="shared" si="14"/>
        <v>3295721600</v>
      </c>
      <c r="AH26" s="45">
        <v>216048500</v>
      </c>
      <c r="AI26" s="45">
        <v>231215600</v>
      </c>
      <c r="AJ26" s="45">
        <v>244338800</v>
      </c>
      <c r="AK26" s="45">
        <v>233306500</v>
      </c>
      <c r="AL26" s="45">
        <v>272303700</v>
      </c>
      <c r="AM26" s="45">
        <v>252996800</v>
      </c>
      <c r="AN26" s="45">
        <v>381409000</v>
      </c>
      <c r="AO26" s="45">
        <v>291782000</v>
      </c>
      <c r="AP26" s="45">
        <v>114280800</v>
      </c>
      <c r="AQ26" s="45">
        <v>472750300</v>
      </c>
      <c r="AR26" s="45">
        <v>305046200</v>
      </c>
      <c r="AS26" s="45">
        <v>280243400</v>
      </c>
      <c r="AT26" s="45">
        <f t="shared" si="18"/>
        <v>3295721600</v>
      </c>
      <c r="AU26" s="45">
        <v>216048500</v>
      </c>
      <c r="AV26" s="45">
        <v>231215600</v>
      </c>
      <c r="AW26" s="45">
        <v>244338800</v>
      </c>
      <c r="AX26" s="45">
        <v>233306500</v>
      </c>
      <c r="AY26" s="45">
        <v>272303700</v>
      </c>
      <c r="AZ26" s="42">
        <v>252996800</v>
      </c>
      <c r="BA26" s="45">
        <v>381409000</v>
      </c>
      <c r="BB26" s="45">
        <v>291782000</v>
      </c>
      <c r="BC26" s="45">
        <v>114280800</v>
      </c>
      <c r="BD26" s="45">
        <v>472750300</v>
      </c>
      <c r="BE26" s="45">
        <v>305046200</v>
      </c>
      <c r="BF26" s="45">
        <v>280243400</v>
      </c>
      <c r="BG26" s="45">
        <f t="shared" si="15"/>
        <v>3295721600</v>
      </c>
      <c r="BH26" s="26"/>
    </row>
    <row r="27" spans="1:60" ht="21" customHeight="1" x14ac:dyDescent="0.2">
      <c r="A27" s="43" t="s">
        <v>109</v>
      </c>
      <c r="B27" s="50" t="s">
        <v>79</v>
      </c>
      <c r="C27" s="51" t="s">
        <v>110</v>
      </c>
      <c r="D27" s="45">
        <v>412676092</v>
      </c>
      <c r="E27" s="42">
        <v>90000000</v>
      </c>
      <c r="F27" s="42">
        <v>0</v>
      </c>
      <c r="G27" s="45">
        <f t="shared" si="16"/>
        <v>502676092</v>
      </c>
      <c r="H27" s="45">
        <v>412676092</v>
      </c>
      <c r="I27" s="45">
        <v>0</v>
      </c>
      <c r="J27" s="45">
        <v>0</v>
      </c>
      <c r="K27" s="45">
        <v>0</v>
      </c>
      <c r="L27" s="45">
        <v>0</v>
      </c>
      <c r="M27" s="42">
        <v>0</v>
      </c>
      <c r="N27" s="45">
        <v>0</v>
      </c>
      <c r="O27" s="45">
        <v>0</v>
      </c>
      <c r="P27" s="45">
        <v>90000000</v>
      </c>
      <c r="Q27" s="45">
        <v>0</v>
      </c>
      <c r="R27" s="45">
        <v>0</v>
      </c>
      <c r="S27" s="45">
        <v>-18847892</v>
      </c>
      <c r="T27" s="45">
        <f t="shared" si="17"/>
        <v>483828200</v>
      </c>
      <c r="U27" s="45">
        <v>27436900</v>
      </c>
      <c r="V27" s="45">
        <v>30215000</v>
      </c>
      <c r="W27" s="45">
        <v>30296600</v>
      </c>
      <c r="X27" s="45">
        <v>29736800</v>
      </c>
      <c r="Y27" s="45">
        <v>30042900</v>
      </c>
      <c r="Z27" s="42">
        <v>31311700</v>
      </c>
      <c r="AA27" s="45">
        <v>31833500</v>
      </c>
      <c r="AB27" s="45">
        <v>54024000</v>
      </c>
      <c r="AC27" s="45">
        <v>65618300</v>
      </c>
      <c r="AD27" s="45">
        <v>52623500</v>
      </c>
      <c r="AE27" s="45">
        <v>53681700</v>
      </c>
      <c r="AF27" s="45">
        <v>47007300</v>
      </c>
      <c r="AG27" s="45">
        <f t="shared" si="14"/>
        <v>483828200</v>
      </c>
      <c r="AH27" s="45">
        <v>27436900</v>
      </c>
      <c r="AI27" s="45">
        <v>30215000</v>
      </c>
      <c r="AJ27" s="45">
        <v>30296600</v>
      </c>
      <c r="AK27" s="45">
        <v>29736800</v>
      </c>
      <c r="AL27" s="45">
        <v>30042900</v>
      </c>
      <c r="AM27" s="45">
        <v>31311700</v>
      </c>
      <c r="AN27" s="45">
        <v>31833500</v>
      </c>
      <c r="AO27" s="45">
        <v>54024000</v>
      </c>
      <c r="AP27" s="45">
        <v>65618300</v>
      </c>
      <c r="AQ27" s="45">
        <v>46281900</v>
      </c>
      <c r="AR27" s="45">
        <v>53681700</v>
      </c>
      <c r="AS27" s="45">
        <v>53348900</v>
      </c>
      <c r="AT27" s="45">
        <f t="shared" si="18"/>
        <v>483828200</v>
      </c>
      <c r="AU27" s="45">
        <v>27436900</v>
      </c>
      <c r="AV27" s="45">
        <v>30215000</v>
      </c>
      <c r="AW27" s="45">
        <v>30296600</v>
      </c>
      <c r="AX27" s="45">
        <v>29736800</v>
      </c>
      <c r="AY27" s="45">
        <v>30042900</v>
      </c>
      <c r="AZ27" s="42">
        <v>31311700</v>
      </c>
      <c r="BA27" s="45">
        <v>31833500</v>
      </c>
      <c r="BB27" s="45">
        <v>54024000</v>
      </c>
      <c r="BC27" s="45">
        <v>65618300</v>
      </c>
      <c r="BD27" s="45">
        <v>46281900</v>
      </c>
      <c r="BE27" s="45">
        <v>53681700</v>
      </c>
      <c r="BF27" s="45">
        <v>53348900</v>
      </c>
      <c r="BG27" s="45">
        <f t="shared" si="15"/>
        <v>483828200</v>
      </c>
      <c r="BH27" s="26"/>
    </row>
    <row r="28" spans="1:60" ht="21" customHeight="1" x14ac:dyDescent="0.2">
      <c r="A28" s="43" t="s">
        <v>111</v>
      </c>
      <c r="B28" s="50" t="s">
        <v>79</v>
      </c>
      <c r="C28" s="51" t="s">
        <v>112</v>
      </c>
      <c r="D28" s="45">
        <v>2590518044</v>
      </c>
      <c r="E28" s="42">
        <v>0</v>
      </c>
      <c r="F28" s="42">
        <v>20000000</v>
      </c>
      <c r="G28" s="45">
        <f t="shared" si="16"/>
        <v>2570518044</v>
      </c>
      <c r="H28" s="45">
        <v>2590518044</v>
      </c>
      <c r="I28" s="45">
        <v>0</v>
      </c>
      <c r="J28" s="45">
        <v>0</v>
      </c>
      <c r="K28" s="45">
        <v>0</v>
      </c>
      <c r="L28" s="45">
        <v>0</v>
      </c>
      <c r="M28" s="42">
        <v>0</v>
      </c>
      <c r="N28" s="45">
        <v>0</v>
      </c>
      <c r="O28" s="45">
        <v>0</v>
      </c>
      <c r="P28" s="45">
        <v>-20000000</v>
      </c>
      <c r="Q28" s="45">
        <v>0</v>
      </c>
      <c r="R28" s="45">
        <v>0</v>
      </c>
      <c r="S28" s="45">
        <v>-98544544</v>
      </c>
      <c r="T28" s="45">
        <f t="shared" si="17"/>
        <v>2471973500</v>
      </c>
      <c r="U28" s="45">
        <v>162050700</v>
      </c>
      <c r="V28" s="45">
        <v>173424000</v>
      </c>
      <c r="W28" s="45">
        <v>183267500</v>
      </c>
      <c r="X28" s="45">
        <v>174993300</v>
      </c>
      <c r="Y28" s="45">
        <v>204240900</v>
      </c>
      <c r="Z28" s="42">
        <v>189761400</v>
      </c>
      <c r="AA28" s="45">
        <v>286069300</v>
      </c>
      <c r="AB28" s="45">
        <v>218856800</v>
      </c>
      <c r="AC28" s="45">
        <v>85722600</v>
      </c>
      <c r="AD28" s="45">
        <v>392265500</v>
      </c>
      <c r="AE28" s="45">
        <v>228801200</v>
      </c>
      <c r="AF28" s="45">
        <v>172520300</v>
      </c>
      <c r="AG28" s="45">
        <f t="shared" si="14"/>
        <v>2471973500</v>
      </c>
      <c r="AH28" s="45">
        <v>162050700</v>
      </c>
      <c r="AI28" s="45">
        <v>173424000</v>
      </c>
      <c r="AJ28" s="45">
        <v>183267500</v>
      </c>
      <c r="AK28" s="45">
        <v>174993300</v>
      </c>
      <c r="AL28" s="45">
        <v>204240900</v>
      </c>
      <c r="AM28" s="45">
        <v>189761400</v>
      </c>
      <c r="AN28" s="45">
        <v>286069300</v>
      </c>
      <c r="AO28" s="45">
        <v>218856800</v>
      </c>
      <c r="AP28" s="45">
        <v>85722600</v>
      </c>
      <c r="AQ28" s="45">
        <v>354585400</v>
      </c>
      <c r="AR28" s="45">
        <v>228801200</v>
      </c>
      <c r="AS28" s="45">
        <v>210200400</v>
      </c>
      <c r="AT28" s="45">
        <f t="shared" si="18"/>
        <v>2471973500</v>
      </c>
      <c r="AU28" s="45">
        <v>162050700</v>
      </c>
      <c r="AV28" s="45">
        <v>173424000</v>
      </c>
      <c r="AW28" s="45">
        <v>183267500</v>
      </c>
      <c r="AX28" s="45">
        <v>174993300</v>
      </c>
      <c r="AY28" s="45">
        <v>204240900</v>
      </c>
      <c r="AZ28" s="42">
        <v>189761400</v>
      </c>
      <c r="BA28" s="45">
        <v>286069300</v>
      </c>
      <c r="BB28" s="45">
        <v>218856800</v>
      </c>
      <c r="BC28" s="45">
        <v>85722600</v>
      </c>
      <c r="BD28" s="45">
        <v>354585400</v>
      </c>
      <c r="BE28" s="45">
        <v>228801200</v>
      </c>
      <c r="BF28" s="45">
        <v>210200400</v>
      </c>
      <c r="BG28" s="45">
        <f t="shared" si="15"/>
        <v>2471973500</v>
      </c>
      <c r="BH28" s="26"/>
    </row>
    <row r="29" spans="1:60" s="15" customFormat="1" ht="21" customHeight="1" x14ac:dyDescent="0.2">
      <c r="A29" s="43" t="s">
        <v>113</v>
      </c>
      <c r="B29" s="50" t="s">
        <v>79</v>
      </c>
      <c r="C29" s="51" t="s">
        <v>114</v>
      </c>
      <c r="D29" s="45">
        <v>439300356</v>
      </c>
      <c r="E29" s="42">
        <v>0</v>
      </c>
      <c r="F29" s="42">
        <v>0</v>
      </c>
      <c r="G29" s="45">
        <f t="shared" si="16"/>
        <v>439300356</v>
      </c>
      <c r="H29" s="45">
        <v>439300356</v>
      </c>
      <c r="I29" s="45">
        <v>0</v>
      </c>
      <c r="J29" s="45">
        <v>0</v>
      </c>
      <c r="K29" s="45">
        <v>0</v>
      </c>
      <c r="L29" s="45">
        <v>0</v>
      </c>
      <c r="M29" s="42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-26720956</v>
      </c>
      <c r="T29" s="45">
        <f t="shared" si="17"/>
        <v>412579400</v>
      </c>
      <c r="U29" s="45">
        <v>27060000</v>
      </c>
      <c r="V29" s="45">
        <v>28957100</v>
      </c>
      <c r="W29" s="45">
        <v>30598800</v>
      </c>
      <c r="X29" s="45">
        <v>29218600</v>
      </c>
      <c r="Y29" s="45">
        <v>34092200</v>
      </c>
      <c r="Z29" s="42">
        <v>31677900</v>
      </c>
      <c r="AA29" s="45">
        <v>47723800</v>
      </c>
      <c r="AB29" s="45">
        <v>36518500</v>
      </c>
      <c r="AC29" s="45">
        <v>14253600</v>
      </c>
      <c r="AD29" s="45">
        <v>65475800</v>
      </c>
      <c r="AE29" s="45">
        <v>38182000</v>
      </c>
      <c r="AF29" s="45">
        <v>28821100</v>
      </c>
      <c r="AG29" s="45">
        <f t="shared" si="14"/>
        <v>412579400</v>
      </c>
      <c r="AH29" s="45">
        <v>27060000</v>
      </c>
      <c r="AI29" s="45">
        <v>28957100</v>
      </c>
      <c r="AJ29" s="45">
        <v>30598800</v>
      </c>
      <c r="AK29" s="45">
        <v>29218600</v>
      </c>
      <c r="AL29" s="45">
        <v>34092200</v>
      </c>
      <c r="AM29" s="45">
        <v>31677900</v>
      </c>
      <c r="AN29" s="45">
        <v>47723800</v>
      </c>
      <c r="AO29" s="45">
        <v>36518500</v>
      </c>
      <c r="AP29" s="45">
        <v>14253600</v>
      </c>
      <c r="AQ29" s="45">
        <v>59212500</v>
      </c>
      <c r="AR29" s="45">
        <v>38182000</v>
      </c>
      <c r="AS29" s="45">
        <v>35084400</v>
      </c>
      <c r="AT29" s="45">
        <f t="shared" si="18"/>
        <v>412579400</v>
      </c>
      <c r="AU29" s="45">
        <v>27060000</v>
      </c>
      <c r="AV29" s="45">
        <v>28957100</v>
      </c>
      <c r="AW29" s="45">
        <v>30598800</v>
      </c>
      <c r="AX29" s="45">
        <v>29218600</v>
      </c>
      <c r="AY29" s="45">
        <v>34092200</v>
      </c>
      <c r="AZ29" s="42">
        <v>31677900</v>
      </c>
      <c r="BA29" s="45">
        <v>47723800</v>
      </c>
      <c r="BB29" s="45">
        <v>36518500</v>
      </c>
      <c r="BC29" s="45">
        <v>14253600</v>
      </c>
      <c r="BD29" s="45">
        <v>59212500</v>
      </c>
      <c r="BE29" s="45">
        <v>38182000</v>
      </c>
      <c r="BF29" s="45">
        <v>35084400</v>
      </c>
      <c r="BG29" s="45">
        <f t="shared" si="15"/>
        <v>412579400</v>
      </c>
      <c r="BH29" s="26"/>
    </row>
    <row r="30" spans="1:60" ht="21" customHeight="1" x14ac:dyDescent="0.2">
      <c r="A30" s="43" t="s">
        <v>115</v>
      </c>
      <c r="B30" s="50" t="s">
        <v>79</v>
      </c>
      <c r="C30" s="51" t="s">
        <v>116</v>
      </c>
      <c r="D30" s="45">
        <v>439300356</v>
      </c>
      <c r="E30" s="42">
        <v>0</v>
      </c>
      <c r="F30" s="42">
        <v>0</v>
      </c>
      <c r="G30" s="45">
        <f t="shared" si="16"/>
        <v>439300356</v>
      </c>
      <c r="H30" s="45">
        <v>439300356</v>
      </c>
      <c r="I30" s="45">
        <v>0</v>
      </c>
      <c r="J30" s="45">
        <v>0</v>
      </c>
      <c r="K30" s="45">
        <v>0</v>
      </c>
      <c r="L30" s="45">
        <v>0</v>
      </c>
      <c r="M30" s="42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5">
        <v>-26720956</v>
      </c>
      <c r="T30" s="45">
        <f t="shared" si="17"/>
        <v>412579400</v>
      </c>
      <c r="U30" s="45">
        <v>27060000</v>
      </c>
      <c r="V30" s="45">
        <v>28957100</v>
      </c>
      <c r="W30" s="45">
        <v>30598800</v>
      </c>
      <c r="X30" s="45">
        <v>29218600</v>
      </c>
      <c r="Y30" s="45">
        <v>34092200</v>
      </c>
      <c r="Z30" s="42">
        <v>31677900</v>
      </c>
      <c r="AA30" s="45">
        <v>47723800</v>
      </c>
      <c r="AB30" s="45">
        <v>36518500</v>
      </c>
      <c r="AC30" s="45">
        <v>14253600</v>
      </c>
      <c r="AD30" s="45">
        <v>65475800</v>
      </c>
      <c r="AE30" s="45">
        <v>38182000</v>
      </c>
      <c r="AF30" s="45">
        <v>28821100</v>
      </c>
      <c r="AG30" s="45">
        <f t="shared" si="14"/>
        <v>412579400</v>
      </c>
      <c r="AH30" s="45">
        <v>27060000</v>
      </c>
      <c r="AI30" s="45">
        <v>28957100</v>
      </c>
      <c r="AJ30" s="45">
        <v>30598800</v>
      </c>
      <c r="AK30" s="45">
        <v>29218600</v>
      </c>
      <c r="AL30" s="45">
        <v>34092200</v>
      </c>
      <c r="AM30" s="45">
        <v>31677900</v>
      </c>
      <c r="AN30" s="45">
        <v>47723800</v>
      </c>
      <c r="AO30" s="45">
        <v>36518500</v>
      </c>
      <c r="AP30" s="45">
        <v>14253600</v>
      </c>
      <c r="AQ30" s="45">
        <v>59212500</v>
      </c>
      <c r="AR30" s="45">
        <v>38182000</v>
      </c>
      <c r="AS30" s="45">
        <v>35084400</v>
      </c>
      <c r="AT30" s="45">
        <f t="shared" si="18"/>
        <v>412579400</v>
      </c>
      <c r="AU30" s="45">
        <v>27060000</v>
      </c>
      <c r="AV30" s="45">
        <v>28957100</v>
      </c>
      <c r="AW30" s="45">
        <v>30598800</v>
      </c>
      <c r="AX30" s="45">
        <v>29218600</v>
      </c>
      <c r="AY30" s="45">
        <v>34092200</v>
      </c>
      <c r="AZ30" s="42">
        <v>31677900</v>
      </c>
      <c r="BA30" s="45">
        <v>47723800</v>
      </c>
      <c r="BB30" s="45">
        <v>36518500</v>
      </c>
      <c r="BC30" s="45">
        <v>14253600</v>
      </c>
      <c r="BD30" s="45">
        <v>59212500</v>
      </c>
      <c r="BE30" s="45">
        <v>38182000</v>
      </c>
      <c r="BF30" s="45">
        <v>35084400</v>
      </c>
      <c r="BG30" s="45">
        <f t="shared" si="15"/>
        <v>412579400</v>
      </c>
      <c r="BH30" s="26"/>
    </row>
    <row r="31" spans="1:60" ht="21" customHeight="1" x14ac:dyDescent="0.2">
      <c r="A31" s="43" t="s">
        <v>117</v>
      </c>
      <c r="B31" s="50" t="s">
        <v>79</v>
      </c>
      <c r="C31" s="51" t="s">
        <v>118</v>
      </c>
      <c r="D31" s="45">
        <v>891912844</v>
      </c>
      <c r="E31" s="42">
        <v>0</v>
      </c>
      <c r="F31" s="42">
        <v>0</v>
      </c>
      <c r="G31" s="45">
        <f t="shared" si="16"/>
        <v>891912844</v>
      </c>
      <c r="H31" s="45">
        <v>891912844</v>
      </c>
      <c r="I31" s="45">
        <v>0</v>
      </c>
      <c r="J31" s="45">
        <v>0</v>
      </c>
      <c r="K31" s="45">
        <v>0</v>
      </c>
      <c r="L31" s="45">
        <v>0</v>
      </c>
      <c r="M31" s="42">
        <v>0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-67469144</v>
      </c>
      <c r="T31" s="45">
        <f t="shared" si="17"/>
        <v>824443700</v>
      </c>
      <c r="U31" s="52">
        <v>54047700</v>
      </c>
      <c r="V31" s="45">
        <v>57838700</v>
      </c>
      <c r="W31" s="45">
        <v>61119200</v>
      </c>
      <c r="X31" s="45">
        <v>58361100</v>
      </c>
      <c r="Y31" s="45">
        <v>68111600</v>
      </c>
      <c r="Z31" s="42">
        <v>63292500</v>
      </c>
      <c r="AA31" s="45">
        <v>95393500</v>
      </c>
      <c r="AB31" s="45">
        <v>73004400</v>
      </c>
      <c r="AC31" s="45">
        <v>28615300</v>
      </c>
      <c r="AD31" s="45">
        <v>130830200</v>
      </c>
      <c r="AE31" s="45">
        <v>76304900</v>
      </c>
      <c r="AF31" s="45">
        <v>57524600</v>
      </c>
      <c r="AG31" s="45">
        <f t="shared" si="14"/>
        <v>824443700</v>
      </c>
      <c r="AH31" s="45">
        <v>54047700</v>
      </c>
      <c r="AI31" s="45">
        <v>57838700</v>
      </c>
      <c r="AJ31" s="45">
        <v>61119200</v>
      </c>
      <c r="AK31" s="45">
        <v>58361100</v>
      </c>
      <c r="AL31" s="45">
        <v>68111600</v>
      </c>
      <c r="AM31" s="45">
        <v>63292500</v>
      </c>
      <c r="AN31" s="45">
        <v>95393500</v>
      </c>
      <c r="AO31" s="45">
        <v>73004400</v>
      </c>
      <c r="AP31" s="45">
        <v>28615300</v>
      </c>
      <c r="AQ31" s="45">
        <v>118249900</v>
      </c>
      <c r="AR31" s="45">
        <v>76304900</v>
      </c>
      <c r="AS31" s="45">
        <v>70104900</v>
      </c>
      <c r="AT31" s="45">
        <f t="shared" si="18"/>
        <v>824443700</v>
      </c>
      <c r="AU31" s="45">
        <v>54047700</v>
      </c>
      <c r="AV31" s="45">
        <v>57838700</v>
      </c>
      <c r="AW31" s="45">
        <v>61119200</v>
      </c>
      <c r="AX31" s="45">
        <v>58361100</v>
      </c>
      <c r="AY31" s="45">
        <v>68111600</v>
      </c>
      <c r="AZ31" s="42">
        <v>63292500</v>
      </c>
      <c r="BA31" s="45">
        <v>95393500</v>
      </c>
      <c r="BB31" s="45">
        <v>73004400</v>
      </c>
      <c r="BC31" s="45">
        <v>28615300</v>
      </c>
      <c r="BD31" s="45">
        <v>118249900</v>
      </c>
      <c r="BE31" s="45">
        <v>76304900</v>
      </c>
      <c r="BF31" s="45">
        <v>70104900</v>
      </c>
      <c r="BG31" s="45">
        <f t="shared" si="15"/>
        <v>824443700</v>
      </c>
      <c r="BH31" s="26"/>
    </row>
    <row r="32" spans="1:60" s="34" customFormat="1" ht="21" customHeight="1" x14ac:dyDescent="0.2">
      <c r="A32" s="53" t="s">
        <v>119</v>
      </c>
      <c r="B32" s="54"/>
      <c r="C32" s="53" t="s">
        <v>120</v>
      </c>
      <c r="D32" s="55">
        <f>SUM(D33,D37,D38,D39,D40,D41)</f>
        <v>10956000000</v>
      </c>
      <c r="E32" s="56">
        <f>SUM(E33,E37:E41)</f>
        <v>250000000</v>
      </c>
      <c r="F32" s="53">
        <f t="shared" ref="F32:BG32" si="19">SUM(F33,F37:F41)</f>
        <v>1368912650</v>
      </c>
      <c r="G32" s="53">
        <f>SUM(G33,G37+G38+G39+G40+G41)</f>
        <v>9837087350</v>
      </c>
      <c r="H32" s="55">
        <f>SUM(H33,H37,H38,H39,H40,H41)</f>
        <v>10956000000</v>
      </c>
      <c r="I32" s="53">
        <f t="shared" si="19"/>
        <v>0</v>
      </c>
      <c r="J32" s="53">
        <f>SUM(J33,J37:J41)</f>
        <v>0</v>
      </c>
      <c r="K32" s="55">
        <f t="shared" si="19"/>
        <v>0</v>
      </c>
      <c r="L32" s="53">
        <f t="shared" si="19"/>
        <v>0</v>
      </c>
      <c r="M32" s="53">
        <f t="shared" si="19"/>
        <v>0</v>
      </c>
      <c r="N32" s="53">
        <f t="shared" si="19"/>
        <v>0</v>
      </c>
      <c r="O32" s="53">
        <f t="shared" si="19"/>
        <v>-400000000</v>
      </c>
      <c r="P32" s="53">
        <f t="shared" si="19"/>
        <v>21087350</v>
      </c>
      <c r="Q32" s="53">
        <f t="shared" si="19"/>
        <v>0</v>
      </c>
      <c r="R32" s="53">
        <f t="shared" si="19"/>
        <v>0</v>
      </c>
      <c r="S32" s="57">
        <f t="shared" si="19"/>
        <v>-1413170462</v>
      </c>
      <c r="T32" s="53">
        <f t="shared" si="19"/>
        <v>9163916888</v>
      </c>
      <c r="U32" s="57">
        <f t="shared" si="19"/>
        <v>373855958</v>
      </c>
      <c r="V32" s="53">
        <f t="shared" si="19"/>
        <v>344695986</v>
      </c>
      <c r="W32" s="55">
        <f t="shared" si="19"/>
        <v>561482602</v>
      </c>
      <c r="X32" s="53">
        <f t="shared" si="19"/>
        <v>432147383</v>
      </c>
      <c r="Y32" s="53">
        <f t="shared" si="19"/>
        <v>1059949864</v>
      </c>
      <c r="Z32" s="53">
        <f t="shared" si="19"/>
        <v>1200191170</v>
      </c>
      <c r="AA32" s="53">
        <f t="shared" si="19"/>
        <v>871795594</v>
      </c>
      <c r="AB32" s="53">
        <f t="shared" si="19"/>
        <v>712579299</v>
      </c>
      <c r="AC32" s="53">
        <f t="shared" si="19"/>
        <v>796547470</v>
      </c>
      <c r="AD32" s="53">
        <f t="shared" si="19"/>
        <v>482343546</v>
      </c>
      <c r="AE32" s="53">
        <f t="shared" si="19"/>
        <v>1235445394</v>
      </c>
      <c r="AF32" s="53">
        <f t="shared" si="19"/>
        <v>1092882622</v>
      </c>
      <c r="AG32" s="53">
        <f t="shared" si="19"/>
        <v>9163916888</v>
      </c>
      <c r="AH32" s="57">
        <f t="shared" si="19"/>
        <v>373683160</v>
      </c>
      <c r="AI32" s="53">
        <f t="shared" si="19"/>
        <v>344583875</v>
      </c>
      <c r="AJ32" s="53">
        <f t="shared" si="19"/>
        <v>561482602</v>
      </c>
      <c r="AK32" s="55">
        <f t="shared" si="19"/>
        <v>431862265</v>
      </c>
      <c r="AL32" s="53">
        <f t="shared" si="19"/>
        <v>1058890853</v>
      </c>
      <c r="AM32" s="53">
        <f t="shared" si="19"/>
        <v>1196211354</v>
      </c>
      <c r="AN32" s="53">
        <f t="shared" si="19"/>
        <v>875532615</v>
      </c>
      <c r="AO32" s="53">
        <f t="shared" si="19"/>
        <v>662126569</v>
      </c>
      <c r="AP32" s="53">
        <f t="shared" si="19"/>
        <v>794655276</v>
      </c>
      <c r="AQ32" s="53">
        <f t="shared" si="19"/>
        <v>483972584</v>
      </c>
      <c r="AR32" s="53">
        <f t="shared" si="19"/>
        <v>1235445394</v>
      </c>
      <c r="AS32" s="53">
        <f>SUM(AS33,AS37:AS41)</f>
        <v>1145470341</v>
      </c>
      <c r="AT32" s="53">
        <f>SUM(AT33,AT37:AT41)</f>
        <v>9163916888</v>
      </c>
      <c r="AU32" s="57">
        <f t="shared" si="19"/>
        <v>373683160</v>
      </c>
      <c r="AV32" s="53">
        <f t="shared" si="19"/>
        <v>344583875</v>
      </c>
      <c r="AW32" s="53">
        <f t="shared" si="19"/>
        <v>561482602</v>
      </c>
      <c r="AX32" s="55">
        <f t="shared" si="19"/>
        <v>431862265</v>
      </c>
      <c r="AY32" s="53">
        <f>SUM(AY33,AY37:AY41)</f>
        <v>1058890853</v>
      </c>
      <c r="AZ32" s="53">
        <f t="shared" si="19"/>
        <v>1196211354</v>
      </c>
      <c r="BA32" s="53">
        <f t="shared" si="19"/>
        <v>859824524</v>
      </c>
      <c r="BB32" s="53">
        <f t="shared" si="19"/>
        <v>677834660</v>
      </c>
      <c r="BC32" s="53">
        <f t="shared" si="19"/>
        <v>794655276</v>
      </c>
      <c r="BD32" s="53">
        <f t="shared" si="19"/>
        <v>483972584</v>
      </c>
      <c r="BE32" s="53">
        <f t="shared" si="19"/>
        <v>1235445394</v>
      </c>
      <c r="BF32" s="53">
        <f t="shared" si="19"/>
        <v>1133131414</v>
      </c>
      <c r="BG32" s="53">
        <f t="shared" si="19"/>
        <v>9151577961</v>
      </c>
      <c r="BH32" s="26"/>
    </row>
    <row r="33" spans="1:60" s="15" customFormat="1" ht="21" customHeight="1" x14ac:dyDescent="0.2">
      <c r="A33" s="35" t="s">
        <v>121</v>
      </c>
      <c r="B33" s="36"/>
      <c r="C33" s="37" t="s">
        <v>122</v>
      </c>
      <c r="D33" s="58">
        <f>SUM(D34:D36)</f>
        <v>6565117753</v>
      </c>
      <c r="E33" s="38">
        <f>SUM(E34:E36)</f>
        <v>250000000</v>
      </c>
      <c r="F33" s="59">
        <f>SUM(F34:F36)</f>
        <v>1218912650</v>
      </c>
      <c r="G33" s="38">
        <f>SUM(G34:G36)</f>
        <v>5596205103</v>
      </c>
      <c r="H33" s="38">
        <f>SUM(H34:H36)</f>
        <v>6565117753</v>
      </c>
      <c r="I33" s="58">
        <f t="shared" ref="I33:S33" si="20">SUM(I34:I36)</f>
        <v>0</v>
      </c>
      <c r="J33" s="58">
        <f t="shared" si="20"/>
        <v>0</v>
      </c>
      <c r="K33" s="60">
        <f t="shared" si="20"/>
        <v>0</v>
      </c>
      <c r="L33" s="61">
        <f t="shared" si="20"/>
        <v>0</v>
      </c>
      <c r="M33" s="61">
        <f>SUM(M34:M36)</f>
        <v>0</v>
      </c>
      <c r="N33" s="61">
        <f t="shared" si="20"/>
        <v>0</v>
      </c>
      <c r="O33" s="61">
        <f t="shared" si="20"/>
        <v>-400000000</v>
      </c>
      <c r="P33" s="61">
        <f t="shared" si="20"/>
        <v>21087350</v>
      </c>
      <c r="Q33" s="61">
        <f t="shared" si="20"/>
        <v>0</v>
      </c>
      <c r="R33" s="61">
        <f t="shared" si="20"/>
        <v>0</v>
      </c>
      <c r="S33" s="62">
        <f t="shared" si="20"/>
        <v>-869023725</v>
      </c>
      <c r="T33" s="63">
        <f>SUM(T34:T36)</f>
        <v>5317181378</v>
      </c>
      <c r="U33" s="62">
        <f>SUM(U34:U36)</f>
        <v>174621717</v>
      </c>
      <c r="V33" s="38">
        <f t="shared" ref="V33:AF33" si="21">SUM(V34:V36)</f>
        <v>125022509</v>
      </c>
      <c r="W33" s="38">
        <f t="shared" si="21"/>
        <v>339597266</v>
      </c>
      <c r="X33" s="60">
        <f>SUM(X34:X36)</f>
        <v>211077070</v>
      </c>
      <c r="Y33" s="61">
        <f t="shared" si="21"/>
        <v>800605112</v>
      </c>
      <c r="Z33" s="61">
        <f>SUM(Z34:Z36)</f>
        <v>489826288</v>
      </c>
      <c r="AA33" s="61">
        <f t="shared" si="21"/>
        <v>610262887</v>
      </c>
      <c r="AB33" s="61">
        <f t="shared" si="21"/>
        <v>449478823</v>
      </c>
      <c r="AC33" s="61">
        <f t="shared" si="21"/>
        <v>502437862</v>
      </c>
      <c r="AD33" s="61">
        <f t="shared" si="21"/>
        <v>207743368</v>
      </c>
      <c r="AE33" s="61">
        <f t="shared" si="21"/>
        <v>963649445</v>
      </c>
      <c r="AF33" s="62">
        <f t="shared" si="21"/>
        <v>442859031</v>
      </c>
      <c r="AG33" s="63">
        <f>SUM(AG34:AG36)</f>
        <v>5317181378</v>
      </c>
      <c r="AH33" s="62">
        <f>SUM(AH34:AH36)</f>
        <v>174621717</v>
      </c>
      <c r="AI33" s="38">
        <f t="shared" ref="AI33:AQ33" si="22">SUM(AI34:AI36)</f>
        <v>125022509</v>
      </c>
      <c r="AJ33" s="38">
        <f t="shared" si="22"/>
        <v>339597266</v>
      </c>
      <c r="AK33" s="60">
        <f t="shared" si="22"/>
        <v>211077070</v>
      </c>
      <c r="AL33" s="61">
        <f t="shared" si="22"/>
        <v>800605112</v>
      </c>
      <c r="AM33" s="61">
        <f t="shared" si="22"/>
        <v>489666073</v>
      </c>
      <c r="AN33" s="61">
        <f t="shared" si="22"/>
        <v>610410563</v>
      </c>
      <c r="AO33" s="61">
        <f t="shared" si="22"/>
        <v>402993603</v>
      </c>
      <c r="AP33" s="61">
        <f t="shared" si="22"/>
        <v>500545668</v>
      </c>
      <c r="AQ33" s="61">
        <f t="shared" si="22"/>
        <v>207743368</v>
      </c>
      <c r="AR33" s="61">
        <f>SUM(AR34:AR36)</f>
        <v>963649445</v>
      </c>
      <c r="AS33" s="61">
        <f>SUM(AS34:AS36)</f>
        <v>491248984</v>
      </c>
      <c r="AT33" s="61">
        <f>SUM(AT34:AT36)</f>
        <v>5317181378</v>
      </c>
      <c r="AU33" s="62">
        <f>SUM(AU34:AU36)</f>
        <v>174621717</v>
      </c>
      <c r="AV33" s="38">
        <f t="shared" ref="AV33:BF33" si="23">SUM(AV34:AV36)</f>
        <v>125022509</v>
      </c>
      <c r="AW33" s="38">
        <f t="shared" si="23"/>
        <v>339597266</v>
      </c>
      <c r="AX33" s="60">
        <f t="shared" si="23"/>
        <v>211077070</v>
      </c>
      <c r="AY33" s="61">
        <f t="shared" si="23"/>
        <v>800605112</v>
      </c>
      <c r="AZ33" s="61">
        <f>SUM(AZ34:AZ36)</f>
        <v>489666073</v>
      </c>
      <c r="BA33" s="61">
        <f t="shared" si="23"/>
        <v>594702472</v>
      </c>
      <c r="BB33" s="61">
        <f t="shared" si="23"/>
        <v>418701694</v>
      </c>
      <c r="BC33" s="61">
        <f t="shared" si="23"/>
        <v>500545668</v>
      </c>
      <c r="BD33" s="61">
        <f t="shared" si="23"/>
        <v>207743368</v>
      </c>
      <c r="BE33" s="61">
        <f t="shared" si="23"/>
        <v>963649445</v>
      </c>
      <c r="BF33" s="61">
        <f t="shared" si="23"/>
        <v>478910057</v>
      </c>
      <c r="BG33" s="64">
        <f>SUM(BG34:BG36)</f>
        <v>5304842451</v>
      </c>
      <c r="BH33" s="26"/>
    </row>
    <row r="34" spans="1:60" ht="21" customHeight="1" x14ac:dyDescent="0.2">
      <c r="A34" s="65" t="s">
        <v>123</v>
      </c>
      <c r="B34" s="40" t="s">
        <v>79</v>
      </c>
      <c r="C34" s="41" t="s">
        <v>124</v>
      </c>
      <c r="D34" s="66">
        <v>4102061529</v>
      </c>
      <c r="E34" s="42">
        <v>250000000</v>
      </c>
      <c r="F34" s="67">
        <v>0</v>
      </c>
      <c r="G34" s="42">
        <f t="shared" ref="G34:G41" si="24">SUM(D34:E34)-F34</f>
        <v>4352061529</v>
      </c>
      <c r="H34" s="42">
        <v>4102061529</v>
      </c>
      <c r="I34" s="66">
        <v>0</v>
      </c>
      <c r="J34" s="66">
        <v>0</v>
      </c>
      <c r="K34" s="68">
        <v>0</v>
      </c>
      <c r="L34" s="69">
        <v>0</v>
      </c>
      <c r="M34" s="69">
        <v>0</v>
      </c>
      <c r="N34" s="69">
        <v>0</v>
      </c>
      <c r="O34" s="69">
        <v>0</v>
      </c>
      <c r="P34" s="69">
        <v>100000000</v>
      </c>
      <c r="Q34" s="69">
        <v>0</v>
      </c>
      <c r="R34" s="69">
        <v>0</v>
      </c>
      <c r="S34" s="69">
        <v>3819543</v>
      </c>
      <c r="T34" s="70">
        <f t="shared" ref="T34:T41" si="25">SUM(H34:S34)</f>
        <v>4205881072</v>
      </c>
      <c r="U34" s="71">
        <v>106257188</v>
      </c>
      <c r="V34" s="42">
        <v>89305472</v>
      </c>
      <c r="W34" s="42">
        <v>256488245</v>
      </c>
      <c r="X34" s="68">
        <v>173980072</v>
      </c>
      <c r="Y34" s="69">
        <v>709927014</v>
      </c>
      <c r="Z34" s="69">
        <v>423331360</v>
      </c>
      <c r="AA34" s="69">
        <v>469465579</v>
      </c>
      <c r="AB34" s="69">
        <v>326363183</v>
      </c>
      <c r="AC34" s="69">
        <v>345221550</v>
      </c>
      <c r="AD34" s="69">
        <v>166788075</v>
      </c>
      <c r="AE34" s="69">
        <v>840584959</v>
      </c>
      <c r="AF34" s="69">
        <v>298168375</v>
      </c>
      <c r="AG34" s="70">
        <f t="shared" ref="AG34:AG41" si="26">SUM(U34:AF34)</f>
        <v>4205881072</v>
      </c>
      <c r="AH34" s="71">
        <v>106257188</v>
      </c>
      <c r="AI34" s="42">
        <v>89305472</v>
      </c>
      <c r="AJ34" s="42">
        <v>256488245</v>
      </c>
      <c r="AK34" s="68">
        <v>173980072</v>
      </c>
      <c r="AL34" s="69">
        <v>709927014</v>
      </c>
      <c r="AM34" s="69">
        <v>423331360</v>
      </c>
      <c r="AN34" s="69">
        <v>469453040</v>
      </c>
      <c r="AO34" s="69">
        <v>280016426</v>
      </c>
      <c r="AP34" s="69">
        <v>343329356</v>
      </c>
      <c r="AQ34" s="69">
        <v>166788075</v>
      </c>
      <c r="AR34" s="69">
        <v>840584959</v>
      </c>
      <c r="AS34" s="69">
        <v>346419865</v>
      </c>
      <c r="AT34" s="69">
        <f>SUM(AH34:AS34)</f>
        <v>4205881072</v>
      </c>
      <c r="AU34" s="71">
        <v>106257188</v>
      </c>
      <c r="AV34" s="42">
        <v>89305472</v>
      </c>
      <c r="AW34" s="42">
        <v>256488245</v>
      </c>
      <c r="AX34" s="68">
        <v>173980072</v>
      </c>
      <c r="AY34" s="69">
        <v>709927014</v>
      </c>
      <c r="AZ34" s="69">
        <v>423331360</v>
      </c>
      <c r="BA34" s="69">
        <v>468809124</v>
      </c>
      <c r="BB34" s="69">
        <v>280660342</v>
      </c>
      <c r="BC34" s="69">
        <v>343329356</v>
      </c>
      <c r="BD34" s="69">
        <v>166788075</v>
      </c>
      <c r="BE34" s="69">
        <v>840584959</v>
      </c>
      <c r="BF34" s="69">
        <v>346419865</v>
      </c>
      <c r="BG34" s="72">
        <f t="shared" ref="BG34:BG41" si="27">SUM(AU34:BF34)</f>
        <v>4205881072</v>
      </c>
      <c r="BH34" s="26"/>
    </row>
    <row r="35" spans="1:60" ht="21" customHeight="1" x14ac:dyDescent="0.2">
      <c r="A35" s="73" t="s">
        <v>125</v>
      </c>
      <c r="B35" s="50" t="s">
        <v>79</v>
      </c>
      <c r="C35" s="44" t="s">
        <v>126</v>
      </c>
      <c r="D35" s="74">
        <v>1937068000</v>
      </c>
      <c r="E35" s="42">
        <v>0</v>
      </c>
      <c r="F35" s="67">
        <v>1218912650</v>
      </c>
      <c r="G35" s="45">
        <f t="shared" si="24"/>
        <v>718155350</v>
      </c>
      <c r="H35" s="45">
        <v>1937068000</v>
      </c>
      <c r="I35" s="74">
        <v>0</v>
      </c>
      <c r="J35" s="74">
        <v>0</v>
      </c>
      <c r="K35" s="75">
        <v>0</v>
      </c>
      <c r="L35" s="69">
        <v>0</v>
      </c>
      <c r="M35" s="69">
        <v>0</v>
      </c>
      <c r="N35" s="76">
        <v>0</v>
      </c>
      <c r="O35" s="69">
        <v>-400000000</v>
      </c>
      <c r="P35" s="76">
        <v>-78912650</v>
      </c>
      <c r="Q35" s="69">
        <v>0</v>
      </c>
      <c r="R35" s="69">
        <v>0</v>
      </c>
      <c r="S35" s="69">
        <v>-752579712</v>
      </c>
      <c r="T35" s="77">
        <f t="shared" si="25"/>
        <v>705575638</v>
      </c>
      <c r="U35" s="78">
        <v>53925683</v>
      </c>
      <c r="V35" s="45">
        <v>25544646</v>
      </c>
      <c r="W35" s="45">
        <v>58979765</v>
      </c>
      <c r="X35" s="68">
        <v>20254309</v>
      </c>
      <c r="Y35" s="76">
        <v>30064339</v>
      </c>
      <c r="Z35" s="76">
        <v>28959814</v>
      </c>
      <c r="AA35" s="76">
        <v>98421975</v>
      </c>
      <c r="AB35" s="76">
        <v>85108808</v>
      </c>
      <c r="AC35" s="76">
        <v>119125958</v>
      </c>
      <c r="AD35" s="69">
        <v>24849146</v>
      </c>
      <c r="AE35" s="69">
        <v>53947895</v>
      </c>
      <c r="AF35" s="69">
        <v>106393300</v>
      </c>
      <c r="AG35" s="77">
        <f t="shared" si="26"/>
        <v>705575638</v>
      </c>
      <c r="AH35" s="78">
        <v>53925683</v>
      </c>
      <c r="AI35" s="45">
        <v>25544646</v>
      </c>
      <c r="AJ35" s="45">
        <v>58979765</v>
      </c>
      <c r="AK35" s="75">
        <v>20254309</v>
      </c>
      <c r="AL35" s="69">
        <v>30064339</v>
      </c>
      <c r="AM35" s="69">
        <v>28807002</v>
      </c>
      <c r="AN35" s="69">
        <v>98574787</v>
      </c>
      <c r="AO35" s="69">
        <v>85108808</v>
      </c>
      <c r="AP35" s="69">
        <v>119125958</v>
      </c>
      <c r="AQ35" s="69">
        <v>24849146</v>
      </c>
      <c r="AR35" s="69">
        <v>53947895</v>
      </c>
      <c r="AS35" s="69">
        <v>106393300</v>
      </c>
      <c r="AT35" s="69">
        <f>SUM(AH35:AS35)</f>
        <v>705575638</v>
      </c>
      <c r="AU35" s="78">
        <v>53925683</v>
      </c>
      <c r="AV35" s="45">
        <v>25544646</v>
      </c>
      <c r="AW35" s="45">
        <v>58979765</v>
      </c>
      <c r="AX35" s="75">
        <v>20254309</v>
      </c>
      <c r="AY35" s="76">
        <v>30064339</v>
      </c>
      <c r="AZ35" s="76">
        <v>28807002</v>
      </c>
      <c r="BA35" s="69">
        <v>83765830</v>
      </c>
      <c r="BB35" s="76">
        <v>99917765</v>
      </c>
      <c r="BC35" s="76">
        <v>119125958</v>
      </c>
      <c r="BD35" s="69">
        <v>24849146</v>
      </c>
      <c r="BE35" s="76">
        <v>53947895</v>
      </c>
      <c r="BF35" s="69">
        <v>95016717</v>
      </c>
      <c r="BG35" s="79">
        <f t="shared" si="27"/>
        <v>694199055</v>
      </c>
      <c r="BH35" s="26"/>
    </row>
    <row r="36" spans="1:60" s="34" customFormat="1" ht="21" customHeight="1" x14ac:dyDescent="0.2">
      <c r="A36" s="80" t="s">
        <v>127</v>
      </c>
      <c r="B36" s="81" t="s">
        <v>79</v>
      </c>
      <c r="C36" s="82" t="s">
        <v>128</v>
      </c>
      <c r="D36" s="83">
        <v>525988224</v>
      </c>
      <c r="E36" s="84">
        <v>0</v>
      </c>
      <c r="F36" s="85">
        <v>0</v>
      </c>
      <c r="G36" s="86">
        <f t="shared" si="24"/>
        <v>525988224</v>
      </c>
      <c r="H36" s="86">
        <v>525988224</v>
      </c>
      <c r="I36" s="83">
        <v>0</v>
      </c>
      <c r="J36" s="83">
        <v>0</v>
      </c>
      <c r="K36" s="87">
        <v>0</v>
      </c>
      <c r="L36" s="88">
        <v>0</v>
      </c>
      <c r="M36" s="88">
        <v>0</v>
      </c>
      <c r="N36" s="89">
        <v>0</v>
      </c>
      <c r="O36" s="88">
        <v>0</v>
      </c>
      <c r="P36" s="89">
        <v>0</v>
      </c>
      <c r="Q36" s="88">
        <v>0</v>
      </c>
      <c r="R36" s="88">
        <v>0</v>
      </c>
      <c r="S36" s="69">
        <v>-120263556</v>
      </c>
      <c r="T36" s="90">
        <f t="shared" si="25"/>
        <v>405724668</v>
      </c>
      <c r="U36" s="91">
        <v>14438846</v>
      </c>
      <c r="V36" s="86">
        <v>10172391</v>
      </c>
      <c r="W36" s="86">
        <v>24129256</v>
      </c>
      <c r="X36" s="92">
        <v>16842689</v>
      </c>
      <c r="Y36" s="89">
        <v>60613759</v>
      </c>
      <c r="Z36" s="89">
        <v>37535114</v>
      </c>
      <c r="AA36" s="89">
        <v>42375333</v>
      </c>
      <c r="AB36" s="89">
        <v>38006832</v>
      </c>
      <c r="AC36" s="89">
        <v>38090354</v>
      </c>
      <c r="AD36" s="88">
        <v>16106147</v>
      </c>
      <c r="AE36" s="88">
        <v>69116591</v>
      </c>
      <c r="AF36" s="69">
        <v>38297356</v>
      </c>
      <c r="AG36" s="90">
        <f t="shared" si="26"/>
        <v>405724668</v>
      </c>
      <c r="AH36" s="91">
        <v>14438846</v>
      </c>
      <c r="AI36" s="86">
        <v>10172391</v>
      </c>
      <c r="AJ36" s="86">
        <v>24129256</v>
      </c>
      <c r="AK36" s="87">
        <v>16842689</v>
      </c>
      <c r="AL36" s="88">
        <v>60613759</v>
      </c>
      <c r="AM36" s="88">
        <v>37527711</v>
      </c>
      <c r="AN36" s="88">
        <v>42382736</v>
      </c>
      <c r="AO36" s="88">
        <v>37868369</v>
      </c>
      <c r="AP36" s="88">
        <v>38090354</v>
      </c>
      <c r="AQ36" s="88">
        <v>16106147</v>
      </c>
      <c r="AR36" s="88">
        <v>69116591</v>
      </c>
      <c r="AS36" s="88">
        <v>38435819</v>
      </c>
      <c r="AT36" s="69">
        <f>SUM(AH36:AS36)</f>
        <v>405724668</v>
      </c>
      <c r="AU36" s="91">
        <v>14438846</v>
      </c>
      <c r="AV36" s="86">
        <v>10172391</v>
      </c>
      <c r="AW36" s="86">
        <v>24129256</v>
      </c>
      <c r="AX36" s="87">
        <v>16842689</v>
      </c>
      <c r="AY36" s="89">
        <v>60613759</v>
      </c>
      <c r="AZ36" s="89">
        <v>37527711</v>
      </c>
      <c r="BA36" s="88">
        <v>42127518</v>
      </c>
      <c r="BB36" s="89">
        <v>38123587</v>
      </c>
      <c r="BC36" s="89">
        <v>38090354</v>
      </c>
      <c r="BD36" s="88">
        <v>16106147</v>
      </c>
      <c r="BE36" s="89">
        <v>69116591</v>
      </c>
      <c r="BF36" s="88">
        <v>37473475</v>
      </c>
      <c r="BG36" s="93">
        <f t="shared" si="27"/>
        <v>404762324</v>
      </c>
      <c r="BH36" s="26"/>
    </row>
    <row r="37" spans="1:60" s="15" customFormat="1" ht="21" customHeight="1" x14ac:dyDescent="0.2">
      <c r="A37" s="35" t="s">
        <v>129</v>
      </c>
      <c r="B37" s="36" t="s">
        <v>79</v>
      </c>
      <c r="C37" s="37" t="s">
        <v>130</v>
      </c>
      <c r="D37" s="38">
        <v>1724080105</v>
      </c>
      <c r="E37" s="38">
        <v>0</v>
      </c>
      <c r="F37" s="38">
        <v>150000000</v>
      </c>
      <c r="G37" s="38">
        <f t="shared" si="24"/>
        <v>1574080105</v>
      </c>
      <c r="H37" s="38">
        <v>1724080105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69">
        <v>-410218237</v>
      </c>
      <c r="T37" s="38">
        <f t="shared" si="25"/>
        <v>1313861868</v>
      </c>
      <c r="U37" s="38">
        <v>85229101</v>
      </c>
      <c r="V37" s="38">
        <v>100197331</v>
      </c>
      <c r="W37" s="38">
        <v>96830611</v>
      </c>
      <c r="X37" s="38">
        <v>92590470</v>
      </c>
      <c r="Y37" s="38">
        <v>106707501</v>
      </c>
      <c r="Z37" s="38">
        <v>147053239</v>
      </c>
      <c r="AA37" s="38">
        <v>107366224</v>
      </c>
      <c r="AB37" s="38">
        <v>112216610</v>
      </c>
      <c r="AC37" s="38">
        <v>127497102</v>
      </c>
      <c r="AD37" s="38">
        <v>118820085</v>
      </c>
      <c r="AE37" s="38">
        <v>117498167</v>
      </c>
      <c r="AF37" s="94">
        <v>101855427</v>
      </c>
      <c r="AG37" s="38">
        <f t="shared" si="26"/>
        <v>1313861868</v>
      </c>
      <c r="AH37" s="38">
        <v>85229101</v>
      </c>
      <c r="AI37" s="38">
        <v>100197331</v>
      </c>
      <c r="AJ37" s="38">
        <v>96830611</v>
      </c>
      <c r="AK37" s="38">
        <v>92590470</v>
      </c>
      <c r="AL37" s="38">
        <v>106707501</v>
      </c>
      <c r="AM37" s="38">
        <v>147053239</v>
      </c>
      <c r="AN37" s="38">
        <v>107237905</v>
      </c>
      <c r="AO37" s="38">
        <v>109862865</v>
      </c>
      <c r="AP37" s="38">
        <v>127497102</v>
      </c>
      <c r="AQ37" s="38">
        <v>118820085</v>
      </c>
      <c r="AR37" s="38">
        <v>117498167</v>
      </c>
      <c r="AS37" s="38">
        <v>104337491</v>
      </c>
      <c r="AT37" s="38">
        <f>SUM(AH37:AS37)</f>
        <v>1313861868</v>
      </c>
      <c r="AU37" s="38">
        <v>85229101</v>
      </c>
      <c r="AV37" s="38">
        <v>100197331</v>
      </c>
      <c r="AW37" s="38">
        <v>96830611</v>
      </c>
      <c r="AX37" s="38">
        <v>92590470</v>
      </c>
      <c r="AY37" s="38">
        <v>106707501</v>
      </c>
      <c r="AZ37" s="38">
        <v>147053239</v>
      </c>
      <c r="BA37" s="38">
        <v>107237905</v>
      </c>
      <c r="BB37" s="38">
        <v>109862865</v>
      </c>
      <c r="BC37" s="38">
        <v>127497102</v>
      </c>
      <c r="BD37" s="38">
        <v>118820085</v>
      </c>
      <c r="BE37" s="38">
        <v>117498167</v>
      </c>
      <c r="BF37" s="38">
        <v>104337491</v>
      </c>
      <c r="BG37" s="38">
        <f t="shared" si="27"/>
        <v>1313861868</v>
      </c>
      <c r="BH37" s="26"/>
    </row>
    <row r="38" spans="1:60" s="15" customFormat="1" ht="21" customHeight="1" x14ac:dyDescent="0.2">
      <c r="A38" s="35" t="s">
        <v>131</v>
      </c>
      <c r="B38" s="36" t="s">
        <v>79</v>
      </c>
      <c r="C38" s="37" t="s">
        <v>132</v>
      </c>
      <c r="D38" s="38">
        <v>13312132</v>
      </c>
      <c r="E38" s="38">
        <v>0</v>
      </c>
      <c r="F38" s="38">
        <v>0</v>
      </c>
      <c r="G38" s="38">
        <f t="shared" si="24"/>
        <v>13312132</v>
      </c>
      <c r="H38" s="38">
        <v>13312132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69">
        <v>-8627517</v>
      </c>
      <c r="T38" s="38">
        <f t="shared" si="25"/>
        <v>4684615</v>
      </c>
      <c r="U38" s="38">
        <v>381815</v>
      </c>
      <c r="V38" s="38">
        <v>381815</v>
      </c>
      <c r="W38" s="38">
        <v>381815</v>
      </c>
      <c r="X38" s="38">
        <v>381815</v>
      </c>
      <c r="Y38" s="38">
        <v>381815</v>
      </c>
      <c r="Z38" s="38">
        <v>542177</v>
      </c>
      <c r="AA38" s="38">
        <v>408542</v>
      </c>
      <c r="AB38" s="38">
        <v>408542</v>
      </c>
      <c r="AC38" s="38">
        <v>408542</v>
      </c>
      <c r="AD38" s="38">
        <v>408542</v>
      </c>
      <c r="AE38" s="38">
        <v>408542</v>
      </c>
      <c r="AF38" s="94">
        <v>190653</v>
      </c>
      <c r="AG38" s="38">
        <f t="shared" si="26"/>
        <v>4684615</v>
      </c>
      <c r="AH38" s="38">
        <v>381815</v>
      </c>
      <c r="AI38" s="38">
        <v>381815</v>
      </c>
      <c r="AJ38" s="38">
        <v>381815</v>
      </c>
      <c r="AK38" s="38">
        <v>381815</v>
      </c>
      <c r="AL38" s="38">
        <v>381815</v>
      </c>
      <c r="AM38" s="38">
        <v>542177</v>
      </c>
      <c r="AN38" s="95">
        <v>408542</v>
      </c>
      <c r="AO38" s="95">
        <v>408542</v>
      </c>
      <c r="AP38" s="38">
        <v>408542</v>
      </c>
      <c r="AQ38" s="38">
        <v>408542</v>
      </c>
      <c r="AR38" s="38">
        <v>408542</v>
      </c>
      <c r="AS38" s="38">
        <v>190653</v>
      </c>
      <c r="AT38" s="38">
        <f t="shared" ref="AT38:AT41" si="28">SUM(AH38:AS38)</f>
        <v>4684615</v>
      </c>
      <c r="AU38" s="38">
        <v>381815</v>
      </c>
      <c r="AV38" s="38">
        <v>381815</v>
      </c>
      <c r="AW38" s="38">
        <v>381815</v>
      </c>
      <c r="AX38" s="38">
        <v>381815</v>
      </c>
      <c r="AY38" s="38">
        <v>381815</v>
      </c>
      <c r="AZ38" s="38">
        <v>542177</v>
      </c>
      <c r="BA38" s="38">
        <v>408542</v>
      </c>
      <c r="BB38" s="38">
        <v>408542</v>
      </c>
      <c r="BC38" s="38">
        <v>408542</v>
      </c>
      <c r="BD38" s="38">
        <v>408542</v>
      </c>
      <c r="BE38" s="38">
        <v>408542</v>
      </c>
      <c r="BF38" s="38">
        <v>190653</v>
      </c>
      <c r="BG38" s="38">
        <f t="shared" si="27"/>
        <v>4684615</v>
      </c>
      <c r="BH38" s="26"/>
    </row>
    <row r="39" spans="1:60" s="15" customFormat="1" ht="21" customHeight="1" x14ac:dyDescent="0.2">
      <c r="A39" s="35" t="s">
        <v>133</v>
      </c>
      <c r="B39" s="36" t="s">
        <v>79</v>
      </c>
      <c r="C39" s="37" t="s">
        <v>134</v>
      </c>
      <c r="D39" s="38">
        <v>31000000</v>
      </c>
      <c r="E39" s="38">
        <v>0</v>
      </c>
      <c r="F39" s="38">
        <v>0</v>
      </c>
      <c r="G39" s="38">
        <f t="shared" si="24"/>
        <v>31000000</v>
      </c>
      <c r="H39" s="38">
        <v>31000000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69">
        <v>0</v>
      </c>
      <c r="T39" s="38">
        <f t="shared" si="25"/>
        <v>31000000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94">
        <v>31000000</v>
      </c>
      <c r="AG39" s="38">
        <f t="shared" si="26"/>
        <v>31000000</v>
      </c>
      <c r="AH39" s="38">
        <v>0</v>
      </c>
      <c r="AI39" s="38">
        <v>0</v>
      </c>
      <c r="AJ39" s="38">
        <v>0</v>
      </c>
      <c r="AK39" s="38">
        <v>0</v>
      </c>
      <c r="AL39" s="38">
        <v>0</v>
      </c>
      <c r="AM39" s="38">
        <v>0</v>
      </c>
      <c r="AN39" s="38">
        <v>0</v>
      </c>
      <c r="AO39" s="38">
        <v>0</v>
      </c>
      <c r="AP39" s="38">
        <v>0</v>
      </c>
      <c r="AQ39" s="38">
        <v>0</v>
      </c>
      <c r="AR39" s="38">
        <v>0</v>
      </c>
      <c r="AS39" s="38">
        <v>31000000</v>
      </c>
      <c r="AT39" s="38">
        <f t="shared" si="28"/>
        <v>31000000</v>
      </c>
      <c r="AU39" s="38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0</v>
      </c>
      <c r="BA39" s="38">
        <v>0</v>
      </c>
      <c r="BB39" s="38">
        <v>0</v>
      </c>
      <c r="BC39" s="38">
        <v>0</v>
      </c>
      <c r="BD39" s="38">
        <v>0</v>
      </c>
      <c r="BE39" s="38">
        <v>0</v>
      </c>
      <c r="BF39" s="38">
        <v>31000000</v>
      </c>
      <c r="BG39" s="38">
        <f t="shared" si="27"/>
        <v>31000000</v>
      </c>
      <c r="BH39" s="26"/>
    </row>
    <row r="40" spans="1:60" s="15" customFormat="1" ht="21" customHeight="1" x14ac:dyDescent="0.2">
      <c r="A40" s="35" t="s">
        <v>135</v>
      </c>
      <c r="B40" s="36" t="s">
        <v>79</v>
      </c>
      <c r="C40" s="37" t="s">
        <v>136</v>
      </c>
      <c r="D40" s="38">
        <v>1810449958</v>
      </c>
      <c r="E40" s="38">
        <v>0</v>
      </c>
      <c r="F40" s="38">
        <v>0</v>
      </c>
      <c r="G40" s="38">
        <f t="shared" si="24"/>
        <v>1810449958</v>
      </c>
      <c r="H40" s="38">
        <v>1810449958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69">
        <v>-93704908</v>
      </c>
      <c r="T40" s="38">
        <f t="shared" si="25"/>
        <v>1716745050</v>
      </c>
      <c r="U40" s="38">
        <v>113623325</v>
      </c>
      <c r="V40" s="38">
        <v>119094331</v>
      </c>
      <c r="W40" s="38">
        <v>124672910</v>
      </c>
      <c r="X40" s="38">
        <v>128098028</v>
      </c>
      <c r="Y40" s="38">
        <v>130257819</v>
      </c>
      <c r="Z40" s="38">
        <v>193704236</v>
      </c>
      <c r="AA40" s="38">
        <v>152218108</v>
      </c>
      <c r="AB40" s="38">
        <v>150475324</v>
      </c>
      <c r="AC40" s="38">
        <v>154435239</v>
      </c>
      <c r="AD40" s="38">
        <v>155371551</v>
      </c>
      <c r="AE40" s="38">
        <v>153889240</v>
      </c>
      <c r="AF40" s="94">
        <v>140904939</v>
      </c>
      <c r="AG40" s="38">
        <f t="shared" si="26"/>
        <v>1716745050</v>
      </c>
      <c r="AH40" s="38">
        <v>113450527</v>
      </c>
      <c r="AI40" s="38">
        <v>118982220</v>
      </c>
      <c r="AJ40" s="38">
        <v>124672910</v>
      </c>
      <c r="AK40" s="38">
        <v>127812910</v>
      </c>
      <c r="AL40" s="38">
        <v>129198808</v>
      </c>
      <c r="AM40" s="38">
        <v>189884635</v>
      </c>
      <c r="AN40" s="38">
        <v>155935772</v>
      </c>
      <c r="AO40" s="38">
        <v>148861559</v>
      </c>
      <c r="AP40" s="38">
        <v>154435239</v>
      </c>
      <c r="AQ40" s="38">
        <v>157000589</v>
      </c>
      <c r="AR40" s="38">
        <v>153889240</v>
      </c>
      <c r="AS40" s="38">
        <v>142620641</v>
      </c>
      <c r="AT40" s="38">
        <f t="shared" si="28"/>
        <v>1716745050</v>
      </c>
      <c r="AU40" s="38">
        <v>113450527</v>
      </c>
      <c r="AV40" s="38">
        <v>118982220</v>
      </c>
      <c r="AW40" s="38">
        <v>124672910</v>
      </c>
      <c r="AX40" s="38">
        <v>127812910</v>
      </c>
      <c r="AY40" s="38">
        <v>129198808</v>
      </c>
      <c r="AZ40" s="38">
        <v>189884635</v>
      </c>
      <c r="BA40" s="38">
        <v>155935772</v>
      </c>
      <c r="BB40" s="38">
        <v>148861559</v>
      </c>
      <c r="BC40" s="38">
        <v>154435239</v>
      </c>
      <c r="BD40" s="38">
        <v>157000589</v>
      </c>
      <c r="BE40" s="38">
        <v>153889240</v>
      </c>
      <c r="BF40" s="38">
        <v>142620641</v>
      </c>
      <c r="BG40" s="38">
        <f t="shared" si="27"/>
        <v>1716745050</v>
      </c>
      <c r="BH40" s="26"/>
    </row>
    <row r="41" spans="1:60" ht="21" customHeight="1" x14ac:dyDescent="0.2">
      <c r="A41" s="96" t="s">
        <v>137</v>
      </c>
      <c r="B41" s="97" t="s">
        <v>79</v>
      </c>
      <c r="C41" s="98" t="s">
        <v>138</v>
      </c>
      <c r="D41" s="38">
        <v>812040052</v>
      </c>
      <c r="E41" s="38">
        <v>0</v>
      </c>
      <c r="F41" s="38">
        <v>0</v>
      </c>
      <c r="G41" s="38">
        <f t="shared" si="24"/>
        <v>812040052</v>
      </c>
      <c r="H41" s="38">
        <v>812040052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69">
        <v>-31596075</v>
      </c>
      <c r="T41" s="38">
        <f t="shared" si="25"/>
        <v>780443977</v>
      </c>
      <c r="U41" s="38">
        <v>0</v>
      </c>
      <c r="V41" s="38">
        <v>0</v>
      </c>
      <c r="W41" s="38">
        <v>0</v>
      </c>
      <c r="X41" s="38">
        <v>0</v>
      </c>
      <c r="Y41" s="38">
        <v>21997617</v>
      </c>
      <c r="Z41" s="38">
        <v>369065230</v>
      </c>
      <c r="AA41" s="38">
        <v>1539833</v>
      </c>
      <c r="AB41" s="38">
        <v>0</v>
      </c>
      <c r="AC41" s="38">
        <v>11768725</v>
      </c>
      <c r="AD41" s="38">
        <v>0</v>
      </c>
      <c r="AE41" s="38">
        <v>0</v>
      </c>
      <c r="AF41" s="94">
        <v>376072572</v>
      </c>
      <c r="AG41" s="38">
        <f t="shared" si="26"/>
        <v>780443977</v>
      </c>
      <c r="AH41" s="38">
        <v>0</v>
      </c>
      <c r="AI41" s="38">
        <v>0</v>
      </c>
      <c r="AJ41" s="38">
        <v>0</v>
      </c>
      <c r="AK41" s="38">
        <v>0</v>
      </c>
      <c r="AL41" s="38">
        <v>21997617</v>
      </c>
      <c r="AM41" s="38">
        <v>369065230</v>
      </c>
      <c r="AN41" s="38">
        <v>1539833</v>
      </c>
      <c r="AO41" s="38">
        <v>0</v>
      </c>
      <c r="AP41" s="38">
        <v>11768725</v>
      </c>
      <c r="AQ41" s="38">
        <v>0</v>
      </c>
      <c r="AR41" s="38">
        <v>0</v>
      </c>
      <c r="AS41" s="38">
        <v>376072572</v>
      </c>
      <c r="AT41" s="38">
        <f t="shared" si="28"/>
        <v>780443977</v>
      </c>
      <c r="AU41" s="99">
        <v>0</v>
      </c>
      <c r="AV41" s="99">
        <v>0</v>
      </c>
      <c r="AW41" s="99">
        <v>0</v>
      </c>
      <c r="AX41" s="38">
        <v>0</v>
      </c>
      <c r="AY41" s="38">
        <v>21997617</v>
      </c>
      <c r="AZ41" s="38">
        <v>369065230</v>
      </c>
      <c r="BA41" s="38">
        <v>1539833</v>
      </c>
      <c r="BB41" s="38">
        <v>0</v>
      </c>
      <c r="BC41" s="38">
        <v>11768725</v>
      </c>
      <c r="BD41" s="99">
        <v>0</v>
      </c>
      <c r="BE41" s="99">
        <v>0</v>
      </c>
      <c r="BF41" s="38">
        <v>376072572</v>
      </c>
      <c r="BG41" s="38">
        <f t="shared" si="27"/>
        <v>780443977</v>
      </c>
      <c r="BH41" s="26"/>
    </row>
    <row r="42" spans="1:60" s="34" customFormat="1" ht="21" customHeight="1" x14ac:dyDescent="0.2">
      <c r="A42" s="28" t="s">
        <v>139</v>
      </c>
      <c r="B42" s="100"/>
      <c r="C42" s="101" t="s">
        <v>140</v>
      </c>
      <c r="D42" s="102">
        <f>+D43+D55</f>
        <v>18087679860</v>
      </c>
      <c r="E42" s="103">
        <f>+E43+E55</f>
        <v>6381025007.6199999</v>
      </c>
      <c r="F42" s="104">
        <f t="shared" ref="F42:BG42" si="29">+F43+F55</f>
        <v>2020540357.6200001</v>
      </c>
      <c r="G42" s="102">
        <f>+G43+G55</f>
        <v>22448164510</v>
      </c>
      <c r="H42" s="104">
        <f t="shared" si="29"/>
        <v>12386462167.68</v>
      </c>
      <c r="I42" s="104">
        <f t="shared" si="29"/>
        <v>2188042846.9899998</v>
      </c>
      <c r="J42" s="104">
        <f t="shared" si="29"/>
        <v>2476131232.5999999</v>
      </c>
      <c r="K42" s="104">
        <f t="shared" si="29"/>
        <v>489788120.75999999</v>
      </c>
      <c r="L42" s="104">
        <f t="shared" si="29"/>
        <v>-37530944.840000004</v>
      </c>
      <c r="M42" s="104">
        <f t="shared" si="29"/>
        <v>-3074002.7800000012</v>
      </c>
      <c r="N42" s="104">
        <f t="shared" si="29"/>
        <v>-16152094.140000001</v>
      </c>
      <c r="O42" s="104">
        <f t="shared" si="29"/>
        <v>378063808.12</v>
      </c>
      <c r="P42" s="104">
        <f t="shared" si="29"/>
        <v>2782331276.9899993</v>
      </c>
      <c r="Q42" s="104">
        <f t="shared" si="29"/>
        <v>1258188071.3299999</v>
      </c>
      <c r="R42" s="104">
        <f>+R43+R55</f>
        <v>-11837528.269999996</v>
      </c>
      <c r="S42" s="105">
        <f>+S43+S55</f>
        <v>-380123231.28999996</v>
      </c>
      <c r="T42" s="104">
        <f>+T43+T55</f>
        <v>21510289723.150002</v>
      </c>
      <c r="U42" s="104">
        <f t="shared" si="29"/>
        <v>8240480509.9399996</v>
      </c>
      <c r="V42" s="104">
        <f t="shared" si="29"/>
        <v>1009579101.2099999</v>
      </c>
      <c r="W42" s="102">
        <f t="shared" si="29"/>
        <v>673524500.8499999</v>
      </c>
      <c r="X42" s="104">
        <f t="shared" si="29"/>
        <v>1658758944.6699998</v>
      </c>
      <c r="Y42" s="104">
        <f t="shared" si="29"/>
        <v>1266222678.4000001</v>
      </c>
      <c r="Z42" s="104">
        <f t="shared" si="29"/>
        <v>846990395.80999994</v>
      </c>
      <c r="AA42" s="104">
        <f t="shared" si="29"/>
        <v>957507265.81999993</v>
      </c>
      <c r="AB42" s="104">
        <f t="shared" si="29"/>
        <v>532222591.92000002</v>
      </c>
      <c r="AC42" s="104">
        <f t="shared" si="29"/>
        <v>1827426406.8499999</v>
      </c>
      <c r="AD42" s="104">
        <f t="shared" si="29"/>
        <v>1751065923.74</v>
      </c>
      <c r="AE42" s="104">
        <f t="shared" si="29"/>
        <v>1032514985.17</v>
      </c>
      <c r="AF42" s="105">
        <f t="shared" si="29"/>
        <v>1713996418.77</v>
      </c>
      <c r="AG42" s="104">
        <f t="shared" si="29"/>
        <v>21510289723.150005</v>
      </c>
      <c r="AH42" s="105">
        <f t="shared" si="29"/>
        <v>399570804.83999997</v>
      </c>
      <c r="AI42" s="104">
        <f t="shared" si="29"/>
        <v>882076678.75</v>
      </c>
      <c r="AJ42" s="102">
        <f t="shared" si="29"/>
        <v>3008688936.48</v>
      </c>
      <c r="AK42" s="104">
        <f t="shared" si="29"/>
        <v>1075211132.4200001</v>
      </c>
      <c r="AL42" s="104">
        <f t="shared" si="29"/>
        <v>1156323750.0299997</v>
      </c>
      <c r="AM42" s="104">
        <f t="shared" si="29"/>
        <v>1265099922.0299997</v>
      </c>
      <c r="AN42" s="104">
        <f t="shared" si="29"/>
        <v>1202644022.9799998</v>
      </c>
      <c r="AO42" s="104">
        <f t="shared" si="29"/>
        <v>1398476606.9200001</v>
      </c>
      <c r="AP42" s="104">
        <f t="shared" si="29"/>
        <v>1244645652.8099999</v>
      </c>
      <c r="AQ42" s="104">
        <f t="shared" si="29"/>
        <v>1534061667.0999999</v>
      </c>
      <c r="AR42" s="104">
        <f>+AR43+AR55</f>
        <v>1868613028.1900001</v>
      </c>
      <c r="AS42" s="104">
        <f>+AS43+AS55</f>
        <v>4270982980.9699998</v>
      </c>
      <c r="AT42" s="104">
        <f>+AT43+AT55</f>
        <v>19306395183.52</v>
      </c>
      <c r="AU42" s="105">
        <f t="shared" si="29"/>
        <v>399487425.83999997</v>
      </c>
      <c r="AV42" s="104">
        <f t="shared" si="29"/>
        <v>879197957.75</v>
      </c>
      <c r="AW42" s="102">
        <f t="shared" si="29"/>
        <v>3011651036.48</v>
      </c>
      <c r="AX42" s="104">
        <f t="shared" si="29"/>
        <v>1075211132.4200001</v>
      </c>
      <c r="AY42" s="104">
        <f>+AY43+AY55</f>
        <v>1156323750.0299997</v>
      </c>
      <c r="AZ42" s="104">
        <f t="shared" si="29"/>
        <v>1263539562.0299997</v>
      </c>
      <c r="BA42" s="104">
        <f t="shared" si="29"/>
        <v>1204204382.9799998</v>
      </c>
      <c r="BB42" s="104">
        <f t="shared" si="29"/>
        <v>1398476606.9200001</v>
      </c>
      <c r="BC42" s="104">
        <f t="shared" si="29"/>
        <v>1244645652.8099999</v>
      </c>
      <c r="BD42" s="104">
        <f t="shared" si="29"/>
        <v>1534061667.0999999</v>
      </c>
      <c r="BE42" s="104">
        <f t="shared" si="29"/>
        <v>1868613028.1900001</v>
      </c>
      <c r="BF42" s="104">
        <f t="shared" si="29"/>
        <v>4266795980.9699998</v>
      </c>
      <c r="BG42" s="104">
        <f t="shared" si="29"/>
        <v>19302208183.52</v>
      </c>
      <c r="BH42" s="26"/>
    </row>
    <row r="43" spans="1:60" s="15" customFormat="1" ht="21" customHeight="1" x14ac:dyDescent="0.2">
      <c r="A43" s="32" t="s">
        <v>141</v>
      </c>
      <c r="B43" s="33"/>
      <c r="C43" s="106" t="s">
        <v>142</v>
      </c>
      <c r="D43" s="107">
        <f>+D44</f>
        <v>0</v>
      </c>
      <c r="E43" s="107">
        <f>+E44</f>
        <v>36092700</v>
      </c>
      <c r="F43" s="107">
        <f>+F44</f>
        <v>16092700</v>
      </c>
      <c r="G43" s="107">
        <f>+G44</f>
        <v>20000000</v>
      </c>
      <c r="H43" s="107">
        <f t="shared" ref="H43:BG43" si="30">+H44</f>
        <v>0</v>
      </c>
      <c r="I43" s="107">
        <f t="shared" si="30"/>
        <v>0</v>
      </c>
      <c r="J43" s="107">
        <f t="shared" si="30"/>
        <v>0</v>
      </c>
      <c r="K43" s="107">
        <f t="shared" si="30"/>
        <v>0</v>
      </c>
      <c r="L43" s="107">
        <f t="shared" si="30"/>
        <v>0</v>
      </c>
      <c r="M43" s="107">
        <f t="shared" si="30"/>
        <v>0</v>
      </c>
      <c r="N43" s="107">
        <f t="shared" si="30"/>
        <v>0</v>
      </c>
      <c r="O43" s="107">
        <f t="shared" si="30"/>
        <v>0</v>
      </c>
      <c r="P43" s="107">
        <f t="shared" si="30"/>
        <v>0</v>
      </c>
      <c r="Q43" s="107">
        <f t="shared" si="30"/>
        <v>0</v>
      </c>
      <c r="R43" s="107">
        <f t="shared" si="30"/>
        <v>20000000</v>
      </c>
      <c r="S43" s="107">
        <f t="shared" si="30"/>
        <v>0</v>
      </c>
      <c r="T43" s="107">
        <f>+T44</f>
        <v>20000000</v>
      </c>
      <c r="U43" s="107">
        <f t="shared" si="30"/>
        <v>0</v>
      </c>
      <c r="V43" s="107">
        <f t="shared" si="30"/>
        <v>0</v>
      </c>
      <c r="W43" s="107">
        <f t="shared" si="30"/>
        <v>0</v>
      </c>
      <c r="X43" s="107">
        <f t="shared" si="30"/>
        <v>0</v>
      </c>
      <c r="Y43" s="107">
        <f t="shared" si="30"/>
        <v>0</v>
      </c>
      <c r="Z43" s="107">
        <f t="shared" si="30"/>
        <v>0</v>
      </c>
      <c r="AA43" s="107">
        <f t="shared" si="30"/>
        <v>0</v>
      </c>
      <c r="AB43" s="107">
        <f t="shared" si="30"/>
        <v>0</v>
      </c>
      <c r="AC43" s="107">
        <f t="shared" si="30"/>
        <v>0</v>
      </c>
      <c r="AD43" s="107">
        <f t="shared" si="30"/>
        <v>0</v>
      </c>
      <c r="AE43" s="107">
        <f t="shared" si="30"/>
        <v>0</v>
      </c>
      <c r="AF43" s="107">
        <f t="shared" si="30"/>
        <v>20000000</v>
      </c>
      <c r="AG43" s="107">
        <f t="shared" si="30"/>
        <v>20000000</v>
      </c>
      <c r="AH43" s="107">
        <f t="shared" si="30"/>
        <v>0</v>
      </c>
      <c r="AI43" s="107">
        <f t="shared" si="30"/>
        <v>0</v>
      </c>
      <c r="AJ43" s="107">
        <f t="shared" si="30"/>
        <v>0</v>
      </c>
      <c r="AK43" s="107">
        <f t="shared" si="30"/>
        <v>0</v>
      </c>
      <c r="AL43" s="107">
        <f t="shared" si="30"/>
        <v>0</v>
      </c>
      <c r="AM43" s="107">
        <f t="shared" si="30"/>
        <v>0</v>
      </c>
      <c r="AN43" s="107">
        <f t="shared" si="30"/>
        <v>0</v>
      </c>
      <c r="AO43" s="107">
        <f t="shared" si="30"/>
        <v>0</v>
      </c>
      <c r="AP43" s="107">
        <f t="shared" si="30"/>
        <v>0</v>
      </c>
      <c r="AQ43" s="107">
        <f t="shared" si="30"/>
        <v>0</v>
      </c>
      <c r="AR43" s="107">
        <f t="shared" si="30"/>
        <v>0</v>
      </c>
      <c r="AS43" s="107">
        <f t="shared" si="30"/>
        <v>0</v>
      </c>
      <c r="AT43" s="107">
        <f t="shared" si="30"/>
        <v>0</v>
      </c>
      <c r="AU43" s="107">
        <f t="shared" si="30"/>
        <v>0</v>
      </c>
      <c r="AV43" s="107">
        <f t="shared" si="30"/>
        <v>0</v>
      </c>
      <c r="AW43" s="107">
        <f t="shared" si="30"/>
        <v>0</v>
      </c>
      <c r="AX43" s="107">
        <f t="shared" si="30"/>
        <v>0</v>
      </c>
      <c r="AY43" s="107">
        <f>+AY44</f>
        <v>0</v>
      </c>
      <c r="AZ43" s="107">
        <f t="shared" si="30"/>
        <v>0</v>
      </c>
      <c r="BA43" s="107">
        <f t="shared" si="30"/>
        <v>0</v>
      </c>
      <c r="BB43" s="107">
        <f t="shared" si="30"/>
        <v>0</v>
      </c>
      <c r="BC43" s="107">
        <f t="shared" si="30"/>
        <v>0</v>
      </c>
      <c r="BD43" s="107">
        <f t="shared" si="30"/>
        <v>0</v>
      </c>
      <c r="BE43" s="107">
        <f t="shared" si="30"/>
        <v>0</v>
      </c>
      <c r="BF43" s="107">
        <f t="shared" si="30"/>
        <v>0</v>
      </c>
      <c r="BG43" s="107">
        <f t="shared" si="30"/>
        <v>0</v>
      </c>
      <c r="BH43" s="26"/>
    </row>
    <row r="44" spans="1:60" s="15" customFormat="1" ht="21" customHeight="1" x14ac:dyDescent="0.2">
      <c r="A44" s="107" t="s">
        <v>143</v>
      </c>
      <c r="B44" s="108"/>
      <c r="C44" s="109" t="s">
        <v>144</v>
      </c>
      <c r="D44" s="107">
        <f>+D48+D50</f>
        <v>0</v>
      </c>
      <c r="E44" s="107">
        <f>+E45+E48+E50</f>
        <v>36092700</v>
      </c>
      <c r="F44" s="107">
        <f>+F45+F48+F50</f>
        <v>16092700</v>
      </c>
      <c r="G44" s="107">
        <f>+G45+G48+G50</f>
        <v>20000000</v>
      </c>
      <c r="H44" s="107">
        <f t="shared" ref="H44:BG44" si="31">+H48+H50</f>
        <v>0</v>
      </c>
      <c r="I44" s="107">
        <f t="shared" si="31"/>
        <v>0</v>
      </c>
      <c r="J44" s="107">
        <f t="shared" si="31"/>
        <v>0</v>
      </c>
      <c r="K44" s="107">
        <f t="shared" si="31"/>
        <v>0</v>
      </c>
      <c r="L44" s="107">
        <f t="shared" si="31"/>
        <v>0</v>
      </c>
      <c r="M44" s="107">
        <f t="shared" si="31"/>
        <v>0</v>
      </c>
      <c r="N44" s="107">
        <f t="shared" si="31"/>
        <v>0</v>
      </c>
      <c r="O44" s="107">
        <f t="shared" si="31"/>
        <v>0</v>
      </c>
      <c r="P44" s="107">
        <f t="shared" si="31"/>
        <v>0</v>
      </c>
      <c r="Q44" s="107">
        <f t="shared" si="31"/>
        <v>0</v>
      </c>
      <c r="R44" s="107">
        <f>+R45+R48+R50</f>
        <v>20000000</v>
      </c>
      <c r="S44" s="107">
        <f t="shared" si="31"/>
        <v>0</v>
      </c>
      <c r="T44" s="107">
        <f>+T45+T48+T50</f>
        <v>20000000</v>
      </c>
      <c r="U44" s="107">
        <f t="shared" si="31"/>
        <v>0</v>
      </c>
      <c r="V44" s="107">
        <f t="shared" si="31"/>
        <v>0</v>
      </c>
      <c r="W44" s="107">
        <f t="shared" si="31"/>
        <v>0</v>
      </c>
      <c r="X44" s="107">
        <f t="shared" si="31"/>
        <v>0</v>
      </c>
      <c r="Y44" s="107">
        <f t="shared" si="31"/>
        <v>0</v>
      </c>
      <c r="Z44" s="107">
        <f t="shared" si="31"/>
        <v>0</v>
      </c>
      <c r="AA44" s="107">
        <f t="shared" si="31"/>
        <v>0</v>
      </c>
      <c r="AB44" s="107">
        <f t="shared" si="31"/>
        <v>0</v>
      </c>
      <c r="AC44" s="107">
        <f t="shared" si="31"/>
        <v>0</v>
      </c>
      <c r="AD44" s="107">
        <f t="shared" si="31"/>
        <v>0</v>
      </c>
      <c r="AE44" s="107">
        <f t="shared" si="31"/>
        <v>0</v>
      </c>
      <c r="AF44" s="107">
        <f t="shared" si="31"/>
        <v>20000000</v>
      </c>
      <c r="AG44" s="107">
        <f t="shared" si="31"/>
        <v>20000000</v>
      </c>
      <c r="AH44" s="107">
        <f t="shared" si="31"/>
        <v>0</v>
      </c>
      <c r="AI44" s="107">
        <f t="shared" si="31"/>
        <v>0</v>
      </c>
      <c r="AJ44" s="107">
        <f t="shared" si="31"/>
        <v>0</v>
      </c>
      <c r="AK44" s="107">
        <f t="shared" si="31"/>
        <v>0</v>
      </c>
      <c r="AL44" s="107">
        <f t="shared" si="31"/>
        <v>0</v>
      </c>
      <c r="AM44" s="107">
        <f t="shared" si="31"/>
        <v>0</v>
      </c>
      <c r="AN44" s="107">
        <f t="shared" si="31"/>
        <v>0</v>
      </c>
      <c r="AO44" s="107">
        <f t="shared" si="31"/>
        <v>0</v>
      </c>
      <c r="AP44" s="107">
        <f t="shared" si="31"/>
        <v>0</v>
      </c>
      <c r="AQ44" s="107">
        <f t="shared" si="31"/>
        <v>0</v>
      </c>
      <c r="AR44" s="107">
        <f>+AR48+AR50</f>
        <v>0</v>
      </c>
      <c r="AS44" s="107">
        <f>+AS48+AS50</f>
        <v>0</v>
      </c>
      <c r="AT44" s="107">
        <f t="shared" si="31"/>
        <v>0</v>
      </c>
      <c r="AU44" s="107">
        <f t="shared" si="31"/>
        <v>0</v>
      </c>
      <c r="AV44" s="107">
        <f t="shared" si="31"/>
        <v>0</v>
      </c>
      <c r="AW44" s="107">
        <f t="shared" si="31"/>
        <v>0</v>
      </c>
      <c r="AX44" s="107">
        <f t="shared" si="31"/>
        <v>0</v>
      </c>
      <c r="AY44" s="107">
        <f t="shared" si="31"/>
        <v>0</v>
      </c>
      <c r="AZ44" s="107">
        <f t="shared" si="31"/>
        <v>0</v>
      </c>
      <c r="BA44" s="107">
        <f t="shared" si="31"/>
        <v>0</v>
      </c>
      <c r="BB44" s="107">
        <f t="shared" si="31"/>
        <v>0</v>
      </c>
      <c r="BC44" s="107">
        <f t="shared" si="31"/>
        <v>0</v>
      </c>
      <c r="BD44" s="107">
        <f t="shared" si="31"/>
        <v>0</v>
      </c>
      <c r="BE44" s="107">
        <f t="shared" si="31"/>
        <v>0</v>
      </c>
      <c r="BF44" s="107">
        <f t="shared" si="31"/>
        <v>0</v>
      </c>
      <c r="BG44" s="107">
        <f t="shared" si="31"/>
        <v>0</v>
      </c>
      <c r="BH44" s="26"/>
    </row>
    <row r="45" spans="1:60" s="113" customFormat="1" ht="21" customHeight="1" x14ac:dyDescent="0.2">
      <c r="A45" s="95" t="s">
        <v>145</v>
      </c>
      <c r="B45" s="110"/>
      <c r="C45" s="111" t="s">
        <v>146</v>
      </c>
      <c r="D45" s="95">
        <f>+D46+D47</f>
        <v>0</v>
      </c>
      <c r="E45" s="95">
        <f t="shared" ref="E45" si="32">+E46+E47</f>
        <v>16092700</v>
      </c>
      <c r="F45" s="95">
        <f>+F46+F47</f>
        <v>16092700</v>
      </c>
      <c r="G45" s="95">
        <f>+G46+G47</f>
        <v>0</v>
      </c>
      <c r="H45" s="95">
        <f t="shared" ref="H45:Q45" si="33">+H46+H47</f>
        <v>0</v>
      </c>
      <c r="I45" s="95">
        <f t="shared" si="33"/>
        <v>0</v>
      </c>
      <c r="J45" s="95">
        <f t="shared" si="33"/>
        <v>0</v>
      </c>
      <c r="K45" s="95">
        <f t="shared" si="33"/>
        <v>0</v>
      </c>
      <c r="L45" s="95">
        <f t="shared" si="33"/>
        <v>0</v>
      </c>
      <c r="M45" s="95">
        <f t="shared" si="33"/>
        <v>0</v>
      </c>
      <c r="N45" s="95">
        <f t="shared" si="33"/>
        <v>0</v>
      </c>
      <c r="O45" s="95">
        <f t="shared" si="33"/>
        <v>0</v>
      </c>
      <c r="P45" s="95">
        <f t="shared" si="33"/>
        <v>0</v>
      </c>
      <c r="Q45" s="95">
        <f t="shared" si="33"/>
        <v>0</v>
      </c>
      <c r="R45" s="95">
        <f>+R46+R47</f>
        <v>0</v>
      </c>
      <c r="S45" s="95">
        <f>+S46+S47</f>
        <v>0</v>
      </c>
      <c r="T45" s="95">
        <f t="shared" ref="T45:AR45" si="34">+T46+T47</f>
        <v>0</v>
      </c>
      <c r="U45" s="95">
        <f t="shared" si="34"/>
        <v>0</v>
      </c>
      <c r="V45" s="95">
        <f t="shared" si="34"/>
        <v>0</v>
      </c>
      <c r="W45" s="95">
        <f t="shared" si="34"/>
        <v>0</v>
      </c>
      <c r="X45" s="95">
        <f t="shared" si="34"/>
        <v>0</v>
      </c>
      <c r="Y45" s="95">
        <f t="shared" si="34"/>
        <v>0</v>
      </c>
      <c r="Z45" s="95">
        <f t="shared" si="34"/>
        <v>0</v>
      </c>
      <c r="AA45" s="95">
        <f t="shared" si="34"/>
        <v>0</v>
      </c>
      <c r="AB45" s="95">
        <f t="shared" si="34"/>
        <v>0</v>
      </c>
      <c r="AC45" s="95">
        <f t="shared" si="34"/>
        <v>0</v>
      </c>
      <c r="AD45" s="95">
        <f t="shared" si="34"/>
        <v>0</v>
      </c>
      <c r="AE45" s="95">
        <f t="shared" si="34"/>
        <v>0</v>
      </c>
      <c r="AF45" s="95">
        <f t="shared" si="34"/>
        <v>0</v>
      </c>
      <c r="AG45" s="95">
        <f t="shared" si="34"/>
        <v>0</v>
      </c>
      <c r="AH45" s="95">
        <f t="shared" si="34"/>
        <v>0</v>
      </c>
      <c r="AI45" s="95">
        <f t="shared" si="34"/>
        <v>0</v>
      </c>
      <c r="AJ45" s="95">
        <f t="shared" si="34"/>
        <v>0</v>
      </c>
      <c r="AK45" s="95">
        <f t="shared" si="34"/>
        <v>0</v>
      </c>
      <c r="AL45" s="95">
        <f t="shared" si="34"/>
        <v>0</v>
      </c>
      <c r="AM45" s="95">
        <f t="shared" si="34"/>
        <v>0</v>
      </c>
      <c r="AN45" s="95">
        <f t="shared" si="34"/>
        <v>0</v>
      </c>
      <c r="AO45" s="95">
        <f t="shared" si="34"/>
        <v>0</v>
      </c>
      <c r="AP45" s="95">
        <f t="shared" si="34"/>
        <v>0</v>
      </c>
      <c r="AQ45" s="95">
        <f t="shared" si="34"/>
        <v>0</v>
      </c>
      <c r="AR45" s="95">
        <f t="shared" si="34"/>
        <v>0</v>
      </c>
      <c r="AS45" s="95">
        <f>+AS46+AS47</f>
        <v>0</v>
      </c>
      <c r="AT45" s="95">
        <f>+AT46+AT47</f>
        <v>0</v>
      </c>
      <c r="AU45" s="95">
        <f t="shared" ref="AU45:BG47" si="35">+AU46+AU47</f>
        <v>0</v>
      </c>
      <c r="AV45" s="95">
        <f t="shared" si="35"/>
        <v>0</v>
      </c>
      <c r="AW45" s="95">
        <f t="shared" si="35"/>
        <v>0</v>
      </c>
      <c r="AX45" s="95">
        <f t="shared" si="35"/>
        <v>0</v>
      </c>
      <c r="AY45" s="95">
        <f t="shared" si="35"/>
        <v>0</v>
      </c>
      <c r="AZ45" s="95">
        <f t="shared" si="35"/>
        <v>0</v>
      </c>
      <c r="BA45" s="95">
        <f t="shared" si="35"/>
        <v>0</v>
      </c>
      <c r="BB45" s="95">
        <f t="shared" si="35"/>
        <v>0</v>
      </c>
      <c r="BC45" s="95">
        <f t="shared" si="35"/>
        <v>0</v>
      </c>
      <c r="BD45" s="95">
        <f t="shared" si="35"/>
        <v>0</v>
      </c>
      <c r="BE45" s="95">
        <f t="shared" si="35"/>
        <v>0</v>
      </c>
      <c r="BF45" s="95">
        <f t="shared" si="35"/>
        <v>0</v>
      </c>
      <c r="BG45" s="95">
        <f t="shared" si="35"/>
        <v>0</v>
      </c>
      <c r="BH45" s="112"/>
    </row>
    <row r="46" spans="1:60" s="117" customFormat="1" ht="21" customHeight="1" x14ac:dyDescent="0.2">
      <c r="A46" s="114" t="s">
        <v>147</v>
      </c>
      <c r="B46" s="115">
        <v>10</v>
      </c>
      <c r="C46" s="116" t="s">
        <v>148</v>
      </c>
      <c r="D46" s="114">
        <v>0</v>
      </c>
      <c r="E46" s="114">
        <v>1405000</v>
      </c>
      <c r="F46" s="114">
        <v>1405000</v>
      </c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>
        <v>0</v>
      </c>
      <c r="S46" s="114">
        <v>0</v>
      </c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>
        <v>0</v>
      </c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>
        <v>0</v>
      </c>
      <c r="AT46" s="114">
        <f>SUM(AH46:AS46)</f>
        <v>0</v>
      </c>
      <c r="AU46" s="114">
        <v>0</v>
      </c>
      <c r="AV46" s="114">
        <v>0</v>
      </c>
      <c r="AW46" s="114">
        <v>0</v>
      </c>
      <c r="AX46" s="114">
        <v>0</v>
      </c>
      <c r="AY46" s="114">
        <v>0</v>
      </c>
      <c r="AZ46" s="114">
        <v>0</v>
      </c>
      <c r="BA46" s="114">
        <v>0</v>
      </c>
      <c r="BB46" s="114">
        <v>0</v>
      </c>
      <c r="BC46" s="114">
        <v>0</v>
      </c>
      <c r="BD46" s="114">
        <v>0</v>
      </c>
      <c r="BE46" s="114">
        <v>0</v>
      </c>
      <c r="BF46" s="114">
        <v>0</v>
      </c>
      <c r="BG46" s="95">
        <f t="shared" si="35"/>
        <v>0</v>
      </c>
      <c r="BH46" s="112"/>
    </row>
    <row r="47" spans="1:60" s="117" customFormat="1" ht="21" customHeight="1" x14ac:dyDescent="0.2">
      <c r="A47" s="114" t="s">
        <v>149</v>
      </c>
      <c r="B47" s="115">
        <v>10</v>
      </c>
      <c r="C47" s="116" t="s">
        <v>150</v>
      </c>
      <c r="D47" s="114">
        <v>0</v>
      </c>
      <c r="E47" s="114">
        <v>14687700</v>
      </c>
      <c r="F47" s="114">
        <v>14687700</v>
      </c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>
        <v>0</v>
      </c>
      <c r="S47" s="114">
        <v>0</v>
      </c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>
        <v>0</v>
      </c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>
        <v>0</v>
      </c>
      <c r="AT47" s="114">
        <f>SUM(AH47:AS47)</f>
        <v>0</v>
      </c>
      <c r="AU47" s="114">
        <v>0</v>
      </c>
      <c r="AV47" s="114">
        <v>0</v>
      </c>
      <c r="AW47" s="114">
        <v>0</v>
      </c>
      <c r="AX47" s="114">
        <v>0</v>
      </c>
      <c r="AY47" s="114">
        <v>0</v>
      </c>
      <c r="AZ47" s="114">
        <v>0</v>
      </c>
      <c r="BA47" s="114">
        <v>0</v>
      </c>
      <c r="BB47" s="114">
        <v>0</v>
      </c>
      <c r="BC47" s="114">
        <v>0</v>
      </c>
      <c r="BD47" s="114">
        <v>0</v>
      </c>
      <c r="BE47" s="114">
        <v>0</v>
      </c>
      <c r="BF47" s="114">
        <v>0</v>
      </c>
      <c r="BG47" s="95">
        <f t="shared" si="35"/>
        <v>0</v>
      </c>
      <c r="BH47" s="112"/>
    </row>
    <row r="48" spans="1:60" s="15" customFormat="1" ht="21" customHeight="1" x14ac:dyDescent="0.2">
      <c r="A48" s="38" t="s">
        <v>151</v>
      </c>
      <c r="B48" s="118"/>
      <c r="C48" s="119" t="s">
        <v>152</v>
      </c>
      <c r="D48" s="38">
        <f>+D49</f>
        <v>0</v>
      </c>
      <c r="E48" s="38">
        <f t="shared" ref="E48:BG48" si="36">+E49</f>
        <v>20000000</v>
      </c>
      <c r="F48" s="38">
        <f>+F49</f>
        <v>0</v>
      </c>
      <c r="G48" s="38">
        <f t="shared" si="36"/>
        <v>20000000</v>
      </c>
      <c r="H48" s="38">
        <f t="shared" si="36"/>
        <v>0</v>
      </c>
      <c r="I48" s="38">
        <f t="shared" si="36"/>
        <v>0</v>
      </c>
      <c r="J48" s="38">
        <f t="shared" si="36"/>
        <v>0</v>
      </c>
      <c r="K48" s="38">
        <f t="shared" si="36"/>
        <v>0</v>
      </c>
      <c r="L48" s="38">
        <f t="shared" si="36"/>
        <v>0</v>
      </c>
      <c r="M48" s="38">
        <f t="shared" si="36"/>
        <v>0</v>
      </c>
      <c r="N48" s="38">
        <f t="shared" si="36"/>
        <v>0</v>
      </c>
      <c r="O48" s="38">
        <f t="shared" si="36"/>
        <v>0</v>
      </c>
      <c r="P48" s="38">
        <f t="shared" si="36"/>
        <v>0</v>
      </c>
      <c r="Q48" s="38">
        <f t="shared" si="36"/>
        <v>0</v>
      </c>
      <c r="R48" s="38">
        <f t="shared" si="36"/>
        <v>20000000</v>
      </c>
      <c r="S48" s="38">
        <f t="shared" si="36"/>
        <v>0</v>
      </c>
      <c r="T48" s="38">
        <f t="shared" si="36"/>
        <v>20000000</v>
      </c>
      <c r="U48" s="38">
        <f t="shared" si="36"/>
        <v>0</v>
      </c>
      <c r="V48" s="38">
        <f t="shared" si="36"/>
        <v>0</v>
      </c>
      <c r="W48" s="38">
        <f t="shared" si="36"/>
        <v>0</v>
      </c>
      <c r="X48" s="38">
        <f t="shared" si="36"/>
        <v>0</v>
      </c>
      <c r="Y48" s="38">
        <f t="shared" si="36"/>
        <v>0</v>
      </c>
      <c r="Z48" s="38">
        <f t="shared" si="36"/>
        <v>0</v>
      </c>
      <c r="AA48" s="38">
        <f t="shared" si="36"/>
        <v>0</v>
      </c>
      <c r="AB48" s="38">
        <f t="shared" si="36"/>
        <v>0</v>
      </c>
      <c r="AC48" s="38">
        <f t="shared" si="36"/>
        <v>0</v>
      </c>
      <c r="AD48" s="38">
        <f t="shared" si="36"/>
        <v>0</v>
      </c>
      <c r="AE48" s="38">
        <f t="shared" si="36"/>
        <v>0</v>
      </c>
      <c r="AF48" s="38">
        <f t="shared" si="36"/>
        <v>20000000</v>
      </c>
      <c r="AG48" s="38">
        <f t="shared" si="36"/>
        <v>20000000</v>
      </c>
      <c r="AH48" s="38">
        <f t="shared" si="36"/>
        <v>0</v>
      </c>
      <c r="AI48" s="38">
        <f t="shared" si="36"/>
        <v>0</v>
      </c>
      <c r="AJ48" s="38">
        <f t="shared" si="36"/>
        <v>0</v>
      </c>
      <c r="AK48" s="38">
        <f t="shared" si="36"/>
        <v>0</v>
      </c>
      <c r="AL48" s="38">
        <f t="shared" si="36"/>
        <v>0</v>
      </c>
      <c r="AM48" s="38">
        <f t="shared" si="36"/>
        <v>0</v>
      </c>
      <c r="AN48" s="38">
        <f t="shared" si="36"/>
        <v>0</v>
      </c>
      <c r="AO48" s="38">
        <f t="shared" si="36"/>
        <v>0</v>
      </c>
      <c r="AP48" s="38">
        <f t="shared" si="36"/>
        <v>0</v>
      </c>
      <c r="AQ48" s="38">
        <f t="shared" si="36"/>
        <v>0</v>
      </c>
      <c r="AR48" s="38">
        <f t="shared" si="36"/>
        <v>0</v>
      </c>
      <c r="AS48" s="38">
        <f t="shared" si="36"/>
        <v>0</v>
      </c>
      <c r="AT48" s="38">
        <f>+AT49</f>
        <v>0</v>
      </c>
      <c r="AU48" s="38">
        <f t="shared" si="36"/>
        <v>0</v>
      </c>
      <c r="AV48" s="38">
        <f t="shared" si="36"/>
        <v>0</v>
      </c>
      <c r="AW48" s="38">
        <f t="shared" si="36"/>
        <v>0</v>
      </c>
      <c r="AX48" s="38">
        <f t="shared" si="36"/>
        <v>0</v>
      </c>
      <c r="AY48" s="38">
        <f t="shared" si="36"/>
        <v>0</v>
      </c>
      <c r="AZ48" s="38">
        <f t="shared" si="36"/>
        <v>0</v>
      </c>
      <c r="BA48" s="38">
        <f t="shared" si="36"/>
        <v>0</v>
      </c>
      <c r="BB48" s="38">
        <f t="shared" si="36"/>
        <v>0</v>
      </c>
      <c r="BC48" s="38">
        <f t="shared" si="36"/>
        <v>0</v>
      </c>
      <c r="BD48" s="38">
        <f t="shared" si="36"/>
        <v>0</v>
      </c>
      <c r="BE48" s="38">
        <f t="shared" si="36"/>
        <v>0</v>
      </c>
      <c r="BF48" s="38">
        <f t="shared" si="36"/>
        <v>0</v>
      </c>
      <c r="BG48" s="38">
        <f t="shared" si="36"/>
        <v>0</v>
      </c>
      <c r="BH48" s="26"/>
    </row>
    <row r="49" spans="1:60" s="123" customFormat="1" ht="21" customHeight="1" x14ac:dyDescent="0.2">
      <c r="A49" s="120" t="s">
        <v>153</v>
      </c>
      <c r="B49" s="121" t="s">
        <v>79</v>
      </c>
      <c r="C49" s="122" t="s">
        <v>154</v>
      </c>
      <c r="D49" s="114">
        <v>0</v>
      </c>
      <c r="E49" s="114">
        <v>20000000</v>
      </c>
      <c r="F49" s="114">
        <v>0</v>
      </c>
      <c r="G49" s="114">
        <f>SUM(D49:E49)-F49</f>
        <v>20000000</v>
      </c>
      <c r="H49" s="114">
        <v>0</v>
      </c>
      <c r="I49" s="114">
        <v>0</v>
      </c>
      <c r="J49" s="114">
        <v>0</v>
      </c>
      <c r="K49" s="114">
        <v>0</v>
      </c>
      <c r="L49" s="114">
        <v>0</v>
      </c>
      <c r="M49" s="114">
        <v>0</v>
      </c>
      <c r="N49" s="114">
        <v>0</v>
      </c>
      <c r="O49" s="114">
        <v>0</v>
      </c>
      <c r="P49" s="114">
        <v>0</v>
      </c>
      <c r="Q49" s="114">
        <v>0</v>
      </c>
      <c r="R49" s="114">
        <v>20000000</v>
      </c>
      <c r="S49" s="114">
        <v>0</v>
      </c>
      <c r="T49" s="114">
        <f>SUM(H49:S49)</f>
        <v>20000000</v>
      </c>
      <c r="U49" s="114">
        <v>0</v>
      </c>
      <c r="V49" s="114">
        <v>0</v>
      </c>
      <c r="W49" s="114">
        <v>0</v>
      </c>
      <c r="X49" s="114">
        <v>0</v>
      </c>
      <c r="Y49" s="114">
        <v>0</v>
      </c>
      <c r="Z49" s="114">
        <v>0</v>
      </c>
      <c r="AA49" s="114">
        <v>0</v>
      </c>
      <c r="AB49" s="114">
        <v>0</v>
      </c>
      <c r="AC49" s="114">
        <v>0</v>
      </c>
      <c r="AD49" s="114">
        <v>0</v>
      </c>
      <c r="AE49" s="114">
        <v>0</v>
      </c>
      <c r="AF49" s="114">
        <v>20000000</v>
      </c>
      <c r="AG49" s="114">
        <f>SUM(U49:AF49)</f>
        <v>20000000</v>
      </c>
      <c r="AH49" s="114">
        <v>0</v>
      </c>
      <c r="AI49" s="114">
        <v>0</v>
      </c>
      <c r="AJ49" s="114">
        <v>0</v>
      </c>
      <c r="AK49" s="114">
        <v>0</v>
      </c>
      <c r="AL49" s="114">
        <v>0</v>
      </c>
      <c r="AM49" s="114">
        <v>0</v>
      </c>
      <c r="AN49" s="114">
        <v>0</v>
      </c>
      <c r="AO49" s="114">
        <v>0</v>
      </c>
      <c r="AP49" s="114">
        <v>0</v>
      </c>
      <c r="AQ49" s="114">
        <v>0</v>
      </c>
      <c r="AR49" s="114">
        <v>0</v>
      </c>
      <c r="AS49" s="114">
        <v>0</v>
      </c>
      <c r="AT49" s="114">
        <f>SUM(AH49:AS49)</f>
        <v>0</v>
      </c>
      <c r="AU49" s="114">
        <v>0</v>
      </c>
      <c r="AV49" s="114">
        <v>0</v>
      </c>
      <c r="AW49" s="114">
        <v>0</v>
      </c>
      <c r="AX49" s="114">
        <v>0</v>
      </c>
      <c r="AY49" s="114">
        <v>0</v>
      </c>
      <c r="AZ49" s="114">
        <v>0</v>
      </c>
      <c r="BA49" s="114">
        <v>0</v>
      </c>
      <c r="BB49" s="114">
        <v>0</v>
      </c>
      <c r="BC49" s="114">
        <v>0</v>
      </c>
      <c r="BD49" s="114">
        <v>0</v>
      </c>
      <c r="BE49" s="114">
        <v>0</v>
      </c>
      <c r="BF49" s="114">
        <v>0</v>
      </c>
      <c r="BG49" s="114">
        <f>SUM(AU49:BF49)</f>
        <v>0</v>
      </c>
      <c r="BH49" s="112"/>
    </row>
    <row r="50" spans="1:60" s="15" customFormat="1" ht="21" customHeight="1" x14ac:dyDescent="0.2">
      <c r="A50" s="38" t="s">
        <v>155</v>
      </c>
      <c r="B50" s="118" t="s">
        <v>79</v>
      </c>
      <c r="C50" s="119" t="s">
        <v>156</v>
      </c>
      <c r="D50" s="38">
        <f>+D51+D52+D53+D54</f>
        <v>0</v>
      </c>
      <c r="E50" s="38">
        <f>+E51+E52+E53+E54</f>
        <v>0</v>
      </c>
      <c r="F50" s="38">
        <f>+F51+F52+F53+F54</f>
        <v>0</v>
      </c>
      <c r="G50" s="38">
        <f>+G51+G52+G53+G54</f>
        <v>0</v>
      </c>
      <c r="H50" s="38">
        <f t="shared" ref="H50:BF50" si="37">+H51+H52+H53</f>
        <v>0</v>
      </c>
      <c r="I50" s="38">
        <f t="shared" si="37"/>
        <v>0</v>
      </c>
      <c r="J50" s="38">
        <f t="shared" si="37"/>
        <v>0</v>
      </c>
      <c r="K50" s="38">
        <f t="shared" si="37"/>
        <v>0</v>
      </c>
      <c r="L50" s="38">
        <f t="shared" si="37"/>
        <v>0</v>
      </c>
      <c r="M50" s="38">
        <f t="shared" si="37"/>
        <v>0</v>
      </c>
      <c r="N50" s="38">
        <f t="shared" si="37"/>
        <v>0</v>
      </c>
      <c r="O50" s="38">
        <f t="shared" si="37"/>
        <v>0</v>
      </c>
      <c r="P50" s="38">
        <f t="shared" si="37"/>
        <v>0</v>
      </c>
      <c r="Q50" s="38">
        <f>+Q51+Q52+Q53+Q54</f>
        <v>0</v>
      </c>
      <c r="R50" s="38">
        <f t="shared" si="37"/>
        <v>0</v>
      </c>
      <c r="S50" s="38">
        <f>+S51+S52+S53+S54</f>
        <v>0</v>
      </c>
      <c r="T50" s="38">
        <f>+T51+T52+T53+T54</f>
        <v>0</v>
      </c>
      <c r="U50" s="38">
        <f t="shared" si="37"/>
        <v>0</v>
      </c>
      <c r="V50" s="38">
        <f t="shared" si="37"/>
        <v>0</v>
      </c>
      <c r="W50" s="38">
        <f t="shared" si="37"/>
        <v>0</v>
      </c>
      <c r="X50" s="38">
        <v>0</v>
      </c>
      <c r="Y50" s="38">
        <f t="shared" si="37"/>
        <v>0</v>
      </c>
      <c r="Z50" s="38">
        <f t="shared" si="37"/>
        <v>0</v>
      </c>
      <c r="AA50" s="38">
        <f t="shared" si="37"/>
        <v>0</v>
      </c>
      <c r="AB50" s="38">
        <f t="shared" si="37"/>
        <v>0</v>
      </c>
      <c r="AC50" s="38">
        <f t="shared" si="37"/>
        <v>0</v>
      </c>
      <c r="AD50" s="38">
        <f>+AD51+AD52+AD53+AD54</f>
        <v>0</v>
      </c>
      <c r="AE50" s="38">
        <f t="shared" si="37"/>
        <v>0</v>
      </c>
      <c r="AF50" s="38">
        <f>+AF51+AF52+AF53+AF54</f>
        <v>0</v>
      </c>
      <c r="AG50" s="38">
        <f>+AG51+AG52+AG53+AG54</f>
        <v>0</v>
      </c>
      <c r="AH50" s="38">
        <f t="shared" si="37"/>
        <v>0</v>
      </c>
      <c r="AI50" s="38">
        <f t="shared" si="37"/>
        <v>0</v>
      </c>
      <c r="AJ50" s="38">
        <f t="shared" si="37"/>
        <v>0</v>
      </c>
      <c r="AK50" s="38">
        <f t="shared" si="37"/>
        <v>0</v>
      </c>
      <c r="AL50" s="38">
        <f t="shared" si="37"/>
        <v>0</v>
      </c>
      <c r="AM50" s="38">
        <f t="shared" si="37"/>
        <v>0</v>
      </c>
      <c r="AN50" s="99">
        <v>0</v>
      </c>
      <c r="AO50" s="99">
        <v>0</v>
      </c>
      <c r="AP50" s="99">
        <v>0</v>
      </c>
      <c r="AQ50" s="99">
        <v>0</v>
      </c>
      <c r="AR50" s="99">
        <v>0</v>
      </c>
      <c r="AS50" s="99">
        <v>0</v>
      </c>
      <c r="AT50" s="99">
        <f t="shared" ref="AT50" si="38">SUM(AH50:AR50)</f>
        <v>0</v>
      </c>
      <c r="AU50" s="38">
        <f t="shared" si="37"/>
        <v>0</v>
      </c>
      <c r="AV50" s="38">
        <f t="shared" si="37"/>
        <v>0</v>
      </c>
      <c r="AW50" s="38">
        <f t="shared" si="37"/>
        <v>0</v>
      </c>
      <c r="AX50" s="38">
        <f t="shared" si="37"/>
        <v>0</v>
      </c>
      <c r="AY50" s="38">
        <f t="shared" si="37"/>
        <v>0</v>
      </c>
      <c r="AZ50" s="38">
        <f t="shared" si="37"/>
        <v>0</v>
      </c>
      <c r="BA50" s="38">
        <f t="shared" si="37"/>
        <v>0</v>
      </c>
      <c r="BB50" s="38">
        <f t="shared" si="37"/>
        <v>0</v>
      </c>
      <c r="BC50" s="38">
        <f t="shared" si="37"/>
        <v>0</v>
      </c>
      <c r="BD50" s="38">
        <f>+BD51+BD52+BD53+BD54</f>
        <v>0</v>
      </c>
      <c r="BE50" s="38">
        <f t="shared" si="37"/>
        <v>0</v>
      </c>
      <c r="BF50" s="38">
        <f t="shared" si="37"/>
        <v>0</v>
      </c>
      <c r="BG50" s="38">
        <f>+BG51+BG52+BG53+BG54</f>
        <v>0</v>
      </c>
      <c r="BH50" s="26"/>
    </row>
    <row r="51" spans="1:60" s="123" customFormat="1" ht="21" customHeight="1" x14ac:dyDescent="0.2">
      <c r="A51" s="124" t="s">
        <v>157</v>
      </c>
      <c r="B51" s="125">
        <v>10</v>
      </c>
      <c r="C51" s="126" t="s">
        <v>158</v>
      </c>
      <c r="D51" s="127">
        <v>0</v>
      </c>
      <c r="E51" s="128">
        <v>0</v>
      </c>
      <c r="F51" s="127">
        <v>0</v>
      </c>
      <c r="G51" s="127">
        <f>SUM(D51:E51)-F51</f>
        <v>0</v>
      </c>
      <c r="H51" s="129">
        <v>0</v>
      </c>
      <c r="I51" s="130">
        <v>0</v>
      </c>
      <c r="J51" s="130">
        <v>0</v>
      </c>
      <c r="K51" s="130">
        <v>0</v>
      </c>
      <c r="L51" s="130">
        <v>0</v>
      </c>
      <c r="M51" s="130">
        <v>0</v>
      </c>
      <c r="N51" s="130">
        <v>0</v>
      </c>
      <c r="O51" s="130">
        <v>0</v>
      </c>
      <c r="P51" s="131">
        <v>0</v>
      </c>
      <c r="Q51" s="132">
        <v>0</v>
      </c>
      <c r="R51" s="133">
        <v>0</v>
      </c>
      <c r="S51" s="133">
        <v>0</v>
      </c>
      <c r="T51" s="133">
        <f>SUM(H51:S51)</f>
        <v>0</v>
      </c>
      <c r="U51" s="133">
        <v>0</v>
      </c>
      <c r="V51" s="133">
        <v>0</v>
      </c>
      <c r="W51" s="133">
        <v>0</v>
      </c>
      <c r="X51" s="133">
        <v>0</v>
      </c>
      <c r="Y51" s="133">
        <v>0</v>
      </c>
      <c r="Z51" s="133">
        <v>0</v>
      </c>
      <c r="AA51" s="133">
        <v>0</v>
      </c>
      <c r="AB51" s="133">
        <v>0</v>
      </c>
      <c r="AC51" s="133">
        <v>0</v>
      </c>
      <c r="AD51" s="133">
        <v>0</v>
      </c>
      <c r="AE51" s="133">
        <v>0</v>
      </c>
      <c r="AF51" s="133">
        <v>0</v>
      </c>
      <c r="AG51" s="134">
        <f>SUM(U51:AF51)</f>
        <v>0</v>
      </c>
      <c r="AH51" s="133">
        <v>0</v>
      </c>
      <c r="AI51" s="133">
        <v>0</v>
      </c>
      <c r="AJ51" s="133">
        <v>0</v>
      </c>
      <c r="AK51" s="133">
        <v>0</v>
      </c>
      <c r="AL51" s="133">
        <v>0</v>
      </c>
      <c r="AM51" s="133">
        <v>0</v>
      </c>
      <c r="AN51" s="133">
        <v>0</v>
      </c>
      <c r="AO51" s="133">
        <v>0</v>
      </c>
      <c r="AP51" s="133">
        <v>0</v>
      </c>
      <c r="AQ51" s="133">
        <v>0</v>
      </c>
      <c r="AR51" s="130">
        <v>0</v>
      </c>
      <c r="AS51" s="133">
        <v>0</v>
      </c>
      <c r="AT51" s="133">
        <f>SUM(AH51:AS51)</f>
        <v>0</v>
      </c>
      <c r="AU51" s="133">
        <v>0</v>
      </c>
      <c r="AV51" s="133">
        <v>0</v>
      </c>
      <c r="AW51" s="133">
        <v>0</v>
      </c>
      <c r="AX51" s="133">
        <v>0</v>
      </c>
      <c r="AY51" s="133">
        <v>0</v>
      </c>
      <c r="AZ51" s="133">
        <v>0</v>
      </c>
      <c r="BA51" s="133">
        <v>0</v>
      </c>
      <c r="BB51" s="133">
        <v>0</v>
      </c>
      <c r="BC51" s="133">
        <v>0</v>
      </c>
      <c r="BD51" s="133">
        <v>0</v>
      </c>
      <c r="BE51" s="133">
        <v>0</v>
      </c>
      <c r="BF51" s="133">
        <v>0</v>
      </c>
      <c r="BG51" s="133">
        <f>SUM(AU51:BF51)</f>
        <v>0</v>
      </c>
      <c r="BH51" s="112"/>
    </row>
    <row r="52" spans="1:60" s="123" customFormat="1" ht="21" customHeight="1" x14ac:dyDescent="0.2">
      <c r="A52" s="124" t="s">
        <v>159</v>
      </c>
      <c r="B52" s="125" t="s">
        <v>79</v>
      </c>
      <c r="C52" s="135" t="s">
        <v>160</v>
      </c>
      <c r="D52" s="127">
        <v>0</v>
      </c>
      <c r="E52" s="128">
        <v>0</v>
      </c>
      <c r="F52" s="127">
        <v>0</v>
      </c>
      <c r="G52" s="136">
        <f>SUM(D52:E52)-F52</f>
        <v>0</v>
      </c>
      <c r="H52" s="137">
        <v>0</v>
      </c>
      <c r="I52" s="114">
        <v>0</v>
      </c>
      <c r="J52" s="114">
        <v>0</v>
      </c>
      <c r="K52" s="114">
        <v>0</v>
      </c>
      <c r="L52" s="114">
        <v>0</v>
      </c>
      <c r="M52" s="114">
        <v>0</v>
      </c>
      <c r="N52" s="114">
        <v>0</v>
      </c>
      <c r="O52" s="138">
        <v>0</v>
      </c>
      <c r="P52" s="139">
        <v>0</v>
      </c>
      <c r="Q52" s="140">
        <v>0</v>
      </c>
      <c r="R52" s="133">
        <v>0</v>
      </c>
      <c r="S52" s="133">
        <v>0</v>
      </c>
      <c r="T52" s="133">
        <f>SUM(H52:S52)</f>
        <v>0</v>
      </c>
      <c r="U52" s="133">
        <v>0</v>
      </c>
      <c r="V52" s="133">
        <v>0</v>
      </c>
      <c r="W52" s="133">
        <v>0</v>
      </c>
      <c r="X52" s="133">
        <v>0</v>
      </c>
      <c r="Y52" s="133">
        <v>0</v>
      </c>
      <c r="Z52" s="133">
        <v>0</v>
      </c>
      <c r="AA52" s="133">
        <v>0</v>
      </c>
      <c r="AB52" s="133">
        <v>0</v>
      </c>
      <c r="AC52" s="133">
        <v>0</v>
      </c>
      <c r="AD52" s="133">
        <v>0</v>
      </c>
      <c r="AE52" s="133">
        <v>0</v>
      </c>
      <c r="AF52" s="133">
        <v>0</v>
      </c>
      <c r="AG52" s="134">
        <f>SUM(U52:AF52)</f>
        <v>0</v>
      </c>
      <c r="AH52" s="133">
        <v>0</v>
      </c>
      <c r="AI52" s="133">
        <v>0</v>
      </c>
      <c r="AJ52" s="133">
        <v>0</v>
      </c>
      <c r="AK52" s="133">
        <v>0</v>
      </c>
      <c r="AL52" s="133">
        <v>0</v>
      </c>
      <c r="AM52" s="133">
        <v>0</v>
      </c>
      <c r="AN52" s="133">
        <v>0</v>
      </c>
      <c r="AO52" s="133">
        <v>0</v>
      </c>
      <c r="AP52" s="133">
        <v>0</v>
      </c>
      <c r="AQ52" s="133">
        <v>0</v>
      </c>
      <c r="AR52" s="138">
        <v>0</v>
      </c>
      <c r="AS52" s="133">
        <v>0</v>
      </c>
      <c r="AT52" s="133">
        <f t="shared" ref="AT52:AT54" si="39">SUM(AH52:AS52)</f>
        <v>0</v>
      </c>
      <c r="AU52" s="133">
        <v>0</v>
      </c>
      <c r="AV52" s="133">
        <v>0</v>
      </c>
      <c r="AW52" s="133">
        <v>0</v>
      </c>
      <c r="AX52" s="133">
        <v>0</v>
      </c>
      <c r="AY52" s="133">
        <v>0</v>
      </c>
      <c r="AZ52" s="133">
        <v>0</v>
      </c>
      <c r="BA52" s="133">
        <v>0</v>
      </c>
      <c r="BB52" s="133">
        <v>0</v>
      </c>
      <c r="BC52" s="133">
        <v>0</v>
      </c>
      <c r="BD52" s="133">
        <v>0</v>
      </c>
      <c r="BE52" s="133">
        <v>0</v>
      </c>
      <c r="BF52" s="133">
        <v>0</v>
      </c>
      <c r="BG52" s="133">
        <f>SUM(AU52:BF52)</f>
        <v>0</v>
      </c>
      <c r="BH52" s="112"/>
    </row>
    <row r="53" spans="1:60" s="123" customFormat="1" ht="21" customHeight="1" x14ac:dyDescent="0.2">
      <c r="A53" s="124" t="s">
        <v>161</v>
      </c>
      <c r="B53" s="125" t="s">
        <v>79</v>
      </c>
      <c r="C53" s="141" t="s">
        <v>162</v>
      </c>
      <c r="D53" s="127">
        <v>0</v>
      </c>
      <c r="E53" s="128">
        <v>0</v>
      </c>
      <c r="F53" s="127">
        <v>0</v>
      </c>
      <c r="G53" s="136">
        <f>SUM(D53:E53)-F53</f>
        <v>0</v>
      </c>
      <c r="H53" s="137">
        <v>0</v>
      </c>
      <c r="I53" s="114">
        <v>0</v>
      </c>
      <c r="J53" s="114">
        <v>0</v>
      </c>
      <c r="K53" s="114">
        <v>0</v>
      </c>
      <c r="L53" s="114">
        <v>0</v>
      </c>
      <c r="M53" s="114">
        <v>0</v>
      </c>
      <c r="N53" s="114">
        <v>0</v>
      </c>
      <c r="O53" s="138">
        <v>0</v>
      </c>
      <c r="P53" s="139">
        <v>0</v>
      </c>
      <c r="Q53" s="142">
        <v>0</v>
      </c>
      <c r="R53" s="133">
        <v>0</v>
      </c>
      <c r="S53" s="133">
        <v>0</v>
      </c>
      <c r="T53" s="143">
        <f>SUM(H53:S53)</f>
        <v>0</v>
      </c>
      <c r="U53" s="143">
        <v>0</v>
      </c>
      <c r="V53" s="143">
        <v>0</v>
      </c>
      <c r="W53" s="143">
        <v>0</v>
      </c>
      <c r="X53" s="143">
        <v>0</v>
      </c>
      <c r="Y53" s="143">
        <v>0</v>
      </c>
      <c r="Z53" s="143">
        <v>0</v>
      </c>
      <c r="AA53" s="143">
        <v>0</v>
      </c>
      <c r="AB53" s="143">
        <v>0</v>
      </c>
      <c r="AC53" s="143">
        <v>0</v>
      </c>
      <c r="AD53" s="143">
        <v>0</v>
      </c>
      <c r="AE53" s="133">
        <v>0</v>
      </c>
      <c r="AF53" s="133">
        <v>0</v>
      </c>
      <c r="AG53" s="144">
        <f>SUM(U53:AF53)</f>
        <v>0</v>
      </c>
      <c r="AH53" s="143">
        <v>0</v>
      </c>
      <c r="AI53" s="143">
        <v>0</v>
      </c>
      <c r="AJ53" s="143">
        <v>0</v>
      </c>
      <c r="AK53" s="143">
        <v>0</v>
      </c>
      <c r="AL53" s="143">
        <v>0</v>
      </c>
      <c r="AM53" s="143">
        <v>0</v>
      </c>
      <c r="AN53" s="143">
        <v>0</v>
      </c>
      <c r="AO53" s="143">
        <v>0</v>
      </c>
      <c r="AP53" s="143">
        <v>0</v>
      </c>
      <c r="AQ53" s="143">
        <v>0</v>
      </c>
      <c r="AR53" s="138">
        <v>0</v>
      </c>
      <c r="AS53" s="143">
        <v>0</v>
      </c>
      <c r="AT53" s="133">
        <f t="shared" si="39"/>
        <v>0</v>
      </c>
      <c r="AU53" s="143">
        <v>0</v>
      </c>
      <c r="AV53" s="143">
        <v>0</v>
      </c>
      <c r="AW53" s="143">
        <v>0</v>
      </c>
      <c r="AX53" s="143">
        <v>0</v>
      </c>
      <c r="AY53" s="143">
        <v>0</v>
      </c>
      <c r="AZ53" s="143">
        <v>0</v>
      </c>
      <c r="BA53" s="143">
        <v>0</v>
      </c>
      <c r="BB53" s="143">
        <v>0</v>
      </c>
      <c r="BC53" s="143">
        <v>0</v>
      </c>
      <c r="BD53" s="143">
        <v>0</v>
      </c>
      <c r="BE53" s="143">
        <v>0</v>
      </c>
      <c r="BF53" s="133">
        <v>0</v>
      </c>
      <c r="BG53" s="143">
        <f>SUM(AU53:BF53)</f>
        <v>0</v>
      </c>
      <c r="BH53" s="112"/>
    </row>
    <row r="54" spans="1:60" s="123" customFormat="1" ht="21" customHeight="1" x14ac:dyDescent="0.2">
      <c r="A54" s="145" t="s">
        <v>163</v>
      </c>
      <c r="B54" s="146" t="s">
        <v>79</v>
      </c>
      <c r="C54" s="147" t="s">
        <v>164</v>
      </c>
      <c r="D54" s="127">
        <v>0</v>
      </c>
      <c r="E54" s="128">
        <v>0</v>
      </c>
      <c r="F54" s="127">
        <v>0</v>
      </c>
      <c r="G54" s="148">
        <f>SUM(D54:E54)-F54</f>
        <v>0</v>
      </c>
      <c r="H54" s="134">
        <v>0</v>
      </c>
      <c r="I54" s="133">
        <v>0</v>
      </c>
      <c r="J54" s="114">
        <v>0</v>
      </c>
      <c r="K54" s="114">
        <v>0</v>
      </c>
      <c r="L54" s="114">
        <v>0</v>
      </c>
      <c r="M54" s="114">
        <v>0</v>
      </c>
      <c r="N54" s="114">
        <v>0</v>
      </c>
      <c r="O54" s="138">
        <v>0</v>
      </c>
      <c r="P54" s="114">
        <v>0</v>
      </c>
      <c r="Q54" s="133">
        <v>0</v>
      </c>
      <c r="R54" s="133">
        <v>0</v>
      </c>
      <c r="S54" s="133">
        <v>0</v>
      </c>
      <c r="T54" s="133">
        <f>SUM(H54:S54)</f>
        <v>0</v>
      </c>
      <c r="U54" s="133">
        <v>0</v>
      </c>
      <c r="V54" s="133">
        <v>0</v>
      </c>
      <c r="W54" s="149">
        <v>0</v>
      </c>
      <c r="X54" s="133">
        <v>0</v>
      </c>
      <c r="Y54" s="149">
        <v>0</v>
      </c>
      <c r="Z54" s="149">
        <v>0</v>
      </c>
      <c r="AA54" s="149">
        <v>0</v>
      </c>
      <c r="AB54" s="149">
        <v>0</v>
      </c>
      <c r="AC54" s="149">
        <v>0</v>
      </c>
      <c r="AD54" s="130">
        <v>0</v>
      </c>
      <c r="AE54" s="133">
        <v>0</v>
      </c>
      <c r="AF54" s="133">
        <v>0</v>
      </c>
      <c r="AG54" s="133">
        <f>SUM(U54:AF54)</f>
        <v>0</v>
      </c>
      <c r="AH54" s="133">
        <v>0</v>
      </c>
      <c r="AI54" s="133">
        <v>0</v>
      </c>
      <c r="AJ54" s="149">
        <v>0</v>
      </c>
      <c r="AK54" s="149">
        <v>0</v>
      </c>
      <c r="AL54" s="149">
        <v>0</v>
      </c>
      <c r="AM54" s="149">
        <v>0</v>
      </c>
      <c r="AN54" s="133">
        <v>0</v>
      </c>
      <c r="AO54" s="133">
        <v>0</v>
      </c>
      <c r="AP54" s="133">
        <v>0</v>
      </c>
      <c r="AQ54" s="143">
        <v>0</v>
      </c>
      <c r="AR54" s="138">
        <v>0</v>
      </c>
      <c r="AS54" s="143">
        <v>0</v>
      </c>
      <c r="AT54" s="133">
        <f t="shared" si="39"/>
        <v>0</v>
      </c>
      <c r="AU54" s="133">
        <v>0</v>
      </c>
      <c r="AV54" s="133">
        <v>0</v>
      </c>
      <c r="AW54" s="149">
        <v>0</v>
      </c>
      <c r="AX54" s="149">
        <v>0</v>
      </c>
      <c r="AY54" s="149">
        <v>0</v>
      </c>
      <c r="AZ54" s="130"/>
      <c r="BA54" s="149">
        <v>0</v>
      </c>
      <c r="BB54" s="149">
        <v>0</v>
      </c>
      <c r="BC54" s="149">
        <v>0</v>
      </c>
      <c r="BD54" s="130">
        <v>0</v>
      </c>
      <c r="BE54" s="143">
        <v>0</v>
      </c>
      <c r="BF54" s="133">
        <v>0</v>
      </c>
      <c r="BG54" s="133">
        <f>SUM(AU54:BF54)</f>
        <v>0</v>
      </c>
      <c r="BH54" s="112"/>
    </row>
    <row r="55" spans="1:60" s="15" customFormat="1" ht="21" customHeight="1" x14ac:dyDescent="0.2">
      <c r="A55" s="32" t="s">
        <v>165</v>
      </c>
      <c r="B55" s="33"/>
      <c r="C55" s="106" t="s">
        <v>166</v>
      </c>
      <c r="D55" s="107">
        <f t="shared" ref="D55:BG55" si="40">+D56+D75</f>
        <v>18087679860</v>
      </c>
      <c r="E55" s="107">
        <f>+E56+E75</f>
        <v>6344932307.6199999</v>
      </c>
      <c r="F55" s="150">
        <f t="shared" si="40"/>
        <v>2004447657.6200001</v>
      </c>
      <c r="G55" s="107">
        <f>+G56+G75</f>
        <v>22428164510</v>
      </c>
      <c r="H55" s="107">
        <f>+H56+H75</f>
        <v>12386462167.68</v>
      </c>
      <c r="I55" s="107">
        <f t="shared" si="40"/>
        <v>2188042846.9899998</v>
      </c>
      <c r="J55" s="107">
        <f t="shared" si="40"/>
        <v>2476131232.5999999</v>
      </c>
      <c r="K55" s="107">
        <f t="shared" si="40"/>
        <v>489788120.75999999</v>
      </c>
      <c r="L55" s="107">
        <f>+L56+L75</f>
        <v>-37530944.840000004</v>
      </c>
      <c r="M55" s="107">
        <f>+M56+M75</f>
        <v>-3074002.7800000012</v>
      </c>
      <c r="N55" s="107">
        <f t="shared" si="40"/>
        <v>-16152094.140000001</v>
      </c>
      <c r="O55" s="107">
        <f t="shared" si="40"/>
        <v>378063808.12</v>
      </c>
      <c r="P55" s="107">
        <f t="shared" si="40"/>
        <v>2782331276.9899993</v>
      </c>
      <c r="Q55" s="107">
        <f t="shared" si="40"/>
        <v>1258188071.3299999</v>
      </c>
      <c r="R55" s="107">
        <f t="shared" si="40"/>
        <v>-31837528.269999996</v>
      </c>
      <c r="S55" s="107">
        <f t="shared" si="40"/>
        <v>-380123231.28999996</v>
      </c>
      <c r="T55" s="107">
        <f t="shared" si="40"/>
        <v>21490289723.150002</v>
      </c>
      <c r="U55" s="107">
        <f t="shared" si="40"/>
        <v>8240480509.9399996</v>
      </c>
      <c r="V55" s="107">
        <f t="shared" si="40"/>
        <v>1009579101.2099999</v>
      </c>
      <c r="W55" s="107">
        <f t="shared" si="40"/>
        <v>673524500.8499999</v>
      </c>
      <c r="X55" s="107">
        <f t="shared" si="40"/>
        <v>1658758944.6699998</v>
      </c>
      <c r="Y55" s="107">
        <f t="shared" si="40"/>
        <v>1266222678.4000001</v>
      </c>
      <c r="Z55" s="107">
        <f>+Z56+Z75</f>
        <v>846990395.80999994</v>
      </c>
      <c r="AA55" s="107">
        <f t="shared" si="40"/>
        <v>957507265.81999993</v>
      </c>
      <c r="AB55" s="107">
        <f t="shared" si="40"/>
        <v>532222591.92000002</v>
      </c>
      <c r="AC55" s="107">
        <f t="shared" si="40"/>
        <v>1827426406.8499999</v>
      </c>
      <c r="AD55" s="107">
        <f t="shared" si="40"/>
        <v>1751065923.74</v>
      </c>
      <c r="AE55" s="107">
        <f t="shared" si="40"/>
        <v>1032514985.17</v>
      </c>
      <c r="AF55" s="107">
        <f t="shared" si="40"/>
        <v>1693996418.77</v>
      </c>
      <c r="AG55" s="107">
        <f t="shared" si="40"/>
        <v>21490289723.150005</v>
      </c>
      <c r="AH55" s="107">
        <f t="shared" si="40"/>
        <v>399570804.83999997</v>
      </c>
      <c r="AI55" s="107">
        <f t="shared" si="40"/>
        <v>882076678.75</v>
      </c>
      <c r="AJ55" s="107">
        <f t="shared" si="40"/>
        <v>3008688936.48</v>
      </c>
      <c r="AK55" s="107">
        <f t="shared" si="40"/>
        <v>1075211132.4200001</v>
      </c>
      <c r="AL55" s="107">
        <f t="shared" si="40"/>
        <v>1156323750.0299997</v>
      </c>
      <c r="AM55" s="107">
        <f t="shared" si="40"/>
        <v>1265099922.0299997</v>
      </c>
      <c r="AN55" s="107">
        <f t="shared" si="40"/>
        <v>1202644022.9799998</v>
      </c>
      <c r="AO55" s="107">
        <f t="shared" si="40"/>
        <v>1398476606.9200001</v>
      </c>
      <c r="AP55" s="107">
        <f t="shared" si="40"/>
        <v>1244645652.8099999</v>
      </c>
      <c r="AQ55" s="107">
        <f t="shared" si="40"/>
        <v>1534061667.0999999</v>
      </c>
      <c r="AR55" s="107">
        <f t="shared" si="40"/>
        <v>1868613028.1900001</v>
      </c>
      <c r="AS55" s="107">
        <f>+AS56+AS75</f>
        <v>4270982980.9699998</v>
      </c>
      <c r="AT55" s="107">
        <f>+AT56+AT75</f>
        <v>19306395183.52</v>
      </c>
      <c r="AU55" s="107">
        <f t="shared" si="40"/>
        <v>399487425.83999997</v>
      </c>
      <c r="AV55" s="107">
        <f t="shared" si="40"/>
        <v>879197957.75</v>
      </c>
      <c r="AW55" s="107">
        <f t="shared" si="40"/>
        <v>3011651036.48</v>
      </c>
      <c r="AX55" s="107">
        <f t="shared" si="40"/>
        <v>1075211132.4200001</v>
      </c>
      <c r="AY55" s="107">
        <f>+AY56+AY75</f>
        <v>1156323750.0299997</v>
      </c>
      <c r="AZ55" s="107">
        <f>+AZ56+AZ75</f>
        <v>1263539562.0299997</v>
      </c>
      <c r="BA55" s="107">
        <f t="shared" si="40"/>
        <v>1204204382.9799998</v>
      </c>
      <c r="BB55" s="107">
        <f t="shared" si="40"/>
        <v>1398476606.9200001</v>
      </c>
      <c r="BC55" s="107">
        <f t="shared" si="40"/>
        <v>1244645652.8099999</v>
      </c>
      <c r="BD55" s="107">
        <f t="shared" si="40"/>
        <v>1534061667.0999999</v>
      </c>
      <c r="BE55" s="107">
        <f t="shared" si="40"/>
        <v>1868613028.1900001</v>
      </c>
      <c r="BF55" s="107">
        <f>+BF56+BF75</f>
        <v>4266795980.9699998</v>
      </c>
      <c r="BG55" s="107">
        <f t="shared" si="40"/>
        <v>19302208183.52</v>
      </c>
      <c r="BH55" s="26"/>
    </row>
    <row r="56" spans="1:60" s="15" customFormat="1" ht="21" customHeight="1" x14ac:dyDescent="0.2">
      <c r="A56" s="107" t="s">
        <v>167</v>
      </c>
      <c r="B56" s="151"/>
      <c r="C56" s="109" t="s">
        <v>168</v>
      </c>
      <c r="D56" s="107">
        <f t="shared" ref="D56:BG56" si="41">+D57+D59+D61+D68</f>
        <v>384384700</v>
      </c>
      <c r="E56" s="107">
        <f>+E57+E59+E61+E68</f>
        <v>85000000</v>
      </c>
      <c r="F56" s="107">
        <f t="shared" si="41"/>
        <v>35415000</v>
      </c>
      <c r="G56" s="107">
        <f>+G57+G59+G61+G68</f>
        <v>433969700</v>
      </c>
      <c r="H56" s="107">
        <f>+H57+H59+H61+H68</f>
        <v>211465734</v>
      </c>
      <c r="I56" s="107">
        <f t="shared" si="41"/>
        <v>125000000</v>
      </c>
      <c r="J56" s="107">
        <f t="shared" si="41"/>
        <v>11425000</v>
      </c>
      <c r="K56" s="107">
        <f t="shared" si="41"/>
        <v>0</v>
      </c>
      <c r="L56" s="107">
        <f t="shared" si="41"/>
        <v>-46700000</v>
      </c>
      <c r="M56" s="107">
        <f>+M57+M59+M61+M68</f>
        <v>0</v>
      </c>
      <c r="N56" s="107">
        <f t="shared" si="41"/>
        <v>0</v>
      </c>
      <c r="O56" s="107">
        <f t="shared" si="41"/>
        <v>45300000</v>
      </c>
      <c r="P56" s="107">
        <f t="shared" si="41"/>
        <v>0</v>
      </c>
      <c r="Q56" s="107">
        <f t="shared" si="41"/>
        <v>85000000</v>
      </c>
      <c r="R56" s="107">
        <f t="shared" si="41"/>
        <v>-1450000</v>
      </c>
      <c r="S56" s="107">
        <f>+S57+S59+S61+S68</f>
        <v>-15070467.98</v>
      </c>
      <c r="T56" s="107">
        <f t="shared" si="41"/>
        <v>414970266.01999998</v>
      </c>
      <c r="U56" s="107">
        <f t="shared" si="41"/>
        <v>10375734</v>
      </c>
      <c r="V56" s="107">
        <f t="shared" si="41"/>
        <v>350000</v>
      </c>
      <c r="W56" s="107">
        <f t="shared" si="41"/>
        <v>0</v>
      </c>
      <c r="X56" s="107">
        <f t="shared" si="41"/>
        <v>0</v>
      </c>
      <c r="Y56" s="107">
        <f t="shared" si="41"/>
        <v>4685000</v>
      </c>
      <c r="Z56" s="107">
        <f>+Z57+Z59+Z61+Z68</f>
        <v>3890000</v>
      </c>
      <c r="AA56" s="107">
        <f t="shared" si="41"/>
        <v>23007228</v>
      </c>
      <c r="AB56" s="107">
        <f t="shared" si="41"/>
        <v>0</v>
      </c>
      <c r="AC56" s="107">
        <f t="shared" si="41"/>
        <v>135168168.44</v>
      </c>
      <c r="AD56" s="107">
        <f t="shared" si="41"/>
        <v>0</v>
      </c>
      <c r="AE56" s="107">
        <f t="shared" si="41"/>
        <v>141459111.84999999</v>
      </c>
      <c r="AF56" s="107">
        <f t="shared" si="41"/>
        <v>96035023.729999989</v>
      </c>
      <c r="AG56" s="107">
        <f t="shared" si="41"/>
        <v>414970266.01999998</v>
      </c>
      <c r="AH56" s="107">
        <f t="shared" si="41"/>
        <v>0</v>
      </c>
      <c r="AI56" s="107">
        <f t="shared" si="41"/>
        <v>350000</v>
      </c>
      <c r="AJ56" s="107">
        <f t="shared" si="41"/>
        <v>1854443</v>
      </c>
      <c r="AK56" s="107">
        <f t="shared" si="41"/>
        <v>2449750</v>
      </c>
      <c r="AL56" s="107">
        <f t="shared" si="41"/>
        <v>3919619</v>
      </c>
      <c r="AM56" s="107">
        <f t="shared" si="41"/>
        <v>0</v>
      </c>
      <c r="AN56" s="107">
        <f t="shared" si="41"/>
        <v>369195.08</v>
      </c>
      <c r="AO56" s="107">
        <f t="shared" si="41"/>
        <v>113579.13</v>
      </c>
      <c r="AP56" s="107">
        <f t="shared" si="41"/>
        <v>3144531.8</v>
      </c>
      <c r="AQ56" s="107">
        <f t="shared" si="41"/>
        <v>157530</v>
      </c>
      <c r="AR56" s="107">
        <f t="shared" si="41"/>
        <v>2983651.04</v>
      </c>
      <c r="AS56" s="107">
        <f>+AS57+AS59+AS61+AS68</f>
        <v>3067796.68</v>
      </c>
      <c r="AT56" s="107">
        <f>+AT57+AT59+AT61+AT68</f>
        <v>18410095.73</v>
      </c>
      <c r="AU56" s="107">
        <f t="shared" si="41"/>
        <v>0</v>
      </c>
      <c r="AV56" s="107">
        <f t="shared" si="41"/>
        <v>350000</v>
      </c>
      <c r="AW56" s="107">
        <f t="shared" si="41"/>
        <v>1854443</v>
      </c>
      <c r="AX56" s="107">
        <f t="shared" si="41"/>
        <v>2449750</v>
      </c>
      <c r="AY56" s="107">
        <f>+AY57+AY59+AY61+AY68</f>
        <v>3919619</v>
      </c>
      <c r="AZ56" s="107">
        <f>+AZ57+AZ59+AZ61+AZ68</f>
        <v>0</v>
      </c>
      <c r="BA56" s="107">
        <f t="shared" si="41"/>
        <v>369195.08</v>
      </c>
      <c r="BB56" s="107">
        <f t="shared" si="41"/>
        <v>113579.13</v>
      </c>
      <c r="BC56" s="107">
        <f t="shared" si="41"/>
        <v>3144531.8</v>
      </c>
      <c r="BD56" s="107">
        <f t="shared" si="41"/>
        <v>157530</v>
      </c>
      <c r="BE56" s="107">
        <f t="shared" si="41"/>
        <v>2983651.04</v>
      </c>
      <c r="BF56" s="107">
        <f t="shared" si="41"/>
        <v>3067796.68</v>
      </c>
      <c r="BG56" s="107">
        <f t="shared" si="41"/>
        <v>18410095.73</v>
      </c>
      <c r="BH56" s="26"/>
    </row>
    <row r="57" spans="1:60" s="15" customFormat="1" ht="21" customHeight="1" x14ac:dyDescent="0.2">
      <c r="A57" s="38" t="s">
        <v>169</v>
      </c>
      <c r="B57" s="118"/>
      <c r="C57" s="119" t="s">
        <v>170</v>
      </c>
      <c r="D57" s="38">
        <f t="shared" ref="D57:AI57" si="42">SUM(D58:D58)</f>
        <v>200000</v>
      </c>
      <c r="E57" s="38">
        <f>SUM(E58:E58)</f>
        <v>0</v>
      </c>
      <c r="F57" s="38">
        <f>SUM(F58:F58)</f>
        <v>100000</v>
      </c>
      <c r="G57" s="38">
        <f>SUM(G58:G58)</f>
        <v>100000</v>
      </c>
      <c r="H57" s="38">
        <f t="shared" si="42"/>
        <v>100000</v>
      </c>
      <c r="I57" s="38">
        <f t="shared" si="42"/>
        <v>0</v>
      </c>
      <c r="J57" s="38">
        <f t="shared" si="42"/>
        <v>0</v>
      </c>
      <c r="K57" s="38">
        <f t="shared" si="42"/>
        <v>0</v>
      </c>
      <c r="L57" s="38">
        <f t="shared" si="42"/>
        <v>0</v>
      </c>
      <c r="M57" s="38">
        <f t="shared" si="42"/>
        <v>0</v>
      </c>
      <c r="N57" s="38">
        <f t="shared" si="42"/>
        <v>0</v>
      </c>
      <c r="O57" s="38">
        <f t="shared" si="42"/>
        <v>0</v>
      </c>
      <c r="P57" s="38">
        <f t="shared" si="42"/>
        <v>0</v>
      </c>
      <c r="Q57" s="38">
        <f t="shared" si="42"/>
        <v>0</v>
      </c>
      <c r="R57" s="38">
        <f t="shared" si="42"/>
        <v>0</v>
      </c>
      <c r="S57" s="38">
        <f>SUM(S58:S58)</f>
        <v>-100000</v>
      </c>
      <c r="T57" s="38">
        <f t="shared" si="42"/>
        <v>0</v>
      </c>
      <c r="U57" s="38">
        <f t="shared" si="42"/>
        <v>0</v>
      </c>
      <c r="V57" s="38">
        <f t="shared" si="42"/>
        <v>30000</v>
      </c>
      <c r="W57" s="38">
        <f t="shared" si="42"/>
        <v>0</v>
      </c>
      <c r="X57" s="38">
        <f t="shared" si="42"/>
        <v>0</v>
      </c>
      <c r="Y57" s="38">
        <f t="shared" si="42"/>
        <v>0</v>
      </c>
      <c r="Z57" s="38">
        <f t="shared" si="42"/>
        <v>0</v>
      </c>
      <c r="AA57" s="38">
        <f t="shared" si="42"/>
        <v>0</v>
      </c>
      <c r="AB57" s="38">
        <f t="shared" si="42"/>
        <v>0</v>
      </c>
      <c r="AC57" s="38">
        <f t="shared" si="42"/>
        <v>0</v>
      </c>
      <c r="AD57" s="38">
        <f t="shared" si="42"/>
        <v>0</v>
      </c>
      <c r="AE57" s="38">
        <f t="shared" si="42"/>
        <v>0</v>
      </c>
      <c r="AF57" s="38">
        <f t="shared" si="42"/>
        <v>-30000</v>
      </c>
      <c r="AG57" s="38">
        <f t="shared" si="42"/>
        <v>0</v>
      </c>
      <c r="AH57" s="38">
        <f t="shared" si="42"/>
        <v>0</v>
      </c>
      <c r="AI57" s="38">
        <f t="shared" si="42"/>
        <v>30000</v>
      </c>
      <c r="AJ57" s="38">
        <f t="shared" ref="AJ57:BG57" si="43">SUM(AJ58:AJ58)</f>
        <v>0</v>
      </c>
      <c r="AK57" s="38">
        <f t="shared" si="43"/>
        <v>0</v>
      </c>
      <c r="AL57" s="38">
        <f t="shared" si="43"/>
        <v>0</v>
      </c>
      <c r="AM57" s="38">
        <f t="shared" si="43"/>
        <v>0</v>
      </c>
      <c r="AN57" s="38">
        <f t="shared" si="43"/>
        <v>0</v>
      </c>
      <c r="AO57" s="38">
        <f t="shared" si="43"/>
        <v>0</v>
      </c>
      <c r="AP57" s="38">
        <f t="shared" si="43"/>
        <v>0</v>
      </c>
      <c r="AQ57" s="38">
        <f t="shared" si="43"/>
        <v>0</v>
      </c>
      <c r="AR57" s="38">
        <f t="shared" si="43"/>
        <v>0</v>
      </c>
      <c r="AS57" s="38">
        <f t="shared" si="43"/>
        <v>-30000</v>
      </c>
      <c r="AT57" s="38">
        <f>SUM(AT58:AT58)</f>
        <v>0</v>
      </c>
      <c r="AU57" s="38">
        <f t="shared" si="43"/>
        <v>0</v>
      </c>
      <c r="AV57" s="38">
        <f t="shared" si="43"/>
        <v>30000</v>
      </c>
      <c r="AW57" s="38">
        <f t="shared" si="43"/>
        <v>0</v>
      </c>
      <c r="AX57" s="38">
        <f t="shared" si="43"/>
        <v>0</v>
      </c>
      <c r="AY57" s="38">
        <f t="shared" si="43"/>
        <v>0</v>
      </c>
      <c r="AZ57" s="38">
        <f t="shared" si="43"/>
        <v>0</v>
      </c>
      <c r="BA57" s="38">
        <f t="shared" si="43"/>
        <v>0</v>
      </c>
      <c r="BB57" s="38">
        <f t="shared" si="43"/>
        <v>0</v>
      </c>
      <c r="BC57" s="38">
        <f t="shared" si="43"/>
        <v>0</v>
      </c>
      <c r="BD57" s="38">
        <f t="shared" si="43"/>
        <v>0</v>
      </c>
      <c r="BE57" s="38">
        <f t="shared" si="43"/>
        <v>0</v>
      </c>
      <c r="BF57" s="38">
        <f t="shared" si="43"/>
        <v>-30000</v>
      </c>
      <c r="BG57" s="38">
        <f t="shared" si="43"/>
        <v>0</v>
      </c>
      <c r="BH57" s="26"/>
    </row>
    <row r="58" spans="1:60" s="15" customFormat="1" ht="21" customHeight="1" x14ac:dyDescent="0.2">
      <c r="A58" s="42" t="s">
        <v>171</v>
      </c>
      <c r="B58" s="152" t="s">
        <v>79</v>
      </c>
      <c r="C58" s="153" t="s">
        <v>172</v>
      </c>
      <c r="D58" s="45">
        <v>200000</v>
      </c>
      <c r="E58" s="85">
        <v>0</v>
      </c>
      <c r="F58" s="42">
        <v>100000</v>
      </c>
      <c r="G58" s="45">
        <f>SUM(D58:E58)-F58</f>
        <v>100000</v>
      </c>
      <c r="H58" s="45">
        <v>100000</v>
      </c>
      <c r="I58" s="45">
        <v>0</v>
      </c>
      <c r="J58" s="45">
        <v>0</v>
      </c>
      <c r="K58" s="45">
        <v>0</v>
      </c>
      <c r="L58" s="45">
        <v>0</v>
      </c>
      <c r="M58" s="42">
        <v>0</v>
      </c>
      <c r="N58" s="45">
        <v>0</v>
      </c>
      <c r="O58" s="45">
        <v>0</v>
      </c>
      <c r="P58" s="45">
        <v>0</v>
      </c>
      <c r="Q58" s="45">
        <v>0</v>
      </c>
      <c r="R58" s="45">
        <v>0</v>
      </c>
      <c r="S58" s="45">
        <v>-100000</v>
      </c>
      <c r="T58" s="45">
        <f>SUM(H58:S58)</f>
        <v>0</v>
      </c>
      <c r="U58" s="45">
        <v>0</v>
      </c>
      <c r="V58" s="45">
        <v>30000</v>
      </c>
      <c r="W58" s="45">
        <v>0</v>
      </c>
      <c r="X58" s="45">
        <v>0</v>
      </c>
      <c r="Y58" s="45">
        <v>0</v>
      </c>
      <c r="Z58" s="42">
        <v>0</v>
      </c>
      <c r="AA58" s="45">
        <v>0</v>
      </c>
      <c r="AB58" s="45">
        <v>0</v>
      </c>
      <c r="AC58" s="45">
        <v>0</v>
      </c>
      <c r="AD58" s="45">
        <v>0</v>
      </c>
      <c r="AE58" s="45">
        <v>0</v>
      </c>
      <c r="AF58" s="45">
        <v>-30000</v>
      </c>
      <c r="AG58" s="45">
        <f>SUM(U58:AF58)</f>
        <v>0</v>
      </c>
      <c r="AH58" s="45">
        <v>0</v>
      </c>
      <c r="AI58" s="45">
        <v>30000</v>
      </c>
      <c r="AJ58" s="45">
        <v>0</v>
      </c>
      <c r="AK58" s="45">
        <v>0</v>
      </c>
      <c r="AL58" s="45">
        <v>0</v>
      </c>
      <c r="AM58" s="45">
        <v>0</v>
      </c>
      <c r="AN58" s="45">
        <v>0</v>
      </c>
      <c r="AO58" s="45">
        <v>0</v>
      </c>
      <c r="AP58" s="45">
        <v>0</v>
      </c>
      <c r="AQ58" s="45">
        <v>0</v>
      </c>
      <c r="AR58" s="45">
        <v>0</v>
      </c>
      <c r="AS58" s="143">
        <v>-30000</v>
      </c>
      <c r="AT58" s="45">
        <f>SUM(AH58:AS58)</f>
        <v>0</v>
      </c>
      <c r="AU58" s="45">
        <v>0</v>
      </c>
      <c r="AV58" s="45">
        <v>30000</v>
      </c>
      <c r="AW58" s="45">
        <v>0</v>
      </c>
      <c r="AX58" s="45">
        <v>0</v>
      </c>
      <c r="AY58" s="45">
        <v>0</v>
      </c>
      <c r="AZ58" s="42">
        <v>0</v>
      </c>
      <c r="BA58" s="45">
        <v>0</v>
      </c>
      <c r="BB58" s="45">
        <v>0</v>
      </c>
      <c r="BC58" s="45">
        <v>0</v>
      </c>
      <c r="BD58" s="45">
        <v>0</v>
      </c>
      <c r="BE58" s="45">
        <v>0</v>
      </c>
      <c r="BF58" s="45">
        <v>-30000</v>
      </c>
      <c r="BG58" s="45">
        <f>SUM(AU58:BF58)</f>
        <v>0</v>
      </c>
      <c r="BH58" s="26"/>
    </row>
    <row r="59" spans="1:60" s="15" customFormat="1" ht="21" customHeight="1" x14ac:dyDescent="0.2">
      <c r="A59" s="38" t="s">
        <v>173</v>
      </c>
      <c r="B59" s="118"/>
      <c r="C59" s="119" t="s">
        <v>174</v>
      </c>
      <c r="D59" s="154">
        <f>+D60</f>
        <v>200000000</v>
      </c>
      <c r="E59" s="154">
        <f>+E60</f>
        <v>85000000</v>
      </c>
      <c r="F59" s="38">
        <f t="shared" ref="F59:BG59" si="44">+F60</f>
        <v>0</v>
      </c>
      <c r="G59" s="38">
        <f>+G60</f>
        <v>285000000</v>
      </c>
      <c r="H59" s="38">
        <f t="shared" si="44"/>
        <v>200000000</v>
      </c>
      <c r="I59" s="38">
        <f t="shared" si="44"/>
        <v>0</v>
      </c>
      <c r="J59" s="38">
        <f t="shared" si="44"/>
        <v>0</v>
      </c>
      <c r="K59" s="38">
        <f t="shared" si="44"/>
        <v>0</v>
      </c>
      <c r="L59" s="38">
        <f t="shared" si="44"/>
        <v>0</v>
      </c>
      <c r="M59" s="38">
        <f t="shared" si="44"/>
        <v>0</v>
      </c>
      <c r="N59" s="38">
        <f t="shared" si="44"/>
        <v>0</v>
      </c>
      <c r="O59" s="38">
        <f t="shared" si="44"/>
        <v>0</v>
      </c>
      <c r="P59" s="38">
        <f t="shared" si="44"/>
        <v>0</v>
      </c>
      <c r="Q59" s="38">
        <f t="shared" si="44"/>
        <v>85000000</v>
      </c>
      <c r="R59" s="38">
        <f t="shared" si="44"/>
        <v>0</v>
      </c>
      <c r="S59" s="38">
        <f>+S60</f>
        <v>-6220797.71</v>
      </c>
      <c r="T59" s="38">
        <f t="shared" si="44"/>
        <v>278779202.29000002</v>
      </c>
      <c r="U59" s="38">
        <f t="shared" si="44"/>
        <v>0</v>
      </c>
      <c r="V59" s="38">
        <f t="shared" si="44"/>
        <v>0</v>
      </c>
      <c r="W59" s="38">
        <f t="shared" si="44"/>
        <v>0</v>
      </c>
      <c r="X59" s="38">
        <f t="shared" si="44"/>
        <v>0</v>
      </c>
      <c r="Y59" s="38">
        <f t="shared" si="44"/>
        <v>0</v>
      </c>
      <c r="Z59" s="38">
        <f t="shared" si="44"/>
        <v>0</v>
      </c>
      <c r="AA59" s="38">
        <f t="shared" si="44"/>
        <v>0</v>
      </c>
      <c r="AB59" s="38">
        <f t="shared" si="44"/>
        <v>0</v>
      </c>
      <c r="AC59" s="38">
        <f t="shared" si="44"/>
        <v>135168168.44</v>
      </c>
      <c r="AD59" s="38">
        <f t="shared" si="44"/>
        <v>0</v>
      </c>
      <c r="AE59" s="38">
        <f t="shared" si="44"/>
        <v>143611033.84999999</v>
      </c>
      <c r="AF59" s="38">
        <f t="shared" si="44"/>
        <v>0</v>
      </c>
      <c r="AG59" s="38">
        <f t="shared" si="44"/>
        <v>278779202.28999996</v>
      </c>
      <c r="AH59" s="38">
        <f t="shared" si="44"/>
        <v>0</v>
      </c>
      <c r="AI59" s="38">
        <f t="shared" si="44"/>
        <v>0</v>
      </c>
      <c r="AJ59" s="38">
        <f t="shared" si="44"/>
        <v>0</v>
      </c>
      <c r="AK59" s="38">
        <f t="shared" si="44"/>
        <v>0</v>
      </c>
      <c r="AL59" s="38">
        <f t="shared" si="44"/>
        <v>0</v>
      </c>
      <c r="AM59" s="38">
        <f t="shared" si="44"/>
        <v>0</v>
      </c>
      <c r="AN59" s="38">
        <f t="shared" si="44"/>
        <v>0</v>
      </c>
      <c r="AO59" s="38">
        <f t="shared" si="44"/>
        <v>0</v>
      </c>
      <c r="AP59" s="38">
        <f t="shared" si="44"/>
        <v>0</v>
      </c>
      <c r="AQ59" s="38">
        <f t="shared" si="44"/>
        <v>0</v>
      </c>
      <c r="AR59" s="38">
        <f t="shared" si="44"/>
        <v>0</v>
      </c>
      <c r="AS59" s="38">
        <f t="shared" si="44"/>
        <v>0</v>
      </c>
      <c r="AT59" s="45">
        <f t="shared" ref="AT59:AT60" si="45">SUM(AH59:AS59)</f>
        <v>0</v>
      </c>
      <c r="AU59" s="38">
        <f t="shared" si="44"/>
        <v>0</v>
      </c>
      <c r="AV59" s="38">
        <f t="shared" si="44"/>
        <v>0</v>
      </c>
      <c r="AW59" s="38">
        <f t="shared" si="44"/>
        <v>0</v>
      </c>
      <c r="AX59" s="38">
        <f t="shared" si="44"/>
        <v>0</v>
      </c>
      <c r="AY59" s="38">
        <f t="shared" si="44"/>
        <v>0</v>
      </c>
      <c r="AZ59" s="38">
        <f t="shared" si="44"/>
        <v>0</v>
      </c>
      <c r="BA59" s="38">
        <f t="shared" si="44"/>
        <v>0</v>
      </c>
      <c r="BB59" s="38">
        <f t="shared" si="44"/>
        <v>0</v>
      </c>
      <c r="BC59" s="38">
        <f t="shared" si="44"/>
        <v>0</v>
      </c>
      <c r="BD59" s="38">
        <f t="shared" si="44"/>
        <v>0</v>
      </c>
      <c r="BE59" s="38">
        <f t="shared" si="44"/>
        <v>0</v>
      </c>
      <c r="BF59" s="38">
        <f t="shared" si="44"/>
        <v>0</v>
      </c>
      <c r="BG59" s="38">
        <f t="shared" si="44"/>
        <v>0</v>
      </c>
      <c r="BH59" s="26"/>
    </row>
    <row r="60" spans="1:60" s="15" customFormat="1" ht="21" customHeight="1" x14ac:dyDescent="0.2">
      <c r="A60" s="86" t="s">
        <v>175</v>
      </c>
      <c r="B60" s="155" t="s">
        <v>79</v>
      </c>
      <c r="C60" s="156" t="s">
        <v>176</v>
      </c>
      <c r="D60" s="45">
        <v>200000000</v>
      </c>
      <c r="E60" s="42">
        <v>85000000</v>
      </c>
      <c r="F60" s="42">
        <v>0</v>
      </c>
      <c r="G60" s="45">
        <f>SUM(D60:E60)-F60</f>
        <v>285000000</v>
      </c>
      <c r="H60" s="45">
        <v>200000000</v>
      </c>
      <c r="I60" s="45">
        <v>0</v>
      </c>
      <c r="J60" s="45">
        <v>0</v>
      </c>
      <c r="K60" s="45">
        <v>0</v>
      </c>
      <c r="L60" s="45">
        <v>0</v>
      </c>
      <c r="M60" s="42">
        <v>0</v>
      </c>
      <c r="N60" s="45">
        <v>0</v>
      </c>
      <c r="O60" s="45">
        <v>0</v>
      </c>
      <c r="P60" s="45">
        <v>0</v>
      </c>
      <c r="Q60" s="45">
        <v>85000000</v>
      </c>
      <c r="R60" s="45">
        <v>0</v>
      </c>
      <c r="S60" s="45">
        <v>-6220797.71</v>
      </c>
      <c r="T60" s="45">
        <f>SUM(H60:S60)</f>
        <v>278779202.29000002</v>
      </c>
      <c r="U60" s="45">
        <v>0</v>
      </c>
      <c r="V60" s="45">
        <v>0</v>
      </c>
      <c r="W60" s="45">
        <v>0</v>
      </c>
      <c r="X60" s="45">
        <v>0</v>
      </c>
      <c r="Y60" s="45">
        <v>0</v>
      </c>
      <c r="Z60" s="42">
        <v>0</v>
      </c>
      <c r="AA60" s="45">
        <v>0</v>
      </c>
      <c r="AB60" s="45">
        <v>0</v>
      </c>
      <c r="AC60" s="45">
        <v>135168168.44</v>
      </c>
      <c r="AD60" s="45">
        <v>0</v>
      </c>
      <c r="AE60" s="45">
        <v>143611033.84999999</v>
      </c>
      <c r="AF60" s="45">
        <v>0</v>
      </c>
      <c r="AG60" s="45">
        <f>SUM(U60:AF60)</f>
        <v>278779202.28999996</v>
      </c>
      <c r="AH60" s="45">
        <v>0</v>
      </c>
      <c r="AI60" s="45">
        <v>0</v>
      </c>
      <c r="AJ60" s="45">
        <v>0</v>
      </c>
      <c r="AK60" s="45">
        <v>0</v>
      </c>
      <c r="AL60" s="45">
        <v>0</v>
      </c>
      <c r="AM60" s="45">
        <v>0</v>
      </c>
      <c r="AN60" s="45">
        <v>0</v>
      </c>
      <c r="AO60" s="45">
        <v>0</v>
      </c>
      <c r="AP60" s="45">
        <v>0</v>
      </c>
      <c r="AQ60" s="45">
        <v>0</v>
      </c>
      <c r="AR60" s="45">
        <v>0</v>
      </c>
      <c r="AS60" s="45">
        <v>0</v>
      </c>
      <c r="AT60" s="45">
        <f t="shared" si="45"/>
        <v>0</v>
      </c>
      <c r="AU60" s="45">
        <v>0</v>
      </c>
      <c r="AV60" s="45">
        <v>0</v>
      </c>
      <c r="AW60" s="45">
        <v>0</v>
      </c>
      <c r="AX60" s="45">
        <v>0</v>
      </c>
      <c r="AY60" s="45">
        <v>0</v>
      </c>
      <c r="AZ60" s="42">
        <v>0</v>
      </c>
      <c r="BA60" s="45">
        <v>0</v>
      </c>
      <c r="BB60" s="45">
        <v>0</v>
      </c>
      <c r="BC60" s="45">
        <v>0</v>
      </c>
      <c r="BD60" s="45">
        <v>0</v>
      </c>
      <c r="BE60" s="45">
        <v>0</v>
      </c>
      <c r="BF60" s="45">
        <v>0</v>
      </c>
      <c r="BG60" s="45">
        <f>SUM(AU60:BF60)</f>
        <v>0</v>
      </c>
      <c r="BH60" s="26"/>
    </row>
    <row r="61" spans="1:60" s="15" customFormat="1" ht="21" customHeight="1" x14ac:dyDescent="0.2">
      <c r="A61" s="38" t="s">
        <v>177</v>
      </c>
      <c r="B61" s="118"/>
      <c r="C61" s="119" t="s">
        <v>178</v>
      </c>
      <c r="D61" s="38">
        <f>SUM(D62:D67)</f>
        <v>180414700</v>
      </c>
      <c r="E61" s="38">
        <f>SUM(E62:E67)</f>
        <v>0</v>
      </c>
      <c r="F61" s="38">
        <f t="shared" ref="F61:BG61" si="46">SUM(F62:F67)</f>
        <v>32865000</v>
      </c>
      <c r="G61" s="38">
        <f>SUM(G62:G67)</f>
        <v>147549700</v>
      </c>
      <c r="H61" s="38">
        <f>SUM(H62:H67)</f>
        <v>10945734</v>
      </c>
      <c r="I61" s="38">
        <f t="shared" si="46"/>
        <v>125000000</v>
      </c>
      <c r="J61" s="38">
        <f t="shared" si="46"/>
        <v>11425000</v>
      </c>
      <c r="K61" s="38">
        <f t="shared" si="46"/>
        <v>0</v>
      </c>
      <c r="L61" s="38">
        <f>SUM(L62:L67)</f>
        <v>-46700000</v>
      </c>
      <c r="M61" s="38">
        <f>SUM(M62:M67)</f>
        <v>0</v>
      </c>
      <c r="N61" s="38">
        <f t="shared" si="46"/>
        <v>0</v>
      </c>
      <c r="O61" s="38">
        <f t="shared" si="46"/>
        <v>44650000</v>
      </c>
      <c r="P61" s="38">
        <f t="shared" si="46"/>
        <v>0</v>
      </c>
      <c r="Q61" s="38">
        <f t="shared" si="46"/>
        <v>0</v>
      </c>
      <c r="R61" s="38">
        <f t="shared" si="46"/>
        <v>-800000</v>
      </c>
      <c r="S61" s="38">
        <f t="shared" si="46"/>
        <v>-8329670.2699999996</v>
      </c>
      <c r="T61" s="38">
        <f t="shared" si="46"/>
        <v>136191063.72999999</v>
      </c>
      <c r="U61" s="38">
        <f t="shared" si="46"/>
        <v>10375734</v>
      </c>
      <c r="V61" s="38">
        <f t="shared" si="46"/>
        <v>180000</v>
      </c>
      <c r="W61" s="38">
        <f t="shared" si="46"/>
        <v>0</v>
      </c>
      <c r="X61" s="38">
        <f t="shared" si="46"/>
        <v>0</v>
      </c>
      <c r="Y61" s="38">
        <f t="shared" si="46"/>
        <v>4685000</v>
      </c>
      <c r="Z61" s="38">
        <f>SUM(Z62:Z67)</f>
        <v>3890000</v>
      </c>
      <c r="AA61" s="38">
        <f t="shared" si="46"/>
        <v>23007228</v>
      </c>
      <c r="AB61" s="38">
        <f t="shared" si="46"/>
        <v>0</v>
      </c>
      <c r="AC61" s="38">
        <f t="shared" si="46"/>
        <v>0</v>
      </c>
      <c r="AD61" s="38">
        <f t="shared" si="46"/>
        <v>0</v>
      </c>
      <c r="AE61" s="38">
        <f t="shared" si="46"/>
        <v>-2151922</v>
      </c>
      <c r="AF61" s="38">
        <f t="shared" si="46"/>
        <v>96205023.729999989</v>
      </c>
      <c r="AG61" s="38">
        <f t="shared" si="46"/>
        <v>136191063.72999999</v>
      </c>
      <c r="AH61" s="38">
        <f t="shared" si="46"/>
        <v>0</v>
      </c>
      <c r="AI61" s="38">
        <f t="shared" si="46"/>
        <v>180000</v>
      </c>
      <c r="AJ61" s="38">
        <f t="shared" si="46"/>
        <v>1854443</v>
      </c>
      <c r="AK61" s="38">
        <f t="shared" si="46"/>
        <v>2449750</v>
      </c>
      <c r="AL61" s="38">
        <f t="shared" si="46"/>
        <v>3919619</v>
      </c>
      <c r="AM61" s="38">
        <f t="shared" si="46"/>
        <v>0</v>
      </c>
      <c r="AN61" s="38">
        <f t="shared" si="46"/>
        <v>369195.08</v>
      </c>
      <c r="AO61" s="38">
        <f t="shared" si="46"/>
        <v>113579.13</v>
      </c>
      <c r="AP61" s="38">
        <f t="shared" si="46"/>
        <v>3144531.8</v>
      </c>
      <c r="AQ61" s="38">
        <f t="shared" si="46"/>
        <v>157530</v>
      </c>
      <c r="AR61" s="38">
        <f t="shared" si="46"/>
        <v>2983651.04</v>
      </c>
      <c r="AS61" s="38">
        <f>SUM(AS62:AS67)</f>
        <v>3237796.68</v>
      </c>
      <c r="AT61" s="38">
        <f>SUM(AT62:AT67)</f>
        <v>18410095.73</v>
      </c>
      <c r="AU61" s="38">
        <f t="shared" si="46"/>
        <v>0</v>
      </c>
      <c r="AV61" s="38">
        <f t="shared" si="46"/>
        <v>180000</v>
      </c>
      <c r="AW61" s="38">
        <f t="shared" si="46"/>
        <v>1854443</v>
      </c>
      <c r="AX61" s="38">
        <f t="shared" si="46"/>
        <v>2449750</v>
      </c>
      <c r="AY61" s="38">
        <f>SUM(AY62:AY67)</f>
        <v>3919619</v>
      </c>
      <c r="AZ61" s="38">
        <f>SUM(AZ62:AZ67)</f>
        <v>0</v>
      </c>
      <c r="BA61" s="38">
        <f t="shared" si="46"/>
        <v>369195.08</v>
      </c>
      <c r="BB61" s="38">
        <f t="shared" si="46"/>
        <v>113579.13</v>
      </c>
      <c r="BC61" s="38">
        <f t="shared" si="46"/>
        <v>3144531.8</v>
      </c>
      <c r="BD61" s="38">
        <f t="shared" si="46"/>
        <v>157530</v>
      </c>
      <c r="BE61" s="38">
        <f t="shared" si="46"/>
        <v>2983651.04</v>
      </c>
      <c r="BF61" s="38">
        <f t="shared" si="46"/>
        <v>3237796.68</v>
      </c>
      <c r="BG61" s="38">
        <f t="shared" si="46"/>
        <v>18410095.73</v>
      </c>
      <c r="BH61" s="26"/>
    </row>
    <row r="62" spans="1:60" s="15" customFormat="1" ht="21" customHeight="1" x14ac:dyDescent="0.2">
      <c r="A62" s="86" t="s">
        <v>179</v>
      </c>
      <c r="B62" s="157" t="s">
        <v>79</v>
      </c>
      <c r="C62" s="158" t="s">
        <v>180</v>
      </c>
      <c r="D62" s="45">
        <v>100520000</v>
      </c>
      <c r="E62" s="159">
        <v>0</v>
      </c>
      <c r="F62" s="42">
        <v>400000</v>
      </c>
      <c r="G62" s="45">
        <f t="shared" ref="G62:G67" si="47">SUM(D62:E62)-F62</f>
        <v>100120000</v>
      </c>
      <c r="H62" s="45">
        <v>120000</v>
      </c>
      <c r="I62" s="45">
        <v>100000000</v>
      </c>
      <c r="J62" s="45">
        <v>0</v>
      </c>
      <c r="K62" s="45">
        <v>0</v>
      </c>
      <c r="L62" s="45">
        <v>-46700000</v>
      </c>
      <c r="M62" s="42">
        <v>0</v>
      </c>
      <c r="N62" s="45">
        <v>0</v>
      </c>
      <c r="O62" s="45">
        <v>46900000</v>
      </c>
      <c r="P62" s="45">
        <v>0</v>
      </c>
      <c r="Q62" s="45">
        <v>0</v>
      </c>
      <c r="R62" s="45">
        <v>-200000</v>
      </c>
      <c r="S62" s="45">
        <v>-840597.59</v>
      </c>
      <c r="T62" s="45">
        <f t="shared" ref="T62:T67" si="48">SUM(H62:S62)</f>
        <v>99279402.409999996</v>
      </c>
      <c r="U62" s="45">
        <v>0</v>
      </c>
      <c r="V62" s="45">
        <v>40000</v>
      </c>
      <c r="W62" s="45">
        <v>0</v>
      </c>
      <c r="X62" s="45">
        <v>0</v>
      </c>
      <c r="Y62" s="45">
        <v>0</v>
      </c>
      <c r="Z62" s="42">
        <v>0</v>
      </c>
      <c r="AA62" s="45">
        <v>0</v>
      </c>
      <c r="AB62" s="45">
        <v>0</v>
      </c>
      <c r="AC62" s="45">
        <v>0</v>
      </c>
      <c r="AD62" s="45">
        <v>0</v>
      </c>
      <c r="AE62" s="45">
        <v>0</v>
      </c>
      <c r="AF62" s="45">
        <v>99239402.409999996</v>
      </c>
      <c r="AG62" s="45">
        <f t="shared" ref="AG62:AG67" si="49">SUM(U62:AF62)</f>
        <v>99279402.409999996</v>
      </c>
      <c r="AH62" s="45">
        <v>0</v>
      </c>
      <c r="AI62" s="45">
        <v>40000</v>
      </c>
      <c r="AJ62" s="45">
        <v>0</v>
      </c>
      <c r="AK62" s="45">
        <v>0</v>
      </c>
      <c r="AL62" s="45">
        <v>0</v>
      </c>
      <c r="AM62" s="45">
        <v>0</v>
      </c>
      <c r="AN62" s="45">
        <v>0</v>
      </c>
      <c r="AO62" s="45">
        <v>0</v>
      </c>
      <c r="AP62" s="45">
        <v>0</v>
      </c>
      <c r="AQ62" s="45">
        <v>0</v>
      </c>
      <c r="AR62" s="45">
        <v>0</v>
      </c>
      <c r="AS62" s="143">
        <v>-40000</v>
      </c>
      <c r="AT62" s="45">
        <f>SUM(AH62:AS62)</f>
        <v>0</v>
      </c>
      <c r="AU62" s="45">
        <v>0</v>
      </c>
      <c r="AV62" s="45">
        <v>40000</v>
      </c>
      <c r="AW62" s="45">
        <v>0</v>
      </c>
      <c r="AX62" s="45">
        <v>0</v>
      </c>
      <c r="AY62" s="45">
        <v>0</v>
      </c>
      <c r="AZ62" s="42">
        <v>0</v>
      </c>
      <c r="BA62" s="45">
        <v>0</v>
      </c>
      <c r="BB62" s="45">
        <v>0</v>
      </c>
      <c r="BC62" s="45">
        <v>0</v>
      </c>
      <c r="BD62" s="45">
        <v>0</v>
      </c>
      <c r="BE62" s="45">
        <v>0</v>
      </c>
      <c r="BF62" s="45">
        <v>-40000</v>
      </c>
      <c r="BG62" s="45">
        <f t="shared" ref="BG62:BG67" si="50">SUM(AU62:BF62)</f>
        <v>0</v>
      </c>
      <c r="BH62" s="26"/>
    </row>
    <row r="63" spans="1:60" s="15" customFormat="1" ht="21" customHeight="1" x14ac:dyDescent="0.2">
      <c r="A63" s="86" t="s">
        <v>181</v>
      </c>
      <c r="B63" s="157" t="s">
        <v>79</v>
      </c>
      <c r="C63" s="158" t="s">
        <v>182</v>
      </c>
      <c r="D63" s="45">
        <v>52144700</v>
      </c>
      <c r="E63" s="159">
        <v>0</v>
      </c>
      <c r="F63" s="42">
        <v>5365000</v>
      </c>
      <c r="G63" s="45">
        <f t="shared" si="47"/>
        <v>46779700</v>
      </c>
      <c r="H63" s="45">
        <v>10375734</v>
      </c>
      <c r="I63" s="45">
        <v>25000000</v>
      </c>
      <c r="J63" s="45">
        <v>11425000</v>
      </c>
      <c r="K63" s="45">
        <v>0</v>
      </c>
      <c r="L63" s="45">
        <v>0</v>
      </c>
      <c r="M63" s="42">
        <v>0</v>
      </c>
      <c r="N63" s="45">
        <v>0</v>
      </c>
      <c r="O63" s="45">
        <v>-2850000</v>
      </c>
      <c r="P63" s="45">
        <v>0</v>
      </c>
      <c r="Q63" s="45">
        <v>0</v>
      </c>
      <c r="R63" s="45">
        <v>0</v>
      </c>
      <c r="S63" s="45">
        <v>-7039072.6799999997</v>
      </c>
      <c r="T63" s="45">
        <f t="shared" si="48"/>
        <v>36911661.32</v>
      </c>
      <c r="U63" s="45">
        <v>10375734</v>
      </c>
      <c r="V63" s="45">
        <v>0</v>
      </c>
      <c r="W63" s="45">
        <v>0</v>
      </c>
      <c r="X63" s="45">
        <v>0</v>
      </c>
      <c r="Y63" s="45">
        <v>4685000</v>
      </c>
      <c r="Z63" s="42">
        <v>3890000</v>
      </c>
      <c r="AA63" s="45">
        <v>23007228</v>
      </c>
      <c r="AB63" s="45">
        <v>0</v>
      </c>
      <c r="AC63" s="45">
        <v>0</v>
      </c>
      <c r="AD63" s="45">
        <v>0</v>
      </c>
      <c r="AE63" s="45">
        <v>-2151922</v>
      </c>
      <c r="AF63" s="45">
        <v>-2894378.68</v>
      </c>
      <c r="AG63" s="45">
        <f t="shared" si="49"/>
        <v>36911661.32</v>
      </c>
      <c r="AH63" s="45">
        <v>0</v>
      </c>
      <c r="AI63" s="45">
        <v>0</v>
      </c>
      <c r="AJ63" s="45">
        <v>1854443</v>
      </c>
      <c r="AK63" s="45">
        <v>2449750</v>
      </c>
      <c r="AL63" s="45">
        <v>3919619</v>
      </c>
      <c r="AM63" s="45">
        <v>0</v>
      </c>
      <c r="AN63" s="45">
        <v>369195.08</v>
      </c>
      <c r="AO63" s="45">
        <v>113579.13</v>
      </c>
      <c r="AP63" s="45">
        <v>3144531.8</v>
      </c>
      <c r="AQ63" s="45">
        <v>157530</v>
      </c>
      <c r="AR63" s="45">
        <v>2983651.04</v>
      </c>
      <c r="AS63" s="143">
        <v>3417796.68</v>
      </c>
      <c r="AT63" s="45">
        <f t="shared" ref="AT63:AT67" si="51">SUM(AH63:AS63)</f>
        <v>18410095.73</v>
      </c>
      <c r="AU63" s="45">
        <v>0</v>
      </c>
      <c r="AV63" s="45">
        <v>0</v>
      </c>
      <c r="AW63" s="45">
        <v>1854443</v>
      </c>
      <c r="AX63" s="45">
        <v>2449750</v>
      </c>
      <c r="AY63" s="45">
        <v>3919619</v>
      </c>
      <c r="AZ63" s="42">
        <v>0</v>
      </c>
      <c r="BA63" s="45">
        <v>369195.08</v>
      </c>
      <c r="BB63" s="45">
        <v>113579.13</v>
      </c>
      <c r="BC63" s="45">
        <v>3144531.8</v>
      </c>
      <c r="BD63" s="45">
        <v>157530</v>
      </c>
      <c r="BE63" s="45">
        <v>2983651.04</v>
      </c>
      <c r="BF63" s="45">
        <v>3417796.68</v>
      </c>
      <c r="BG63" s="45">
        <f t="shared" si="50"/>
        <v>18410095.73</v>
      </c>
      <c r="BH63" s="26"/>
    </row>
    <row r="64" spans="1:60" s="15" customFormat="1" ht="21" customHeight="1" x14ac:dyDescent="0.2">
      <c r="A64" s="86" t="s">
        <v>183</v>
      </c>
      <c r="B64" s="157">
        <v>10</v>
      </c>
      <c r="C64" s="158" t="s">
        <v>184</v>
      </c>
      <c r="D64" s="45">
        <v>0</v>
      </c>
      <c r="E64" s="159">
        <v>0</v>
      </c>
      <c r="F64" s="42">
        <v>0</v>
      </c>
      <c r="G64" s="45">
        <f t="shared" si="47"/>
        <v>0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  <c r="M64" s="42">
        <v>0</v>
      </c>
      <c r="N64" s="45">
        <v>0</v>
      </c>
      <c r="O64" s="45">
        <v>0</v>
      </c>
      <c r="P64" s="45">
        <v>0</v>
      </c>
      <c r="Q64" s="45">
        <v>0</v>
      </c>
      <c r="R64" s="45">
        <v>0</v>
      </c>
      <c r="S64" s="45">
        <v>0</v>
      </c>
      <c r="T64" s="45">
        <f t="shared" si="48"/>
        <v>0</v>
      </c>
      <c r="U64" s="45">
        <v>0</v>
      </c>
      <c r="V64" s="45">
        <v>0</v>
      </c>
      <c r="W64" s="45">
        <v>0</v>
      </c>
      <c r="X64" s="45">
        <v>0</v>
      </c>
      <c r="Y64" s="45">
        <v>0</v>
      </c>
      <c r="Z64" s="42">
        <v>0</v>
      </c>
      <c r="AA64" s="45">
        <v>0</v>
      </c>
      <c r="AB64" s="45">
        <v>0</v>
      </c>
      <c r="AC64" s="45">
        <v>0</v>
      </c>
      <c r="AD64" s="45">
        <v>0</v>
      </c>
      <c r="AE64" s="45">
        <v>0</v>
      </c>
      <c r="AF64" s="45">
        <v>0</v>
      </c>
      <c r="AG64" s="45">
        <f t="shared" si="49"/>
        <v>0</v>
      </c>
      <c r="AH64" s="45">
        <v>0</v>
      </c>
      <c r="AI64" s="45">
        <v>0</v>
      </c>
      <c r="AJ64" s="45">
        <v>0</v>
      </c>
      <c r="AK64" s="45">
        <v>0</v>
      </c>
      <c r="AL64" s="45">
        <v>0</v>
      </c>
      <c r="AM64" s="45">
        <v>0</v>
      </c>
      <c r="AN64" s="45">
        <v>0</v>
      </c>
      <c r="AO64" s="45">
        <v>0</v>
      </c>
      <c r="AP64" s="45">
        <v>0</v>
      </c>
      <c r="AQ64" s="45">
        <v>0</v>
      </c>
      <c r="AR64" s="45">
        <v>0</v>
      </c>
      <c r="AS64" s="143">
        <v>0</v>
      </c>
      <c r="AT64" s="45">
        <f t="shared" si="51"/>
        <v>0</v>
      </c>
      <c r="AU64" s="45">
        <v>0</v>
      </c>
      <c r="AV64" s="45">
        <v>0</v>
      </c>
      <c r="AW64" s="45">
        <v>0</v>
      </c>
      <c r="AX64" s="45">
        <v>0</v>
      </c>
      <c r="AY64" s="45">
        <v>0</v>
      </c>
      <c r="AZ64" s="42">
        <v>0</v>
      </c>
      <c r="BA64" s="45">
        <v>0</v>
      </c>
      <c r="BB64" s="45">
        <v>0</v>
      </c>
      <c r="BC64" s="45">
        <v>0</v>
      </c>
      <c r="BD64" s="45">
        <v>0</v>
      </c>
      <c r="BE64" s="45">
        <v>0</v>
      </c>
      <c r="BF64" s="45">
        <v>0</v>
      </c>
      <c r="BG64" s="45">
        <f t="shared" si="50"/>
        <v>0</v>
      </c>
      <c r="BH64" s="26"/>
    </row>
    <row r="65" spans="1:60" s="15" customFormat="1" ht="21" customHeight="1" x14ac:dyDescent="0.2">
      <c r="A65" s="86" t="s">
        <v>185</v>
      </c>
      <c r="B65" s="157" t="s">
        <v>79</v>
      </c>
      <c r="C65" s="158" t="s">
        <v>186</v>
      </c>
      <c r="D65" s="45">
        <v>1250000</v>
      </c>
      <c r="E65" s="159">
        <v>0</v>
      </c>
      <c r="F65" s="42">
        <v>1000000</v>
      </c>
      <c r="G65" s="45">
        <f t="shared" si="47"/>
        <v>250000</v>
      </c>
      <c r="H65" s="45">
        <v>250000</v>
      </c>
      <c r="I65" s="45">
        <v>0</v>
      </c>
      <c r="J65" s="45">
        <v>0</v>
      </c>
      <c r="K65" s="45">
        <v>0</v>
      </c>
      <c r="L65" s="45">
        <v>0</v>
      </c>
      <c r="M65" s="42">
        <v>0</v>
      </c>
      <c r="N65" s="45">
        <v>0</v>
      </c>
      <c r="O65" s="45">
        <v>200000</v>
      </c>
      <c r="P65" s="45">
        <v>0</v>
      </c>
      <c r="Q65" s="45">
        <v>0</v>
      </c>
      <c r="R65" s="45">
        <v>-200000</v>
      </c>
      <c r="S65" s="45">
        <v>-250000</v>
      </c>
      <c r="T65" s="45">
        <f t="shared" si="48"/>
        <v>0</v>
      </c>
      <c r="U65" s="45">
        <v>0</v>
      </c>
      <c r="V65" s="45">
        <v>80000</v>
      </c>
      <c r="W65" s="45">
        <v>0</v>
      </c>
      <c r="X65" s="45">
        <v>0</v>
      </c>
      <c r="Y65" s="45">
        <v>0</v>
      </c>
      <c r="Z65" s="42">
        <v>0</v>
      </c>
      <c r="AA65" s="45">
        <v>0</v>
      </c>
      <c r="AB65" s="45">
        <v>0</v>
      </c>
      <c r="AC65" s="45">
        <v>0</v>
      </c>
      <c r="AD65" s="45">
        <v>0</v>
      </c>
      <c r="AE65" s="45">
        <v>0</v>
      </c>
      <c r="AF65" s="45">
        <v>-80000</v>
      </c>
      <c r="AG65" s="45">
        <f t="shared" si="49"/>
        <v>0</v>
      </c>
      <c r="AH65" s="45">
        <v>0</v>
      </c>
      <c r="AI65" s="45">
        <v>80000</v>
      </c>
      <c r="AJ65" s="45">
        <v>0</v>
      </c>
      <c r="AK65" s="45">
        <v>0</v>
      </c>
      <c r="AL65" s="45">
        <v>0</v>
      </c>
      <c r="AM65" s="45">
        <v>0</v>
      </c>
      <c r="AN65" s="45">
        <v>0</v>
      </c>
      <c r="AO65" s="45">
        <v>0</v>
      </c>
      <c r="AP65" s="45">
        <v>0</v>
      </c>
      <c r="AQ65" s="45">
        <v>0</v>
      </c>
      <c r="AR65" s="45">
        <v>0</v>
      </c>
      <c r="AS65" s="143">
        <v>-80000</v>
      </c>
      <c r="AT65" s="45">
        <f t="shared" si="51"/>
        <v>0</v>
      </c>
      <c r="AU65" s="45">
        <v>0</v>
      </c>
      <c r="AV65" s="45">
        <v>80000</v>
      </c>
      <c r="AW65" s="45">
        <v>0</v>
      </c>
      <c r="AX65" s="45">
        <v>0</v>
      </c>
      <c r="AY65" s="45">
        <v>0</v>
      </c>
      <c r="AZ65" s="42">
        <v>0</v>
      </c>
      <c r="BA65" s="45">
        <v>0</v>
      </c>
      <c r="BB65" s="45">
        <v>0</v>
      </c>
      <c r="BC65" s="45">
        <v>0</v>
      </c>
      <c r="BD65" s="45">
        <v>0</v>
      </c>
      <c r="BE65" s="45">
        <v>0</v>
      </c>
      <c r="BF65" s="45">
        <v>-80000</v>
      </c>
      <c r="BG65" s="45">
        <f t="shared" si="50"/>
        <v>0</v>
      </c>
      <c r="BH65" s="26"/>
    </row>
    <row r="66" spans="1:60" s="15" customFormat="1" ht="21" customHeight="1" x14ac:dyDescent="0.2">
      <c r="A66" s="86" t="s">
        <v>187</v>
      </c>
      <c r="B66" s="157" t="s">
        <v>79</v>
      </c>
      <c r="C66" s="158" t="s">
        <v>188</v>
      </c>
      <c r="D66" s="45">
        <v>25400000</v>
      </c>
      <c r="E66" s="159">
        <v>0</v>
      </c>
      <c r="F66" s="42">
        <v>25100000</v>
      </c>
      <c r="G66" s="45">
        <f t="shared" si="47"/>
        <v>300000</v>
      </c>
      <c r="H66" s="45">
        <v>100000</v>
      </c>
      <c r="I66" s="45">
        <v>0</v>
      </c>
      <c r="J66" s="45">
        <v>0</v>
      </c>
      <c r="K66" s="45">
        <v>0</v>
      </c>
      <c r="L66" s="45">
        <v>0</v>
      </c>
      <c r="M66" s="42">
        <v>0</v>
      </c>
      <c r="N66" s="45">
        <v>0</v>
      </c>
      <c r="O66" s="45">
        <v>0</v>
      </c>
      <c r="P66" s="45">
        <v>0</v>
      </c>
      <c r="Q66" s="45">
        <v>0</v>
      </c>
      <c r="R66" s="45">
        <v>0</v>
      </c>
      <c r="S66" s="45">
        <v>-100000</v>
      </c>
      <c r="T66" s="45">
        <f t="shared" si="48"/>
        <v>0</v>
      </c>
      <c r="U66" s="45">
        <v>0</v>
      </c>
      <c r="V66" s="45">
        <v>30000</v>
      </c>
      <c r="W66" s="45">
        <v>0</v>
      </c>
      <c r="X66" s="45">
        <v>0</v>
      </c>
      <c r="Y66" s="45">
        <v>0</v>
      </c>
      <c r="Z66" s="42">
        <v>0</v>
      </c>
      <c r="AA66" s="45">
        <v>0</v>
      </c>
      <c r="AB66" s="45">
        <v>0</v>
      </c>
      <c r="AC66" s="45">
        <v>0</v>
      </c>
      <c r="AD66" s="45">
        <v>0</v>
      </c>
      <c r="AE66" s="45">
        <v>0</v>
      </c>
      <c r="AF66" s="45">
        <v>-30000</v>
      </c>
      <c r="AG66" s="45">
        <f t="shared" si="49"/>
        <v>0</v>
      </c>
      <c r="AH66" s="45">
        <v>0</v>
      </c>
      <c r="AI66" s="45">
        <v>30000</v>
      </c>
      <c r="AJ66" s="45">
        <v>0</v>
      </c>
      <c r="AK66" s="45">
        <v>0</v>
      </c>
      <c r="AL66" s="45">
        <v>0</v>
      </c>
      <c r="AM66" s="45">
        <v>0</v>
      </c>
      <c r="AN66" s="45">
        <v>0</v>
      </c>
      <c r="AO66" s="45">
        <v>0</v>
      </c>
      <c r="AP66" s="45">
        <v>0</v>
      </c>
      <c r="AQ66" s="45">
        <v>0</v>
      </c>
      <c r="AR66" s="45">
        <v>0</v>
      </c>
      <c r="AS66" s="143">
        <v>-30000</v>
      </c>
      <c r="AT66" s="45">
        <f t="shared" si="51"/>
        <v>0</v>
      </c>
      <c r="AU66" s="45">
        <v>0</v>
      </c>
      <c r="AV66" s="45">
        <v>30000</v>
      </c>
      <c r="AW66" s="45">
        <v>0</v>
      </c>
      <c r="AX66" s="45">
        <v>0</v>
      </c>
      <c r="AY66" s="45">
        <v>0</v>
      </c>
      <c r="AZ66" s="42">
        <v>0</v>
      </c>
      <c r="BA66" s="45">
        <v>0</v>
      </c>
      <c r="BB66" s="45">
        <v>0</v>
      </c>
      <c r="BC66" s="45">
        <v>0</v>
      </c>
      <c r="BD66" s="45">
        <v>0</v>
      </c>
      <c r="BE66" s="45">
        <v>0</v>
      </c>
      <c r="BF66" s="45">
        <v>-30000</v>
      </c>
      <c r="BG66" s="45">
        <f t="shared" si="50"/>
        <v>0</v>
      </c>
      <c r="BH66" s="26"/>
    </row>
    <row r="67" spans="1:60" s="15" customFormat="1" ht="21" customHeight="1" x14ac:dyDescent="0.2">
      <c r="A67" s="86" t="s">
        <v>189</v>
      </c>
      <c r="B67" s="157" t="s">
        <v>79</v>
      </c>
      <c r="C67" s="158" t="s">
        <v>190</v>
      </c>
      <c r="D67" s="45">
        <v>1100000</v>
      </c>
      <c r="E67" s="159">
        <v>0</v>
      </c>
      <c r="F67" s="42">
        <v>1000000</v>
      </c>
      <c r="G67" s="45">
        <f t="shared" si="47"/>
        <v>100000</v>
      </c>
      <c r="H67" s="45">
        <v>100000</v>
      </c>
      <c r="I67" s="45">
        <v>0</v>
      </c>
      <c r="J67" s="45">
        <v>0</v>
      </c>
      <c r="K67" s="45">
        <v>0</v>
      </c>
      <c r="L67" s="45">
        <v>0</v>
      </c>
      <c r="M67" s="42">
        <v>0</v>
      </c>
      <c r="N67" s="45">
        <v>0</v>
      </c>
      <c r="O67" s="45">
        <v>400000</v>
      </c>
      <c r="P67" s="45">
        <v>0</v>
      </c>
      <c r="Q67" s="45">
        <v>0</v>
      </c>
      <c r="R67" s="45">
        <v>-400000</v>
      </c>
      <c r="S67" s="45">
        <v>-100000</v>
      </c>
      <c r="T67" s="45">
        <f t="shared" si="48"/>
        <v>0</v>
      </c>
      <c r="U67" s="45">
        <v>0</v>
      </c>
      <c r="V67" s="45">
        <v>30000</v>
      </c>
      <c r="W67" s="45">
        <v>0</v>
      </c>
      <c r="X67" s="45">
        <v>0</v>
      </c>
      <c r="Y67" s="45">
        <v>0</v>
      </c>
      <c r="Z67" s="42">
        <v>0</v>
      </c>
      <c r="AA67" s="45">
        <v>0</v>
      </c>
      <c r="AB67" s="45">
        <v>0</v>
      </c>
      <c r="AC67" s="45">
        <v>0</v>
      </c>
      <c r="AD67" s="45">
        <v>0</v>
      </c>
      <c r="AE67" s="45">
        <v>0</v>
      </c>
      <c r="AF67" s="45">
        <v>-30000</v>
      </c>
      <c r="AG67" s="45">
        <f t="shared" si="49"/>
        <v>0</v>
      </c>
      <c r="AH67" s="45">
        <v>0</v>
      </c>
      <c r="AI67" s="45">
        <v>30000</v>
      </c>
      <c r="AJ67" s="45">
        <v>0</v>
      </c>
      <c r="AK67" s="45">
        <v>0</v>
      </c>
      <c r="AL67" s="45">
        <v>0</v>
      </c>
      <c r="AM67" s="45">
        <v>0</v>
      </c>
      <c r="AN67" s="45">
        <v>0</v>
      </c>
      <c r="AO67" s="45">
        <v>0</v>
      </c>
      <c r="AP67" s="45">
        <v>0</v>
      </c>
      <c r="AQ67" s="45">
        <v>0</v>
      </c>
      <c r="AR67" s="45">
        <v>0</v>
      </c>
      <c r="AS67" s="143">
        <v>-30000</v>
      </c>
      <c r="AT67" s="45">
        <f t="shared" si="51"/>
        <v>0</v>
      </c>
      <c r="AU67" s="45">
        <v>0</v>
      </c>
      <c r="AV67" s="45">
        <v>30000</v>
      </c>
      <c r="AW67" s="45">
        <v>0</v>
      </c>
      <c r="AX67" s="45">
        <v>0</v>
      </c>
      <c r="AY67" s="45">
        <v>0</v>
      </c>
      <c r="AZ67" s="42">
        <v>0</v>
      </c>
      <c r="BA67" s="45">
        <v>0</v>
      </c>
      <c r="BB67" s="45">
        <v>0</v>
      </c>
      <c r="BC67" s="45">
        <v>0</v>
      </c>
      <c r="BD67" s="45">
        <v>0</v>
      </c>
      <c r="BE67" s="45">
        <v>0</v>
      </c>
      <c r="BF67" s="45">
        <v>-30000</v>
      </c>
      <c r="BG67" s="45">
        <f t="shared" si="50"/>
        <v>0</v>
      </c>
      <c r="BH67" s="26"/>
    </row>
    <row r="68" spans="1:60" s="15" customFormat="1" ht="21" customHeight="1" x14ac:dyDescent="0.2">
      <c r="A68" s="38" t="s">
        <v>191</v>
      </c>
      <c r="B68" s="118"/>
      <c r="C68" s="119" t="s">
        <v>192</v>
      </c>
      <c r="D68" s="38">
        <f>SUM(D69:D74)</f>
        <v>3770000</v>
      </c>
      <c r="E68" s="38">
        <f>SUM(E69:E74)</f>
        <v>0</v>
      </c>
      <c r="F68" s="38">
        <f t="shared" ref="F68:BG68" si="52">SUM(F69:F74)</f>
        <v>2450000</v>
      </c>
      <c r="G68" s="38">
        <f>SUM(G69:G74)</f>
        <v>1320000</v>
      </c>
      <c r="H68" s="38">
        <f>SUM(H69:H74)</f>
        <v>420000</v>
      </c>
      <c r="I68" s="38">
        <f t="shared" si="52"/>
        <v>0</v>
      </c>
      <c r="J68" s="38">
        <f t="shared" si="52"/>
        <v>0</v>
      </c>
      <c r="K68" s="38">
        <f t="shared" si="52"/>
        <v>0</v>
      </c>
      <c r="L68" s="38">
        <f t="shared" si="52"/>
        <v>0</v>
      </c>
      <c r="M68" s="38">
        <f>SUM(M69:M74)</f>
        <v>0</v>
      </c>
      <c r="N68" s="38">
        <f t="shared" si="52"/>
        <v>0</v>
      </c>
      <c r="O68" s="38">
        <f t="shared" si="52"/>
        <v>650000</v>
      </c>
      <c r="P68" s="38">
        <f t="shared" si="52"/>
        <v>0</v>
      </c>
      <c r="Q68" s="38">
        <f t="shared" si="52"/>
        <v>0</v>
      </c>
      <c r="R68" s="38">
        <f t="shared" si="52"/>
        <v>-650000</v>
      </c>
      <c r="S68" s="38">
        <f>SUM(S69:S74)</f>
        <v>-420000</v>
      </c>
      <c r="T68" s="38">
        <f t="shared" si="52"/>
        <v>0</v>
      </c>
      <c r="U68" s="38">
        <f t="shared" si="52"/>
        <v>0</v>
      </c>
      <c r="V68" s="38">
        <f t="shared" si="52"/>
        <v>140000</v>
      </c>
      <c r="W68" s="38">
        <f t="shared" si="52"/>
        <v>0</v>
      </c>
      <c r="X68" s="38">
        <f t="shared" si="52"/>
        <v>0</v>
      </c>
      <c r="Y68" s="38">
        <f t="shared" si="52"/>
        <v>0</v>
      </c>
      <c r="Z68" s="38">
        <f>SUM(Z69:Z74)</f>
        <v>0</v>
      </c>
      <c r="AA68" s="38">
        <f t="shared" si="52"/>
        <v>0</v>
      </c>
      <c r="AB68" s="38">
        <f t="shared" si="52"/>
        <v>0</v>
      </c>
      <c r="AC68" s="38">
        <f t="shared" si="52"/>
        <v>0</v>
      </c>
      <c r="AD68" s="38">
        <f t="shared" si="52"/>
        <v>0</v>
      </c>
      <c r="AE68" s="38">
        <f t="shared" si="52"/>
        <v>0</v>
      </c>
      <c r="AF68" s="38">
        <f t="shared" si="52"/>
        <v>-140000</v>
      </c>
      <c r="AG68" s="38">
        <f t="shared" si="52"/>
        <v>0</v>
      </c>
      <c r="AH68" s="38">
        <f t="shared" si="52"/>
        <v>0</v>
      </c>
      <c r="AI68" s="38">
        <f t="shared" si="52"/>
        <v>140000</v>
      </c>
      <c r="AJ68" s="38">
        <f t="shared" si="52"/>
        <v>0</v>
      </c>
      <c r="AK68" s="38">
        <f t="shared" si="52"/>
        <v>0</v>
      </c>
      <c r="AL68" s="38">
        <f t="shared" si="52"/>
        <v>0</v>
      </c>
      <c r="AM68" s="38">
        <f t="shared" si="52"/>
        <v>0</v>
      </c>
      <c r="AN68" s="38">
        <f t="shared" si="52"/>
        <v>0</v>
      </c>
      <c r="AO68" s="38">
        <f t="shared" si="52"/>
        <v>0</v>
      </c>
      <c r="AP68" s="38">
        <f t="shared" si="52"/>
        <v>0</v>
      </c>
      <c r="AQ68" s="38">
        <f t="shared" si="52"/>
        <v>0</v>
      </c>
      <c r="AR68" s="38">
        <f t="shared" si="52"/>
        <v>0</v>
      </c>
      <c r="AS68" s="38">
        <f>SUM(AS69:AS74)</f>
        <v>-140000</v>
      </c>
      <c r="AT68" s="38">
        <f>SUM(AT69:AT74)</f>
        <v>0</v>
      </c>
      <c r="AU68" s="38">
        <f t="shared" si="52"/>
        <v>0</v>
      </c>
      <c r="AV68" s="38">
        <f t="shared" si="52"/>
        <v>140000</v>
      </c>
      <c r="AW68" s="38">
        <f t="shared" si="52"/>
        <v>0</v>
      </c>
      <c r="AX68" s="38">
        <f t="shared" si="52"/>
        <v>0</v>
      </c>
      <c r="AY68" s="38">
        <f>SUM(AY69:AY74)</f>
        <v>0</v>
      </c>
      <c r="AZ68" s="38">
        <f>SUM(AZ69:AZ74)</f>
        <v>0</v>
      </c>
      <c r="BA68" s="38">
        <f t="shared" si="52"/>
        <v>0</v>
      </c>
      <c r="BB68" s="38">
        <f t="shared" si="52"/>
        <v>0</v>
      </c>
      <c r="BC68" s="38">
        <f t="shared" si="52"/>
        <v>0</v>
      </c>
      <c r="BD68" s="38">
        <f t="shared" si="52"/>
        <v>0</v>
      </c>
      <c r="BE68" s="38">
        <f t="shared" si="52"/>
        <v>0</v>
      </c>
      <c r="BF68" s="38">
        <f>SUM(BF69:BF74)</f>
        <v>-140000</v>
      </c>
      <c r="BG68" s="38">
        <f t="shared" si="52"/>
        <v>0</v>
      </c>
      <c r="BH68" s="26"/>
    </row>
    <row r="69" spans="1:60" s="15" customFormat="1" ht="21" customHeight="1" x14ac:dyDescent="0.2">
      <c r="A69" s="45" t="s">
        <v>193</v>
      </c>
      <c r="B69" s="155" t="s">
        <v>79</v>
      </c>
      <c r="C69" s="156" t="s">
        <v>194</v>
      </c>
      <c r="D69" s="45">
        <v>2650000</v>
      </c>
      <c r="E69" s="159">
        <v>0</v>
      </c>
      <c r="F69" s="42">
        <v>1650000</v>
      </c>
      <c r="G69" s="45">
        <f t="shared" ref="G69:G74" si="53">SUM(D69:E69)-F69</f>
        <v>1000000</v>
      </c>
      <c r="H69" s="45">
        <v>300000</v>
      </c>
      <c r="I69" s="45">
        <v>0</v>
      </c>
      <c r="J69" s="45">
        <v>0</v>
      </c>
      <c r="K69" s="45">
        <v>0</v>
      </c>
      <c r="L69" s="45">
        <v>0</v>
      </c>
      <c r="M69" s="42">
        <v>0</v>
      </c>
      <c r="N69" s="45">
        <v>0</v>
      </c>
      <c r="O69" s="45">
        <v>350000</v>
      </c>
      <c r="P69" s="45">
        <v>0</v>
      </c>
      <c r="Q69" s="45">
        <v>0</v>
      </c>
      <c r="R69" s="45">
        <v>-350000</v>
      </c>
      <c r="S69" s="45">
        <v>-300000</v>
      </c>
      <c r="T69" s="45">
        <f>SUM(H69:S69)</f>
        <v>0</v>
      </c>
      <c r="U69" s="45">
        <v>0</v>
      </c>
      <c r="V69" s="45">
        <v>100000</v>
      </c>
      <c r="W69" s="45">
        <v>0</v>
      </c>
      <c r="X69" s="45">
        <v>0</v>
      </c>
      <c r="Y69" s="45">
        <v>0</v>
      </c>
      <c r="Z69" s="42">
        <v>0</v>
      </c>
      <c r="AA69" s="45">
        <v>0</v>
      </c>
      <c r="AB69" s="45">
        <v>0</v>
      </c>
      <c r="AC69" s="45">
        <v>0</v>
      </c>
      <c r="AD69" s="45">
        <v>0</v>
      </c>
      <c r="AE69" s="45">
        <v>0</v>
      </c>
      <c r="AF69" s="45">
        <v>-100000</v>
      </c>
      <c r="AG69" s="45">
        <f t="shared" ref="AG69:AG74" si="54">SUM(U69:AF69)</f>
        <v>0</v>
      </c>
      <c r="AH69" s="45">
        <v>0</v>
      </c>
      <c r="AI69" s="45">
        <v>100000</v>
      </c>
      <c r="AJ69" s="45">
        <v>0</v>
      </c>
      <c r="AK69" s="45">
        <v>0</v>
      </c>
      <c r="AL69" s="45">
        <v>0</v>
      </c>
      <c r="AM69" s="45">
        <v>0</v>
      </c>
      <c r="AN69" s="45">
        <v>0</v>
      </c>
      <c r="AO69" s="45">
        <v>0</v>
      </c>
      <c r="AP69" s="45">
        <v>0</v>
      </c>
      <c r="AQ69" s="45">
        <v>0</v>
      </c>
      <c r="AR69" s="45">
        <v>0</v>
      </c>
      <c r="AS69" s="143">
        <v>-100000</v>
      </c>
      <c r="AT69" s="45">
        <f>SUM(AH69:AS69)</f>
        <v>0</v>
      </c>
      <c r="AU69" s="45">
        <v>0</v>
      </c>
      <c r="AV69" s="45">
        <v>100000</v>
      </c>
      <c r="AW69" s="45">
        <v>0</v>
      </c>
      <c r="AX69" s="45">
        <v>0</v>
      </c>
      <c r="AY69" s="45">
        <v>0</v>
      </c>
      <c r="AZ69" s="42">
        <v>0</v>
      </c>
      <c r="BA69" s="45">
        <v>0</v>
      </c>
      <c r="BB69" s="45">
        <v>0</v>
      </c>
      <c r="BC69" s="45">
        <v>0</v>
      </c>
      <c r="BD69" s="45">
        <v>0</v>
      </c>
      <c r="BE69" s="45">
        <v>0</v>
      </c>
      <c r="BF69" s="45">
        <v>-100000</v>
      </c>
      <c r="BG69" s="45">
        <f>SUM(AU69:BF69)</f>
        <v>0</v>
      </c>
      <c r="BH69" s="26"/>
    </row>
    <row r="70" spans="1:60" s="15" customFormat="1" ht="21" customHeight="1" x14ac:dyDescent="0.2">
      <c r="A70" s="45" t="s">
        <v>195</v>
      </c>
      <c r="B70" s="155">
        <v>10</v>
      </c>
      <c r="C70" s="156" t="s">
        <v>196</v>
      </c>
      <c r="D70" s="45"/>
      <c r="E70" s="159">
        <v>0</v>
      </c>
      <c r="F70" s="42">
        <v>0</v>
      </c>
      <c r="G70" s="45">
        <f t="shared" si="53"/>
        <v>0</v>
      </c>
      <c r="H70" s="45">
        <v>0</v>
      </c>
      <c r="I70" s="45">
        <v>0</v>
      </c>
      <c r="J70" s="45">
        <v>0</v>
      </c>
      <c r="K70" s="45">
        <v>0</v>
      </c>
      <c r="L70" s="45">
        <v>0</v>
      </c>
      <c r="M70" s="42">
        <v>0</v>
      </c>
      <c r="N70" s="45">
        <v>0</v>
      </c>
      <c r="O70" s="45">
        <v>0</v>
      </c>
      <c r="P70" s="45">
        <v>0</v>
      </c>
      <c r="Q70" s="45">
        <v>0</v>
      </c>
      <c r="R70" s="45">
        <v>0</v>
      </c>
      <c r="S70" s="45">
        <v>0</v>
      </c>
      <c r="T70" s="45">
        <f>SUM(H70:S70)</f>
        <v>0</v>
      </c>
      <c r="U70" s="45">
        <v>0</v>
      </c>
      <c r="V70" s="45">
        <v>0</v>
      </c>
      <c r="W70" s="45">
        <v>0</v>
      </c>
      <c r="X70" s="45">
        <v>0</v>
      </c>
      <c r="Y70" s="45">
        <v>0</v>
      </c>
      <c r="Z70" s="42">
        <v>0</v>
      </c>
      <c r="AA70" s="45">
        <v>0</v>
      </c>
      <c r="AB70" s="45">
        <v>0</v>
      </c>
      <c r="AC70" s="45">
        <v>0</v>
      </c>
      <c r="AD70" s="45">
        <v>0</v>
      </c>
      <c r="AE70" s="45">
        <v>0</v>
      </c>
      <c r="AF70" s="45">
        <v>0</v>
      </c>
      <c r="AG70" s="45">
        <f t="shared" si="54"/>
        <v>0</v>
      </c>
      <c r="AH70" s="45">
        <v>0</v>
      </c>
      <c r="AI70" s="45">
        <v>0</v>
      </c>
      <c r="AJ70" s="45">
        <v>0</v>
      </c>
      <c r="AK70" s="45">
        <v>0</v>
      </c>
      <c r="AL70" s="45">
        <v>0</v>
      </c>
      <c r="AM70" s="45">
        <v>0</v>
      </c>
      <c r="AN70" s="45">
        <v>0</v>
      </c>
      <c r="AO70" s="45">
        <v>0</v>
      </c>
      <c r="AP70" s="45">
        <v>0</v>
      </c>
      <c r="AQ70" s="45">
        <v>0</v>
      </c>
      <c r="AR70" s="45">
        <v>0</v>
      </c>
      <c r="AS70" s="143">
        <v>0</v>
      </c>
      <c r="AT70" s="45">
        <f t="shared" ref="AT70:AT74" si="55">SUM(AH70:AS70)</f>
        <v>0</v>
      </c>
      <c r="AU70" s="45">
        <v>0</v>
      </c>
      <c r="AV70" s="45">
        <v>0</v>
      </c>
      <c r="AW70" s="45">
        <v>0</v>
      </c>
      <c r="AX70" s="45">
        <v>0</v>
      </c>
      <c r="AY70" s="45">
        <v>0</v>
      </c>
      <c r="AZ70" s="42">
        <v>0</v>
      </c>
      <c r="BA70" s="45">
        <v>0</v>
      </c>
      <c r="BB70" s="45">
        <v>0</v>
      </c>
      <c r="BC70" s="45">
        <v>0</v>
      </c>
      <c r="BD70" s="45">
        <v>0</v>
      </c>
      <c r="BE70" s="45">
        <v>0</v>
      </c>
      <c r="BF70" s="45">
        <v>0</v>
      </c>
      <c r="BG70" s="45">
        <f>SUM(AU70:BF70)</f>
        <v>0</v>
      </c>
      <c r="BH70" s="26"/>
    </row>
    <row r="71" spans="1:60" s="15" customFormat="1" ht="21" customHeight="1" x14ac:dyDescent="0.2">
      <c r="A71" s="45" t="s">
        <v>197</v>
      </c>
      <c r="B71" s="155">
        <v>10</v>
      </c>
      <c r="C71" s="156" t="s">
        <v>198</v>
      </c>
      <c r="D71" s="45"/>
      <c r="E71" s="159">
        <v>0</v>
      </c>
      <c r="F71" s="42">
        <v>0</v>
      </c>
      <c r="G71" s="45">
        <f t="shared" si="53"/>
        <v>0</v>
      </c>
      <c r="H71" s="45">
        <v>0</v>
      </c>
      <c r="I71" s="45">
        <v>0</v>
      </c>
      <c r="J71" s="45">
        <v>0</v>
      </c>
      <c r="K71" s="45">
        <v>0</v>
      </c>
      <c r="L71" s="45">
        <v>0</v>
      </c>
      <c r="M71" s="42">
        <v>0</v>
      </c>
      <c r="N71" s="45">
        <v>0</v>
      </c>
      <c r="O71" s="45">
        <v>0</v>
      </c>
      <c r="P71" s="45">
        <v>0</v>
      </c>
      <c r="Q71" s="45">
        <v>0</v>
      </c>
      <c r="R71" s="45">
        <v>0</v>
      </c>
      <c r="S71" s="45">
        <v>0</v>
      </c>
      <c r="T71" s="45">
        <f>SUM(H71:S71)</f>
        <v>0</v>
      </c>
      <c r="U71" s="45">
        <v>0</v>
      </c>
      <c r="V71" s="45">
        <v>0</v>
      </c>
      <c r="W71" s="45">
        <v>0</v>
      </c>
      <c r="X71" s="45">
        <v>0</v>
      </c>
      <c r="Y71" s="45">
        <v>0</v>
      </c>
      <c r="Z71" s="42">
        <v>0</v>
      </c>
      <c r="AA71" s="45">
        <v>0</v>
      </c>
      <c r="AB71" s="45">
        <v>0</v>
      </c>
      <c r="AC71" s="45">
        <v>0</v>
      </c>
      <c r="AD71" s="45">
        <v>0</v>
      </c>
      <c r="AE71" s="45">
        <v>0</v>
      </c>
      <c r="AF71" s="45">
        <v>0</v>
      </c>
      <c r="AG71" s="45">
        <f t="shared" si="54"/>
        <v>0</v>
      </c>
      <c r="AH71" s="45">
        <v>0</v>
      </c>
      <c r="AI71" s="45">
        <v>0</v>
      </c>
      <c r="AJ71" s="45">
        <v>0</v>
      </c>
      <c r="AK71" s="45">
        <v>0</v>
      </c>
      <c r="AL71" s="45">
        <v>0</v>
      </c>
      <c r="AM71" s="45">
        <v>0</v>
      </c>
      <c r="AN71" s="45">
        <v>0</v>
      </c>
      <c r="AO71" s="45">
        <v>0</v>
      </c>
      <c r="AP71" s="45">
        <v>0</v>
      </c>
      <c r="AQ71" s="45">
        <v>0</v>
      </c>
      <c r="AR71" s="45">
        <v>0</v>
      </c>
      <c r="AS71" s="143">
        <v>0</v>
      </c>
      <c r="AT71" s="45">
        <f t="shared" si="55"/>
        <v>0</v>
      </c>
      <c r="AU71" s="45">
        <v>0</v>
      </c>
      <c r="AV71" s="45">
        <v>0</v>
      </c>
      <c r="AW71" s="45">
        <v>0</v>
      </c>
      <c r="AX71" s="45">
        <v>0</v>
      </c>
      <c r="AY71" s="45">
        <v>0</v>
      </c>
      <c r="AZ71" s="42">
        <v>0</v>
      </c>
      <c r="BA71" s="45">
        <v>0</v>
      </c>
      <c r="BB71" s="45">
        <v>0</v>
      </c>
      <c r="BC71" s="45">
        <v>0</v>
      </c>
      <c r="BD71" s="45">
        <v>0</v>
      </c>
      <c r="BE71" s="45">
        <v>0</v>
      </c>
      <c r="BF71" s="45">
        <v>0</v>
      </c>
      <c r="BG71" s="45">
        <f>SUM(AU71:BF71)</f>
        <v>0</v>
      </c>
      <c r="BH71" s="26"/>
    </row>
    <row r="72" spans="1:60" s="15" customFormat="1" ht="21" customHeight="1" x14ac:dyDescent="0.2">
      <c r="A72" s="45" t="s">
        <v>199</v>
      </c>
      <c r="B72" s="155">
        <v>10</v>
      </c>
      <c r="C72" s="156" t="s">
        <v>158</v>
      </c>
      <c r="D72" s="45"/>
      <c r="E72" s="159">
        <v>0</v>
      </c>
      <c r="F72" s="42">
        <v>0</v>
      </c>
      <c r="G72" s="45">
        <f t="shared" si="53"/>
        <v>0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 s="42"/>
      <c r="N72" s="45">
        <v>0</v>
      </c>
      <c r="O72" s="45">
        <v>0</v>
      </c>
      <c r="P72" s="45">
        <v>0</v>
      </c>
      <c r="Q72" s="45">
        <v>0</v>
      </c>
      <c r="R72" s="45">
        <v>0</v>
      </c>
      <c r="S72" s="45">
        <v>0</v>
      </c>
      <c r="T72" s="45"/>
      <c r="U72" s="45">
        <v>0</v>
      </c>
      <c r="V72" s="45">
        <v>0</v>
      </c>
      <c r="W72" s="45"/>
      <c r="X72" s="45">
        <v>0</v>
      </c>
      <c r="Y72" s="45">
        <v>0</v>
      </c>
      <c r="Z72" s="42">
        <v>0</v>
      </c>
      <c r="AA72" s="45">
        <v>0</v>
      </c>
      <c r="AB72" s="45">
        <v>0</v>
      </c>
      <c r="AC72" s="45">
        <v>0</v>
      </c>
      <c r="AD72" s="45">
        <v>0</v>
      </c>
      <c r="AE72" s="45">
        <v>0</v>
      </c>
      <c r="AF72" s="45">
        <v>0</v>
      </c>
      <c r="AG72" s="45">
        <f t="shared" si="54"/>
        <v>0</v>
      </c>
      <c r="AH72" s="45">
        <v>0</v>
      </c>
      <c r="AI72" s="45">
        <v>0</v>
      </c>
      <c r="AJ72" s="45">
        <v>0</v>
      </c>
      <c r="AK72" s="45">
        <v>0</v>
      </c>
      <c r="AL72" s="45">
        <v>0</v>
      </c>
      <c r="AM72" s="45">
        <v>0</v>
      </c>
      <c r="AN72" s="45">
        <v>0</v>
      </c>
      <c r="AO72" s="45">
        <v>0</v>
      </c>
      <c r="AP72" s="45">
        <v>0</v>
      </c>
      <c r="AQ72" s="45">
        <v>0</v>
      </c>
      <c r="AR72" s="45">
        <v>0</v>
      </c>
      <c r="AS72" s="143">
        <v>0</v>
      </c>
      <c r="AT72" s="45">
        <f t="shared" si="55"/>
        <v>0</v>
      </c>
      <c r="AU72" s="45">
        <v>0</v>
      </c>
      <c r="AV72" s="45">
        <v>0</v>
      </c>
      <c r="AW72" s="45">
        <v>0</v>
      </c>
      <c r="AX72" s="45">
        <v>0</v>
      </c>
      <c r="AY72" s="45">
        <v>0</v>
      </c>
      <c r="AZ72" s="42"/>
      <c r="BA72" s="45">
        <v>0</v>
      </c>
      <c r="BB72" s="45">
        <v>0</v>
      </c>
      <c r="BC72" s="45">
        <v>0</v>
      </c>
      <c r="BD72" s="45">
        <v>0</v>
      </c>
      <c r="BE72" s="45">
        <v>0</v>
      </c>
      <c r="BF72" s="45">
        <v>0</v>
      </c>
      <c r="BG72" s="45"/>
      <c r="BH72" s="26"/>
    </row>
    <row r="73" spans="1:60" s="15" customFormat="1" ht="21" customHeight="1" x14ac:dyDescent="0.2">
      <c r="A73" s="45" t="s">
        <v>200</v>
      </c>
      <c r="B73" s="155" t="s">
        <v>79</v>
      </c>
      <c r="C73" s="156" t="s">
        <v>160</v>
      </c>
      <c r="D73" s="45">
        <v>1120000</v>
      </c>
      <c r="E73" s="159">
        <v>0</v>
      </c>
      <c r="F73" s="42">
        <v>800000</v>
      </c>
      <c r="G73" s="45">
        <f t="shared" si="53"/>
        <v>320000</v>
      </c>
      <c r="H73" s="45">
        <v>120000</v>
      </c>
      <c r="I73" s="45">
        <v>0</v>
      </c>
      <c r="J73" s="45">
        <v>0</v>
      </c>
      <c r="K73" s="45">
        <v>0</v>
      </c>
      <c r="L73" s="45">
        <v>0</v>
      </c>
      <c r="M73" s="42">
        <v>0</v>
      </c>
      <c r="N73" s="45">
        <v>0</v>
      </c>
      <c r="O73" s="45">
        <v>300000</v>
      </c>
      <c r="P73" s="45">
        <v>0</v>
      </c>
      <c r="Q73" s="45">
        <v>0</v>
      </c>
      <c r="R73" s="45">
        <v>-300000</v>
      </c>
      <c r="S73" s="45">
        <v>-120000</v>
      </c>
      <c r="T73" s="45">
        <f>SUM(H73:S73)</f>
        <v>0</v>
      </c>
      <c r="U73" s="45">
        <v>0</v>
      </c>
      <c r="V73" s="45">
        <v>40000</v>
      </c>
      <c r="W73" s="45">
        <v>0</v>
      </c>
      <c r="X73" s="45">
        <v>0</v>
      </c>
      <c r="Y73" s="45">
        <v>0</v>
      </c>
      <c r="Z73" s="42">
        <v>0</v>
      </c>
      <c r="AA73" s="45">
        <v>0</v>
      </c>
      <c r="AB73" s="45">
        <v>0</v>
      </c>
      <c r="AC73" s="45">
        <v>0</v>
      </c>
      <c r="AD73" s="45">
        <v>0</v>
      </c>
      <c r="AE73" s="45">
        <v>0</v>
      </c>
      <c r="AF73" s="45">
        <v>-40000</v>
      </c>
      <c r="AG73" s="45">
        <f t="shared" si="54"/>
        <v>0</v>
      </c>
      <c r="AH73" s="45">
        <v>0</v>
      </c>
      <c r="AI73" s="45">
        <v>40000</v>
      </c>
      <c r="AJ73" s="45">
        <v>0</v>
      </c>
      <c r="AK73" s="45">
        <v>0</v>
      </c>
      <c r="AL73" s="45">
        <v>0</v>
      </c>
      <c r="AM73" s="45">
        <v>0</v>
      </c>
      <c r="AN73" s="45">
        <v>0</v>
      </c>
      <c r="AO73" s="45">
        <v>0</v>
      </c>
      <c r="AP73" s="45">
        <v>0</v>
      </c>
      <c r="AQ73" s="45">
        <v>0</v>
      </c>
      <c r="AR73" s="45">
        <v>0</v>
      </c>
      <c r="AS73" s="143">
        <v>-40000</v>
      </c>
      <c r="AT73" s="45">
        <f t="shared" si="55"/>
        <v>0</v>
      </c>
      <c r="AU73" s="45">
        <v>0</v>
      </c>
      <c r="AV73" s="45">
        <v>40000</v>
      </c>
      <c r="AW73" s="45">
        <v>0</v>
      </c>
      <c r="AX73" s="45">
        <v>0</v>
      </c>
      <c r="AY73" s="45">
        <v>0</v>
      </c>
      <c r="AZ73" s="42">
        <v>0</v>
      </c>
      <c r="BA73" s="45">
        <v>0</v>
      </c>
      <c r="BB73" s="45">
        <v>0</v>
      </c>
      <c r="BC73" s="45">
        <v>0</v>
      </c>
      <c r="BD73" s="45">
        <v>0</v>
      </c>
      <c r="BE73" s="45">
        <v>0</v>
      </c>
      <c r="BF73" s="45">
        <v>-40000</v>
      </c>
      <c r="BG73" s="45">
        <f>SUM(AU73:BF73)</f>
        <v>0</v>
      </c>
      <c r="BH73" s="26"/>
    </row>
    <row r="74" spans="1:60" s="15" customFormat="1" ht="21" customHeight="1" x14ac:dyDescent="0.2">
      <c r="A74" s="45" t="s">
        <v>201</v>
      </c>
      <c r="B74" s="155">
        <v>10</v>
      </c>
      <c r="C74" s="156" t="s">
        <v>162</v>
      </c>
      <c r="D74" s="45"/>
      <c r="E74" s="159">
        <v>0</v>
      </c>
      <c r="F74" s="42">
        <v>0</v>
      </c>
      <c r="G74" s="45">
        <f t="shared" si="53"/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2">
        <v>0</v>
      </c>
      <c r="N74" s="45">
        <v>0</v>
      </c>
      <c r="O74" s="45">
        <v>0</v>
      </c>
      <c r="P74" s="45">
        <v>0</v>
      </c>
      <c r="Q74" s="45">
        <v>0</v>
      </c>
      <c r="R74" s="45">
        <v>0</v>
      </c>
      <c r="S74" s="45">
        <v>0</v>
      </c>
      <c r="T74" s="45">
        <f>SUM(H74:S74)</f>
        <v>0</v>
      </c>
      <c r="U74" s="45">
        <v>0</v>
      </c>
      <c r="V74" s="45">
        <v>0</v>
      </c>
      <c r="W74" s="45">
        <v>0</v>
      </c>
      <c r="X74" s="45">
        <v>0</v>
      </c>
      <c r="Y74" s="45">
        <v>0</v>
      </c>
      <c r="Z74" s="42">
        <v>0</v>
      </c>
      <c r="AA74" s="45">
        <v>0</v>
      </c>
      <c r="AB74" s="45">
        <v>0</v>
      </c>
      <c r="AC74" s="45">
        <v>0</v>
      </c>
      <c r="AD74" s="45">
        <v>0</v>
      </c>
      <c r="AE74" s="45">
        <v>0</v>
      </c>
      <c r="AF74" s="45">
        <v>0</v>
      </c>
      <c r="AG74" s="45">
        <f t="shared" si="54"/>
        <v>0</v>
      </c>
      <c r="AH74" s="45">
        <v>0</v>
      </c>
      <c r="AI74" s="45">
        <v>0</v>
      </c>
      <c r="AJ74" s="45">
        <v>0</v>
      </c>
      <c r="AK74" s="45">
        <v>0</v>
      </c>
      <c r="AL74" s="45">
        <v>0</v>
      </c>
      <c r="AM74" s="45">
        <v>0</v>
      </c>
      <c r="AN74" s="45">
        <v>0</v>
      </c>
      <c r="AO74" s="45">
        <v>0</v>
      </c>
      <c r="AP74" s="45">
        <v>0</v>
      </c>
      <c r="AQ74" s="45">
        <v>0</v>
      </c>
      <c r="AR74" s="45">
        <v>0</v>
      </c>
      <c r="AS74" s="143">
        <v>0</v>
      </c>
      <c r="AT74" s="45">
        <f t="shared" si="55"/>
        <v>0</v>
      </c>
      <c r="AU74" s="45">
        <v>0</v>
      </c>
      <c r="AV74" s="45">
        <v>0</v>
      </c>
      <c r="AW74" s="45">
        <v>0</v>
      </c>
      <c r="AX74" s="45">
        <v>0</v>
      </c>
      <c r="AY74" s="45">
        <v>0</v>
      </c>
      <c r="AZ74" s="42">
        <v>0</v>
      </c>
      <c r="BA74" s="45">
        <v>0</v>
      </c>
      <c r="BB74" s="45">
        <v>0</v>
      </c>
      <c r="BC74" s="45">
        <v>0</v>
      </c>
      <c r="BD74" s="45">
        <v>0</v>
      </c>
      <c r="BE74" s="45">
        <v>0</v>
      </c>
      <c r="BF74" s="45">
        <v>0</v>
      </c>
      <c r="BG74" s="45">
        <f>SUM(AU74:BF74)</f>
        <v>0</v>
      </c>
      <c r="BH74" s="26"/>
    </row>
    <row r="75" spans="1:60" ht="21" customHeight="1" x14ac:dyDescent="0.2">
      <c r="A75" s="107" t="s">
        <v>202</v>
      </c>
      <c r="B75" s="151"/>
      <c r="C75" s="109" t="s">
        <v>203</v>
      </c>
      <c r="D75" s="107">
        <f t="shared" ref="D75:BG75" si="56">+D76+D78+D84+D88+D95+D101</f>
        <v>17703295160</v>
      </c>
      <c r="E75" s="107">
        <f t="shared" si="56"/>
        <v>6259932307.6199999</v>
      </c>
      <c r="F75" s="107">
        <f t="shared" si="56"/>
        <v>1969032657.6200001</v>
      </c>
      <c r="G75" s="107">
        <f t="shared" si="56"/>
        <v>21994194810</v>
      </c>
      <c r="H75" s="107">
        <f t="shared" si="56"/>
        <v>12174996433.68</v>
      </c>
      <c r="I75" s="107">
        <f t="shared" si="56"/>
        <v>2063042846.99</v>
      </c>
      <c r="J75" s="107">
        <f t="shared" si="56"/>
        <v>2464706232.5999999</v>
      </c>
      <c r="K75" s="107">
        <f t="shared" si="56"/>
        <v>489788120.75999999</v>
      </c>
      <c r="L75" s="107">
        <f t="shared" si="56"/>
        <v>9169055.1599999983</v>
      </c>
      <c r="M75" s="107">
        <f t="shared" si="56"/>
        <v>-3074002.7800000012</v>
      </c>
      <c r="N75" s="107">
        <f t="shared" si="56"/>
        <v>-16152094.140000001</v>
      </c>
      <c r="O75" s="107">
        <f t="shared" si="56"/>
        <v>332763808.12</v>
      </c>
      <c r="P75" s="107">
        <f t="shared" si="56"/>
        <v>2782331276.9899993</v>
      </c>
      <c r="Q75" s="107">
        <f t="shared" si="56"/>
        <v>1173188071.3299999</v>
      </c>
      <c r="R75" s="107">
        <f t="shared" si="56"/>
        <v>-30387528.269999996</v>
      </c>
      <c r="S75" s="107">
        <f>+S76+S78+S84+S88+S95+S101</f>
        <v>-365052763.30999994</v>
      </c>
      <c r="T75" s="107">
        <f t="shared" si="56"/>
        <v>21075319457.130001</v>
      </c>
      <c r="U75" s="107">
        <f t="shared" si="56"/>
        <v>8230104775.9399996</v>
      </c>
      <c r="V75" s="107">
        <f t="shared" si="56"/>
        <v>1009229101.2099999</v>
      </c>
      <c r="W75" s="107">
        <f t="shared" si="56"/>
        <v>673524500.8499999</v>
      </c>
      <c r="X75" s="107">
        <f t="shared" si="56"/>
        <v>1658758944.6699998</v>
      </c>
      <c r="Y75" s="107">
        <f t="shared" si="56"/>
        <v>1261537678.4000001</v>
      </c>
      <c r="Z75" s="107">
        <f t="shared" si="56"/>
        <v>843100395.80999994</v>
      </c>
      <c r="AA75" s="107">
        <f t="shared" si="56"/>
        <v>934500037.81999993</v>
      </c>
      <c r="AB75" s="107">
        <f t="shared" si="56"/>
        <v>532222591.92000002</v>
      </c>
      <c r="AC75" s="107">
        <f t="shared" si="56"/>
        <v>1692258238.4099998</v>
      </c>
      <c r="AD75" s="107">
        <f t="shared" si="56"/>
        <v>1751065923.74</v>
      </c>
      <c r="AE75" s="107">
        <f t="shared" si="56"/>
        <v>891055873.31999993</v>
      </c>
      <c r="AF75" s="107">
        <f t="shared" si="56"/>
        <v>1597961395.04</v>
      </c>
      <c r="AG75" s="107">
        <f t="shared" si="56"/>
        <v>21075319457.130005</v>
      </c>
      <c r="AH75" s="107">
        <f t="shared" si="56"/>
        <v>399570804.83999997</v>
      </c>
      <c r="AI75" s="107">
        <f t="shared" si="56"/>
        <v>881726678.75</v>
      </c>
      <c r="AJ75" s="107">
        <f t="shared" si="56"/>
        <v>3006834493.48</v>
      </c>
      <c r="AK75" s="107">
        <f t="shared" si="56"/>
        <v>1072761382.42</v>
      </c>
      <c r="AL75" s="107">
        <f t="shared" si="56"/>
        <v>1152404131.0299997</v>
      </c>
      <c r="AM75" s="107">
        <f t="shared" si="56"/>
        <v>1265099922.0299997</v>
      </c>
      <c r="AN75" s="107">
        <f t="shared" si="56"/>
        <v>1202274827.8999999</v>
      </c>
      <c r="AO75" s="107">
        <f t="shared" si="56"/>
        <v>1398363027.79</v>
      </c>
      <c r="AP75" s="107">
        <f t="shared" si="56"/>
        <v>1241501121.01</v>
      </c>
      <c r="AQ75" s="107">
        <f t="shared" si="56"/>
        <v>1533904137.0999999</v>
      </c>
      <c r="AR75" s="107">
        <f t="shared" si="56"/>
        <v>1865629377.1500001</v>
      </c>
      <c r="AS75" s="107">
        <f>+AS76+AS78+AS84+AS88+AS95+AS101</f>
        <v>4267915184.29</v>
      </c>
      <c r="AT75" s="107">
        <f>AT76+AT78+AT84+AT88+AT95+AT101</f>
        <v>19287985087.790001</v>
      </c>
      <c r="AU75" s="107">
        <f t="shared" si="56"/>
        <v>399487425.83999997</v>
      </c>
      <c r="AV75" s="107">
        <f t="shared" si="56"/>
        <v>878847957.75</v>
      </c>
      <c r="AW75" s="107">
        <f t="shared" si="56"/>
        <v>3009796593.48</v>
      </c>
      <c r="AX75" s="107">
        <f t="shared" si="56"/>
        <v>1072761382.42</v>
      </c>
      <c r="AY75" s="107">
        <f>+AY76+AY78+AY84+AY88+AY95+AY101</f>
        <v>1152404131.0299997</v>
      </c>
      <c r="AZ75" s="107">
        <f t="shared" si="56"/>
        <v>1263539562.0299997</v>
      </c>
      <c r="BA75" s="107">
        <f t="shared" si="56"/>
        <v>1203835187.8999999</v>
      </c>
      <c r="BB75" s="107">
        <f t="shared" si="56"/>
        <v>1398363027.79</v>
      </c>
      <c r="BC75" s="107">
        <f t="shared" si="56"/>
        <v>1241501121.01</v>
      </c>
      <c r="BD75" s="107">
        <f t="shared" si="56"/>
        <v>1533904137.0999999</v>
      </c>
      <c r="BE75" s="107">
        <f t="shared" si="56"/>
        <v>1865629377.1500001</v>
      </c>
      <c r="BF75" s="107">
        <f>+BF76+BF78+BF84+BF88+BF95+BF101</f>
        <v>4263728184.29</v>
      </c>
      <c r="BG75" s="107">
        <f t="shared" si="56"/>
        <v>19283798087.790001</v>
      </c>
      <c r="BH75" s="26"/>
    </row>
    <row r="76" spans="1:60" s="15" customFormat="1" ht="21" customHeight="1" x14ac:dyDescent="0.2">
      <c r="A76" s="38" t="s">
        <v>204</v>
      </c>
      <c r="B76" s="118"/>
      <c r="C76" s="119" t="s">
        <v>205</v>
      </c>
      <c r="D76" s="38">
        <f>+D77</f>
        <v>0</v>
      </c>
      <c r="E76" s="38">
        <f t="shared" ref="E76:BG76" si="57">+E77</f>
        <v>0</v>
      </c>
      <c r="F76" s="38">
        <f t="shared" si="57"/>
        <v>0</v>
      </c>
      <c r="G76" s="38">
        <f t="shared" si="57"/>
        <v>0</v>
      </c>
      <c r="H76" s="38">
        <f>+H77</f>
        <v>0</v>
      </c>
      <c r="I76" s="38">
        <f t="shared" si="57"/>
        <v>0</v>
      </c>
      <c r="J76" s="38">
        <f t="shared" si="57"/>
        <v>0</v>
      </c>
      <c r="K76" s="38">
        <f t="shared" si="57"/>
        <v>0</v>
      </c>
      <c r="L76" s="38">
        <f t="shared" si="57"/>
        <v>0</v>
      </c>
      <c r="M76" s="38">
        <f t="shared" si="57"/>
        <v>0</v>
      </c>
      <c r="N76" s="38">
        <f t="shared" si="57"/>
        <v>0</v>
      </c>
      <c r="O76" s="38">
        <f t="shared" si="57"/>
        <v>0</v>
      </c>
      <c r="P76" s="38">
        <f t="shared" si="57"/>
        <v>0</v>
      </c>
      <c r="Q76" s="38">
        <f t="shared" si="57"/>
        <v>0</v>
      </c>
      <c r="R76" s="38">
        <f t="shared" si="57"/>
        <v>0</v>
      </c>
      <c r="S76" s="38">
        <f t="shared" si="57"/>
        <v>0</v>
      </c>
      <c r="T76" s="38">
        <f t="shared" si="57"/>
        <v>0</v>
      </c>
      <c r="U76" s="38">
        <f t="shared" si="57"/>
        <v>0</v>
      </c>
      <c r="V76" s="38">
        <f t="shared" si="57"/>
        <v>0</v>
      </c>
      <c r="W76" s="38">
        <f t="shared" si="57"/>
        <v>0</v>
      </c>
      <c r="X76" s="38">
        <f t="shared" si="57"/>
        <v>0</v>
      </c>
      <c r="Y76" s="38">
        <f t="shared" si="57"/>
        <v>0</v>
      </c>
      <c r="Z76" s="38">
        <f t="shared" si="57"/>
        <v>0</v>
      </c>
      <c r="AA76" s="38">
        <f t="shared" si="57"/>
        <v>0</v>
      </c>
      <c r="AB76" s="38">
        <f t="shared" si="57"/>
        <v>0</v>
      </c>
      <c r="AC76" s="38">
        <f t="shared" si="57"/>
        <v>0</v>
      </c>
      <c r="AD76" s="38">
        <f t="shared" si="57"/>
        <v>0</v>
      </c>
      <c r="AE76" s="38">
        <f t="shared" si="57"/>
        <v>0</v>
      </c>
      <c r="AF76" s="38">
        <f t="shared" si="57"/>
        <v>0</v>
      </c>
      <c r="AG76" s="38">
        <f t="shared" si="57"/>
        <v>0</v>
      </c>
      <c r="AH76" s="38">
        <f t="shared" si="57"/>
        <v>0</v>
      </c>
      <c r="AI76" s="38">
        <f t="shared" si="57"/>
        <v>0</v>
      </c>
      <c r="AJ76" s="38">
        <f t="shared" si="57"/>
        <v>0</v>
      </c>
      <c r="AK76" s="38">
        <f t="shared" si="57"/>
        <v>0</v>
      </c>
      <c r="AL76" s="38">
        <f t="shared" si="57"/>
        <v>0</v>
      </c>
      <c r="AM76" s="38">
        <f t="shared" si="57"/>
        <v>0</v>
      </c>
      <c r="AN76" s="38">
        <f t="shared" si="57"/>
        <v>0</v>
      </c>
      <c r="AO76" s="38">
        <f t="shared" si="57"/>
        <v>0</v>
      </c>
      <c r="AP76" s="38">
        <f t="shared" si="57"/>
        <v>0</v>
      </c>
      <c r="AQ76" s="38">
        <f t="shared" si="57"/>
        <v>0</v>
      </c>
      <c r="AR76" s="38">
        <f t="shared" si="57"/>
        <v>0</v>
      </c>
      <c r="AS76" s="38">
        <f t="shared" si="57"/>
        <v>0</v>
      </c>
      <c r="AT76" s="38">
        <f>+AT77</f>
        <v>0</v>
      </c>
      <c r="AU76" s="38">
        <f t="shared" si="57"/>
        <v>0</v>
      </c>
      <c r="AV76" s="38">
        <f t="shared" si="57"/>
        <v>0</v>
      </c>
      <c r="AW76" s="38">
        <f t="shared" si="57"/>
        <v>0</v>
      </c>
      <c r="AX76" s="38">
        <f t="shared" si="57"/>
        <v>0</v>
      </c>
      <c r="AY76" s="38">
        <f t="shared" si="57"/>
        <v>0</v>
      </c>
      <c r="AZ76" s="38">
        <f t="shared" si="57"/>
        <v>0</v>
      </c>
      <c r="BA76" s="38">
        <f t="shared" si="57"/>
        <v>0</v>
      </c>
      <c r="BB76" s="38">
        <f t="shared" si="57"/>
        <v>0</v>
      </c>
      <c r="BC76" s="38">
        <f t="shared" si="57"/>
        <v>0</v>
      </c>
      <c r="BD76" s="38">
        <f t="shared" si="57"/>
        <v>0</v>
      </c>
      <c r="BE76" s="38">
        <f t="shared" si="57"/>
        <v>0</v>
      </c>
      <c r="BF76" s="38">
        <f t="shared" si="57"/>
        <v>0</v>
      </c>
      <c r="BG76" s="38">
        <f t="shared" si="57"/>
        <v>0</v>
      </c>
      <c r="BH76" s="26"/>
    </row>
    <row r="77" spans="1:60" s="15" customFormat="1" ht="21" customHeight="1" x14ac:dyDescent="0.2">
      <c r="A77" s="42" t="s">
        <v>206</v>
      </c>
      <c r="B77" s="157">
        <v>10</v>
      </c>
      <c r="C77" s="153" t="s">
        <v>207</v>
      </c>
      <c r="D77" s="84">
        <v>0</v>
      </c>
      <c r="E77" s="42">
        <v>0</v>
      </c>
      <c r="F77" s="42">
        <v>0</v>
      </c>
      <c r="G77" s="45">
        <f>SUM(D77:E77)-F77</f>
        <v>0</v>
      </c>
      <c r="H77" s="45">
        <v>0</v>
      </c>
      <c r="I77" s="45">
        <v>0</v>
      </c>
      <c r="J77" s="45">
        <v>0</v>
      </c>
      <c r="K77" s="45">
        <v>0</v>
      </c>
      <c r="L77" s="45">
        <v>0</v>
      </c>
      <c r="M77" s="42">
        <v>0</v>
      </c>
      <c r="N77" s="45">
        <v>0</v>
      </c>
      <c r="O77" s="45">
        <v>0</v>
      </c>
      <c r="P77" s="45">
        <v>0</v>
      </c>
      <c r="Q77" s="45">
        <v>0</v>
      </c>
      <c r="R77" s="45">
        <v>0</v>
      </c>
      <c r="S77" s="45">
        <v>0</v>
      </c>
      <c r="T77" s="45">
        <f>SUM(H77:S77)</f>
        <v>0</v>
      </c>
      <c r="U77" s="45">
        <v>0</v>
      </c>
      <c r="V77" s="45">
        <v>0</v>
      </c>
      <c r="W77" s="45">
        <v>0</v>
      </c>
      <c r="X77" s="45">
        <v>0</v>
      </c>
      <c r="Y77" s="45">
        <v>0</v>
      </c>
      <c r="Z77" s="42">
        <v>0</v>
      </c>
      <c r="AA77" s="45">
        <v>0</v>
      </c>
      <c r="AB77" s="45">
        <v>0</v>
      </c>
      <c r="AC77" s="45">
        <v>0</v>
      </c>
      <c r="AD77" s="45">
        <v>0</v>
      </c>
      <c r="AE77" s="45">
        <v>0</v>
      </c>
      <c r="AF77" s="45">
        <v>0</v>
      </c>
      <c r="AG77" s="45">
        <f>SUM(U77:AF77)</f>
        <v>0</v>
      </c>
      <c r="AH77" s="45">
        <v>0</v>
      </c>
      <c r="AI77" s="45">
        <v>0</v>
      </c>
      <c r="AJ77" s="45">
        <v>0</v>
      </c>
      <c r="AK77" s="45">
        <v>0</v>
      </c>
      <c r="AL77" s="45">
        <v>0</v>
      </c>
      <c r="AM77" s="45">
        <v>0</v>
      </c>
      <c r="AN77" s="45">
        <v>0</v>
      </c>
      <c r="AO77" s="45">
        <v>0</v>
      </c>
      <c r="AP77" s="45">
        <v>0</v>
      </c>
      <c r="AQ77" s="45">
        <v>0</v>
      </c>
      <c r="AR77" s="45">
        <v>0</v>
      </c>
      <c r="AS77" s="45">
        <v>0</v>
      </c>
      <c r="AT77" s="45">
        <f>SUM(AH77:AS77)</f>
        <v>0</v>
      </c>
      <c r="AU77" s="45">
        <v>0</v>
      </c>
      <c r="AV77" s="45">
        <v>0</v>
      </c>
      <c r="AW77" s="45">
        <v>0</v>
      </c>
      <c r="AX77" s="45">
        <v>0</v>
      </c>
      <c r="AY77" s="45">
        <v>0</v>
      </c>
      <c r="AZ77" s="42">
        <v>0</v>
      </c>
      <c r="BA77" s="45">
        <v>0</v>
      </c>
      <c r="BB77" s="45">
        <v>0</v>
      </c>
      <c r="BC77" s="45">
        <v>0</v>
      </c>
      <c r="BD77" s="45">
        <v>0</v>
      </c>
      <c r="BE77" s="45">
        <v>0</v>
      </c>
      <c r="BF77" s="45">
        <v>0</v>
      </c>
      <c r="BG77" s="45">
        <f>SUM(AU77:BF77)</f>
        <v>0</v>
      </c>
      <c r="BH77" s="26"/>
    </row>
    <row r="78" spans="1:60" s="15" customFormat="1" ht="21" customHeight="1" x14ac:dyDescent="0.2">
      <c r="A78" s="38" t="s">
        <v>208</v>
      </c>
      <c r="B78" s="118"/>
      <c r="C78" s="119" t="s">
        <v>209</v>
      </c>
      <c r="D78" s="38">
        <f>SUM(D79:D83)</f>
        <v>2528150000</v>
      </c>
      <c r="E78" s="38">
        <f>SUM(E79:E83)</f>
        <v>703201141.43999994</v>
      </c>
      <c r="F78" s="38">
        <f t="shared" ref="F78:BG78" si="58">SUM(F79:F83)</f>
        <v>1194467442.6900001</v>
      </c>
      <c r="G78" s="38">
        <f>SUM(G79:G83)</f>
        <v>2036883698.7499998</v>
      </c>
      <c r="H78" s="38">
        <f>SUM(H79:H83)</f>
        <v>2465200000</v>
      </c>
      <c r="I78" s="38">
        <f t="shared" si="58"/>
        <v>0</v>
      </c>
      <c r="J78" s="38">
        <f t="shared" si="58"/>
        <v>-236950000</v>
      </c>
      <c r="K78" s="38">
        <f>SUM(K79:K83)</f>
        <v>17358157</v>
      </c>
      <c r="L78" s="38">
        <f t="shared" si="58"/>
        <v>1500000</v>
      </c>
      <c r="M78" s="38">
        <f>SUM(M79:M83)</f>
        <v>-6000000</v>
      </c>
      <c r="N78" s="38">
        <f t="shared" si="58"/>
        <v>-4000000</v>
      </c>
      <c r="O78" s="38">
        <f t="shared" si="58"/>
        <v>-30350236</v>
      </c>
      <c r="P78" s="38">
        <f t="shared" si="58"/>
        <v>-408950227.69</v>
      </c>
      <c r="Q78" s="38">
        <f t="shared" si="58"/>
        <v>191270458</v>
      </c>
      <c r="R78" s="38">
        <f t="shared" si="58"/>
        <v>13072299</v>
      </c>
      <c r="S78" s="38">
        <f t="shared" si="58"/>
        <v>-35331766.370000005</v>
      </c>
      <c r="T78" s="38">
        <f t="shared" si="58"/>
        <v>1966818683.9400001</v>
      </c>
      <c r="U78" s="38">
        <f t="shared" si="58"/>
        <v>174405134.08000001</v>
      </c>
      <c r="V78" s="38">
        <f t="shared" si="58"/>
        <v>145482450.11000001</v>
      </c>
      <c r="W78" s="38">
        <f t="shared" si="58"/>
        <v>165415414.16</v>
      </c>
      <c r="X78" s="38">
        <f t="shared" si="58"/>
        <v>132230029.93000001</v>
      </c>
      <c r="Y78" s="38">
        <f t="shared" si="58"/>
        <v>171561354.19</v>
      </c>
      <c r="Z78" s="38">
        <f>SUM(Z79:Z83)</f>
        <v>217419127.52000001</v>
      </c>
      <c r="AA78" s="38">
        <f t="shared" si="58"/>
        <v>165881705.28999999</v>
      </c>
      <c r="AB78" s="38">
        <f t="shared" si="58"/>
        <v>94954558.129999995</v>
      </c>
      <c r="AC78" s="38">
        <f t="shared" si="58"/>
        <v>105038918.7</v>
      </c>
      <c r="AD78" s="38">
        <f t="shared" si="58"/>
        <v>112624680.55</v>
      </c>
      <c r="AE78" s="38">
        <f t="shared" si="58"/>
        <v>231351470.91999999</v>
      </c>
      <c r="AF78" s="38">
        <f t="shared" si="58"/>
        <v>250453840.36000001</v>
      </c>
      <c r="AG78" s="38">
        <f t="shared" si="58"/>
        <v>1966818683.9400001</v>
      </c>
      <c r="AH78" s="38">
        <f t="shared" si="58"/>
        <v>168106424.08000001</v>
      </c>
      <c r="AI78" s="38">
        <f t="shared" si="58"/>
        <v>151561790.11000001</v>
      </c>
      <c r="AJ78" s="38">
        <f t="shared" si="58"/>
        <v>143914811.94</v>
      </c>
      <c r="AK78" s="38">
        <f t="shared" si="58"/>
        <v>153190283.43000001</v>
      </c>
      <c r="AL78" s="38">
        <f t="shared" si="58"/>
        <v>148596769.91</v>
      </c>
      <c r="AM78" s="38">
        <f t="shared" si="58"/>
        <v>180998910.52000001</v>
      </c>
      <c r="AN78" s="38">
        <f t="shared" si="58"/>
        <v>145746218.12</v>
      </c>
      <c r="AO78" s="38">
        <f t="shared" si="58"/>
        <v>112401151.27</v>
      </c>
      <c r="AP78" s="38">
        <f t="shared" si="58"/>
        <v>141233918.31999999</v>
      </c>
      <c r="AQ78" s="38">
        <f t="shared" si="58"/>
        <v>120055884.95999999</v>
      </c>
      <c r="AR78" s="38">
        <f t="shared" si="58"/>
        <v>184185946.36000001</v>
      </c>
      <c r="AS78" s="38">
        <f>SUM(AS79:AS83)</f>
        <v>236613687.91999999</v>
      </c>
      <c r="AT78" s="38">
        <f>SUM(AT79:AT83)</f>
        <v>1886605796.9400001</v>
      </c>
      <c r="AU78" s="38">
        <f t="shared" si="58"/>
        <v>168106424.08000001</v>
      </c>
      <c r="AV78" s="38">
        <f t="shared" si="58"/>
        <v>148599690.11000001</v>
      </c>
      <c r="AW78" s="38">
        <f t="shared" si="58"/>
        <v>146876911.94</v>
      </c>
      <c r="AX78" s="38">
        <f t="shared" si="58"/>
        <v>153190283.43000001</v>
      </c>
      <c r="AY78" s="38">
        <f>SUM(AY79:AY83)</f>
        <v>148596769.91</v>
      </c>
      <c r="AZ78" s="38">
        <f>SUM(AZ79:AZ83)</f>
        <v>180998910.52000001</v>
      </c>
      <c r="BA78" s="38">
        <f t="shared" si="58"/>
        <v>145746218.12</v>
      </c>
      <c r="BB78" s="38">
        <f t="shared" si="58"/>
        <v>112401151.27</v>
      </c>
      <c r="BC78" s="38">
        <f t="shared" si="58"/>
        <v>141233918.31999999</v>
      </c>
      <c r="BD78" s="38">
        <f t="shared" si="58"/>
        <v>120055884.95999999</v>
      </c>
      <c r="BE78" s="38">
        <f t="shared" si="58"/>
        <v>184185946.36000001</v>
      </c>
      <c r="BF78" s="38">
        <f t="shared" si="58"/>
        <v>236603887.91999999</v>
      </c>
      <c r="BG78" s="38">
        <f t="shared" si="58"/>
        <v>1886595996.9400001</v>
      </c>
      <c r="BH78" s="26"/>
    </row>
    <row r="79" spans="1:60" s="15" customFormat="1" ht="21" customHeight="1" x14ac:dyDescent="0.2">
      <c r="A79" s="42" t="s">
        <v>210</v>
      </c>
      <c r="B79" s="157">
        <v>10</v>
      </c>
      <c r="C79" s="153" t="s">
        <v>211</v>
      </c>
      <c r="D79" s="42">
        <v>19900000</v>
      </c>
      <c r="E79" s="42">
        <v>0</v>
      </c>
      <c r="F79" s="42">
        <v>5100000</v>
      </c>
      <c r="G79" s="45">
        <f>SUM(D79:E79)-F79</f>
        <v>14800000</v>
      </c>
      <c r="H79" s="45">
        <v>18800000</v>
      </c>
      <c r="I79" s="45">
        <v>0</v>
      </c>
      <c r="J79" s="45">
        <v>0</v>
      </c>
      <c r="K79" s="45">
        <v>0</v>
      </c>
      <c r="L79" s="45">
        <v>0</v>
      </c>
      <c r="M79" s="42">
        <v>0</v>
      </c>
      <c r="N79" s="45">
        <v>-4000000</v>
      </c>
      <c r="O79" s="45">
        <v>0</v>
      </c>
      <c r="P79" s="45">
        <v>0</v>
      </c>
      <c r="Q79" s="45">
        <v>0</v>
      </c>
      <c r="R79" s="45">
        <v>0</v>
      </c>
      <c r="S79" s="45">
        <v>-12178004</v>
      </c>
      <c r="T79" s="45">
        <f>SUM(H79:S79)</f>
        <v>2621996</v>
      </c>
      <c r="U79" s="45">
        <v>0</v>
      </c>
      <c r="V79" s="45">
        <v>2500000</v>
      </c>
      <c r="W79" s="45">
        <v>0</v>
      </c>
      <c r="X79" s="45">
        <v>0</v>
      </c>
      <c r="Y79" s="45">
        <v>229400</v>
      </c>
      <c r="Z79" s="42">
        <v>725400</v>
      </c>
      <c r="AA79" s="45">
        <v>190000</v>
      </c>
      <c r="AB79" s="45">
        <v>541143</v>
      </c>
      <c r="AC79" s="45">
        <v>0</v>
      </c>
      <c r="AD79" s="45">
        <v>0</v>
      </c>
      <c r="AE79" s="45">
        <v>0</v>
      </c>
      <c r="AF79" s="45">
        <v>-1563947</v>
      </c>
      <c r="AG79" s="45">
        <f>SUM(U79:AF79)</f>
        <v>2621996</v>
      </c>
      <c r="AH79" s="45">
        <v>0</v>
      </c>
      <c r="AI79" s="45">
        <v>2500000</v>
      </c>
      <c r="AJ79" s="45">
        <v>0</v>
      </c>
      <c r="AK79" s="45">
        <v>0</v>
      </c>
      <c r="AL79" s="45">
        <v>229400</v>
      </c>
      <c r="AM79" s="45">
        <v>725400</v>
      </c>
      <c r="AN79" s="45">
        <v>190000</v>
      </c>
      <c r="AO79" s="45">
        <v>541143</v>
      </c>
      <c r="AP79" s="45">
        <v>0</v>
      </c>
      <c r="AQ79" s="45">
        <v>0</v>
      </c>
      <c r="AR79" s="45">
        <v>0</v>
      </c>
      <c r="AS79" s="143">
        <v>-1563947</v>
      </c>
      <c r="AT79" s="45">
        <f>SUM(AH79:AS79)</f>
        <v>2621996</v>
      </c>
      <c r="AU79" s="45">
        <v>0</v>
      </c>
      <c r="AV79" s="45">
        <v>2500000</v>
      </c>
      <c r="AW79" s="45">
        <v>0</v>
      </c>
      <c r="AX79" s="45">
        <v>0</v>
      </c>
      <c r="AY79" s="45">
        <v>229400</v>
      </c>
      <c r="AZ79" s="42">
        <v>725400</v>
      </c>
      <c r="BA79" s="45">
        <v>190000</v>
      </c>
      <c r="BB79" s="45">
        <v>541143</v>
      </c>
      <c r="BC79" s="45">
        <v>0</v>
      </c>
      <c r="BD79" s="45">
        <v>0</v>
      </c>
      <c r="BE79" s="45">
        <v>0</v>
      </c>
      <c r="BF79" s="45">
        <v>-1563947</v>
      </c>
      <c r="BG79" s="45">
        <f>SUM(AU79:BF79)</f>
        <v>2621996</v>
      </c>
      <c r="BH79" s="26"/>
    </row>
    <row r="80" spans="1:60" s="15" customFormat="1" ht="21" customHeight="1" x14ac:dyDescent="0.2">
      <c r="A80" s="42" t="s">
        <v>212</v>
      </c>
      <c r="B80" s="157">
        <v>10</v>
      </c>
      <c r="C80" s="153" t="s">
        <v>213</v>
      </c>
      <c r="D80" s="45">
        <v>62250000</v>
      </c>
      <c r="E80" s="42">
        <v>10000000</v>
      </c>
      <c r="F80" s="42">
        <v>1750000</v>
      </c>
      <c r="G80" s="45">
        <f>SUM(D80:E80)-F80</f>
        <v>70500000</v>
      </c>
      <c r="H80" s="45">
        <v>500000</v>
      </c>
      <c r="I80" s="45">
        <v>0</v>
      </c>
      <c r="J80" s="45">
        <v>0</v>
      </c>
      <c r="K80" s="45">
        <v>60000000</v>
      </c>
      <c r="L80" s="45">
        <v>0</v>
      </c>
      <c r="M80" s="42">
        <v>0</v>
      </c>
      <c r="N80" s="45">
        <v>0</v>
      </c>
      <c r="O80" s="45">
        <v>200000</v>
      </c>
      <c r="P80" s="45">
        <v>0</v>
      </c>
      <c r="Q80" s="45">
        <v>0</v>
      </c>
      <c r="R80" s="45">
        <v>-200000</v>
      </c>
      <c r="S80" s="45">
        <v>9500000</v>
      </c>
      <c r="T80" s="45">
        <f>SUM(H80:S80)</f>
        <v>70000000</v>
      </c>
      <c r="U80" s="45">
        <v>0</v>
      </c>
      <c r="V80" s="45">
        <v>150000</v>
      </c>
      <c r="W80" s="45">
        <v>0</v>
      </c>
      <c r="X80" s="45">
        <v>0</v>
      </c>
      <c r="Y80" s="45">
        <v>0</v>
      </c>
      <c r="Z80" s="42">
        <v>60000000</v>
      </c>
      <c r="AA80" s="45">
        <v>0</v>
      </c>
      <c r="AB80" s="45">
        <v>0</v>
      </c>
      <c r="AC80" s="45">
        <v>0</v>
      </c>
      <c r="AD80" s="45">
        <v>0</v>
      </c>
      <c r="AE80" s="45">
        <v>0</v>
      </c>
      <c r="AF80" s="45">
        <v>9850000</v>
      </c>
      <c r="AG80" s="45">
        <f>SUM(U80:AF80)</f>
        <v>70000000</v>
      </c>
      <c r="AH80" s="45">
        <v>0</v>
      </c>
      <c r="AI80" s="45">
        <v>150000</v>
      </c>
      <c r="AJ80" s="45">
        <v>0</v>
      </c>
      <c r="AK80" s="45">
        <v>0</v>
      </c>
      <c r="AL80" s="45">
        <v>0</v>
      </c>
      <c r="AM80" s="45">
        <v>0</v>
      </c>
      <c r="AN80" s="45">
        <v>0</v>
      </c>
      <c r="AO80" s="45">
        <v>16750916</v>
      </c>
      <c r="AP80" s="45">
        <v>17484100</v>
      </c>
      <c r="AQ80" s="45">
        <v>6842774</v>
      </c>
      <c r="AR80" s="45">
        <v>8471152</v>
      </c>
      <c r="AS80" s="143">
        <v>502610</v>
      </c>
      <c r="AT80" s="45">
        <f t="shared" ref="AT80:AT83" si="59">SUM(AH80:AS80)</f>
        <v>50201552</v>
      </c>
      <c r="AU80" s="45">
        <v>0</v>
      </c>
      <c r="AV80" s="45">
        <v>150000</v>
      </c>
      <c r="AW80" s="45">
        <v>0</v>
      </c>
      <c r="AX80" s="45">
        <v>0</v>
      </c>
      <c r="AY80" s="45">
        <v>0</v>
      </c>
      <c r="AZ80" s="42">
        <v>0</v>
      </c>
      <c r="BA80" s="45">
        <v>0</v>
      </c>
      <c r="BB80" s="45">
        <v>16750916</v>
      </c>
      <c r="BC80" s="45">
        <v>17484100</v>
      </c>
      <c r="BD80" s="45">
        <v>6842774</v>
      </c>
      <c r="BE80" s="45">
        <v>8471152</v>
      </c>
      <c r="BF80" s="45">
        <v>502610</v>
      </c>
      <c r="BG80" s="45">
        <f>SUM(AU80:BF80)</f>
        <v>50201552</v>
      </c>
      <c r="BH80" s="26"/>
    </row>
    <row r="81" spans="1:60" s="15" customFormat="1" ht="21" customHeight="1" x14ac:dyDescent="0.2">
      <c r="A81" s="42" t="s">
        <v>214</v>
      </c>
      <c r="B81" s="157">
        <v>10</v>
      </c>
      <c r="C81" s="153" t="s">
        <v>215</v>
      </c>
      <c r="D81" s="45"/>
      <c r="E81" s="42">
        <v>0</v>
      </c>
      <c r="F81" s="42">
        <v>0</v>
      </c>
      <c r="G81" s="45">
        <f>SUM(D81:E81)-F81</f>
        <v>0</v>
      </c>
      <c r="H81" s="45">
        <v>0</v>
      </c>
      <c r="I81" s="45">
        <v>0</v>
      </c>
      <c r="J81" s="45">
        <v>0</v>
      </c>
      <c r="K81" s="45">
        <v>0</v>
      </c>
      <c r="L81" s="45">
        <v>0</v>
      </c>
      <c r="M81" s="42">
        <v>0</v>
      </c>
      <c r="N81" s="45">
        <v>0</v>
      </c>
      <c r="O81" s="45">
        <v>0</v>
      </c>
      <c r="P81" s="45">
        <v>0</v>
      </c>
      <c r="Q81" s="45">
        <v>0</v>
      </c>
      <c r="R81" s="45">
        <v>0</v>
      </c>
      <c r="S81" s="45">
        <v>0</v>
      </c>
      <c r="T81" s="45">
        <f>SUM(H81:S81)</f>
        <v>0</v>
      </c>
      <c r="U81" s="45">
        <v>0</v>
      </c>
      <c r="V81" s="45">
        <v>0</v>
      </c>
      <c r="W81" s="45">
        <v>0</v>
      </c>
      <c r="X81" s="45">
        <v>0</v>
      </c>
      <c r="Y81" s="45">
        <v>0</v>
      </c>
      <c r="Z81" s="42">
        <v>0</v>
      </c>
      <c r="AA81" s="45">
        <v>0</v>
      </c>
      <c r="AB81" s="45">
        <v>0</v>
      </c>
      <c r="AC81" s="45">
        <v>0</v>
      </c>
      <c r="AD81" s="45">
        <v>0</v>
      </c>
      <c r="AE81" s="45">
        <v>0</v>
      </c>
      <c r="AF81" s="45">
        <v>0</v>
      </c>
      <c r="AG81" s="45">
        <f>SUM(U81:AF81)</f>
        <v>0</v>
      </c>
      <c r="AH81" s="45">
        <v>0</v>
      </c>
      <c r="AI81" s="45">
        <v>0</v>
      </c>
      <c r="AJ81" s="45">
        <v>0</v>
      </c>
      <c r="AK81" s="45">
        <v>0</v>
      </c>
      <c r="AL81" s="45">
        <v>0</v>
      </c>
      <c r="AM81" s="45">
        <v>0</v>
      </c>
      <c r="AN81" s="45">
        <v>0</v>
      </c>
      <c r="AO81" s="45">
        <v>0</v>
      </c>
      <c r="AP81" s="45">
        <v>0</v>
      </c>
      <c r="AQ81" s="45">
        <v>0</v>
      </c>
      <c r="AR81" s="45">
        <v>0</v>
      </c>
      <c r="AS81" s="143">
        <v>0</v>
      </c>
      <c r="AT81" s="45">
        <f t="shared" si="59"/>
        <v>0</v>
      </c>
      <c r="AU81" s="45">
        <v>0</v>
      </c>
      <c r="AV81" s="45">
        <v>0</v>
      </c>
      <c r="AW81" s="45">
        <v>0</v>
      </c>
      <c r="AX81" s="45">
        <v>0</v>
      </c>
      <c r="AY81" s="45">
        <v>0</v>
      </c>
      <c r="AZ81" s="42">
        <v>0</v>
      </c>
      <c r="BA81" s="45">
        <v>0</v>
      </c>
      <c r="BB81" s="45">
        <v>0</v>
      </c>
      <c r="BC81" s="45">
        <v>0</v>
      </c>
      <c r="BD81" s="45">
        <v>0</v>
      </c>
      <c r="BE81" s="45">
        <v>0</v>
      </c>
      <c r="BF81" s="45">
        <v>0</v>
      </c>
      <c r="BG81" s="45">
        <f>SUM(AU81:BF81)</f>
        <v>0</v>
      </c>
      <c r="BH81" s="26"/>
    </row>
    <row r="82" spans="1:60" s="15" customFormat="1" ht="21" customHeight="1" x14ac:dyDescent="0.2">
      <c r="A82" s="42" t="s">
        <v>216</v>
      </c>
      <c r="B82" s="157">
        <v>10</v>
      </c>
      <c r="C82" s="153" t="s">
        <v>217</v>
      </c>
      <c r="D82" s="45">
        <v>4500000</v>
      </c>
      <c r="E82" s="42">
        <v>670472435.25999999</v>
      </c>
      <c r="F82" s="42">
        <v>535797435</v>
      </c>
      <c r="G82" s="45">
        <f>SUM(D82:E82)-F82</f>
        <v>139175000.25999999</v>
      </c>
      <c r="H82" s="45">
        <v>4400000</v>
      </c>
      <c r="I82" s="45">
        <v>0</v>
      </c>
      <c r="J82" s="45">
        <v>0</v>
      </c>
      <c r="K82" s="45">
        <v>0</v>
      </c>
      <c r="L82" s="45">
        <v>1500000</v>
      </c>
      <c r="M82" s="42">
        <v>4000000</v>
      </c>
      <c r="N82" s="45">
        <v>0</v>
      </c>
      <c r="O82" s="45">
        <v>0</v>
      </c>
      <c r="P82" s="45">
        <v>0</v>
      </c>
      <c r="Q82" s="45">
        <v>127270458</v>
      </c>
      <c r="R82" s="45">
        <v>0</v>
      </c>
      <c r="S82" s="45">
        <v>-9489052</v>
      </c>
      <c r="T82" s="45">
        <f>SUM(H82:S82)</f>
        <v>127681406</v>
      </c>
      <c r="U82" s="45">
        <v>490000</v>
      </c>
      <c r="V82" s="45">
        <v>893000</v>
      </c>
      <c r="W82" s="45">
        <v>2145200</v>
      </c>
      <c r="X82" s="45">
        <v>-121171</v>
      </c>
      <c r="Y82" s="45">
        <v>1035000</v>
      </c>
      <c r="Z82" s="42">
        <v>-416573</v>
      </c>
      <c r="AA82" s="45">
        <v>468000</v>
      </c>
      <c r="AB82" s="45">
        <v>150000</v>
      </c>
      <c r="AC82" s="45">
        <v>840000</v>
      </c>
      <c r="AD82" s="45">
        <v>675600</v>
      </c>
      <c r="AE82" s="45">
        <v>51365911</v>
      </c>
      <c r="AF82" s="45">
        <v>70156439</v>
      </c>
      <c r="AG82" s="45">
        <f>SUM(U82:AF82)</f>
        <v>127681406</v>
      </c>
      <c r="AH82" s="45">
        <v>0</v>
      </c>
      <c r="AI82" s="45">
        <v>1283600</v>
      </c>
      <c r="AJ82" s="45">
        <v>2127600</v>
      </c>
      <c r="AK82" s="45">
        <v>-735744</v>
      </c>
      <c r="AL82" s="45">
        <v>1035000</v>
      </c>
      <c r="AM82" s="45">
        <v>175000</v>
      </c>
      <c r="AN82" s="45">
        <v>508000</v>
      </c>
      <c r="AO82" s="45">
        <v>20000</v>
      </c>
      <c r="AP82" s="45">
        <v>750000</v>
      </c>
      <c r="AQ82" s="45">
        <v>710600</v>
      </c>
      <c r="AR82" s="45">
        <v>140000</v>
      </c>
      <c r="AS82" s="143">
        <v>61252911</v>
      </c>
      <c r="AT82" s="45">
        <f t="shared" si="59"/>
        <v>67266967</v>
      </c>
      <c r="AU82" s="45">
        <v>0</v>
      </c>
      <c r="AV82" s="45">
        <v>1283600</v>
      </c>
      <c r="AW82" s="45">
        <v>2127600</v>
      </c>
      <c r="AX82" s="45">
        <v>-735744</v>
      </c>
      <c r="AY82" s="45">
        <v>1035000</v>
      </c>
      <c r="AZ82" s="42">
        <v>175000</v>
      </c>
      <c r="BA82" s="45">
        <v>508000</v>
      </c>
      <c r="BB82" s="45">
        <v>20000</v>
      </c>
      <c r="BC82" s="45">
        <v>750000</v>
      </c>
      <c r="BD82" s="45">
        <v>710600</v>
      </c>
      <c r="BE82" s="45">
        <v>140000</v>
      </c>
      <c r="BF82" s="45">
        <v>61252911</v>
      </c>
      <c r="BG82" s="45">
        <f>SUM(AU82:BF82)</f>
        <v>67266967</v>
      </c>
      <c r="BH82" s="26"/>
    </row>
    <row r="83" spans="1:60" s="15" customFormat="1" ht="21" customHeight="1" x14ac:dyDescent="0.2">
      <c r="A83" s="42" t="s">
        <v>218</v>
      </c>
      <c r="B83" s="157">
        <v>10</v>
      </c>
      <c r="C83" s="153" t="s">
        <v>219</v>
      </c>
      <c r="D83" s="42">
        <v>2441500000</v>
      </c>
      <c r="E83" s="42">
        <v>22728706.18</v>
      </c>
      <c r="F83" s="42">
        <v>651820007.69000006</v>
      </c>
      <c r="G83" s="45">
        <f>SUM(D83:E83)-F83</f>
        <v>1812408698.4899998</v>
      </c>
      <c r="H83" s="45">
        <v>2441500000</v>
      </c>
      <c r="I83" s="45">
        <v>0</v>
      </c>
      <c r="J83" s="45">
        <v>-236950000</v>
      </c>
      <c r="K83" s="45">
        <v>-42641843</v>
      </c>
      <c r="L83" s="45">
        <v>0</v>
      </c>
      <c r="M83" s="42">
        <v>-10000000</v>
      </c>
      <c r="N83" s="45">
        <v>0</v>
      </c>
      <c r="O83" s="45">
        <v>-30550236</v>
      </c>
      <c r="P83" s="45">
        <v>-408950227.69</v>
      </c>
      <c r="Q83" s="45">
        <v>64000000</v>
      </c>
      <c r="R83" s="45">
        <v>13272299</v>
      </c>
      <c r="S83" s="45">
        <v>-23164710.370000001</v>
      </c>
      <c r="T83" s="45">
        <f>SUM(H83:S83)</f>
        <v>1766515281.9400001</v>
      </c>
      <c r="U83" s="45">
        <v>173915134.08000001</v>
      </c>
      <c r="V83" s="45">
        <v>141939450.11000001</v>
      </c>
      <c r="W83" s="45">
        <v>163270214.16</v>
      </c>
      <c r="X83" s="45">
        <v>132351200.93000001</v>
      </c>
      <c r="Y83" s="45">
        <v>170296954.19</v>
      </c>
      <c r="Z83" s="42">
        <v>157110300.52000001</v>
      </c>
      <c r="AA83" s="45">
        <v>165223705.28999999</v>
      </c>
      <c r="AB83" s="45">
        <v>94263415.129999995</v>
      </c>
      <c r="AC83" s="45">
        <v>104198918.7</v>
      </c>
      <c r="AD83" s="45">
        <v>111949080.55</v>
      </c>
      <c r="AE83" s="45">
        <v>179985559.91999999</v>
      </c>
      <c r="AF83" s="45">
        <v>172011348.36000001</v>
      </c>
      <c r="AG83" s="45">
        <f>SUM(U83:AF83)</f>
        <v>1766515281.9400001</v>
      </c>
      <c r="AH83" s="45">
        <v>168106424.08000001</v>
      </c>
      <c r="AI83" s="45">
        <v>147628190.11000001</v>
      </c>
      <c r="AJ83" s="45">
        <v>141787211.94</v>
      </c>
      <c r="AK83" s="45">
        <v>153926027.43000001</v>
      </c>
      <c r="AL83" s="45">
        <v>147332369.91</v>
      </c>
      <c r="AM83" s="45">
        <v>180098510.52000001</v>
      </c>
      <c r="AN83" s="45">
        <v>145048218.12</v>
      </c>
      <c r="AO83" s="45">
        <v>95089092.269999996</v>
      </c>
      <c r="AP83" s="45">
        <v>122999818.31999999</v>
      </c>
      <c r="AQ83" s="45">
        <v>112502510.95999999</v>
      </c>
      <c r="AR83" s="45">
        <v>175574794.36000001</v>
      </c>
      <c r="AS83" s="143">
        <v>176422113.91999999</v>
      </c>
      <c r="AT83" s="45">
        <f t="shared" si="59"/>
        <v>1766515281.9400001</v>
      </c>
      <c r="AU83" s="45">
        <v>168106424.08000001</v>
      </c>
      <c r="AV83" s="45">
        <v>144666090.11000001</v>
      </c>
      <c r="AW83" s="45">
        <v>144749311.94</v>
      </c>
      <c r="AX83" s="45">
        <v>153926027.43000001</v>
      </c>
      <c r="AY83" s="45">
        <v>147332369.91</v>
      </c>
      <c r="AZ83" s="42">
        <v>180098510.52000001</v>
      </c>
      <c r="BA83" s="45">
        <v>145048218.12</v>
      </c>
      <c r="BB83" s="45">
        <v>95089092.269999996</v>
      </c>
      <c r="BC83" s="45">
        <v>122999818.31999999</v>
      </c>
      <c r="BD83" s="45">
        <v>112502510.95999999</v>
      </c>
      <c r="BE83" s="45">
        <v>175574794.36000001</v>
      </c>
      <c r="BF83" s="45">
        <v>176412313.91999999</v>
      </c>
      <c r="BG83" s="45">
        <f>SUM(AU83:BF83)</f>
        <v>1766505481.9400001</v>
      </c>
      <c r="BH83" s="26"/>
    </row>
    <row r="84" spans="1:60" s="15" customFormat="1" ht="21" customHeight="1" x14ac:dyDescent="0.2">
      <c r="A84" s="38" t="s">
        <v>220</v>
      </c>
      <c r="B84" s="118"/>
      <c r="C84" s="119" t="s">
        <v>221</v>
      </c>
      <c r="D84" s="38">
        <f t="shared" ref="D84:BG84" si="60">SUM(D85:D87)</f>
        <v>4972930562</v>
      </c>
      <c r="E84" s="38">
        <f>SUM(E85:E87)</f>
        <v>269782914.10000002</v>
      </c>
      <c r="F84" s="38">
        <f>SUM(F85:F87)</f>
        <v>4622493.4000000004</v>
      </c>
      <c r="G84" s="38">
        <f>SUM(G85:G87)</f>
        <v>5238090982.6999998</v>
      </c>
      <c r="H84" s="38">
        <f>SUM(H85:H87)</f>
        <v>3528908456</v>
      </c>
      <c r="I84" s="38">
        <f t="shared" si="60"/>
        <v>94873992</v>
      </c>
      <c r="J84" s="38">
        <f t="shared" si="60"/>
        <v>1143598261.79</v>
      </c>
      <c r="K84" s="38">
        <f t="shared" si="60"/>
        <v>230042201.90000001</v>
      </c>
      <c r="L84" s="38">
        <f t="shared" si="60"/>
        <v>-437611.24</v>
      </c>
      <c r="M84" s="38">
        <f>SUM(M85:M87)</f>
        <v>-1033079</v>
      </c>
      <c r="N84" s="38">
        <f t="shared" si="60"/>
        <v>-875733.21</v>
      </c>
      <c r="O84" s="38">
        <f t="shared" si="60"/>
        <v>11123843.720000001</v>
      </c>
      <c r="P84" s="38">
        <f t="shared" si="60"/>
        <v>169411260.19</v>
      </c>
      <c r="Q84" s="38">
        <f t="shared" si="60"/>
        <v>1141462.33</v>
      </c>
      <c r="R84" s="38">
        <f t="shared" si="60"/>
        <v>595000</v>
      </c>
      <c r="S84" s="38">
        <f t="shared" si="60"/>
        <v>-31931745.140000001</v>
      </c>
      <c r="T84" s="38">
        <f t="shared" si="60"/>
        <v>5145416309.3400002</v>
      </c>
      <c r="U84" s="38">
        <f t="shared" si="60"/>
        <v>3224319078.1800003</v>
      </c>
      <c r="V84" s="38">
        <f t="shared" si="60"/>
        <v>98458282</v>
      </c>
      <c r="W84" s="38">
        <f>SUM(W85:W87)</f>
        <v>256649393</v>
      </c>
      <c r="X84" s="38">
        <f>SUM(X85:X87)</f>
        <v>827940805.54999995</v>
      </c>
      <c r="Y84" s="38">
        <f t="shared" si="60"/>
        <v>395657583.48000002</v>
      </c>
      <c r="Z84" s="38">
        <f>SUM(Z85:Z87)</f>
        <v>0</v>
      </c>
      <c r="AA84" s="38">
        <f t="shared" si="60"/>
        <v>18889078</v>
      </c>
      <c r="AB84" s="38">
        <f t="shared" si="60"/>
        <v>55899030.32</v>
      </c>
      <c r="AC84" s="38">
        <f t="shared" si="60"/>
        <v>-3965866.67</v>
      </c>
      <c r="AD84" s="38">
        <f t="shared" si="60"/>
        <v>18515200</v>
      </c>
      <c r="AE84" s="38">
        <f t="shared" si="60"/>
        <v>129020226</v>
      </c>
      <c r="AF84" s="38">
        <f t="shared" si="60"/>
        <v>124033499.48</v>
      </c>
      <c r="AG84" s="38">
        <f t="shared" si="60"/>
        <v>5145416309.3400002</v>
      </c>
      <c r="AH84" s="38">
        <f t="shared" si="60"/>
        <v>212195078.33000001</v>
      </c>
      <c r="AI84" s="38">
        <f t="shared" si="60"/>
        <v>242634619.33000001</v>
      </c>
      <c r="AJ84" s="38">
        <f t="shared" si="60"/>
        <v>2286647867.3299999</v>
      </c>
      <c r="AK84" s="38">
        <f t="shared" si="60"/>
        <v>228629824</v>
      </c>
      <c r="AL84" s="38">
        <f t="shared" si="60"/>
        <v>244294478</v>
      </c>
      <c r="AM84" s="38">
        <f t="shared" si="60"/>
        <v>438999895.75999999</v>
      </c>
      <c r="AN84" s="38">
        <f t="shared" si="60"/>
        <v>254294702.59999999</v>
      </c>
      <c r="AO84" s="38">
        <f t="shared" si="60"/>
        <v>244197369.19999999</v>
      </c>
      <c r="AP84" s="38">
        <f t="shared" si="60"/>
        <v>238950397.19999999</v>
      </c>
      <c r="AQ84" s="38">
        <f t="shared" si="60"/>
        <v>238980863.19999999</v>
      </c>
      <c r="AR84" s="38">
        <f t="shared" si="60"/>
        <v>238227950.19999999</v>
      </c>
      <c r="AS84" s="38">
        <f t="shared" si="60"/>
        <v>227811459</v>
      </c>
      <c r="AT84" s="38">
        <f>SUM(AT85:AT87)</f>
        <v>5095864504.1499996</v>
      </c>
      <c r="AU84" s="38">
        <f t="shared" si="60"/>
        <v>212195078.33000001</v>
      </c>
      <c r="AV84" s="38">
        <f t="shared" si="60"/>
        <v>242634619.33000001</v>
      </c>
      <c r="AW84" s="38">
        <f t="shared" si="60"/>
        <v>2286647867.3299999</v>
      </c>
      <c r="AX84" s="38">
        <f t="shared" si="60"/>
        <v>228629824</v>
      </c>
      <c r="AY84" s="38">
        <f>SUM(AY85:AY87)</f>
        <v>244294478</v>
      </c>
      <c r="AZ84" s="38">
        <f>SUM(AZ85:AZ87)</f>
        <v>438999895.75999999</v>
      </c>
      <c r="BA84" s="38">
        <f t="shared" si="60"/>
        <v>254294702.59999999</v>
      </c>
      <c r="BB84" s="38">
        <f t="shared" si="60"/>
        <v>244197369.19999999</v>
      </c>
      <c r="BC84" s="38">
        <f t="shared" si="60"/>
        <v>238950397.19999999</v>
      </c>
      <c r="BD84" s="38">
        <f t="shared" si="60"/>
        <v>238980863.19999999</v>
      </c>
      <c r="BE84" s="38">
        <f t="shared" si="60"/>
        <v>238227950.19999999</v>
      </c>
      <c r="BF84" s="38">
        <f t="shared" si="60"/>
        <v>227811459</v>
      </c>
      <c r="BG84" s="38">
        <f t="shared" si="60"/>
        <v>5095864504.1499996</v>
      </c>
      <c r="BH84" s="26"/>
    </row>
    <row r="85" spans="1:60" ht="21" customHeight="1" x14ac:dyDescent="0.2">
      <c r="A85" s="45" t="s">
        <v>222</v>
      </c>
      <c r="B85" s="155" t="s">
        <v>79</v>
      </c>
      <c r="C85" s="156" t="s">
        <v>223</v>
      </c>
      <c r="D85" s="45">
        <v>2119701216</v>
      </c>
      <c r="E85" s="42">
        <v>187022000</v>
      </c>
      <c r="F85" s="42">
        <v>0</v>
      </c>
      <c r="G85" s="45">
        <f>SUM(D85:E85)-F85</f>
        <v>2306723216</v>
      </c>
      <c r="H85" s="45">
        <v>2053597152</v>
      </c>
      <c r="I85" s="45">
        <v>0</v>
      </c>
      <c r="J85" s="45">
        <v>0</v>
      </c>
      <c r="K85" s="45">
        <v>172641842.56</v>
      </c>
      <c r="L85" s="45">
        <v>0</v>
      </c>
      <c r="M85" s="42">
        <v>50000</v>
      </c>
      <c r="N85" s="45">
        <v>0</v>
      </c>
      <c r="O85" s="45">
        <v>20000000</v>
      </c>
      <c r="P85" s="45">
        <v>0</v>
      </c>
      <c r="Q85" s="45">
        <v>0</v>
      </c>
      <c r="R85" s="45">
        <v>0</v>
      </c>
      <c r="S85" s="45">
        <v>-5309157</v>
      </c>
      <c r="T85" s="45">
        <f>SUM(H85:S85)</f>
        <v>2240979837.5599999</v>
      </c>
      <c r="U85" s="45">
        <v>2053597152</v>
      </c>
      <c r="V85" s="45">
        <v>0</v>
      </c>
      <c r="W85" s="45">
        <v>0</v>
      </c>
      <c r="X85" s="45">
        <v>0</v>
      </c>
      <c r="Y85" s="45">
        <v>172641842.56</v>
      </c>
      <c r="Z85" s="42">
        <v>0</v>
      </c>
      <c r="AA85" s="45">
        <v>47900</v>
      </c>
      <c r="AB85" s="45">
        <v>0</v>
      </c>
      <c r="AC85" s="45">
        <v>0</v>
      </c>
      <c r="AD85" s="45">
        <v>0</v>
      </c>
      <c r="AE85" s="45">
        <v>13275155</v>
      </c>
      <c r="AF85" s="45">
        <v>1417788</v>
      </c>
      <c r="AG85" s="45">
        <f>SUM(U85:AF85)</f>
        <v>2240979837.5599999</v>
      </c>
      <c r="AH85" s="45">
        <v>0</v>
      </c>
      <c r="AI85" s="45">
        <v>0</v>
      </c>
      <c r="AJ85" s="45">
        <v>2032326652.99</v>
      </c>
      <c r="AK85" s="45">
        <v>0</v>
      </c>
      <c r="AL85" s="45">
        <v>0</v>
      </c>
      <c r="AM85" s="45">
        <v>172641842.56</v>
      </c>
      <c r="AN85" s="45">
        <v>0</v>
      </c>
      <c r="AO85" s="45">
        <v>0</v>
      </c>
      <c r="AP85" s="45">
        <v>0</v>
      </c>
      <c r="AQ85" s="45">
        <v>0</v>
      </c>
      <c r="AR85" s="45">
        <v>0</v>
      </c>
      <c r="AS85" s="143">
        <v>1465688</v>
      </c>
      <c r="AT85" s="45">
        <f>SUM(AH85:AS85)</f>
        <v>2206434183.5500002</v>
      </c>
      <c r="AU85" s="45">
        <v>0</v>
      </c>
      <c r="AV85" s="45">
        <v>0</v>
      </c>
      <c r="AW85" s="45">
        <v>2032326652.99</v>
      </c>
      <c r="AX85" s="45">
        <v>0</v>
      </c>
      <c r="AY85" s="45">
        <v>0</v>
      </c>
      <c r="AZ85" s="42">
        <v>172641842.56</v>
      </c>
      <c r="BA85" s="45">
        <v>0</v>
      </c>
      <c r="BB85" s="45">
        <v>0</v>
      </c>
      <c r="BC85" s="45">
        <v>0</v>
      </c>
      <c r="BD85" s="45">
        <v>0</v>
      </c>
      <c r="BE85" s="45">
        <v>0</v>
      </c>
      <c r="BF85" s="45">
        <v>1465688</v>
      </c>
      <c r="BG85" s="45">
        <f>SUM(AU85:BF85)</f>
        <v>2206434183.5500002</v>
      </c>
      <c r="BH85" s="26"/>
    </row>
    <row r="86" spans="1:60" ht="21" customHeight="1" x14ac:dyDescent="0.2">
      <c r="A86" s="45" t="s">
        <v>224</v>
      </c>
      <c r="B86" s="155" t="s">
        <v>79</v>
      </c>
      <c r="C86" s="156" t="s">
        <v>225</v>
      </c>
      <c r="D86" s="45">
        <v>2853229346</v>
      </c>
      <c r="E86" s="42">
        <v>82760914.099999994</v>
      </c>
      <c r="F86" s="42">
        <v>4622493.4000000004</v>
      </c>
      <c r="G86" s="45">
        <f>SUM(D86:E86)-F86</f>
        <v>2931367766.6999998</v>
      </c>
      <c r="H86" s="45">
        <v>1475311304</v>
      </c>
      <c r="I86" s="45">
        <v>94873992</v>
      </c>
      <c r="J86" s="45">
        <v>1143598261.79</v>
      </c>
      <c r="K86" s="45">
        <v>57400359.340000004</v>
      </c>
      <c r="L86" s="45">
        <v>-437611.24</v>
      </c>
      <c r="M86" s="42">
        <v>-1083079</v>
      </c>
      <c r="N86" s="45">
        <v>-875733.21</v>
      </c>
      <c r="O86" s="45">
        <v>-8876156.2799999993</v>
      </c>
      <c r="P86" s="45">
        <v>169411260.19</v>
      </c>
      <c r="Q86" s="45">
        <v>1141462.33</v>
      </c>
      <c r="R86" s="45">
        <v>595000</v>
      </c>
      <c r="S86" s="45">
        <v>-26622588.140000001</v>
      </c>
      <c r="T86" s="45">
        <f>SUM(H86:S86)</f>
        <v>2904436471.7800002</v>
      </c>
      <c r="U86" s="45">
        <v>1170721926.1800001</v>
      </c>
      <c r="V86" s="45">
        <v>98458282</v>
      </c>
      <c r="W86" s="45">
        <v>256649393</v>
      </c>
      <c r="X86" s="45">
        <v>827940805.54999995</v>
      </c>
      <c r="Y86" s="45">
        <v>223015740.91999999</v>
      </c>
      <c r="Z86" s="42">
        <v>0</v>
      </c>
      <c r="AA86" s="45">
        <v>18841178</v>
      </c>
      <c r="AB86" s="45">
        <v>55899030.32</v>
      </c>
      <c r="AC86" s="45">
        <v>-3965866.67</v>
      </c>
      <c r="AD86" s="45">
        <v>18515200</v>
      </c>
      <c r="AE86" s="45">
        <v>115745071</v>
      </c>
      <c r="AF86" s="45">
        <v>122615711.48</v>
      </c>
      <c r="AG86" s="45">
        <f>SUM(U86:AF86)</f>
        <v>2904436471.7800002</v>
      </c>
      <c r="AH86" s="45">
        <v>212195078.33000001</v>
      </c>
      <c r="AI86" s="45">
        <v>242634619.33000001</v>
      </c>
      <c r="AJ86" s="45">
        <v>254321214.34</v>
      </c>
      <c r="AK86" s="45">
        <v>228629824</v>
      </c>
      <c r="AL86" s="45">
        <v>244294478</v>
      </c>
      <c r="AM86" s="45">
        <v>266358053.19999999</v>
      </c>
      <c r="AN86" s="45">
        <v>254294702.59999999</v>
      </c>
      <c r="AO86" s="45">
        <v>244197369.19999999</v>
      </c>
      <c r="AP86" s="45">
        <v>238950397.19999999</v>
      </c>
      <c r="AQ86" s="45">
        <v>238980863.19999999</v>
      </c>
      <c r="AR86" s="45">
        <v>238227950.19999999</v>
      </c>
      <c r="AS86" s="143">
        <v>226345771</v>
      </c>
      <c r="AT86" s="45">
        <f t="shared" ref="AT86:AT87" si="61">SUM(AH86:AS86)</f>
        <v>2889430320.5999994</v>
      </c>
      <c r="AU86" s="45">
        <v>212195078.33000001</v>
      </c>
      <c r="AV86" s="45">
        <v>242634619.33000001</v>
      </c>
      <c r="AW86" s="45">
        <v>254321214.34</v>
      </c>
      <c r="AX86" s="45">
        <v>228629824</v>
      </c>
      <c r="AY86" s="45">
        <v>244294478</v>
      </c>
      <c r="AZ86" s="42">
        <v>266358053.19999999</v>
      </c>
      <c r="BA86" s="45">
        <v>254294702.59999999</v>
      </c>
      <c r="BB86" s="45">
        <v>244197369.19999999</v>
      </c>
      <c r="BC86" s="45">
        <v>238950397.19999999</v>
      </c>
      <c r="BD86" s="45">
        <v>238980863.19999999</v>
      </c>
      <c r="BE86" s="45">
        <v>238227950.19999999</v>
      </c>
      <c r="BF86" s="45">
        <v>226345771</v>
      </c>
      <c r="BG86" s="45">
        <f>SUM(AU86:BF86)</f>
        <v>2889430320.5999994</v>
      </c>
      <c r="BH86" s="26"/>
    </row>
    <row r="87" spans="1:60" ht="21" customHeight="1" x14ac:dyDescent="0.2">
      <c r="A87" s="84" t="s">
        <v>226</v>
      </c>
      <c r="B87" s="160">
        <v>10</v>
      </c>
      <c r="C87" s="161" t="s">
        <v>227</v>
      </c>
      <c r="D87" s="84"/>
      <c r="E87" s="42">
        <v>0</v>
      </c>
      <c r="F87" s="42">
        <v>0</v>
      </c>
      <c r="G87" s="45">
        <f>SUM(D87:E87)-F87</f>
        <v>0</v>
      </c>
      <c r="H87" s="45">
        <v>0</v>
      </c>
      <c r="I87" s="45">
        <v>0</v>
      </c>
      <c r="J87" s="45">
        <v>0</v>
      </c>
      <c r="K87" s="45">
        <v>0</v>
      </c>
      <c r="L87" s="45">
        <v>0</v>
      </c>
      <c r="M87" s="42">
        <v>0</v>
      </c>
      <c r="N87" s="45">
        <v>0</v>
      </c>
      <c r="O87" s="45">
        <v>0</v>
      </c>
      <c r="P87" s="45">
        <v>0</v>
      </c>
      <c r="Q87" s="45">
        <v>0</v>
      </c>
      <c r="R87" s="45">
        <v>0</v>
      </c>
      <c r="S87" s="45">
        <v>0</v>
      </c>
      <c r="T87" s="45">
        <f>SUM(H87:S87)</f>
        <v>0</v>
      </c>
      <c r="U87" s="45">
        <v>0</v>
      </c>
      <c r="V87" s="45">
        <v>0</v>
      </c>
      <c r="W87" s="45">
        <v>0</v>
      </c>
      <c r="X87" s="45">
        <v>0</v>
      </c>
      <c r="Y87" s="45">
        <v>0</v>
      </c>
      <c r="Z87" s="42">
        <v>0</v>
      </c>
      <c r="AA87" s="45">
        <v>0</v>
      </c>
      <c r="AB87" s="45">
        <v>0</v>
      </c>
      <c r="AC87" s="45">
        <v>0</v>
      </c>
      <c r="AD87" s="45">
        <v>0</v>
      </c>
      <c r="AE87" s="45">
        <v>0</v>
      </c>
      <c r="AF87" s="45">
        <v>0</v>
      </c>
      <c r="AG87" s="45">
        <f>SUM(U87:AF87)</f>
        <v>0</v>
      </c>
      <c r="AH87" s="45">
        <v>0</v>
      </c>
      <c r="AI87" s="45">
        <v>0</v>
      </c>
      <c r="AJ87" s="45">
        <v>0</v>
      </c>
      <c r="AK87" s="45">
        <v>0</v>
      </c>
      <c r="AL87" s="45">
        <v>0</v>
      </c>
      <c r="AM87" s="45">
        <v>0</v>
      </c>
      <c r="AN87" s="45">
        <v>0</v>
      </c>
      <c r="AO87" s="45">
        <v>0</v>
      </c>
      <c r="AP87" s="45">
        <v>0</v>
      </c>
      <c r="AQ87" s="45">
        <v>0</v>
      </c>
      <c r="AR87" s="45">
        <v>0</v>
      </c>
      <c r="AS87" s="45">
        <v>0</v>
      </c>
      <c r="AT87" s="45">
        <f t="shared" si="61"/>
        <v>0</v>
      </c>
      <c r="AU87" s="45">
        <v>0</v>
      </c>
      <c r="AV87" s="45">
        <v>0</v>
      </c>
      <c r="AW87" s="45">
        <v>0</v>
      </c>
      <c r="AX87" s="45">
        <v>0</v>
      </c>
      <c r="AY87" s="45">
        <v>0</v>
      </c>
      <c r="AZ87" s="42">
        <v>0</v>
      </c>
      <c r="BA87" s="45">
        <v>0</v>
      </c>
      <c r="BB87" s="45">
        <v>0</v>
      </c>
      <c r="BC87" s="45">
        <v>0</v>
      </c>
      <c r="BD87" s="45">
        <v>0</v>
      </c>
      <c r="BE87" s="45">
        <v>0</v>
      </c>
      <c r="BF87" s="45">
        <v>0</v>
      </c>
      <c r="BG87" s="45">
        <f>SUM(AU87:BF87)</f>
        <v>0</v>
      </c>
      <c r="BH87" s="26"/>
    </row>
    <row r="88" spans="1:60" s="15" customFormat="1" ht="21" customHeight="1" x14ac:dyDescent="0.2">
      <c r="A88" s="38" t="s">
        <v>228</v>
      </c>
      <c r="B88" s="118"/>
      <c r="C88" s="119" t="s">
        <v>229</v>
      </c>
      <c r="D88" s="38">
        <f>SUM(D89:D94)</f>
        <v>9145579668</v>
      </c>
      <c r="E88" s="38">
        <f>SUM(E89:E94)</f>
        <v>4733935634.0799999</v>
      </c>
      <c r="F88" s="38">
        <f t="shared" ref="F88:BG88" si="62">SUM(F89:F94)</f>
        <v>729815879.35000002</v>
      </c>
      <c r="G88" s="38">
        <f>SUM(G89:G94)</f>
        <v>13149699422.73</v>
      </c>
      <c r="H88" s="38">
        <f>SUM(H89:H94)</f>
        <v>6086387977.6800003</v>
      </c>
      <c r="I88" s="38">
        <f t="shared" si="62"/>
        <v>1006033924.99</v>
      </c>
      <c r="J88" s="38">
        <f t="shared" si="62"/>
        <v>1558057970.8099999</v>
      </c>
      <c r="K88" s="38">
        <f t="shared" si="62"/>
        <v>242387761.86000001</v>
      </c>
      <c r="L88" s="38">
        <f t="shared" si="62"/>
        <v>8106666.3999999985</v>
      </c>
      <c r="M88" s="38">
        <f>SUM(M89:M94)</f>
        <v>-45540923.780000001</v>
      </c>
      <c r="N88" s="38">
        <f t="shared" si="62"/>
        <v>-11276360.93</v>
      </c>
      <c r="O88" s="38">
        <f t="shared" si="62"/>
        <v>354541099.39999998</v>
      </c>
      <c r="P88" s="38">
        <f t="shared" si="62"/>
        <v>3037508469.4899993</v>
      </c>
      <c r="Q88" s="38">
        <f t="shared" si="62"/>
        <v>590730629</v>
      </c>
      <c r="R88" s="38">
        <f t="shared" si="62"/>
        <v>-85604827.269999996</v>
      </c>
      <c r="S88" s="38">
        <f t="shared" si="62"/>
        <v>-285038988.72999996</v>
      </c>
      <c r="T88" s="38">
        <f t="shared" si="62"/>
        <v>12456293398.92</v>
      </c>
      <c r="U88" s="38">
        <f t="shared" si="62"/>
        <v>4825820914.8999996</v>
      </c>
      <c r="V88" s="38">
        <f t="shared" si="62"/>
        <v>758397141.53999996</v>
      </c>
      <c r="W88" s="38">
        <f t="shared" si="62"/>
        <v>244538300.38999999</v>
      </c>
      <c r="X88" s="38">
        <f>SUM(X89:X94)</f>
        <v>690087169.17999995</v>
      </c>
      <c r="Y88" s="38">
        <f t="shared" si="62"/>
        <v>673016592.95000005</v>
      </c>
      <c r="Z88" s="38">
        <f>SUM(Z89:Z94)</f>
        <v>91569373.710000008</v>
      </c>
      <c r="AA88" s="38">
        <f t="shared" si="62"/>
        <v>704597570.86000001</v>
      </c>
      <c r="AB88" s="38">
        <f t="shared" si="62"/>
        <v>23048544.810000002</v>
      </c>
      <c r="AC88" s="38">
        <f t="shared" si="62"/>
        <v>1572785855.0799999</v>
      </c>
      <c r="AD88" s="38">
        <f t="shared" si="62"/>
        <v>1613597370.74</v>
      </c>
      <c r="AE88" s="38">
        <f t="shared" si="62"/>
        <v>276281452.15999997</v>
      </c>
      <c r="AF88" s="38">
        <f t="shared" si="62"/>
        <v>982553112.5999999</v>
      </c>
      <c r="AG88" s="38">
        <f t="shared" si="62"/>
        <v>12456293398.920002</v>
      </c>
      <c r="AH88" s="38">
        <f t="shared" si="62"/>
        <v>14332361.65</v>
      </c>
      <c r="AI88" s="38">
        <f t="shared" si="62"/>
        <v>480016333.75</v>
      </c>
      <c r="AJ88" s="38">
        <f t="shared" si="62"/>
        <v>570091839.82000005</v>
      </c>
      <c r="AK88" s="38">
        <f t="shared" si="62"/>
        <v>681721110.35000002</v>
      </c>
      <c r="AL88" s="38">
        <f t="shared" si="62"/>
        <v>739507432.05999994</v>
      </c>
      <c r="AM88" s="38">
        <f t="shared" si="62"/>
        <v>632254506.16999996</v>
      </c>
      <c r="AN88" s="38">
        <f t="shared" si="62"/>
        <v>775098253.34000003</v>
      </c>
      <c r="AO88" s="38">
        <f t="shared" si="62"/>
        <v>911388158.58999991</v>
      </c>
      <c r="AP88" s="38">
        <f t="shared" si="62"/>
        <v>823449112.01999998</v>
      </c>
      <c r="AQ88" s="38">
        <f t="shared" si="62"/>
        <v>821860873.89999998</v>
      </c>
      <c r="AR88" s="38">
        <f t="shared" si="62"/>
        <v>1339072627.3500001</v>
      </c>
      <c r="AS88" s="38">
        <f>SUM(AS89:AS94)</f>
        <v>3466155975.77</v>
      </c>
      <c r="AT88" s="38">
        <f>SUM(AT89:AT94)</f>
        <v>11254948584.77</v>
      </c>
      <c r="AU88" s="38">
        <f t="shared" si="62"/>
        <v>14248982.65</v>
      </c>
      <c r="AV88" s="38">
        <f t="shared" si="62"/>
        <v>480099712.75</v>
      </c>
      <c r="AW88" s="38">
        <f t="shared" si="62"/>
        <v>570091839.82000005</v>
      </c>
      <c r="AX88" s="38">
        <f t="shared" si="62"/>
        <v>681721110.35000002</v>
      </c>
      <c r="AY88" s="38">
        <f>SUM(AY89:AY94)</f>
        <v>739507432.05999994</v>
      </c>
      <c r="AZ88" s="38">
        <f>SUM(AZ89:AZ94)</f>
        <v>632254506.16999996</v>
      </c>
      <c r="BA88" s="38">
        <f t="shared" si="62"/>
        <v>775098253.34000003</v>
      </c>
      <c r="BB88" s="38">
        <f t="shared" si="62"/>
        <v>911388158.58999991</v>
      </c>
      <c r="BC88" s="38">
        <f t="shared" si="62"/>
        <v>823449112.01999998</v>
      </c>
      <c r="BD88" s="38">
        <f t="shared" si="62"/>
        <v>821860873.89999998</v>
      </c>
      <c r="BE88" s="38">
        <f t="shared" si="62"/>
        <v>1339072627.3500001</v>
      </c>
      <c r="BF88" s="38">
        <f t="shared" si="62"/>
        <v>3466155975.77</v>
      </c>
      <c r="BG88" s="38">
        <f t="shared" si="62"/>
        <v>11254948584.77</v>
      </c>
      <c r="BH88" s="26"/>
    </row>
    <row r="89" spans="1:60" ht="21" customHeight="1" x14ac:dyDescent="0.2">
      <c r="A89" s="45" t="s">
        <v>230</v>
      </c>
      <c r="B89" s="155" t="s">
        <v>79</v>
      </c>
      <c r="C89" s="156" t="s">
        <v>231</v>
      </c>
      <c r="D89" s="42">
        <v>100000</v>
      </c>
      <c r="E89" s="42">
        <v>235900000</v>
      </c>
      <c r="F89" s="42">
        <v>59900000</v>
      </c>
      <c r="G89" s="45">
        <f t="shared" ref="G89:G94" si="63">SUM(D89:E89)-F89</f>
        <v>176100000</v>
      </c>
      <c r="H89" s="45">
        <v>50000</v>
      </c>
      <c r="I89" s="45">
        <v>125618800</v>
      </c>
      <c r="J89" s="45">
        <v>106950000</v>
      </c>
      <c r="K89" s="45">
        <v>0</v>
      </c>
      <c r="L89" s="45">
        <v>0</v>
      </c>
      <c r="M89" s="42">
        <v>0</v>
      </c>
      <c r="N89" s="45">
        <v>0</v>
      </c>
      <c r="O89" s="45">
        <v>-60900000</v>
      </c>
      <c r="P89" s="45">
        <v>0</v>
      </c>
      <c r="Q89" s="45">
        <v>0</v>
      </c>
      <c r="R89" s="45">
        <v>4380733</v>
      </c>
      <c r="S89" s="45">
        <v>-6560000</v>
      </c>
      <c r="T89" s="45">
        <f t="shared" ref="T89:T94" si="64">SUM(H89:S89)</f>
        <v>169539533</v>
      </c>
      <c r="U89" s="45">
        <v>0</v>
      </c>
      <c r="V89" s="45">
        <v>15000</v>
      </c>
      <c r="W89" s="45">
        <v>232568800</v>
      </c>
      <c r="X89" s="45">
        <v>0</v>
      </c>
      <c r="Y89" s="45">
        <v>0</v>
      </c>
      <c r="Z89" s="42">
        <v>0</v>
      </c>
      <c r="AA89" s="45">
        <v>0</v>
      </c>
      <c r="AB89" s="45">
        <v>-60950000</v>
      </c>
      <c r="AC89" s="45">
        <v>0</v>
      </c>
      <c r="AD89" s="45">
        <v>0</v>
      </c>
      <c r="AE89" s="45">
        <v>0</v>
      </c>
      <c r="AF89" s="45">
        <v>-2094267</v>
      </c>
      <c r="AG89" s="45">
        <f t="shared" ref="AG89:AG94" si="65">SUM(U89:AF89)</f>
        <v>169539533</v>
      </c>
      <c r="AH89" s="45">
        <v>0</v>
      </c>
      <c r="AI89" s="45">
        <v>15000</v>
      </c>
      <c r="AJ89" s="45">
        <v>7370733</v>
      </c>
      <c r="AK89" s="45">
        <v>11616880</v>
      </c>
      <c r="AL89" s="45">
        <v>23116880</v>
      </c>
      <c r="AM89" s="45">
        <v>11616880</v>
      </c>
      <c r="AN89" s="45">
        <v>34616880</v>
      </c>
      <c r="AO89" s="45">
        <v>23116880</v>
      </c>
      <c r="AP89" s="45">
        <v>11616880</v>
      </c>
      <c r="AQ89" s="45">
        <v>11616880</v>
      </c>
      <c r="AR89" s="45">
        <v>11616880</v>
      </c>
      <c r="AS89" s="143">
        <v>16918760</v>
      </c>
      <c r="AT89" s="45">
        <f>SUM(AH89:AS89)</f>
        <v>163239533</v>
      </c>
      <c r="AU89" s="45">
        <v>0</v>
      </c>
      <c r="AV89" s="45">
        <v>15000</v>
      </c>
      <c r="AW89" s="45">
        <v>7370733</v>
      </c>
      <c r="AX89" s="45">
        <v>11616880</v>
      </c>
      <c r="AY89" s="45">
        <v>23116880</v>
      </c>
      <c r="AZ89" s="42">
        <v>11616880</v>
      </c>
      <c r="BA89" s="45">
        <v>34616880</v>
      </c>
      <c r="BB89" s="45">
        <v>23116880</v>
      </c>
      <c r="BC89" s="45">
        <v>11616880</v>
      </c>
      <c r="BD89" s="45">
        <v>11616880</v>
      </c>
      <c r="BE89" s="45">
        <v>11616880</v>
      </c>
      <c r="BF89" s="45">
        <v>16918760</v>
      </c>
      <c r="BG89" s="45">
        <f t="shared" ref="BG89:BG94" si="66">SUM(AU89:BF89)</f>
        <v>163239533</v>
      </c>
      <c r="BH89" s="26"/>
    </row>
    <row r="90" spans="1:60" ht="21" customHeight="1" x14ac:dyDescent="0.2">
      <c r="A90" s="45" t="s">
        <v>232</v>
      </c>
      <c r="B90" s="155">
        <v>10</v>
      </c>
      <c r="C90" s="156" t="s">
        <v>233</v>
      </c>
      <c r="D90" s="42">
        <v>500000000</v>
      </c>
      <c r="E90" s="42">
        <v>2848963400</v>
      </c>
      <c r="F90" s="42">
        <v>150938200</v>
      </c>
      <c r="G90" s="45">
        <f t="shared" si="63"/>
        <v>3198025200</v>
      </c>
      <c r="H90" s="45">
        <v>463977435</v>
      </c>
      <c r="I90" s="45">
        <v>0</v>
      </c>
      <c r="J90" s="45">
        <v>-125618800</v>
      </c>
      <c r="K90" s="45">
        <v>0</v>
      </c>
      <c r="L90" s="45">
        <v>0</v>
      </c>
      <c r="M90" s="42">
        <v>0</v>
      </c>
      <c r="N90" s="45">
        <v>0</v>
      </c>
      <c r="O90" s="45">
        <v>367879000</v>
      </c>
      <c r="P90" s="45">
        <v>2234544811.6599998</v>
      </c>
      <c r="Q90" s="45">
        <v>68997000</v>
      </c>
      <c r="R90" s="45">
        <v>-10943699.33</v>
      </c>
      <c r="S90" s="45">
        <v>-143676402.99000001</v>
      </c>
      <c r="T90" s="45">
        <f t="shared" si="64"/>
        <v>2855159344.3400002</v>
      </c>
      <c r="U90" s="45">
        <v>283808960</v>
      </c>
      <c r="V90" s="45">
        <v>180168475</v>
      </c>
      <c r="W90" s="45">
        <v>-125618800</v>
      </c>
      <c r="X90" s="45">
        <v>0</v>
      </c>
      <c r="Y90" s="45">
        <v>0</v>
      </c>
      <c r="Z90" s="42">
        <v>0</v>
      </c>
      <c r="AA90" s="45">
        <v>0</v>
      </c>
      <c r="AB90" s="45">
        <v>-5744845</v>
      </c>
      <c r="AC90" s="45">
        <v>1069853000</v>
      </c>
      <c r="AD90" s="45">
        <v>1357822778.3299999</v>
      </c>
      <c r="AE90" s="45">
        <v>-5018233</v>
      </c>
      <c r="AF90" s="45">
        <v>99888009.010000005</v>
      </c>
      <c r="AG90" s="45">
        <f t="shared" si="65"/>
        <v>2855159344.3400002</v>
      </c>
      <c r="AH90" s="45">
        <v>0</v>
      </c>
      <c r="AI90" s="45">
        <v>14096353.33</v>
      </c>
      <c r="AJ90" s="45">
        <v>28631915</v>
      </c>
      <c r="AK90" s="45">
        <v>29422490</v>
      </c>
      <c r="AL90" s="45">
        <v>29422490</v>
      </c>
      <c r="AM90" s="45">
        <v>29422490</v>
      </c>
      <c r="AN90" s="45">
        <v>29422490</v>
      </c>
      <c r="AO90" s="45">
        <v>29422490</v>
      </c>
      <c r="AP90" s="45">
        <v>29422490</v>
      </c>
      <c r="AQ90" s="45">
        <v>124984324</v>
      </c>
      <c r="AR90" s="45">
        <v>618358489.34000003</v>
      </c>
      <c r="AS90" s="143">
        <v>1705043655.6700001</v>
      </c>
      <c r="AT90" s="45">
        <f t="shared" ref="AT90:AT94" si="67">SUM(AH90:AS90)</f>
        <v>2667649677.3400002</v>
      </c>
      <c r="AU90" s="45">
        <v>0</v>
      </c>
      <c r="AV90" s="45">
        <v>14096353.33</v>
      </c>
      <c r="AW90" s="45">
        <v>28631915</v>
      </c>
      <c r="AX90" s="45">
        <v>29422490</v>
      </c>
      <c r="AY90" s="45">
        <v>29422490</v>
      </c>
      <c r="AZ90" s="42">
        <v>29422490</v>
      </c>
      <c r="BA90" s="45">
        <v>29422490</v>
      </c>
      <c r="BB90" s="45">
        <v>29422490</v>
      </c>
      <c r="BC90" s="45">
        <v>29422490</v>
      </c>
      <c r="BD90" s="45">
        <v>124984324</v>
      </c>
      <c r="BE90" s="45">
        <v>618358489.34000003</v>
      </c>
      <c r="BF90" s="45">
        <v>1705043655.6700001</v>
      </c>
      <c r="BG90" s="45">
        <f t="shared" si="66"/>
        <v>2667649677.3400002</v>
      </c>
      <c r="BH90" s="26"/>
    </row>
    <row r="91" spans="1:60" ht="21" customHeight="1" x14ac:dyDescent="0.2">
      <c r="A91" s="45" t="s">
        <v>234</v>
      </c>
      <c r="B91" s="155" t="s">
        <v>79</v>
      </c>
      <c r="C91" s="156" t="s">
        <v>235</v>
      </c>
      <c r="D91" s="45">
        <v>218000000</v>
      </c>
      <c r="E91" s="42">
        <v>964368893</v>
      </c>
      <c r="F91" s="42">
        <v>142842261.56999999</v>
      </c>
      <c r="G91" s="45">
        <f t="shared" si="63"/>
        <v>1039526631.4300001</v>
      </c>
      <c r="H91" s="45">
        <v>198000000</v>
      </c>
      <c r="I91" s="45">
        <v>0</v>
      </c>
      <c r="J91" s="45">
        <v>30295460</v>
      </c>
      <c r="K91" s="45">
        <v>0</v>
      </c>
      <c r="L91" s="45">
        <v>-3332499</v>
      </c>
      <c r="M91" s="42">
        <v>-2500000</v>
      </c>
      <c r="N91" s="45">
        <v>0</v>
      </c>
      <c r="O91" s="45">
        <v>47140597</v>
      </c>
      <c r="P91" s="45">
        <v>325200063.43000001</v>
      </c>
      <c r="Q91" s="45">
        <v>439304438</v>
      </c>
      <c r="R91" s="45">
        <v>-34437290</v>
      </c>
      <c r="S91" s="45">
        <v>-10456811.130000001</v>
      </c>
      <c r="T91" s="45">
        <f t="shared" si="64"/>
        <v>989213958.30000007</v>
      </c>
      <c r="U91" s="45">
        <v>14332361.65</v>
      </c>
      <c r="V91" s="45">
        <v>13547342.310000001</v>
      </c>
      <c r="W91" s="45">
        <v>13138401.75</v>
      </c>
      <c r="X91" s="45">
        <v>39823696.890000001</v>
      </c>
      <c r="Y91" s="45">
        <v>13262998.91</v>
      </c>
      <c r="Z91" s="42">
        <v>11617831.619999999</v>
      </c>
      <c r="AA91" s="45">
        <v>6558467.8300000001</v>
      </c>
      <c r="AB91" s="45">
        <v>8525023</v>
      </c>
      <c r="AC91" s="45">
        <v>346376710</v>
      </c>
      <c r="AD91" s="45">
        <v>15744694.66</v>
      </c>
      <c r="AE91" s="45">
        <v>181389312.34999999</v>
      </c>
      <c r="AF91" s="45">
        <v>324897117.32999998</v>
      </c>
      <c r="AG91" s="45">
        <f t="shared" si="65"/>
        <v>989213958.29999995</v>
      </c>
      <c r="AH91" s="45">
        <v>14332361.65</v>
      </c>
      <c r="AI91" s="45">
        <v>13492628.699999999</v>
      </c>
      <c r="AJ91" s="45">
        <v>13073801.52</v>
      </c>
      <c r="AK91" s="45">
        <v>12980049.73</v>
      </c>
      <c r="AL91" s="45">
        <v>13206067.18</v>
      </c>
      <c r="AM91" s="45">
        <v>11617406.890000001</v>
      </c>
      <c r="AN91" s="45">
        <v>33333089.25</v>
      </c>
      <c r="AO91" s="45">
        <v>8770719.0399999991</v>
      </c>
      <c r="AP91" s="45">
        <v>4554742</v>
      </c>
      <c r="AQ91" s="45">
        <v>5272694.66</v>
      </c>
      <c r="AR91" s="45">
        <v>4931526.1100000003</v>
      </c>
      <c r="AS91" s="143">
        <v>465750447.56999999</v>
      </c>
      <c r="AT91" s="45">
        <f t="shared" si="67"/>
        <v>601315534.29999995</v>
      </c>
      <c r="AU91" s="45">
        <v>14248982.65</v>
      </c>
      <c r="AV91" s="45">
        <v>13576007.699999999</v>
      </c>
      <c r="AW91" s="45">
        <v>13073801.52</v>
      </c>
      <c r="AX91" s="45">
        <v>12980049.73</v>
      </c>
      <c r="AY91" s="45">
        <v>13206067.18</v>
      </c>
      <c r="AZ91" s="42">
        <v>11617406.890000001</v>
      </c>
      <c r="BA91" s="45">
        <v>33333089.25</v>
      </c>
      <c r="BB91" s="45">
        <v>8770719.0399999991</v>
      </c>
      <c r="BC91" s="45">
        <v>4554742</v>
      </c>
      <c r="BD91" s="45">
        <v>5272694.66</v>
      </c>
      <c r="BE91" s="45">
        <v>4931526.1100000003</v>
      </c>
      <c r="BF91" s="45">
        <v>465750447.56999999</v>
      </c>
      <c r="BG91" s="45">
        <f t="shared" si="66"/>
        <v>601315534.29999995</v>
      </c>
      <c r="BH91" s="26"/>
    </row>
    <row r="92" spans="1:60" ht="21" customHeight="1" x14ac:dyDescent="0.2">
      <c r="A92" s="45" t="s">
        <v>236</v>
      </c>
      <c r="B92" s="155" t="s">
        <v>79</v>
      </c>
      <c r="C92" s="156" t="s">
        <v>237</v>
      </c>
      <c r="D92" s="45">
        <v>7585379515</v>
      </c>
      <c r="E92" s="42">
        <v>558298583.49000001</v>
      </c>
      <c r="F92" s="42">
        <v>199377358.80000001</v>
      </c>
      <c r="G92" s="45">
        <f t="shared" si="63"/>
        <v>7944300739.6899996</v>
      </c>
      <c r="H92" s="45">
        <v>5420960542.6800003</v>
      </c>
      <c r="I92" s="45">
        <v>823415124.99000001</v>
      </c>
      <c r="J92" s="45">
        <v>981144650.80999994</v>
      </c>
      <c r="K92" s="45">
        <v>133204561.86</v>
      </c>
      <c r="L92" s="45">
        <v>-7000000</v>
      </c>
      <c r="M92" s="42">
        <v>-13555087.369999999</v>
      </c>
      <c r="N92" s="45">
        <v>43907968.759999998</v>
      </c>
      <c r="O92" s="45">
        <v>-28345184.440000001</v>
      </c>
      <c r="P92" s="45">
        <v>514347014.19999999</v>
      </c>
      <c r="Q92" s="45">
        <v>33878134</v>
      </c>
      <c r="R92" s="45">
        <v>10187006.98</v>
      </c>
      <c r="S92" s="45">
        <v>-84497198.959999993</v>
      </c>
      <c r="T92" s="45">
        <f t="shared" si="64"/>
        <v>7827647533.5099993</v>
      </c>
      <c r="U92" s="45">
        <v>4527679593.25</v>
      </c>
      <c r="V92" s="45">
        <v>564036324.23000002</v>
      </c>
      <c r="W92" s="45">
        <v>124449898.64</v>
      </c>
      <c r="X92" s="45">
        <v>632115312.28999996</v>
      </c>
      <c r="Y92" s="45">
        <v>467969955.13999999</v>
      </c>
      <c r="Z92" s="42">
        <v>0</v>
      </c>
      <c r="AA92" s="45">
        <v>608251264.88</v>
      </c>
      <c r="AB92" s="45">
        <v>73168366.810000002</v>
      </c>
      <c r="AC92" s="45">
        <v>121216127.08</v>
      </c>
      <c r="AD92" s="45">
        <v>134270790.47</v>
      </c>
      <c r="AE92" s="45">
        <v>27568027.18</v>
      </c>
      <c r="AF92" s="45">
        <v>546921873.53999996</v>
      </c>
      <c r="AG92" s="45">
        <f t="shared" si="65"/>
        <v>7827647533.5100012</v>
      </c>
      <c r="AH92" s="45">
        <v>0</v>
      </c>
      <c r="AI92" s="45">
        <v>451782351.72000003</v>
      </c>
      <c r="AJ92" s="45">
        <v>521015390.30000001</v>
      </c>
      <c r="AK92" s="45">
        <v>627251690.62</v>
      </c>
      <c r="AL92" s="45">
        <v>672797995.88</v>
      </c>
      <c r="AM92" s="45">
        <v>578209630.27999997</v>
      </c>
      <c r="AN92" s="45">
        <v>659929623</v>
      </c>
      <c r="AO92" s="45">
        <v>805622107.90999997</v>
      </c>
      <c r="AP92" s="45">
        <v>723703711.35000002</v>
      </c>
      <c r="AQ92" s="45">
        <v>642499404.63999999</v>
      </c>
      <c r="AR92" s="45">
        <v>662258642.24000001</v>
      </c>
      <c r="AS92" s="143">
        <v>1082130996.3900001</v>
      </c>
      <c r="AT92" s="45">
        <f t="shared" si="67"/>
        <v>7427201544.3300009</v>
      </c>
      <c r="AU92" s="45">
        <v>0</v>
      </c>
      <c r="AV92" s="45">
        <v>451782351.72000003</v>
      </c>
      <c r="AW92" s="45">
        <v>521015390.30000001</v>
      </c>
      <c r="AX92" s="45">
        <v>627251690.62</v>
      </c>
      <c r="AY92" s="45">
        <v>672797995.88</v>
      </c>
      <c r="AZ92" s="42">
        <v>578209630.27999997</v>
      </c>
      <c r="BA92" s="45">
        <v>659929623</v>
      </c>
      <c r="BB92" s="45">
        <v>805622107.90999997</v>
      </c>
      <c r="BC92" s="45">
        <v>723703711.35000002</v>
      </c>
      <c r="BD92" s="45">
        <v>642499404.63999999</v>
      </c>
      <c r="BE92" s="45">
        <v>662258642.24000001</v>
      </c>
      <c r="BF92" s="45">
        <v>1082130996.3900001</v>
      </c>
      <c r="BG92" s="45">
        <f t="shared" si="66"/>
        <v>7427201544.3300009</v>
      </c>
      <c r="BH92" s="26"/>
    </row>
    <row r="93" spans="1:60" ht="21" customHeight="1" x14ac:dyDescent="0.2">
      <c r="A93" s="45" t="s">
        <v>238</v>
      </c>
      <c r="B93" s="155" t="s">
        <v>79</v>
      </c>
      <c r="C93" s="156" t="s">
        <v>239</v>
      </c>
      <c r="D93" s="45">
        <v>781850153</v>
      </c>
      <c r="E93" s="42">
        <v>102933857.59</v>
      </c>
      <c r="F93" s="42">
        <v>176508058.97999999</v>
      </c>
      <c r="G93" s="45">
        <f t="shared" si="63"/>
        <v>708275951.61000001</v>
      </c>
      <c r="H93" s="45">
        <v>400000</v>
      </c>
      <c r="I93" s="45">
        <v>0</v>
      </c>
      <c r="J93" s="45">
        <v>565286660</v>
      </c>
      <c r="K93" s="45">
        <v>104400000</v>
      </c>
      <c r="L93" s="45">
        <v>18439165.399999999</v>
      </c>
      <c r="M93" s="42">
        <v>-29485836.41</v>
      </c>
      <c r="N93" s="45">
        <v>-59184329.689999998</v>
      </c>
      <c r="O93" s="45">
        <v>28766686.84</v>
      </c>
      <c r="P93" s="45">
        <v>-36583419.799999997</v>
      </c>
      <c r="Q93" s="45">
        <v>48551057</v>
      </c>
      <c r="R93" s="45">
        <v>-69479277.920000002</v>
      </c>
      <c r="S93" s="45">
        <v>-36038575.649999999</v>
      </c>
      <c r="T93" s="45">
        <f t="shared" si="64"/>
        <v>535072129.7700001</v>
      </c>
      <c r="U93" s="45">
        <v>0</v>
      </c>
      <c r="V93" s="45">
        <v>130000</v>
      </c>
      <c r="W93" s="45">
        <v>0</v>
      </c>
      <c r="X93" s="45">
        <v>17698160</v>
      </c>
      <c r="Y93" s="45">
        <v>129510438.90000001</v>
      </c>
      <c r="Z93" s="42">
        <v>79501542.090000004</v>
      </c>
      <c r="AA93" s="45">
        <v>89337838.150000006</v>
      </c>
      <c r="AB93" s="45">
        <v>7600000</v>
      </c>
      <c r="AC93" s="45">
        <v>35340018</v>
      </c>
      <c r="AD93" s="45">
        <v>105309107.28</v>
      </c>
      <c r="AE93" s="45">
        <v>72342345.629999995</v>
      </c>
      <c r="AF93" s="45">
        <v>-1697320.28</v>
      </c>
      <c r="AG93" s="45">
        <f t="shared" si="65"/>
        <v>535072129.76999998</v>
      </c>
      <c r="AH93" s="45">
        <v>0</v>
      </c>
      <c r="AI93" s="45">
        <v>130000</v>
      </c>
      <c r="AJ93" s="45">
        <v>0</v>
      </c>
      <c r="AK93" s="45">
        <v>0</v>
      </c>
      <c r="AL93" s="45">
        <v>473999</v>
      </c>
      <c r="AM93" s="45">
        <v>938099</v>
      </c>
      <c r="AN93" s="45">
        <v>17346171.09</v>
      </c>
      <c r="AO93" s="45">
        <v>44005961.640000001</v>
      </c>
      <c r="AP93" s="45">
        <v>32867388.670000002</v>
      </c>
      <c r="AQ93" s="45">
        <v>27576570.600000001</v>
      </c>
      <c r="AR93" s="45">
        <v>21603389.66</v>
      </c>
      <c r="AS93" s="143">
        <v>196362116.13999999</v>
      </c>
      <c r="AT93" s="45">
        <f t="shared" si="67"/>
        <v>341303695.79999995</v>
      </c>
      <c r="AU93" s="45">
        <v>0</v>
      </c>
      <c r="AV93" s="45">
        <v>130000</v>
      </c>
      <c r="AW93" s="45">
        <v>0</v>
      </c>
      <c r="AX93" s="45">
        <v>0</v>
      </c>
      <c r="AY93" s="45">
        <v>473999</v>
      </c>
      <c r="AZ93" s="42">
        <v>938099</v>
      </c>
      <c r="BA93" s="45">
        <v>17346171.09</v>
      </c>
      <c r="BB93" s="45">
        <v>44005961.640000001</v>
      </c>
      <c r="BC93" s="45">
        <v>32867388.670000002</v>
      </c>
      <c r="BD93" s="45">
        <v>27576570.600000001</v>
      </c>
      <c r="BE93" s="45">
        <v>21603389.66</v>
      </c>
      <c r="BF93" s="45">
        <v>196362116.13999999</v>
      </c>
      <c r="BG93" s="45">
        <f t="shared" si="66"/>
        <v>341303695.79999995</v>
      </c>
      <c r="BH93" s="26"/>
    </row>
    <row r="94" spans="1:60" ht="21" customHeight="1" x14ac:dyDescent="0.2">
      <c r="A94" s="45" t="s">
        <v>240</v>
      </c>
      <c r="B94" s="155" t="s">
        <v>79</v>
      </c>
      <c r="C94" s="156" t="s">
        <v>241</v>
      </c>
      <c r="D94" s="42">
        <v>60250000</v>
      </c>
      <c r="E94" s="42">
        <v>23470900</v>
      </c>
      <c r="F94" s="42">
        <v>250000</v>
      </c>
      <c r="G94" s="45">
        <f t="shared" si="63"/>
        <v>83470900</v>
      </c>
      <c r="H94" s="45">
        <v>3000000</v>
      </c>
      <c r="I94" s="45">
        <v>57000000</v>
      </c>
      <c r="J94" s="45">
        <v>0</v>
      </c>
      <c r="K94" s="45">
        <v>4783200</v>
      </c>
      <c r="L94" s="45">
        <v>0</v>
      </c>
      <c r="M94" s="42">
        <v>0</v>
      </c>
      <c r="N94" s="45">
        <v>4000000</v>
      </c>
      <c r="O94" s="45">
        <v>0</v>
      </c>
      <c r="P94" s="45">
        <v>0</v>
      </c>
      <c r="Q94" s="45">
        <v>0</v>
      </c>
      <c r="R94" s="45">
        <v>14687700</v>
      </c>
      <c r="S94" s="45">
        <v>-3810000</v>
      </c>
      <c r="T94" s="45">
        <f t="shared" si="64"/>
        <v>79660900</v>
      </c>
      <c r="U94" s="45">
        <v>0</v>
      </c>
      <c r="V94" s="45">
        <v>500000</v>
      </c>
      <c r="W94" s="45">
        <v>0</v>
      </c>
      <c r="X94" s="45">
        <v>450000</v>
      </c>
      <c r="Y94" s="45">
        <v>62273200</v>
      </c>
      <c r="Z94" s="42">
        <v>450000</v>
      </c>
      <c r="AA94" s="45">
        <v>450000</v>
      </c>
      <c r="AB94" s="45">
        <v>450000</v>
      </c>
      <c r="AC94" s="45">
        <v>0</v>
      </c>
      <c r="AD94" s="45">
        <v>450000</v>
      </c>
      <c r="AE94" s="45">
        <v>0</v>
      </c>
      <c r="AF94" s="45">
        <v>14637700</v>
      </c>
      <c r="AG94" s="45">
        <f t="shared" si="65"/>
        <v>79660900</v>
      </c>
      <c r="AH94" s="45">
        <v>0</v>
      </c>
      <c r="AI94" s="45">
        <v>500000</v>
      </c>
      <c r="AJ94" s="45">
        <v>0</v>
      </c>
      <c r="AK94" s="45">
        <v>450000</v>
      </c>
      <c r="AL94" s="45">
        <v>490000</v>
      </c>
      <c r="AM94" s="45">
        <v>450000</v>
      </c>
      <c r="AN94" s="45">
        <v>450000</v>
      </c>
      <c r="AO94" s="45">
        <v>450000</v>
      </c>
      <c r="AP94" s="45">
        <v>21283900</v>
      </c>
      <c r="AQ94" s="45">
        <v>9911000</v>
      </c>
      <c r="AR94" s="45">
        <v>20303700</v>
      </c>
      <c r="AS94" s="143">
        <v>-50000</v>
      </c>
      <c r="AT94" s="45">
        <f t="shared" si="67"/>
        <v>54238600</v>
      </c>
      <c r="AU94" s="45">
        <v>0</v>
      </c>
      <c r="AV94" s="45">
        <v>500000</v>
      </c>
      <c r="AW94" s="45">
        <v>0</v>
      </c>
      <c r="AX94" s="45">
        <v>450000</v>
      </c>
      <c r="AY94" s="45">
        <v>490000</v>
      </c>
      <c r="AZ94" s="42">
        <v>450000</v>
      </c>
      <c r="BA94" s="45">
        <v>450000</v>
      </c>
      <c r="BB94" s="45">
        <v>450000</v>
      </c>
      <c r="BC94" s="45">
        <v>21283900</v>
      </c>
      <c r="BD94" s="45">
        <v>9911000</v>
      </c>
      <c r="BE94" s="45">
        <v>20303700</v>
      </c>
      <c r="BF94" s="45">
        <v>-50000</v>
      </c>
      <c r="BG94" s="45">
        <f t="shared" si="66"/>
        <v>54238600</v>
      </c>
      <c r="BH94" s="26"/>
    </row>
    <row r="95" spans="1:60" s="15" customFormat="1" ht="21" customHeight="1" x14ac:dyDescent="0.2">
      <c r="A95" s="38" t="s">
        <v>242</v>
      </c>
      <c r="B95" s="118"/>
      <c r="C95" s="119" t="s">
        <v>243</v>
      </c>
      <c r="D95" s="38">
        <f>SUM(D96:D100)</f>
        <v>1020634930</v>
      </c>
      <c r="E95" s="38">
        <f>SUM(E96:E100)</f>
        <v>476012618</v>
      </c>
      <c r="F95" s="38">
        <f>SUM(F96:F100)</f>
        <v>13208509.18</v>
      </c>
      <c r="G95" s="38">
        <f>SUM(G96:G100)</f>
        <v>1483439038.8199999</v>
      </c>
      <c r="H95" s="38">
        <f>SUM(H96:H100)</f>
        <v>58500000</v>
      </c>
      <c r="I95" s="38">
        <f t="shared" ref="I95:BG95" si="68">SUM(I96:I100)</f>
        <v>962134930</v>
      </c>
      <c r="J95" s="38">
        <f t="shared" si="68"/>
        <v>0</v>
      </c>
      <c r="K95" s="38">
        <f t="shared" si="68"/>
        <v>0</v>
      </c>
      <c r="L95" s="38">
        <f t="shared" si="68"/>
        <v>0</v>
      </c>
      <c r="M95" s="38">
        <f>SUM(M96:M100)</f>
        <v>12500000</v>
      </c>
      <c r="N95" s="38">
        <f t="shared" si="68"/>
        <v>0</v>
      </c>
      <c r="O95" s="38">
        <f t="shared" si="68"/>
        <v>-2550899</v>
      </c>
      <c r="P95" s="38">
        <f t="shared" si="68"/>
        <v>-15592225</v>
      </c>
      <c r="Q95" s="38">
        <f t="shared" si="68"/>
        <v>390045522</v>
      </c>
      <c r="R95" s="38">
        <f t="shared" si="68"/>
        <v>41550000</v>
      </c>
      <c r="S95" s="38">
        <f>SUM(S96:S100)</f>
        <v>-9683976.0700000003</v>
      </c>
      <c r="T95" s="38">
        <f t="shared" si="68"/>
        <v>1436903351.9299998</v>
      </c>
      <c r="U95" s="38">
        <f t="shared" si="68"/>
        <v>4360682.78</v>
      </c>
      <c r="V95" s="38">
        <f t="shared" si="68"/>
        <v>4617917.5599999996</v>
      </c>
      <c r="W95" s="38">
        <f t="shared" si="68"/>
        <v>3907271.3</v>
      </c>
      <c r="X95" s="38">
        <f t="shared" si="68"/>
        <v>8500940.0099999998</v>
      </c>
      <c r="Y95" s="38">
        <f t="shared" si="68"/>
        <v>4448440.78</v>
      </c>
      <c r="Z95" s="38">
        <f>SUM(Z96:Z100)</f>
        <v>529110825.57999998</v>
      </c>
      <c r="AA95" s="38">
        <f t="shared" si="68"/>
        <v>22958827.670000002</v>
      </c>
      <c r="AB95" s="38">
        <f t="shared" si="68"/>
        <v>356730850.66000003</v>
      </c>
      <c r="AC95" s="38">
        <f t="shared" si="68"/>
        <v>2192042.2999999998</v>
      </c>
      <c r="AD95" s="38">
        <f t="shared" si="68"/>
        <v>5131914.45</v>
      </c>
      <c r="AE95" s="38">
        <f t="shared" si="68"/>
        <v>253156985.24000001</v>
      </c>
      <c r="AF95" s="38">
        <f t="shared" si="68"/>
        <v>241786653.59999999</v>
      </c>
      <c r="AG95" s="38">
        <f t="shared" si="68"/>
        <v>1436903351.9300001</v>
      </c>
      <c r="AH95" s="38">
        <f t="shared" si="68"/>
        <v>4360682.78</v>
      </c>
      <c r="AI95" s="38">
        <f t="shared" si="68"/>
        <v>4617917.5599999996</v>
      </c>
      <c r="AJ95" s="38">
        <f t="shared" si="68"/>
        <v>3165852.39</v>
      </c>
      <c r="AK95" s="38">
        <f t="shared" si="68"/>
        <v>9220164.6400000006</v>
      </c>
      <c r="AL95" s="38">
        <f t="shared" si="68"/>
        <v>3993044.06</v>
      </c>
      <c r="AM95" s="38">
        <f t="shared" si="68"/>
        <v>9588551.5800000001</v>
      </c>
      <c r="AN95" s="38">
        <f t="shared" si="68"/>
        <v>3014550.84</v>
      </c>
      <c r="AO95" s="38">
        <f t="shared" si="68"/>
        <v>128763571.73</v>
      </c>
      <c r="AP95" s="38">
        <f t="shared" si="68"/>
        <v>27636951.469999999</v>
      </c>
      <c r="AQ95" s="38">
        <f t="shared" si="68"/>
        <v>346446104.04000002</v>
      </c>
      <c r="AR95" s="38">
        <f t="shared" si="68"/>
        <v>103782775.24000001</v>
      </c>
      <c r="AS95" s="38">
        <f>SUM(AS96:AS100)</f>
        <v>336088322.60000002</v>
      </c>
      <c r="AT95" s="38">
        <f>SUM(AT96:AT100)</f>
        <v>980678488.92999995</v>
      </c>
      <c r="AU95" s="38">
        <f t="shared" si="68"/>
        <v>4360682.78</v>
      </c>
      <c r="AV95" s="38">
        <f t="shared" si="68"/>
        <v>4617917.5599999996</v>
      </c>
      <c r="AW95" s="38">
        <f t="shared" si="68"/>
        <v>3165852.39</v>
      </c>
      <c r="AX95" s="38">
        <f>SUM(AX96:AX100)</f>
        <v>9220164.6400000006</v>
      </c>
      <c r="AY95" s="38">
        <f>SUM(AY96:AY100)</f>
        <v>3993044.06</v>
      </c>
      <c r="AZ95" s="38">
        <f>SUM(AZ96:AZ100)</f>
        <v>8028191.5800000001</v>
      </c>
      <c r="BA95" s="38">
        <f t="shared" si="68"/>
        <v>4574910.84</v>
      </c>
      <c r="BB95" s="38">
        <f>SUM(BB96:BB100)</f>
        <v>128763571.73</v>
      </c>
      <c r="BC95" s="38">
        <f t="shared" si="68"/>
        <v>27636951.469999999</v>
      </c>
      <c r="BD95" s="38">
        <f t="shared" si="68"/>
        <v>346446104.04000002</v>
      </c>
      <c r="BE95" s="38">
        <f t="shared" si="68"/>
        <v>103782775.24000001</v>
      </c>
      <c r="BF95" s="38">
        <f t="shared" si="68"/>
        <v>331911122.60000002</v>
      </c>
      <c r="BG95" s="38">
        <f t="shared" si="68"/>
        <v>976501288.92999995</v>
      </c>
      <c r="BH95" s="26"/>
    </row>
    <row r="96" spans="1:60" s="15" customFormat="1" ht="21" customHeight="1" x14ac:dyDescent="0.2">
      <c r="A96" s="45" t="s">
        <v>244</v>
      </c>
      <c r="B96" s="162">
        <v>10</v>
      </c>
      <c r="C96" s="163" t="s">
        <v>245</v>
      </c>
      <c r="D96" s="67">
        <v>200000000</v>
      </c>
      <c r="E96" s="42">
        <v>138424958</v>
      </c>
      <c r="F96" s="42">
        <v>0</v>
      </c>
      <c r="G96" s="45">
        <f t="shared" ref="G96:G101" si="69">SUM(D96:E96)-F96</f>
        <v>338424958</v>
      </c>
      <c r="H96" s="45">
        <v>0</v>
      </c>
      <c r="I96" s="45">
        <v>200000000</v>
      </c>
      <c r="J96" s="45">
        <v>0</v>
      </c>
      <c r="K96" s="45">
        <v>0</v>
      </c>
      <c r="L96" s="45">
        <v>0</v>
      </c>
      <c r="M96" s="42">
        <v>0</v>
      </c>
      <c r="N96" s="45">
        <v>0</v>
      </c>
      <c r="O96" s="45">
        <v>0</v>
      </c>
      <c r="P96" s="45">
        <v>0</v>
      </c>
      <c r="Q96" s="45">
        <v>120000000</v>
      </c>
      <c r="R96" s="45">
        <v>0</v>
      </c>
      <c r="S96" s="45">
        <v>7266300</v>
      </c>
      <c r="T96" s="45">
        <f t="shared" ref="T96:T101" si="70">SUM(H96:S96)</f>
        <v>327266300</v>
      </c>
      <c r="U96" s="45">
        <v>0</v>
      </c>
      <c r="V96" s="45">
        <v>0</v>
      </c>
      <c r="W96" s="45">
        <v>0</v>
      </c>
      <c r="X96" s="45">
        <v>1501110</v>
      </c>
      <c r="Y96" s="45">
        <v>0</v>
      </c>
      <c r="Z96" s="42">
        <v>788380</v>
      </c>
      <c r="AA96" s="45">
        <v>0</v>
      </c>
      <c r="AB96" s="45">
        <v>131306715</v>
      </c>
      <c r="AC96" s="45">
        <v>0</v>
      </c>
      <c r="AD96" s="45">
        <v>0</v>
      </c>
      <c r="AE96" s="45">
        <v>0</v>
      </c>
      <c r="AF96" s="45">
        <v>193670095</v>
      </c>
      <c r="AG96" s="45">
        <f t="shared" ref="AG96:AG101" si="71">SUM(U96:AF96)</f>
        <v>327266300</v>
      </c>
      <c r="AH96" s="45">
        <v>0</v>
      </c>
      <c r="AI96" s="45">
        <v>0</v>
      </c>
      <c r="AJ96" s="45">
        <v>0</v>
      </c>
      <c r="AK96" s="45">
        <v>1501110</v>
      </c>
      <c r="AL96" s="45">
        <v>0</v>
      </c>
      <c r="AM96" s="45">
        <v>788380</v>
      </c>
      <c r="AN96" s="45">
        <v>0</v>
      </c>
      <c r="AO96" s="45">
        <v>125451215</v>
      </c>
      <c r="AP96" s="45">
        <v>5855500</v>
      </c>
      <c r="AQ96" s="45">
        <v>0</v>
      </c>
      <c r="AR96" s="45">
        <v>0</v>
      </c>
      <c r="AS96" s="143">
        <v>188970295</v>
      </c>
      <c r="AT96" s="45">
        <f>SUM(AH96:AS96)</f>
        <v>322566500</v>
      </c>
      <c r="AU96" s="45">
        <v>0</v>
      </c>
      <c r="AV96" s="45">
        <v>0</v>
      </c>
      <c r="AW96" s="45">
        <v>0</v>
      </c>
      <c r="AX96" s="45">
        <v>1501110</v>
      </c>
      <c r="AY96" s="45">
        <v>0</v>
      </c>
      <c r="AZ96" s="42">
        <v>788380</v>
      </c>
      <c r="BA96" s="45">
        <v>0</v>
      </c>
      <c r="BB96" s="45">
        <v>125451215</v>
      </c>
      <c r="BC96" s="45">
        <v>5855500</v>
      </c>
      <c r="BD96" s="45">
        <v>0</v>
      </c>
      <c r="BE96" s="45">
        <v>0</v>
      </c>
      <c r="BF96" s="45">
        <v>184793095</v>
      </c>
      <c r="BG96" s="45">
        <f t="shared" ref="BG96:BG101" si="72">SUM(AU96:BF96)</f>
        <v>318389300</v>
      </c>
      <c r="BH96" s="26"/>
    </row>
    <row r="97" spans="1:60" s="15" customFormat="1" ht="21" customHeight="1" x14ac:dyDescent="0.2">
      <c r="A97" s="45" t="s">
        <v>246</v>
      </c>
      <c r="B97" s="157">
        <v>10</v>
      </c>
      <c r="C97" s="153" t="s">
        <v>247</v>
      </c>
      <c r="D97" s="42">
        <v>262134930</v>
      </c>
      <c r="E97" s="42">
        <v>20000000</v>
      </c>
      <c r="F97" s="42">
        <v>5000000</v>
      </c>
      <c r="G97" s="45">
        <f t="shared" si="69"/>
        <v>277134930</v>
      </c>
      <c r="H97" s="45">
        <v>0</v>
      </c>
      <c r="I97" s="45">
        <v>262134930</v>
      </c>
      <c r="J97" s="45">
        <v>0</v>
      </c>
      <c r="K97" s="45">
        <v>0</v>
      </c>
      <c r="L97" s="45">
        <v>0</v>
      </c>
      <c r="M97" s="42">
        <v>0</v>
      </c>
      <c r="N97" s="45">
        <v>0</v>
      </c>
      <c r="O97" s="45">
        <v>0</v>
      </c>
      <c r="P97" s="45">
        <v>0</v>
      </c>
      <c r="Q97" s="45">
        <v>15000000</v>
      </c>
      <c r="R97" s="45">
        <v>0</v>
      </c>
      <c r="S97" s="45">
        <v>-15106786</v>
      </c>
      <c r="T97" s="45">
        <f t="shared" si="70"/>
        <v>262028144</v>
      </c>
      <c r="U97" s="45">
        <v>0</v>
      </c>
      <c r="V97" s="45">
        <v>0</v>
      </c>
      <c r="W97" s="45">
        <v>0</v>
      </c>
      <c r="X97" s="45">
        <v>0</v>
      </c>
      <c r="Y97" s="45">
        <v>0</v>
      </c>
      <c r="Z97" s="42">
        <v>20000000</v>
      </c>
      <c r="AA97" s="45">
        <v>19893544</v>
      </c>
      <c r="AB97" s="45">
        <v>222134930</v>
      </c>
      <c r="AC97" s="45">
        <v>0</v>
      </c>
      <c r="AD97" s="45">
        <v>0</v>
      </c>
      <c r="AE97" s="45">
        <v>0</v>
      </c>
      <c r="AF97" s="45">
        <v>-330</v>
      </c>
      <c r="AG97" s="45">
        <f t="shared" si="71"/>
        <v>262028144</v>
      </c>
      <c r="AH97" s="45">
        <v>0</v>
      </c>
      <c r="AI97" s="45">
        <v>0</v>
      </c>
      <c r="AJ97" s="45">
        <v>0</v>
      </c>
      <c r="AK97" s="45">
        <v>0</v>
      </c>
      <c r="AL97" s="45">
        <v>0</v>
      </c>
      <c r="AM97" s="45">
        <v>0</v>
      </c>
      <c r="AN97" s="45">
        <v>0</v>
      </c>
      <c r="AO97" s="45">
        <v>0</v>
      </c>
      <c r="AP97" s="45">
        <v>19893214</v>
      </c>
      <c r="AQ97" s="45">
        <v>8350000</v>
      </c>
      <c r="AR97" s="45">
        <v>48648500</v>
      </c>
      <c r="AS97" s="143">
        <v>99578000</v>
      </c>
      <c r="AT97" s="45">
        <f t="shared" ref="AT97:AT100" si="73">SUM(AH97:AS97)</f>
        <v>176469714</v>
      </c>
      <c r="AU97" s="45">
        <v>0</v>
      </c>
      <c r="AV97" s="45">
        <v>0</v>
      </c>
      <c r="AW97" s="45">
        <v>0</v>
      </c>
      <c r="AX97" s="45">
        <v>0</v>
      </c>
      <c r="AY97" s="45">
        <v>0</v>
      </c>
      <c r="AZ97" s="42">
        <v>0</v>
      </c>
      <c r="BA97" s="45">
        <v>0</v>
      </c>
      <c r="BB97" s="45">
        <v>0</v>
      </c>
      <c r="BC97" s="45">
        <v>19893214</v>
      </c>
      <c r="BD97" s="45">
        <v>8350000</v>
      </c>
      <c r="BE97" s="45">
        <v>48648500</v>
      </c>
      <c r="BF97" s="45">
        <v>99578000</v>
      </c>
      <c r="BG97" s="45">
        <f t="shared" si="72"/>
        <v>176469714</v>
      </c>
      <c r="BH97" s="26"/>
    </row>
    <row r="98" spans="1:60" s="15" customFormat="1" ht="21" customHeight="1" x14ac:dyDescent="0.2">
      <c r="A98" s="45" t="s">
        <v>248</v>
      </c>
      <c r="B98" s="155">
        <v>10</v>
      </c>
      <c r="C98" s="156" t="s">
        <v>249</v>
      </c>
      <c r="D98" s="45">
        <v>58500000</v>
      </c>
      <c r="E98" s="42">
        <v>18057660</v>
      </c>
      <c r="F98" s="42">
        <v>8208509.1799999997</v>
      </c>
      <c r="G98" s="45">
        <f t="shared" si="69"/>
        <v>68349150.819999993</v>
      </c>
      <c r="H98" s="45">
        <v>58500000</v>
      </c>
      <c r="I98" s="45">
        <v>0</v>
      </c>
      <c r="J98" s="45">
        <v>0</v>
      </c>
      <c r="K98" s="45">
        <v>0</v>
      </c>
      <c r="L98" s="45">
        <v>0</v>
      </c>
      <c r="M98" s="42">
        <v>12500000</v>
      </c>
      <c r="N98" s="45">
        <v>0</v>
      </c>
      <c r="O98" s="45">
        <v>-2550899</v>
      </c>
      <c r="P98" s="45">
        <v>-15592225</v>
      </c>
      <c r="Q98" s="45">
        <v>5045522</v>
      </c>
      <c r="R98" s="45">
        <v>5800000</v>
      </c>
      <c r="S98" s="45">
        <v>-6486482.0700000003</v>
      </c>
      <c r="T98" s="45">
        <f t="shared" si="70"/>
        <v>57215915.93</v>
      </c>
      <c r="U98" s="45">
        <v>4360682.78</v>
      </c>
      <c r="V98" s="45">
        <v>4617917.5599999996</v>
      </c>
      <c r="W98" s="45">
        <v>3907271.3</v>
      </c>
      <c r="X98" s="45">
        <v>6999830.0099999998</v>
      </c>
      <c r="Y98" s="45">
        <v>4448440.78</v>
      </c>
      <c r="Z98" s="42">
        <v>8322580.5800000001</v>
      </c>
      <c r="AA98" s="45">
        <v>3065283.67</v>
      </c>
      <c r="AB98" s="45">
        <v>3289205.66</v>
      </c>
      <c r="AC98" s="45">
        <v>2192042.2999999998</v>
      </c>
      <c r="AD98" s="45">
        <v>5131914.45</v>
      </c>
      <c r="AE98" s="45">
        <v>3156985.24</v>
      </c>
      <c r="AF98" s="45">
        <v>7723761.5999999996</v>
      </c>
      <c r="AG98" s="45">
        <f t="shared" si="71"/>
        <v>57215915.930000007</v>
      </c>
      <c r="AH98" s="45">
        <v>4360682.78</v>
      </c>
      <c r="AI98" s="45">
        <v>4617917.5599999996</v>
      </c>
      <c r="AJ98" s="45">
        <v>3165852.39</v>
      </c>
      <c r="AK98" s="45">
        <v>7719054.6399999997</v>
      </c>
      <c r="AL98" s="45">
        <v>3993044.06</v>
      </c>
      <c r="AM98" s="45">
        <v>8800171.5800000001</v>
      </c>
      <c r="AN98" s="45">
        <v>3014550.84</v>
      </c>
      <c r="AO98" s="45">
        <v>3312356.73</v>
      </c>
      <c r="AP98" s="45">
        <v>1888237.47</v>
      </c>
      <c r="AQ98" s="45">
        <v>5386401.04</v>
      </c>
      <c r="AR98" s="45">
        <v>2938012.24</v>
      </c>
      <c r="AS98" s="143">
        <v>8019634.5999999996</v>
      </c>
      <c r="AT98" s="45">
        <f t="shared" si="73"/>
        <v>57215915.929999992</v>
      </c>
      <c r="AU98" s="45">
        <v>4360682.78</v>
      </c>
      <c r="AV98" s="45">
        <v>4617917.5599999996</v>
      </c>
      <c r="AW98" s="45">
        <v>3165852.39</v>
      </c>
      <c r="AX98" s="45">
        <v>7719054.6399999997</v>
      </c>
      <c r="AY98" s="45">
        <v>3993044.06</v>
      </c>
      <c r="AZ98" s="42">
        <v>7239811.5800000001</v>
      </c>
      <c r="BA98" s="45">
        <v>4574910.84</v>
      </c>
      <c r="BB98" s="45">
        <v>3312356.73</v>
      </c>
      <c r="BC98" s="45">
        <v>1888237.47</v>
      </c>
      <c r="BD98" s="45">
        <v>5386401.04</v>
      </c>
      <c r="BE98" s="45">
        <v>2938012.24</v>
      </c>
      <c r="BF98" s="45">
        <v>8019634.5999999996</v>
      </c>
      <c r="BG98" s="45">
        <f t="shared" si="72"/>
        <v>57215915.929999992</v>
      </c>
      <c r="BH98" s="26"/>
    </row>
    <row r="99" spans="1:60" s="15" customFormat="1" ht="21" customHeight="1" x14ac:dyDescent="0.2">
      <c r="A99" s="45" t="s">
        <v>250</v>
      </c>
      <c r="B99" s="155">
        <v>10</v>
      </c>
      <c r="C99" s="156" t="s">
        <v>251</v>
      </c>
      <c r="D99" s="45"/>
      <c r="E99" s="42">
        <v>0</v>
      </c>
      <c r="F99" s="42">
        <v>0</v>
      </c>
      <c r="G99" s="45">
        <f t="shared" si="69"/>
        <v>0</v>
      </c>
      <c r="H99" s="45">
        <v>0</v>
      </c>
      <c r="I99" s="45">
        <v>0</v>
      </c>
      <c r="J99" s="45">
        <v>0</v>
      </c>
      <c r="K99" s="45">
        <v>0</v>
      </c>
      <c r="L99" s="45">
        <v>0</v>
      </c>
      <c r="M99" s="42">
        <v>0</v>
      </c>
      <c r="N99" s="45">
        <v>0</v>
      </c>
      <c r="O99" s="45">
        <v>0</v>
      </c>
      <c r="P99" s="45">
        <v>0</v>
      </c>
      <c r="Q99" s="45">
        <v>0</v>
      </c>
      <c r="R99" s="45">
        <v>0</v>
      </c>
      <c r="S99" s="45">
        <v>0</v>
      </c>
      <c r="T99" s="45">
        <f t="shared" si="70"/>
        <v>0</v>
      </c>
      <c r="U99" s="45">
        <v>0</v>
      </c>
      <c r="V99" s="45">
        <v>0</v>
      </c>
      <c r="W99" s="45">
        <v>0</v>
      </c>
      <c r="X99" s="45">
        <v>0</v>
      </c>
      <c r="Y99" s="45">
        <v>0</v>
      </c>
      <c r="Z99" s="42">
        <v>0</v>
      </c>
      <c r="AA99" s="45">
        <v>0</v>
      </c>
      <c r="AB99" s="45">
        <v>0</v>
      </c>
      <c r="AC99" s="45">
        <v>0</v>
      </c>
      <c r="AD99" s="45">
        <v>0</v>
      </c>
      <c r="AE99" s="45">
        <v>0</v>
      </c>
      <c r="AF99" s="45">
        <v>0</v>
      </c>
      <c r="AG99" s="45">
        <f t="shared" si="71"/>
        <v>0</v>
      </c>
      <c r="AH99" s="45">
        <v>0</v>
      </c>
      <c r="AI99" s="45">
        <v>0</v>
      </c>
      <c r="AJ99" s="45">
        <v>0</v>
      </c>
      <c r="AK99" s="45">
        <v>0</v>
      </c>
      <c r="AL99" s="45">
        <v>0</v>
      </c>
      <c r="AM99" s="45">
        <v>0</v>
      </c>
      <c r="AN99" s="45">
        <v>0</v>
      </c>
      <c r="AO99" s="45">
        <v>0</v>
      </c>
      <c r="AP99" s="45">
        <v>0</v>
      </c>
      <c r="AQ99" s="45">
        <v>0</v>
      </c>
      <c r="AR99" s="45">
        <v>0</v>
      </c>
      <c r="AS99" s="143">
        <v>0</v>
      </c>
      <c r="AT99" s="45">
        <f t="shared" si="73"/>
        <v>0</v>
      </c>
      <c r="AU99" s="45">
        <v>0</v>
      </c>
      <c r="AV99" s="45">
        <v>0</v>
      </c>
      <c r="AW99" s="45">
        <v>0</v>
      </c>
      <c r="AX99" s="45">
        <v>0</v>
      </c>
      <c r="AY99" s="45">
        <v>0</v>
      </c>
      <c r="AZ99" s="42">
        <v>0</v>
      </c>
      <c r="BA99" s="45">
        <v>0</v>
      </c>
      <c r="BB99" s="45">
        <v>0</v>
      </c>
      <c r="BC99" s="45">
        <v>0</v>
      </c>
      <c r="BD99" s="45">
        <v>0</v>
      </c>
      <c r="BE99" s="45">
        <v>0</v>
      </c>
      <c r="BF99" s="45">
        <v>0</v>
      </c>
      <c r="BG99" s="45">
        <f t="shared" si="72"/>
        <v>0</v>
      </c>
      <c r="BH99" s="26"/>
    </row>
    <row r="100" spans="1:60" s="15" customFormat="1" ht="21" customHeight="1" x14ac:dyDescent="0.2">
      <c r="A100" s="86" t="s">
        <v>252</v>
      </c>
      <c r="B100" s="164">
        <v>10</v>
      </c>
      <c r="C100" s="161" t="s">
        <v>253</v>
      </c>
      <c r="D100" s="86">
        <v>500000000</v>
      </c>
      <c r="E100" s="42">
        <v>299530000</v>
      </c>
      <c r="F100" s="42">
        <v>0</v>
      </c>
      <c r="G100" s="86">
        <f t="shared" si="69"/>
        <v>799530000</v>
      </c>
      <c r="H100" s="86">
        <v>0</v>
      </c>
      <c r="I100" s="86">
        <v>500000000</v>
      </c>
      <c r="J100" s="86">
        <v>0</v>
      </c>
      <c r="K100" s="86">
        <v>0</v>
      </c>
      <c r="L100" s="86">
        <v>0</v>
      </c>
      <c r="M100" s="84">
        <v>0</v>
      </c>
      <c r="N100" s="86">
        <v>0</v>
      </c>
      <c r="O100" s="86">
        <v>0</v>
      </c>
      <c r="P100" s="86">
        <v>0</v>
      </c>
      <c r="Q100" s="86">
        <v>250000000</v>
      </c>
      <c r="R100" s="86">
        <v>35750000</v>
      </c>
      <c r="S100" s="86">
        <v>4642992</v>
      </c>
      <c r="T100" s="86">
        <f t="shared" si="70"/>
        <v>790392992</v>
      </c>
      <c r="U100" s="86">
        <v>0</v>
      </c>
      <c r="V100" s="86">
        <v>0</v>
      </c>
      <c r="W100" s="86">
        <v>0</v>
      </c>
      <c r="X100" s="86">
        <v>0</v>
      </c>
      <c r="Y100" s="86">
        <v>0</v>
      </c>
      <c r="Z100" s="86">
        <v>499999865</v>
      </c>
      <c r="AA100" s="86">
        <v>0</v>
      </c>
      <c r="AB100" s="86">
        <v>0</v>
      </c>
      <c r="AC100" s="86">
        <v>0</v>
      </c>
      <c r="AD100" s="86">
        <v>0</v>
      </c>
      <c r="AE100" s="86">
        <v>250000000</v>
      </c>
      <c r="AF100" s="45">
        <v>40393127</v>
      </c>
      <c r="AG100" s="86">
        <f t="shared" si="71"/>
        <v>790392992</v>
      </c>
      <c r="AH100" s="86">
        <v>0</v>
      </c>
      <c r="AI100" s="86">
        <v>0</v>
      </c>
      <c r="AJ100" s="86">
        <v>0</v>
      </c>
      <c r="AK100" s="86">
        <v>0</v>
      </c>
      <c r="AL100" s="86">
        <v>0</v>
      </c>
      <c r="AM100" s="86">
        <v>0</v>
      </c>
      <c r="AN100" s="86">
        <v>0</v>
      </c>
      <c r="AO100" s="86">
        <v>0</v>
      </c>
      <c r="AP100" s="86">
        <v>0</v>
      </c>
      <c r="AQ100" s="86">
        <v>332709703</v>
      </c>
      <c r="AR100" s="86">
        <v>52196263</v>
      </c>
      <c r="AS100" s="138">
        <v>39520393</v>
      </c>
      <c r="AT100" s="86">
        <f t="shared" si="73"/>
        <v>424426359</v>
      </c>
      <c r="AU100" s="86">
        <v>0</v>
      </c>
      <c r="AV100" s="86">
        <v>0</v>
      </c>
      <c r="AW100" s="86">
        <v>0</v>
      </c>
      <c r="AX100" s="86">
        <v>0</v>
      </c>
      <c r="AY100" s="86">
        <v>0</v>
      </c>
      <c r="AZ100" s="86">
        <v>0</v>
      </c>
      <c r="BA100" s="86">
        <v>0</v>
      </c>
      <c r="BB100" s="86">
        <v>0</v>
      </c>
      <c r="BC100" s="86">
        <v>0</v>
      </c>
      <c r="BD100" s="86">
        <v>332709703</v>
      </c>
      <c r="BE100" s="86">
        <v>52196263</v>
      </c>
      <c r="BF100" s="45">
        <v>39520393</v>
      </c>
      <c r="BG100" s="86">
        <f t="shared" si="72"/>
        <v>424426359</v>
      </c>
      <c r="BH100" s="26"/>
    </row>
    <row r="101" spans="1:60" s="15" customFormat="1" ht="21" customHeight="1" x14ac:dyDescent="0.2">
      <c r="A101" s="38" t="s">
        <v>254</v>
      </c>
      <c r="B101" s="118">
        <v>10</v>
      </c>
      <c r="C101" s="119" t="s">
        <v>255</v>
      </c>
      <c r="D101" s="38">
        <v>36000000</v>
      </c>
      <c r="E101" s="38">
        <v>77000000</v>
      </c>
      <c r="F101" s="38">
        <v>26918333</v>
      </c>
      <c r="G101" s="38">
        <f t="shared" si="69"/>
        <v>86081667</v>
      </c>
      <c r="H101" s="38">
        <v>36000000</v>
      </c>
      <c r="I101" s="38">
        <v>0</v>
      </c>
      <c r="J101" s="38">
        <v>0</v>
      </c>
      <c r="K101" s="38">
        <v>0</v>
      </c>
      <c r="L101" s="38">
        <v>0</v>
      </c>
      <c r="M101" s="38">
        <v>37000000</v>
      </c>
      <c r="N101" s="38">
        <v>0</v>
      </c>
      <c r="O101" s="38">
        <v>0</v>
      </c>
      <c r="P101" s="38">
        <v>-46000</v>
      </c>
      <c r="Q101" s="38">
        <v>0</v>
      </c>
      <c r="R101" s="38">
        <v>0</v>
      </c>
      <c r="S101" s="38">
        <v>-3066287</v>
      </c>
      <c r="T101" s="38">
        <f t="shared" si="70"/>
        <v>69887713</v>
      </c>
      <c r="U101" s="38">
        <v>1198966</v>
      </c>
      <c r="V101" s="38">
        <v>2273310</v>
      </c>
      <c r="W101" s="38">
        <v>3014122</v>
      </c>
      <c r="X101" s="38">
        <v>0</v>
      </c>
      <c r="Y101" s="38">
        <v>16853707</v>
      </c>
      <c r="Z101" s="38">
        <v>5001069</v>
      </c>
      <c r="AA101" s="38">
        <v>22172856</v>
      </c>
      <c r="AB101" s="38">
        <v>1589608</v>
      </c>
      <c r="AC101" s="38">
        <v>16207289</v>
      </c>
      <c r="AD101" s="38">
        <v>1196758</v>
      </c>
      <c r="AE101" s="38">
        <v>1245739</v>
      </c>
      <c r="AF101" s="165">
        <v>-865711</v>
      </c>
      <c r="AG101" s="38">
        <f t="shared" si="71"/>
        <v>69887713</v>
      </c>
      <c r="AH101" s="38">
        <v>576258</v>
      </c>
      <c r="AI101" s="38">
        <v>2896018</v>
      </c>
      <c r="AJ101" s="38">
        <v>3014122</v>
      </c>
      <c r="AK101" s="38">
        <v>0</v>
      </c>
      <c r="AL101" s="38">
        <v>16012407</v>
      </c>
      <c r="AM101" s="38">
        <v>3258058</v>
      </c>
      <c r="AN101" s="38">
        <v>24121103</v>
      </c>
      <c r="AO101" s="38">
        <v>1612777</v>
      </c>
      <c r="AP101" s="38">
        <v>10230742</v>
      </c>
      <c r="AQ101" s="38">
        <v>6560411</v>
      </c>
      <c r="AR101" s="38">
        <v>360078</v>
      </c>
      <c r="AS101" s="95">
        <v>1245739</v>
      </c>
      <c r="AT101" s="38">
        <f>SUM(AH101:AS101)</f>
        <v>69887713</v>
      </c>
      <c r="AU101" s="38">
        <v>576258</v>
      </c>
      <c r="AV101" s="38">
        <v>2896018</v>
      </c>
      <c r="AW101" s="38">
        <v>3014122</v>
      </c>
      <c r="AX101" s="38">
        <v>0</v>
      </c>
      <c r="AY101" s="38">
        <v>16012407</v>
      </c>
      <c r="AZ101" s="38">
        <v>3258058</v>
      </c>
      <c r="BA101" s="38">
        <v>24121103</v>
      </c>
      <c r="BB101" s="38">
        <v>1612777</v>
      </c>
      <c r="BC101" s="38">
        <v>10230742</v>
      </c>
      <c r="BD101" s="38">
        <v>6560411</v>
      </c>
      <c r="BE101" s="38">
        <v>360078</v>
      </c>
      <c r="BF101" s="165">
        <v>1245739</v>
      </c>
      <c r="BG101" s="38">
        <f t="shared" si="72"/>
        <v>69887713</v>
      </c>
      <c r="BH101" s="166"/>
    </row>
    <row r="102" spans="1:60" s="34" customFormat="1" ht="21" customHeight="1" x14ac:dyDescent="0.2">
      <c r="A102" s="101" t="s">
        <v>256</v>
      </c>
      <c r="B102" s="29"/>
      <c r="C102" s="28" t="s">
        <v>257</v>
      </c>
      <c r="D102" s="28">
        <f>+D103+D108+D111+D116</f>
        <v>2134925120</v>
      </c>
      <c r="E102" s="28">
        <f t="shared" ref="E102:BG102" si="74">+E103+E108+E111+E116</f>
        <v>30191675</v>
      </c>
      <c r="F102" s="28">
        <f t="shared" si="74"/>
        <v>30191675</v>
      </c>
      <c r="G102" s="28">
        <f>+G103+G108+G111+G116</f>
        <v>2134925120</v>
      </c>
      <c r="H102" s="28">
        <f t="shared" si="74"/>
        <v>750000000</v>
      </c>
      <c r="I102" s="28">
        <f t="shared" si="74"/>
        <v>10553400</v>
      </c>
      <c r="J102" s="28">
        <f t="shared" si="74"/>
        <v>18446400</v>
      </c>
      <c r="K102" s="28">
        <f t="shared" si="74"/>
        <v>95034359</v>
      </c>
      <c r="L102" s="28">
        <f t="shared" si="74"/>
        <v>9978833</v>
      </c>
      <c r="M102" s="28">
        <f>+M103+M108+M111+M116</f>
        <v>152747875</v>
      </c>
      <c r="N102" s="28">
        <f t="shared" si="74"/>
        <v>3878554</v>
      </c>
      <c r="O102" s="28">
        <f t="shared" si="74"/>
        <v>0</v>
      </c>
      <c r="P102" s="28">
        <f t="shared" si="74"/>
        <v>0</v>
      </c>
      <c r="Q102" s="28">
        <f t="shared" si="74"/>
        <v>12285000</v>
      </c>
      <c r="R102" s="28">
        <f t="shared" si="74"/>
        <v>29121022</v>
      </c>
      <c r="S102" s="28">
        <f>+S103+S108+S111+S116</f>
        <v>-619910812</v>
      </c>
      <c r="T102" s="28">
        <f t="shared" si="74"/>
        <v>462134631</v>
      </c>
      <c r="U102" s="28">
        <f t="shared" si="74"/>
        <v>41227536</v>
      </c>
      <c r="V102" s="28">
        <f t="shared" si="74"/>
        <v>30980801</v>
      </c>
      <c r="W102" s="28">
        <f t="shared" si="74"/>
        <v>35206817</v>
      </c>
      <c r="X102" s="28">
        <f t="shared" si="74"/>
        <v>53893671</v>
      </c>
      <c r="Y102" s="28">
        <f t="shared" si="74"/>
        <v>65810059</v>
      </c>
      <c r="Z102" s="28">
        <f>+Z103+Z108+Z111+Z116</f>
        <v>159481465</v>
      </c>
      <c r="AA102" s="28">
        <f t="shared" si="74"/>
        <v>187938971</v>
      </c>
      <c r="AB102" s="28">
        <f t="shared" si="74"/>
        <v>40839070</v>
      </c>
      <c r="AC102" s="28">
        <f t="shared" si="74"/>
        <v>45106668</v>
      </c>
      <c r="AD102" s="28">
        <f t="shared" si="74"/>
        <v>36591134</v>
      </c>
      <c r="AE102" s="28">
        <f t="shared" si="74"/>
        <v>-113738099</v>
      </c>
      <c r="AF102" s="28">
        <f t="shared" si="74"/>
        <v>-121203462</v>
      </c>
      <c r="AG102" s="28">
        <f t="shared" si="74"/>
        <v>462134631</v>
      </c>
      <c r="AH102" s="28">
        <f t="shared" si="74"/>
        <v>41227536</v>
      </c>
      <c r="AI102" s="28">
        <f t="shared" si="74"/>
        <v>27461799</v>
      </c>
      <c r="AJ102" s="28">
        <f t="shared" si="74"/>
        <v>26589932</v>
      </c>
      <c r="AK102" s="28">
        <f t="shared" si="74"/>
        <v>32267197</v>
      </c>
      <c r="AL102" s="28">
        <f t="shared" si="74"/>
        <v>33279512</v>
      </c>
      <c r="AM102" s="28">
        <f t="shared" si="74"/>
        <v>36712098</v>
      </c>
      <c r="AN102" s="28">
        <f t="shared" si="74"/>
        <v>155136068</v>
      </c>
      <c r="AO102" s="28">
        <f t="shared" si="74"/>
        <v>20124307</v>
      </c>
      <c r="AP102" s="28">
        <f t="shared" si="74"/>
        <v>44214405</v>
      </c>
      <c r="AQ102" s="28">
        <f t="shared" si="74"/>
        <v>5886310</v>
      </c>
      <c r="AR102" s="28">
        <f t="shared" si="74"/>
        <v>-18809096</v>
      </c>
      <c r="AS102" s="28">
        <f t="shared" si="74"/>
        <v>-39223252</v>
      </c>
      <c r="AT102" s="28">
        <f>+AT103+AT108+AT111+AT116</f>
        <v>364866816</v>
      </c>
      <c r="AU102" s="28">
        <f t="shared" si="74"/>
        <v>41227536</v>
      </c>
      <c r="AV102" s="28">
        <f t="shared" si="74"/>
        <v>27461799</v>
      </c>
      <c r="AW102" s="28">
        <f t="shared" si="74"/>
        <v>26589932</v>
      </c>
      <c r="AX102" s="28">
        <f t="shared" si="74"/>
        <v>32267197</v>
      </c>
      <c r="AY102" s="28">
        <f>+AY103+AY108+AY111+AY116</f>
        <v>33279512</v>
      </c>
      <c r="AZ102" s="28">
        <f>+AZ103+AZ108+AZ111+AZ116</f>
        <v>36712098</v>
      </c>
      <c r="BA102" s="28">
        <f t="shared" si="74"/>
        <v>155136068</v>
      </c>
      <c r="BB102" s="28">
        <f t="shared" si="74"/>
        <v>20124307</v>
      </c>
      <c r="BC102" s="28">
        <f t="shared" si="74"/>
        <v>44214405</v>
      </c>
      <c r="BD102" s="28">
        <f t="shared" si="74"/>
        <v>5886310</v>
      </c>
      <c r="BE102" s="28">
        <f t="shared" si="74"/>
        <v>-18809096</v>
      </c>
      <c r="BF102" s="28">
        <f t="shared" si="74"/>
        <v>-39223252</v>
      </c>
      <c r="BG102" s="28">
        <f t="shared" si="74"/>
        <v>364866816</v>
      </c>
      <c r="BH102" s="26"/>
    </row>
    <row r="103" spans="1:60" s="34" customFormat="1" ht="21" customHeight="1" x14ac:dyDescent="0.2">
      <c r="A103" s="167" t="s">
        <v>258</v>
      </c>
      <c r="B103" s="168"/>
      <c r="C103" s="106" t="s">
        <v>259</v>
      </c>
      <c r="D103" s="32">
        <f t="shared" ref="D103:S104" si="75">+D104</f>
        <v>221000000</v>
      </c>
      <c r="E103" s="32">
        <f>+E104</f>
        <v>0</v>
      </c>
      <c r="F103" s="32">
        <f t="shared" si="75"/>
        <v>0</v>
      </c>
      <c r="G103" s="32">
        <f t="shared" si="75"/>
        <v>221000000</v>
      </c>
      <c r="H103" s="32">
        <f t="shared" si="75"/>
        <v>0</v>
      </c>
      <c r="I103" s="32">
        <f t="shared" si="75"/>
        <v>10553400</v>
      </c>
      <c r="J103" s="32">
        <f t="shared" si="75"/>
        <v>18446400</v>
      </c>
      <c r="K103" s="32">
        <f t="shared" si="75"/>
        <v>95034359</v>
      </c>
      <c r="L103" s="32">
        <f t="shared" si="75"/>
        <v>9978833</v>
      </c>
      <c r="M103" s="32">
        <f t="shared" si="75"/>
        <v>21247875</v>
      </c>
      <c r="N103" s="32">
        <f t="shared" si="75"/>
        <v>3878554</v>
      </c>
      <c r="O103" s="32">
        <f t="shared" si="75"/>
        <v>0</v>
      </c>
      <c r="P103" s="32">
        <f t="shared" si="75"/>
        <v>0</v>
      </c>
      <c r="Q103" s="32">
        <f t="shared" si="75"/>
        <v>12285000</v>
      </c>
      <c r="R103" s="32">
        <f t="shared" si="75"/>
        <v>0</v>
      </c>
      <c r="S103" s="32">
        <f t="shared" si="75"/>
        <v>-7191406</v>
      </c>
      <c r="T103" s="32">
        <f t="shared" ref="T103:AI104" si="76">+T104</f>
        <v>164233015</v>
      </c>
      <c r="U103" s="32">
        <f t="shared" si="76"/>
        <v>0</v>
      </c>
      <c r="V103" s="32">
        <f t="shared" si="76"/>
        <v>0</v>
      </c>
      <c r="W103" s="32">
        <f t="shared" si="76"/>
        <v>10485344</v>
      </c>
      <c r="X103" s="32">
        <f t="shared" si="76"/>
        <v>9611048</v>
      </c>
      <c r="Y103" s="32">
        <f t="shared" si="76"/>
        <v>23319904</v>
      </c>
      <c r="Z103" s="32">
        <f t="shared" si="76"/>
        <v>110694992</v>
      </c>
      <c r="AA103" s="32">
        <f t="shared" si="76"/>
        <v>4224415</v>
      </c>
      <c r="AB103" s="32">
        <f t="shared" si="76"/>
        <v>0</v>
      </c>
      <c r="AC103" s="32">
        <f t="shared" si="76"/>
        <v>0</v>
      </c>
      <c r="AD103" s="32">
        <f t="shared" si="76"/>
        <v>5897312</v>
      </c>
      <c r="AE103" s="32">
        <f t="shared" si="76"/>
        <v>0</v>
      </c>
      <c r="AF103" s="32">
        <f t="shared" si="76"/>
        <v>0</v>
      </c>
      <c r="AG103" s="32">
        <f t="shared" si="76"/>
        <v>164233015</v>
      </c>
      <c r="AH103" s="32">
        <f t="shared" si="76"/>
        <v>0</v>
      </c>
      <c r="AI103" s="32">
        <f t="shared" si="76"/>
        <v>0</v>
      </c>
      <c r="AJ103" s="32">
        <f t="shared" ref="AJ103:AY104" si="77">+AJ104</f>
        <v>10485344</v>
      </c>
      <c r="AK103" s="32">
        <f t="shared" si="77"/>
        <v>3055815</v>
      </c>
      <c r="AL103" s="32">
        <f t="shared" si="77"/>
        <v>29875137</v>
      </c>
      <c r="AM103" s="32">
        <f t="shared" si="77"/>
        <v>0</v>
      </c>
      <c r="AN103" s="32">
        <f t="shared" si="77"/>
        <v>20694992</v>
      </c>
      <c r="AO103" s="32">
        <f t="shared" si="77"/>
        <v>22656515</v>
      </c>
      <c r="AP103" s="32">
        <f t="shared" si="77"/>
        <v>3841781</v>
      </c>
      <c r="AQ103" s="32">
        <f t="shared" si="77"/>
        <v>0</v>
      </c>
      <c r="AR103" s="32">
        <f t="shared" si="77"/>
        <v>6547291</v>
      </c>
      <c r="AS103" s="32">
        <f t="shared" si="77"/>
        <v>0</v>
      </c>
      <c r="AT103" s="32">
        <f t="shared" si="77"/>
        <v>97156875</v>
      </c>
      <c r="AU103" s="32">
        <f t="shared" si="77"/>
        <v>0</v>
      </c>
      <c r="AV103" s="32">
        <f t="shared" si="77"/>
        <v>0</v>
      </c>
      <c r="AW103" s="32">
        <f t="shared" si="77"/>
        <v>10485344</v>
      </c>
      <c r="AX103" s="32">
        <f t="shared" si="77"/>
        <v>3055815</v>
      </c>
      <c r="AY103" s="32">
        <f t="shared" si="77"/>
        <v>29875137</v>
      </c>
      <c r="AZ103" s="32">
        <f t="shared" ref="AZ103:BF104" si="78">+AZ104</f>
        <v>0</v>
      </c>
      <c r="BA103" s="32">
        <f t="shared" si="78"/>
        <v>20694992</v>
      </c>
      <c r="BB103" s="32">
        <f t="shared" si="78"/>
        <v>22656515</v>
      </c>
      <c r="BC103" s="32">
        <f t="shared" si="78"/>
        <v>3841781</v>
      </c>
      <c r="BD103" s="32">
        <f t="shared" si="78"/>
        <v>0</v>
      </c>
      <c r="BE103" s="32">
        <f t="shared" si="78"/>
        <v>6547291</v>
      </c>
      <c r="BF103" s="32">
        <f t="shared" si="78"/>
        <v>0</v>
      </c>
      <c r="BG103" s="32">
        <f>+BG104</f>
        <v>97156875</v>
      </c>
      <c r="BH103" s="26"/>
    </row>
    <row r="104" spans="1:60" ht="21" customHeight="1" x14ac:dyDescent="0.2">
      <c r="A104" s="107" t="s">
        <v>260</v>
      </c>
      <c r="B104" s="108"/>
      <c r="C104" s="109" t="s">
        <v>261</v>
      </c>
      <c r="D104" s="107">
        <f t="shared" si="75"/>
        <v>221000000</v>
      </c>
      <c r="E104" s="107">
        <f>+E105</f>
        <v>0</v>
      </c>
      <c r="F104" s="107">
        <f t="shared" si="75"/>
        <v>0</v>
      </c>
      <c r="G104" s="107">
        <f>+G105</f>
        <v>221000000</v>
      </c>
      <c r="H104" s="107">
        <f t="shared" si="75"/>
        <v>0</v>
      </c>
      <c r="I104" s="107">
        <f t="shared" si="75"/>
        <v>10553400</v>
      </c>
      <c r="J104" s="107">
        <f t="shared" si="75"/>
        <v>18446400</v>
      </c>
      <c r="K104" s="107">
        <f t="shared" si="75"/>
        <v>95034359</v>
      </c>
      <c r="L104" s="107">
        <f t="shared" si="75"/>
        <v>9978833</v>
      </c>
      <c r="M104" s="107">
        <f t="shared" si="75"/>
        <v>21247875</v>
      </c>
      <c r="N104" s="107">
        <f t="shared" si="75"/>
        <v>3878554</v>
      </c>
      <c r="O104" s="107">
        <f t="shared" si="75"/>
        <v>0</v>
      </c>
      <c r="P104" s="107">
        <f t="shared" si="75"/>
        <v>0</v>
      </c>
      <c r="Q104" s="107">
        <f t="shared" si="75"/>
        <v>12285000</v>
      </c>
      <c r="R104" s="107">
        <f t="shared" si="75"/>
        <v>0</v>
      </c>
      <c r="S104" s="107">
        <f t="shared" si="75"/>
        <v>-7191406</v>
      </c>
      <c r="T104" s="107">
        <f t="shared" si="76"/>
        <v>164233015</v>
      </c>
      <c r="U104" s="107">
        <f t="shared" si="76"/>
        <v>0</v>
      </c>
      <c r="V104" s="107">
        <f t="shared" si="76"/>
        <v>0</v>
      </c>
      <c r="W104" s="107">
        <f t="shared" si="76"/>
        <v>10485344</v>
      </c>
      <c r="X104" s="107">
        <f t="shared" si="76"/>
        <v>9611048</v>
      </c>
      <c r="Y104" s="107">
        <f t="shared" si="76"/>
        <v>23319904</v>
      </c>
      <c r="Z104" s="107">
        <f t="shared" si="76"/>
        <v>110694992</v>
      </c>
      <c r="AA104" s="107">
        <f t="shared" si="76"/>
        <v>4224415</v>
      </c>
      <c r="AB104" s="107">
        <f t="shared" si="76"/>
        <v>0</v>
      </c>
      <c r="AC104" s="107">
        <f t="shared" si="76"/>
        <v>0</v>
      </c>
      <c r="AD104" s="107">
        <f t="shared" si="76"/>
        <v>5897312</v>
      </c>
      <c r="AE104" s="107">
        <f t="shared" si="76"/>
        <v>0</v>
      </c>
      <c r="AF104" s="107">
        <f t="shared" si="76"/>
        <v>0</v>
      </c>
      <c r="AG104" s="107">
        <f t="shared" si="76"/>
        <v>164233015</v>
      </c>
      <c r="AH104" s="107">
        <f t="shared" si="76"/>
        <v>0</v>
      </c>
      <c r="AI104" s="107">
        <f t="shared" si="76"/>
        <v>0</v>
      </c>
      <c r="AJ104" s="107">
        <f t="shared" si="77"/>
        <v>10485344</v>
      </c>
      <c r="AK104" s="107">
        <f t="shared" si="77"/>
        <v>3055815</v>
      </c>
      <c r="AL104" s="107">
        <f t="shared" si="77"/>
        <v>29875137</v>
      </c>
      <c r="AM104" s="107">
        <f t="shared" si="77"/>
        <v>0</v>
      </c>
      <c r="AN104" s="107">
        <f t="shared" si="77"/>
        <v>20694992</v>
      </c>
      <c r="AO104" s="107">
        <f t="shared" si="77"/>
        <v>22656515</v>
      </c>
      <c r="AP104" s="107">
        <f t="shared" si="77"/>
        <v>3841781</v>
      </c>
      <c r="AQ104" s="107">
        <f t="shared" si="77"/>
        <v>0</v>
      </c>
      <c r="AR104" s="107">
        <f t="shared" si="77"/>
        <v>6547291</v>
      </c>
      <c r="AS104" s="107">
        <f t="shared" si="77"/>
        <v>0</v>
      </c>
      <c r="AT104" s="107">
        <f t="shared" si="77"/>
        <v>97156875</v>
      </c>
      <c r="AU104" s="107">
        <f t="shared" si="77"/>
        <v>0</v>
      </c>
      <c r="AV104" s="107">
        <f t="shared" si="77"/>
        <v>0</v>
      </c>
      <c r="AW104" s="107">
        <f t="shared" si="77"/>
        <v>10485344</v>
      </c>
      <c r="AX104" s="107">
        <f t="shared" si="77"/>
        <v>3055815</v>
      </c>
      <c r="AY104" s="107">
        <f>+AY105</f>
        <v>29875137</v>
      </c>
      <c r="AZ104" s="107">
        <f t="shared" si="78"/>
        <v>0</v>
      </c>
      <c r="BA104" s="107">
        <f t="shared" si="78"/>
        <v>20694992</v>
      </c>
      <c r="BB104" s="107">
        <f t="shared" si="78"/>
        <v>22656515</v>
      </c>
      <c r="BC104" s="107">
        <f t="shared" si="78"/>
        <v>3841781</v>
      </c>
      <c r="BD104" s="107">
        <f t="shared" si="78"/>
        <v>0</v>
      </c>
      <c r="BE104" s="107">
        <f t="shared" si="78"/>
        <v>6547291</v>
      </c>
      <c r="BF104" s="107">
        <f t="shared" si="78"/>
        <v>0</v>
      </c>
      <c r="BG104" s="107">
        <f>+BG105</f>
        <v>97156875</v>
      </c>
      <c r="BH104" s="26"/>
    </row>
    <row r="105" spans="1:60" ht="21" customHeight="1" x14ac:dyDescent="0.2">
      <c r="A105" s="99" t="s">
        <v>262</v>
      </c>
      <c r="B105" s="152"/>
      <c r="C105" s="169" t="s">
        <v>263</v>
      </c>
      <c r="D105" s="99">
        <f t="shared" ref="D105:AH105" si="79">SUM(D106:D107)</f>
        <v>221000000</v>
      </c>
      <c r="E105" s="99">
        <f t="shared" si="79"/>
        <v>0</v>
      </c>
      <c r="F105" s="99">
        <f>SUM(F106:F107)</f>
        <v>0</v>
      </c>
      <c r="G105" s="99">
        <f t="shared" si="79"/>
        <v>221000000</v>
      </c>
      <c r="H105" s="99">
        <f t="shared" si="79"/>
        <v>0</v>
      </c>
      <c r="I105" s="99">
        <f t="shared" si="79"/>
        <v>10553400</v>
      </c>
      <c r="J105" s="99">
        <f t="shared" si="79"/>
        <v>18446400</v>
      </c>
      <c r="K105" s="99">
        <f t="shared" si="79"/>
        <v>95034359</v>
      </c>
      <c r="L105" s="99">
        <f t="shared" si="79"/>
        <v>9978833</v>
      </c>
      <c r="M105" s="99">
        <f>SUM(M106:M107)</f>
        <v>21247875</v>
      </c>
      <c r="N105" s="99">
        <f t="shared" si="79"/>
        <v>3878554</v>
      </c>
      <c r="O105" s="99">
        <f t="shared" si="79"/>
        <v>0</v>
      </c>
      <c r="P105" s="99">
        <f t="shared" si="79"/>
        <v>0</v>
      </c>
      <c r="Q105" s="99">
        <f t="shared" si="79"/>
        <v>12285000</v>
      </c>
      <c r="R105" s="99">
        <f t="shared" si="79"/>
        <v>0</v>
      </c>
      <c r="S105" s="99">
        <f t="shared" si="79"/>
        <v>-7191406</v>
      </c>
      <c r="T105" s="99">
        <f t="shared" si="79"/>
        <v>164233015</v>
      </c>
      <c r="U105" s="99">
        <f t="shared" si="79"/>
        <v>0</v>
      </c>
      <c r="V105" s="99">
        <f t="shared" ref="V105:AF105" si="80">SUM(V106:V107)</f>
        <v>0</v>
      </c>
      <c r="W105" s="99">
        <f t="shared" si="80"/>
        <v>10485344</v>
      </c>
      <c r="X105" s="99">
        <f t="shared" si="80"/>
        <v>9611048</v>
      </c>
      <c r="Y105" s="99">
        <f t="shared" si="80"/>
        <v>23319904</v>
      </c>
      <c r="Z105" s="99">
        <f>SUM(Z106:Z107)</f>
        <v>110694992</v>
      </c>
      <c r="AA105" s="99">
        <f t="shared" si="80"/>
        <v>4224415</v>
      </c>
      <c r="AB105" s="99">
        <f t="shared" si="80"/>
        <v>0</v>
      </c>
      <c r="AC105" s="99">
        <f t="shared" si="80"/>
        <v>0</v>
      </c>
      <c r="AD105" s="99">
        <f t="shared" si="80"/>
        <v>5897312</v>
      </c>
      <c r="AE105" s="99">
        <f t="shared" si="80"/>
        <v>0</v>
      </c>
      <c r="AF105" s="99">
        <f t="shared" si="80"/>
        <v>0</v>
      </c>
      <c r="AG105" s="99">
        <f t="shared" si="79"/>
        <v>164233015</v>
      </c>
      <c r="AH105" s="99">
        <f t="shared" si="79"/>
        <v>0</v>
      </c>
      <c r="AI105" s="99">
        <f t="shared" ref="AI105:AS105" si="81">SUM(AI106:AI107)</f>
        <v>0</v>
      </c>
      <c r="AJ105" s="99">
        <f t="shared" si="81"/>
        <v>10485344</v>
      </c>
      <c r="AK105" s="99">
        <f t="shared" si="81"/>
        <v>3055815</v>
      </c>
      <c r="AL105" s="99">
        <f t="shared" si="81"/>
        <v>29875137</v>
      </c>
      <c r="AM105" s="99">
        <f t="shared" si="81"/>
        <v>0</v>
      </c>
      <c r="AN105" s="99">
        <f t="shared" si="81"/>
        <v>20694992</v>
      </c>
      <c r="AO105" s="99">
        <f t="shared" si="81"/>
        <v>22656515</v>
      </c>
      <c r="AP105" s="99">
        <f t="shared" si="81"/>
        <v>3841781</v>
      </c>
      <c r="AQ105" s="99">
        <f t="shared" si="81"/>
        <v>0</v>
      </c>
      <c r="AR105" s="99">
        <f t="shared" si="81"/>
        <v>6547291</v>
      </c>
      <c r="AS105" s="99">
        <f t="shared" si="81"/>
        <v>0</v>
      </c>
      <c r="AT105" s="99">
        <f>SUM(AT106:AT107)</f>
        <v>97156875</v>
      </c>
      <c r="AU105" s="99">
        <f>SUM(AU106:AU107)</f>
        <v>0</v>
      </c>
      <c r="AV105" s="99">
        <f t="shared" ref="AV105:BF105" si="82">SUM(AV106:AV107)</f>
        <v>0</v>
      </c>
      <c r="AW105" s="99">
        <f t="shared" si="82"/>
        <v>10485344</v>
      </c>
      <c r="AX105" s="99">
        <f t="shared" si="82"/>
        <v>3055815</v>
      </c>
      <c r="AY105" s="99">
        <f>SUM(AY106:AY107)</f>
        <v>29875137</v>
      </c>
      <c r="AZ105" s="99">
        <f>SUM(AZ106:AZ107)</f>
        <v>0</v>
      </c>
      <c r="BA105" s="99">
        <f t="shared" si="82"/>
        <v>20694992</v>
      </c>
      <c r="BB105" s="99">
        <f t="shared" si="82"/>
        <v>22656515</v>
      </c>
      <c r="BC105" s="99">
        <f t="shared" si="82"/>
        <v>3841781</v>
      </c>
      <c r="BD105" s="99">
        <f t="shared" si="82"/>
        <v>0</v>
      </c>
      <c r="BE105" s="99">
        <f t="shared" si="82"/>
        <v>6547291</v>
      </c>
      <c r="BF105" s="99">
        <f t="shared" si="82"/>
        <v>0</v>
      </c>
      <c r="BG105" s="99">
        <f>SUM(BG106:BG107)</f>
        <v>97156875</v>
      </c>
      <c r="BH105" s="26"/>
    </row>
    <row r="106" spans="1:60" ht="21" customHeight="1" x14ac:dyDescent="0.2">
      <c r="A106" s="42" t="s">
        <v>264</v>
      </c>
      <c r="B106" s="157" t="s">
        <v>79</v>
      </c>
      <c r="C106" s="153" t="s">
        <v>265</v>
      </c>
      <c r="D106" s="42"/>
      <c r="E106" s="42">
        <v>0</v>
      </c>
      <c r="F106" s="42">
        <v>0</v>
      </c>
      <c r="G106" s="45">
        <f>SUM(D106:E106)-F106</f>
        <v>0</v>
      </c>
      <c r="H106" s="45">
        <v>0</v>
      </c>
      <c r="I106" s="45">
        <v>0</v>
      </c>
      <c r="J106" s="45">
        <v>0</v>
      </c>
      <c r="K106" s="45">
        <v>0</v>
      </c>
      <c r="L106" s="45">
        <v>0</v>
      </c>
      <c r="M106" s="42">
        <v>0</v>
      </c>
      <c r="N106" s="45">
        <v>0</v>
      </c>
      <c r="O106" s="45">
        <v>0</v>
      </c>
      <c r="P106" s="45">
        <v>0</v>
      </c>
      <c r="Q106" s="45">
        <v>0</v>
      </c>
      <c r="R106" s="45">
        <v>0</v>
      </c>
      <c r="S106" s="45">
        <v>0</v>
      </c>
      <c r="T106" s="45">
        <f>SUM(H106:S106)</f>
        <v>0</v>
      </c>
      <c r="U106" s="45">
        <v>0</v>
      </c>
      <c r="V106" s="45">
        <v>0</v>
      </c>
      <c r="W106" s="45">
        <v>0</v>
      </c>
      <c r="X106" s="45">
        <v>0</v>
      </c>
      <c r="Y106" s="45">
        <v>0</v>
      </c>
      <c r="Z106" s="42">
        <v>0</v>
      </c>
      <c r="AA106" s="45">
        <v>0</v>
      </c>
      <c r="AB106" s="45">
        <v>0</v>
      </c>
      <c r="AC106" s="45">
        <v>0</v>
      </c>
      <c r="AD106" s="45">
        <v>0</v>
      </c>
      <c r="AE106" s="45">
        <v>0</v>
      </c>
      <c r="AF106" s="45">
        <v>0</v>
      </c>
      <c r="AG106" s="45">
        <f>SUM(U106:AF106)</f>
        <v>0</v>
      </c>
      <c r="AH106" s="45">
        <v>0</v>
      </c>
      <c r="AI106" s="45">
        <v>0</v>
      </c>
      <c r="AJ106" s="45">
        <v>0</v>
      </c>
      <c r="AK106" s="45">
        <v>0</v>
      </c>
      <c r="AL106" s="45">
        <v>0</v>
      </c>
      <c r="AM106" s="45">
        <v>0</v>
      </c>
      <c r="AN106" s="45">
        <v>0</v>
      </c>
      <c r="AO106" s="45">
        <v>0</v>
      </c>
      <c r="AP106" s="45">
        <v>0</v>
      </c>
      <c r="AQ106" s="45">
        <v>0</v>
      </c>
      <c r="AR106" s="45">
        <v>0</v>
      </c>
      <c r="AS106" s="45">
        <v>0</v>
      </c>
      <c r="AT106" s="45">
        <f>SUM(AH106:AS106)</f>
        <v>0</v>
      </c>
      <c r="AU106" s="45">
        <v>0</v>
      </c>
      <c r="AV106" s="45">
        <v>0</v>
      </c>
      <c r="AW106" s="45">
        <v>0</v>
      </c>
      <c r="AX106" s="45">
        <v>0</v>
      </c>
      <c r="AY106" s="45">
        <v>0</v>
      </c>
      <c r="AZ106" s="42">
        <v>0</v>
      </c>
      <c r="BA106" s="45">
        <v>0</v>
      </c>
      <c r="BB106" s="45">
        <v>0</v>
      </c>
      <c r="BC106" s="45">
        <v>0</v>
      </c>
      <c r="BD106" s="45">
        <v>0</v>
      </c>
      <c r="BE106" s="45">
        <v>0</v>
      </c>
      <c r="BF106" s="45">
        <v>0</v>
      </c>
      <c r="BG106" s="45">
        <f>SUM(AU106:BF106)</f>
        <v>0</v>
      </c>
      <c r="BH106" s="26"/>
    </row>
    <row r="107" spans="1:60" ht="21" customHeight="1" x14ac:dyDescent="0.2">
      <c r="A107" s="45" t="s">
        <v>266</v>
      </c>
      <c r="B107" s="155" t="s">
        <v>79</v>
      </c>
      <c r="C107" s="156" t="s">
        <v>267</v>
      </c>
      <c r="D107" s="45">
        <v>221000000</v>
      </c>
      <c r="E107" s="42">
        <v>0</v>
      </c>
      <c r="F107" s="42">
        <v>0</v>
      </c>
      <c r="G107" s="45">
        <f>SUM(D107:E107)-F107</f>
        <v>221000000</v>
      </c>
      <c r="H107" s="45">
        <v>0</v>
      </c>
      <c r="I107" s="45">
        <v>10553400</v>
      </c>
      <c r="J107" s="45">
        <v>18446400</v>
      </c>
      <c r="K107" s="45">
        <v>95034359</v>
      </c>
      <c r="L107" s="45">
        <v>9978833</v>
      </c>
      <c r="M107" s="42">
        <v>21247875</v>
      </c>
      <c r="N107" s="45">
        <v>3878554</v>
      </c>
      <c r="O107" s="45">
        <v>0</v>
      </c>
      <c r="P107" s="45">
        <v>0</v>
      </c>
      <c r="Q107" s="45">
        <v>12285000</v>
      </c>
      <c r="R107" s="45">
        <v>0</v>
      </c>
      <c r="S107" s="45">
        <v>-7191406</v>
      </c>
      <c r="T107" s="45">
        <f>SUM(H107:S107)</f>
        <v>164233015</v>
      </c>
      <c r="U107" s="45">
        <v>0</v>
      </c>
      <c r="V107" s="45">
        <v>0</v>
      </c>
      <c r="W107" s="45">
        <v>10485344</v>
      </c>
      <c r="X107" s="45">
        <v>9611048</v>
      </c>
      <c r="Y107" s="45">
        <v>23319904</v>
      </c>
      <c r="Z107" s="42">
        <v>110694992</v>
      </c>
      <c r="AA107" s="45">
        <v>4224415</v>
      </c>
      <c r="AB107" s="45">
        <v>0</v>
      </c>
      <c r="AC107" s="45">
        <v>0</v>
      </c>
      <c r="AD107" s="45">
        <v>5897312</v>
      </c>
      <c r="AE107" s="45">
        <v>0</v>
      </c>
      <c r="AF107" s="45">
        <v>0</v>
      </c>
      <c r="AG107" s="45">
        <f>SUM(U107:AF107)</f>
        <v>164233015</v>
      </c>
      <c r="AH107" s="45">
        <v>0</v>
      </c>
      <c r="AI107" s="45">
        <v>0</v>
      </c>
      <c r="AJ107" s="45">
        <v>10485344</v>
      </c>
      <c r="AK107" s="45">
        <v>3055815</v>
      </c>
      <c r="AL107" s="45">
        <v>29875137</v>
      </c>
      <c r="AM107" s="45">
        <v>0</v>
      </c>
      <c r="AN107" s="45">
        <v>20694992</v>
      </c>
      <c r="AO107" s="45">
        <v>22656515</v>
      </c>
      <c r="AP107" s="45">
        <v>3841781</v>
      </c>
      <c r="AQ107" s="45">
        <v>0</v>
      </c>
      <c r="AR107" s="45">
        <v>6547291</v>
      </c>
      <c r="AS107" s="45">
        <v>0</v>
      </c>
      <c r="AT107" s="45">
        <f>SUM(AH107:AS107)</f>
        <v>97156875</v>
      </c>
      <c r="AU107" s="45">
        <v>0</v>
      </c>
      <c r="AV107" s="45">
        <v>0</v>
      </c>
      <c r="AW107" s="45">
        <v>10485344</v>
      </c>
      <c r="AX107" s="45">
        <v>3055815</v>
      </c>
      <c r="AY107" s="45">
        <v>29875137</v>
      </c>
      <c r="AZ107" s="42">
        <v>0</v>
      </c>
      <c r="BA107" s="45">
        <v>20694992</v>
      </c>
      <c r="BB107" s="45">
        <v>22656515</v>
      </c>
      <c r="BC107" s="45">
        <v>3841781</v>
      </c>
      <c r="BD107" s="45">
        <v>0</v>
      </c>
      <c r="BE107" s="45">
        <v>6547291</v>
      </c>
      <c r="BF107" s="45">
        <v>0</v>
      </c>
      <c r="BG107" s="45">
        <f>SUM(AU107:BF107)</f>
        <v>97156875</v>
      </c>
      <c r="BH107" s="26"/>
    </row>
    <row r="108" spans="1:60" ht="21" customHeight="1" x14ac:dyDescent="0.2">
      <c r="A108" s="170" t="s">
        <v>268</v>
      </c>
      <c r="B108" s="171"/>
      <c r="C108" s="172" t="s">
        <v>269</v>
      </c>
      <c r="D108" s="173">
        <f>+D109</f>
        <v>0</v>
      </c>
      <c r="E108" s="173">
        <f t="shared" ref="E108:BG109" si="83">+E109</f>
        <v>0</v>
      </c>
      <c r="F108" s="174">
        <v>0</v>
      </c>
      <c r="G108" s="173">
        <f t="shared" si="83"/>
        <v>0</v>
      </c>
      <c r="H108" s="173">
        <f t="shared" si="83"/>
        <v>0</v>
      </c>
      <c r="I108" s="173">
        <f t="shared" si="83"/>
        <v>0</v>
      </c>
      <c r="J108" s="173">
        <f t="shared" si="83"/>
        <v>0</v>
      </c>
      <c r="K108" s="173">
        <f t="shared" si="83"/>
        <v>0</v>
      </c>
      <c r="L108" s="173">
        <f t="shared" si="83"/>
        <v>0</v>
      </c>
      <c r="M108" s="173">
        <f t="shared" si="83"/>
        <v>0</v>
      </c>
      <c r="N108" s="173">
        <f t="shared" si="83"/>
        <v>0</v>
      </c>
      <c r="O108" s="173">
        <f t="shared" si="83"/>
        <v>0</v>
      </c>
      <c r="P108" s="175">
        <v>0</v>
      </c>
      <c r="Q108" s="173">
        <f t="shared" si="83"/>
        <v>0</v>
      </c>
      <c r="R108" s="173">
        <f t="shared" si="83"/>
        <v>0</v>
      </c>
      <c r="S108" s="173">
        <f t="shared" si="83"/>
        <v>0</v>
      </c>
      <c r="T108" s="173">
        <f>+T109</f>
        <v>0</v>
      </c>
      <c r="U108" s="173">
        <f t="shared" si="83"/>
        <v>0</v>
      </c>
      <c r="V108" s="173">
        <f t="shared" si="83"/>
        <v>0</v>
      </c>
      <c r="W108" s="173">
        <f t="shared" si="83"/>
        <v>0</v>
      </c>
      <c r="X108" s="173">
        <f t="shared" si="83"/>
        <v>0</v>
      </c>
      <c r="Y108" s="173">
        <f t="shared" si="83"/>
        <v>0</v>
      </c>
      <c r="Z108" s="173">
        <f t="shared" si="83"/>
        <v>0</v>
      </c>
      <c r="AA108" s="173">
        <f t="shared" si="83"/>
        <v>0</v>
      </c>
      <c r="AB108" s="173">
        <f t="shared" si="83"/>
        <v>0</v>
      </c>
      <c r="AC108" s="175">
        <v>0</v>
      </c>
      <c r="AD108" s="173">
        <f t="shared" si="83"/>
        <v>0</v>
      </c>
      <c r="AE108" s="173">
        <f t="shared" si="83"/>
        <v>0</v>
      </c>
      <c r="AF108" s="173">
        <f t="shared" si="83"/>
        <v>0</v>
      </c>
      <c r="AG108" s="175">
        <f>SUM(U108:AF108)</f>
        <v>0</v>
      </c>
      <c r="AH108" s="173">
        <f t="shared" si="83"/>
        <v>0</v>
      </c>
      <c r="AI108" s="173">
        <f t="shared" si="83"/>
        <v>0</v>
      </c>
      <c r="AJ108" s="173">
        <f t="shared" si="83"/>
        <v>0</v>
      </c>
      <c r="AK108" s="173">
        <f t="shared" si="83"/>
        <v>0</v>
      </c>
      <c r="AL108" s="173">
        <f t="shared" si="83"/>
        <v>0</v>
      </c>
      <c r="AM108" s="173">
        <f t="shared" si="83"/>
        <v>0</v>
      </c>
      <c r="AN108" s="173">
        <f t="shared" si="83"/>
        <v>0</v>
      </c>
      <c r="AO108" s="173">
        <f t="shared" si="83"/>
        <v>0</v>
      </c>
      <c r="AP108" s="173">
        <f t="shared" si="83"/>
        <v>0</v>
      </c>
      <c r="AQ108" s="173">
        <f t="shared" si="83"/>
        <v>0</v>
      </c>
      <c r="AR108" s="173">
        <f t="shared" si="83"/>
        <v>0</v>
      </c>
      <c r="AS108" s="173">
        <f t="shared" si="83"/>
        <v>0</v>
      </c>
      <c r="AT108" s="173">
        <f t="shared" si="83"/>
        <v>0</v>
      </c>
      <c r="AU108" s="173">
        <f t="shared" si="83"/>
        <v>0</v>
      </c>
      <c r="AV108" s="173">
        <f t="shared" si="83"/>
        <v>0</v>
      </c>
      <c r="AW108" s="173">
        <f t="shared" si="83"/>
        <v>0</v>
      </c>
      <c r="AX108" s="173">
        <f t="shared" si="83"/>
        <v>0</v>
      </c>
      <c r="AY108" s="173">
        <f>+AY109</f>
        <v>0</v>
      </c>
      <c r="AZ108" s="174">
        <v>0</v>
      </c>
      <c r="BA108" s="173">
        <f t="shared" si="83"/>
        <v>0</v>
      </c>
      <c r="BB108" s="173">
        <f t="shared" si="83"/>
        <v>0</v>
      </c>
      <c r="BC108" s="175">
        <v>0</v>
      </c>
      <c r="BD108" s="173">
        <f t="shared" si="83"/>
        <v>0</v>
      </c>
      <c r="BE108" s="173">
        <f t="shared" si="83"/>
        <v>0</v>
      </c>
      <c r="BF108" s="173">
        <f t="shared" si="83"/>
        <v>0</v>
      </c>
      <c r="BG108" s="173">
        <f t="shared" si="83"/>
        <v>0</v>
      </c>
      <c r="BH108" s="26"/>
    </row>
    <row r="109" spans="1:60" ht="21" customHeight="1" x14ac:dyDescent="0.2">
      <c r="A109" s="107" t="s">
        <v>270</v>
      </c>
      <c r="B109" s="108"/>
      <c r="C109" s="109" t="s">
        <v>271</v>
      </c>
      <c r="D109" s="107">
        <f>+D110</f>
        <v>0</v>
      </c>
      <c r="E109" s="107">
        <f t="shared" si="83"/>
        <v>0</v>
      </c>
      <c r="F109" s="107">
        <f t="shared" si="83"/>
        <v>0</v>
      </c>
      <c r="G109" s="107">
        <f t="shared" si="83"/>
        <v>0</v>
      </c>
      <c r="H109" s="107">
        <f t="shared" si="83"/>
        <v>0</v>
      </c>
      <c r="I109" s="107">
        <f t="shared" si="83"/>
        <v>0</v>
      </c>
      <c r="J109" s="107">
        <f t="shared" si="83"/>
        <v>0</v>
      </c>
      <c r="K109" s="107">
        <f t="shared" si="83"/>
        <v>0</v>
      </c>
      <c r="L109" s="107">
        <f t="shared" si="83"/>
        <v>0</v>
      </c>
      <c r="M109" s="107">
        <f t="shared" si="83"/>
        <v>0</v>
      </c>
      <c r="N109" s="107">
        <f t="shared" si="83"/>
        <v>0</v>
      </c>
      <c r="O109" s="107">
        <f t="shared" si="83"/>
        <v>0</v>
      </c>
      <c r="P109" s="107">
        <f t="shared" si="83"/>
        <v>0</v>
      </c>
      <c r="Q109" s="107">
        <f t="shared" si="83"/>
        <v>0</v>
      </c>
      <c r="R109" s="107">
        <f t="shared" si="83"/>
        <v>0</v>
      </c>
      <c r="S109" s="107">
        <f t="shared" si="83"/>
        <v>0</v>
      </c>
      <c r="T109" s="107">
        <f t="shared" si="83"/>
        <v>0</v>
      </c>
      <c r="U109" s="107">
        <f t="shared" si="83"/>
        <v>0</v>
      </c>
      <c r="V109" s="107">
        <f t="shared" si="83"/>
        <v>0</v>
      </c>
      <c r="W109" s="107">
        <f t="shared" si="83"/>
        <v>0</v>
      </c>
      <c r="X109" s="107">
        <f t="shared" si="83"/>
        <v>0</v>
      </c>
      <c r="Y109" s="107">
        <f t="shared" si="83"/>
        <v>0</v>
      </c>
      <c r="Z109" s="107">
        <f t="shared" si="83"/>
        <v>0</v>
      </c>
      <c r="AA109" s="107">
        <f t="shared" si="83"/>
        <v>0</v>
      </c>
      <c r="AB109" s="107">
        <f t="shared" si="83"/>
        <v>0</v>
      </c>
      <c r="AC109" s="107">
        <f t="shared" si="83"/>
        <v>0</v>
      </c>
      <c r="AD109" s="107">
        <f t="shared" si="83"/>
        <v>0</v>
      </c>
      <c r="AE109" s="107">
        <f t="shared" si="83"/>
        <v>0</v>
      </c>
      <c r="AF109" s="107">
        <f t="shared" si="83"/>
        <v>0</v>
      </c>
      <c r="AG109" s="107">
        <f t="shared" si="83"/>
        <v>0</v>
      </c>
      <c r="AH109" s="107">
        <f t="shared" si="83"/>
        <v>0</v>
      </c>
      <c r="AI109" s="107">
        <f t="shared" si="83"/>
        <v>0</v>
      </c>
      <c r="AJ109" s="107">
        <f t="shared" si="83"/>
        <v>0</v>
      </c>
      <c r="AK109" s="107">
        <f t="shared" si="83"/>
        <v>0</v>
      </c>
      <c r="AL109" s="107">
        <f t="shared" si="83"/>
        <v>0</v>
      </c>
      <c r="AM109" s="107">
        <f t="shared" si="83"/>
        <v>0</v>
      </c>
      <c r="AN109" s="107">
        <f t="shared" si="83"/>
        <v>0</v>
      </c>
      <c r="AO109" s="107">
        <f t="shared" si="83"/>
        <v>0</v>
      </c>
      <c r="AP109" s="107">
        <f t="shared" si="83"/>
        <v>0</v>
      </c>
      <c r="AQ109" s="107">
        <f t="shared" si="83"/>
        <v>0</v>
      </c>
      <c r="AR109" s="107">
        <f t="shared" si="83"/>
        <v>0</v>
      </c>
      <c r="AS109" s="107">
        <f t="shared" si="83"/>
        <v>0</v>
      </c>
      <c r="AT109" s="107">
        <f t="shared" si="83"/>
        <v>0</v>
      </c>
      <c r="AU109" s="107">
        <f t="shared" si="83"/>
        <v>0</v>
      </c>
      <c r="AV109" s="107">
        <f t="shared" si="83"/>
        <v>0</v>
      </c>
      <c r="AW109" s="107">
        <f t="shared" si="83"/>
        <v>0</v>
      </c>
      <c r="AX109" s="107">
        <f t="shared" si="83"/>
        <v>0</v>
      </c>
      <c r="AY109" s="107">
        <f>+AY110</f>
        <v>0</v>
      </c>
      <c r="AZ109" s="107">
        <f t="shared" si="83"/>
        <v>0</v>
      </c>
      <c r="BA109" s="107">
        <f t="shared" si="83"/>
        <v>0</v>
      </c>
      <c r="BB109" s="107">
        <f t="shared" si="83"/>
        <v>0</v>
      </c>
      <c r="BC109" s="107">
        <f t="shared" si="83"/>
        <v>0</v>
      </c>
      <c r="BD109" s="107">
        <f t="shared" si="83"/>
        <v>0</v>
      </c>
      <c r="BE109" s="107">
        <f t="shared" si="83"/>
        <v>0</v>
      </c>
      <c r="BF109" s="107">
        <f t="shared" si="83"/>
        <v>0</v>
      </c>
      <c r="BG109" s="107">
        <f t="shared" si="83"/>
        <v>0</v>
      </c>
      <c r="BH109" s="26"/>
    </row>
    <row r="110" spans="1:60" ht="21" customHeight="1" x14ac:dyDescent="0.2">
      <c r="A110" s="84" t="s">
        <v>272</v>
      </c>
      <c r="B110" s="160">
        <v>10</v>
      </c>
      <c r="C110" s="161" t="s">
        <v>273</v>
      </c>
      <c r="D110" s="84"/>
      <c r="E110" s="42">
        <v>0</v>
      </c>
      <c r="F110" s="42">
        <v>0</v>
      </c>
      <c r="G110" s="45">
        <f>SUM(D110:E110)-F110</f>
        <v>0</v>
      </c>
      <c r="H110" s="45">
        <v>0</v>
      </c>
      <c r="I110" s="45">
        <v>0</v>
      </c>
      <c r="J110" s="45">
        <v>0</v>
      </c>
      <c r="K110" s="45">
        <v>0</v>
      </c>
      <c r="L110" s="45">
        <v>0</v>
      </c>
      <c r="M110" s="42">
        <v>0</v>
      </c>
      <c r="N110" s="45">
        <v>0</v>
      </c>
      <c r="O110" s="45">
        <v>0</v>
      </c>
      <c r="P110" s="45">
        <v>0</v>
      </c>
      <c r="Q110" s="45">
        <v>0</v>
      </c>
      <c r="R110" s="45">
        <v>0</v>
      </c>
      <c r="S110" s="45">
        <v>0</v>
      </c>
      <c r="T110" s="45">
        <f>SUM(H110:S110)</f>
        <v>0</v>
      </c>
      <c r="U110" s="45">
        <v>0</v>
      </c>
      <c r="V110" s="45">
        <v>0</v>
      </c>
      <c r="W110" s="45">
        <v>0</v>
      </c>
      <c r="X110" s="45">
        <v>0</v>
      </c>
      <c r="Y110" s="45">
        <v>0</v>
      </c>
      <c r="Z110" s="42">
        <v>0</v>
      </c>
      <c r="AA110" s="45">
        <v>0</v>
      </c>
      <c r="AB110" s="45">
        <v>0</v>
      </c>
      <c r="AC110" s="45">
        <v>0</v>
      </c>
      <c r="AD110" s="45">
        <v>0</v>
      </c>
      <c r="AE110" s="45">
        <v>0</v>
      </c>
      <c r="AF110" s="45">
        <v>0</v>
      </c>
      <c r="AG110" s="45">
        <f>SUM(U110:AF110)</f>
        <v>0</v>
      </c>
      <c r="AH110" s="45">
        <v>0</v>
      </c>
      <c r="AI110" s="45">
        <v>0</v>
      </c>
      <c r="AJ110" s="45">
        <v>0</v>
      </c>
      <c r="AK110" s="45">
        <v>0</v>
      </c>
      <c r="AL110" s="45">
        <v>0</v>
      </c>
      <c r="AM110" s="45">
        <v>0</v>
      </c>
      <c r="AN110" s="45">
        <v>0</v>
      </c>
      <c r="AO110" s="45">
        <v>0</v>
      </c>
      <c r="AP110" s="45">
        <v>0</v>
      </c>
      <c r="AQ110" s="45">
        <v>0</v>
      </c>
      <c r="AR110" s="45">
        <v>0</v>
      </c>
      <c r="AS110" s="45">
        <v>0</v>
      </c>
      <c r="AT110" s="45">
        <f>SUM(AH110:AS110)</f>
        <v>0</v>
      </c>
      <c r="AU110" s="45">
        <v>0</v>
      </c>
      <c r="AV110" s="45">
        <v>0</v>
      </c>
      <c r="AW110" s="45">
        <v>0</v>
      </c>
      <c r="AX110" s="45">
        <v>0</v>
      </c>
      <c r="AY110" s="45">
        <v>0</v>
      </c>
      <c r="AZ110" s="42">
        <v>0</v>
      </c>
      <c r="BA110" s="45">
        <v>0</v>
      </c>
      <c r="BB110" s="45">
        <v>0</v>
      </c>
      <c r="BC110" s="45">
        <v>0</v>
      </c>
      <c r="BD110" s="45">
        <v>0</v>
      </c>
      <c r="BE110" s="45">
        <v>0</v>
      </c>
      <c r="BF110" s="45">
        <v>0</v>
      </c>
      <c r="BG110" s="45">
        <f>SUM(AU110:BF110)</f>
        <v>0</v>
      </c>
      <c r="BH110" s="26"/>
    </row>
    <row r="111" spans="1:60" s="176" customFormat="1" ht="21" customHeight="1" x14ac:dyDescent="0.2">
      <c r="A111" s="32" t="s">
        <v>274</v>
      </c>
      <c r="B111" s="33"/>
      <c r="C111" s="106" t="s">
        <v>275</v>
      </c>
      <c r="D111" s="32">
        <f>+D112</f>
        <v>750000000</v>
      </c>
      <c r="E111" s="32">
        <f t="shared" ref="E111:BG112" si="84">+E112</f>
        <v>0</v>
      </c>
      <c r="F111" s="32">
        <f>+F112</f>
        <v>0</v>
      </c>
      <c r="G111" s="32">
        <f t="shared" si="84"/>
        <v>750000000</v>
      </c>
      <c r="H111" s="32">
        <f>+H112</f>
        <v>750000000</v>
      </c>
      <c r="I111" s="32">
        <f t="shared" si="84"/>
        <v>0</v>
      </c>
      <c r="J111" s="32">
        <f t="shared" si="84"/>
        <v>0</v>
      </c>
      <c r="K111" s="32">
        <f t="shared" si="84"/>
        <v>0</v>
      </c>
      <c r="L111" s="32">
        <f t="shared" si="84"/>
        <v>0</v>
      </c>
      <c r="M111" s="32">
        <f t="shared" si="84"/>
        <v>0</v>
      </c>
      <c r="N111" s="32">
        <f t="shared" si="84"/>
        <v>0</v>
      </c>
      <c r="O111" s="32">
        <f t="shared" si="84"/>
        <v>0</v>
      </c>
      <c r="P111" s="32">
        <f t="shared" si="84"/>
        <v>0</v>
      </c>
      <c r="Q111" s="32">
        <f t="shared" si="84"/>
        <v>0</v>
      </c>
      <c r="R111" s="32">
        <f t="shared" si="84"/>
        <v>0</v>
      </c>
      <c r="S111" s="32">
        <f t="shared" si="84"/>
        <v>-612719406</v>
      </c>
      <c r="T111" s="32">
        <f t="shared" si="84"/>
        <v>137280594</v>
      </c>
      <c r="U111" s="32">
        <f t="shared" si="84"/>
        <v>41227536</v>
      </c>
      <c r="V111" s="32">
        <f t="shared" si="84"/>
        <v>30980801</v>
      </c>
      <c r="W111" s="32">
        <f t="shared" si="84"/>
        <v>24721473</v>
      </c>
      <c r="X111" s="32">
        <f t="shared" si="84"/>
        <v>44282623</v>
      </c>
      <c r="Y111" s="32">
        <f t="shared" si="84"/>
        <v>42490155</v>
      </c>
      <c r="Z111" s="32">
        <f t="shared" si="84"/>
        <v>48786473</v>
      </c>
      <c r="AA111" s="32">
        <f t="shared" si="84"/>
        <v>53285209</v>
      </c>
      <c r="AB111" s="32">
        <f t="shared" si="84"/>
        <v>40839070</v>
      </c>
      <c r="AC111" s="32">
        <f t="shared" si="84"/>
        <v>45106668</v>
      </c>
      <c r="AD111" s="32">
        <f t="shared" si="84"/>
        <v>30693822</v>
      </c>
      <c r="AE111" s="32">
        <f t="shared" si="84"/>
        <v>-113738099</v>
      </c>
      <c r="AF111" s="32">
        <f t="shared" si="84"/>
        <v>-151395137</v>
      </c>
      <c r="AG111" s="32">
        <f t="shared" si="84"/>
        <v>137280594</v>
      </c>
      <c r="AH111" s="32">
        <f t="shared" si="84"/>
        <v>41227536</v>
      </c>
      <c r="AI111" s="32">
        <f t="shared" si="84"/>
        <v>27461799</v>
      </c>
      <c r="AJ111" s="32">
        <f t="shared" si="84"/>
        <v>16104588</v>
      </c>
      <c r="AK111" s="32">
        <f t="shared" si="84"/>
        <v>29211382</v>
      </c>
      <c r="AL111" s="32">
        <f t="shared" si="84"/>
        <v>3404375</v>
      </c>
      <c r="AM111" s="32">
        <f t="shared" si="84"/>
        <v>36712098</v>
      </c>
      <c r="AN111" s="32">
        <f t="shared" si="84"/>
        <v>4011729</v>
      </c>
      <c r="AO111" s="32">
        <f t="shared" si="84"/>
        <v>-2532208</v>
      </c>
      <c r="AP111" s="32">
        <f t="shared" si="84"/>
        <v>40372624</v>
      </c>
      <c r="AQ111" s="32">
        <f t="shared" si="84"/>
        <v>5886310</v>
      </c>
      <c r="AR111" s="32">
        <f t="shared" si="84"/>
        <v>-25356387</v>
      </c>
      <c r="AS111" s="32">
        <f t="shared" si="84"/>
        <v>-39223252</v>
      </c>
      <c r="AT111" s="32">
        <f>+AT112</f>
        <v>137280594</v>
      </c>
      <c r="AU111" s="32">
        <f t="shared" si="84"/>
        <v>41227536</v>
      </c>
      <c r="AV111" s="32">
        <f t="shared" si="84"/>
        <v>27461799</v>
      </c>
      <c r="AW111" s="32">
        <f t="shared" si="84"/>
        <v>16104588</v>
      </c>
      <c r="AX111" s="32">
        <f t="shared" si="84"/>
        <v>29211382</v>
      </c>
      <c r="AY111" s="32">
        <f>+AY112</f>
        <v>3404375</v>
      </c>
      <c r="AZ111" s="32">
        <f t="shared" si="84"/>
        <v>36712098</v>
      </c>
      <c r="BA111" s="32">
        <f t="shared" si="84"/>
        <v>4011729</v>
      </c>
      <c r="BB111" s="32">
        <f t="shared" si="84"/>
        <v>-2532208</v>
      </c>
      <c r="BC111" s="32">
        <f t="shared" si="84"/>
        <v>40372624</v>
      </c>
      <c r="BD111" s="32">
        <f t="shared" si="84"/>
        <v>5886310</v>
      </c>
      <c r="BE111" s="32">
        <f t="shared" si="84"/>
        <v>-25356387</v>
      </c>
      <c r="BF111" s="32">
        <f t="shared" si="84"/>
        <v>-39223252</v>
      </c>
      <c r="BG111" s="32">
        <f t="shared" si="84"/>
        <v>137280594</v>
      </c>
      <c r="BH111" s="26"/>
    </row>
    <row r="112" spans="1:60" ht="21" customHeight="1" x14ac:dyDescent="0.2">
      <c r="A112" s="107" t="s">
        <v>276</v>
      </c>
      <c r="B112" s="108"/>
      <c r="C112" s="109" t="s">
        <v>277</v>
      </c>
      <c r="D112" s="107">
        <f>+D113</f>
        <v>750000000</v>
      </c>
      <c r="E112" s="107">
        <f t="shared" si="84"/>
        <v>0</v>
      </c>
      <c r="F112" s="107">
        <f t="shared" si="84"/>
        <v>0</v>
      </c>
      <c r="G112" s="107">
        <f>+G113</f>
        <v>750000000</v>
      </c>
      <c r="H112" s="107">
        <f t="shared" si="84"/>
        <v>750000000</v>
      </c>
      <c r="I112" s="107">
        <f t="shared" si="84"/>
        <v>0</v>
      </c>
      <c r="J112" s="107">
        <f t="shared" si="84"/>
        <v>0</v>
      </c>
      <c r="K112" s="107">
        <f t="shared" si="84"/>
        <v>0</v>
      </c>
      <c r="L112" s="107">
        <f t="shared" si="84"/>
        <v>0</v>
      </c>
      <c r="M112" s="107">
        <f t="shared" si="84"/>
        <v>0</v>
      </c>
      <c r="N112" s="107">
        <f t="shared" si="84"/>
        <v>0</v>
      </c>
      <c r="O112" s="107">
        <f t="shared" si="84"/>
        <v>0</v>
      </c>
      <c r="P112" s="107">
        <f t="shared" si="84"/>
        <v>0</v>
      </c>
      <c r="Q112" s="107">
        <f t="shared" si="84"/>
        <v>0</v>
      </c>
      <c r="R112" s="107">
        <f t="shared" si="84"/>
        <v>0</v>
      </c>
      <c r="S112" s="107">
        <f t="shared" si="84"/>
        <v>-612719406</v>
      </c>
      <c r="T112" s="107">
        <f t="shared" si="84"/>
        <v>137280594</v>
      </c>
      <c r="U112" s="107">
        <f t="shared" si="84"/>
        <v>41227536</v>
      </c>
      <c r="V112" s="107">
        <f t="shared" si="84"/>
        <v>30980801</v>
      </c>
      <c r="W112" s="107">
        <f t="shared" si="84"/>
        <v>24721473</v>
      </c>
      <c r="X112" s="107">
        <f t="shared" si="84"/>
        <v>44282623</v>
      </c>
      <c r="Y112" s="107">
        <f t="shared" si="84"/>
        <v>42490155</v>
      </c>
      <c r="Z112" s="107">
        <f t="shared" si="84"/>
        <v>48786473</v>
      </c>
      <c r="AA112" s="107">
        <f t="shared" si="84"/>
        <v>53285209</v>
      </c>
      <c r="AB112" s="107">
        <f t="shared" si="84"/>
        <v>40839070</v>
      </c>
      <c r="AC112" s="107">
        <f t="shared" si="84"/>
        <v>45106668</v>
      </c>
      <c r="AD112" s="107">
        <f t="shared" si="84"/>
        <v>30693822</v>
      </c>
      <c r="AE112" s="107">
        <f t="shared" si="84"/>
        <v>-113738099</v>
      </c>
      <c r="AF112" s="107">
        <f t="shared" si="84"/>
        <v>-151395137</v>
      </c>
      <c r="AG112" s="107">
        <f t="shared" si="84"/>
        <v>137280594</v>
      </c>
      <c r="AH112" s="107">
        <f t="shared" si="84"/>
        <v>41227536</v>
      </c>
      <c r="AI112" s="107">
        <f t="shared" si="84"/>
        <v>27461799</v>
      </c>
      <c r="AJ112" s="107">
        <f t="shared" si="84"/>
        <v>16104588</v>
      </c>
      <c r="AK112" s="107">
        <f t="shared" si="84"/>
        <v>29211382</v>
      </c>
      <c r="AL112" s="107">
        <f t="shared" si="84"/>
        <v>3404375</v>
      </c>
      <c r="AM112" s="107">
        <f t="shared" si="84"/>
        <v>36712098</v>
      </c>
      <c r="AN112" s="107">
        <f t="shared" si="84"/>
        <v>4011729</v>
      </c>
      <c r="AO112" s="107">
        <f t="shared" si="84"/>
        <v>-2532208</v>
      </c>
      <c r="AP112" s="107">
        <f t="shared" si="84"/>
        <v>40372624</v>
      </c>
      <c r="AQ112" s="107">
        <f t="shared" si="84"/>
        <v>5886310</v>
      </c>
      <c r="AR112" s="107">
        <f t="shared" si="84"/>
        <v>-25356387</v>
      </c>
      <c r="AS112" s="107">
        <f t="shared" si="84"/>
        <v>-39223252</v>
      </c>
      <c r="AT112" s="107">
        <f t="shared" si="84"/>
        <v>137280594</v>
      </c>
      <c r="AU112" s="107">
        <f t="shared" si="84"/>
        <v>41227536</v>
      </c>
      <c r="AV112" s="107">
        <f t="shared" si="84"/>
        <v>27461799</v>
      </c>
      <c r="AW112" s="107">
        <f t="shared" si="84"/>
        <v>16104588</v>
      </c>
      <c r="AX112" s="107">
        <f>+AX113</f>
        <v>29211382</v>
      </c>
      <c r="AY112" s="107">
        <f>+AY113</f>
        <v>3404375</v>
      </c>
      <c r="AZ112" s="107">
        <f t="shared" si="84"/>
        <v>36712098</v>
      </c>
      <c r="BA112" s="107">
        <f t="shared" si="84"/>
        <v>4011729</v>
      </c>
      <c r="BB112" s="107">
        <f t="shared" si="84"/>
        <v>-2532208</v>
      </c>
      <c r="BC112" s="107">
        <f t="shared" si="84"/>
        <v>40372624</v>
      </c>
      <c r="BD112" s="107">
        <f t="shared" si="84"/>
        <v>5886310</v>
      </c>
      <c r="BE112" s="107">
        <f t="shared" si="84"/>
        <v>-25356387</v>
      </c>
      <c r="BF112" s="107">
        <f t="shared" si="84"/>
        <v>-39223252</v>
      </c>
      <c r="BG112" s="107">
        <f t="shared" si="84"/>
        <v>137280594</v>
      </c>
      <c r="BH112" s="26"/>
    </row>
    <row r="113" spans="1:60" ht="21" customHeight="1" x14ac:dyDescent="0.2">
      <c r="A113" s="99" t="s">
        <v>278</v>
      </c>
      <c r="B113" s="152"/>
      <c r="C113" s="169" t="s">
        <v>279</v>
      </c>
      <c r="D113" s="99">
        <f t="shared" ref="D113:S113" si="85">SUM(D114:D115)</f>
        <v>750000000</v>
      </c>
      <c r="E113" s="99">
        <f>SUM(E114:E115)</f>
        <v>0</v>
      </c>
      <c r="F113" s="99">
        <f t="shared" si="85"/>
        <v>0</v>
      </c>
      <c r="G113" s="99">
        <f>SUM(G114:G115)</f>
        <v>750000000</v>
      </c>
      <c r="H113" s="99">
        <f t="shared" si="85"/>
        <v>750000000</v>
      </c>
      <c r="I113" s="99">
        <f t="shared" si="85"/>
        <v>0</v>
      </c>
      <c r="J113" s="99">
        <f t="shared" si="85"/>
        <v>0</v>
      </c>
      <c r="K113" s="99">
        <f t="shared" si="85"/>
        <v>0</v>
      </c>
      <c r="L113" s="99">
        <f t="shared" si="85"/>
        <v>0</v>
      </c>
      <c r="M113" s="99">
        <f>SUM(M114:M115)</f>
        <v>0</v>
      </c>
      <c r="N113" s="99">
        <f t="shared" si="85"/>
        <v>0</v>
      </c>
      <c r="O113" s="99">
        <f t="shared" si="85"/>
        <v>0</v>
      </c>
      <c r="P113" s="99">
        <f t="shared" si="85"/>
        <v>0</v>
      </c>
      <c r="Q113" s="99">
        <f t="shared" si="85"/>
        <v>0</v>
      </c>
      <c r="R113" s="99">
        <f t="shared" si="85"/>
        <v>0</v>
      </c>
      <c r="S113" s="99">
        <f t="shared" si="85"/>
        <v>-612719406</v>
      </c>
      <c r="T113" s="99">
        <f>SUM(T114:T115)</f>
        <v>137280594</v>
      </c>
      <c r="U113" s="99">
        <f>SUM(U114:U115)</f>
        <v>41227536</v>
      </c>
      <c r="V113" s="99">
        <f t="shared" ref="V113:AF113" si="86">SUM(V114:V115)</f>
        <v>30980801</v>
      </c>
      <c r="W113" s="99">
        <f t="shared" si="86"/>
        <v>24721473</v>
      </c>
      <c r="X113" s="99">
        <f t="shared" si="86"/>
        <v>44282623</v>
      </c>
      <c r="Y113" s="99">
        <f t="shared" si="86"/>
        <v>42490155</v>
      </c>
      <c r="Z113" s="99">
        <f>SUM(Z114:Z115)</f>
        <v>48786473</v>
      </c>
      <c r="AA113" s="99">
        <f t="shared" si="86"/>
        <v>53285209</v>
      </c>
      <c r="AB113" s="99">
        <f t="shared" si="86"/>
        <v>40839070</v>
      </c>
      <c r="AC113" s="99">
        <f t="shared" si="86"/>
        <v>45106668</v>
      </c>
      <c r="AD113" s="99">
        <f t="shared" si="86"/>
        <v>30693822</v>
      </c>
      <c r="AE113" s="99">
        <f t="shared" si="86"/>
        <v>-113738099</v>
      </c>
      <c r="AF113" s="99">
        <f t="shared" si="86"/>
        <v>-151395137</v>
      </c>
      <c r="AG113" s="99">
        <f>SUM(AG114:AG115)</f>
        <v>137280594</v>
      </c>
      <c r="AH113" s="99">
        <f>SUM(AH114:AH115)</f>
        <v>41227536</v>
      </c>
      <c r="AI113" s="99">
        <f t="shared" ref="AI113:BF113" si="87">SUM(AI114:AI115)</f>
        <v>27461799</v>
      </c>
      <c r="AJ113" s="99">
        <f t="shared" si="87"/>
        <v>16104588</v>
      </c>
      <c r="AK113" s="99">
        <f t="shared" si="87"/>
        <v>29211382</v>
      </c>
      <c r="AL113" s="99">
        <f t="shared" si="87"/>
        <v>3404375</v>
      </c>
      <c r="AM113" s="99">
        <f t="shared" si="87"/>
        <v>36712098</v>
      </c>
      <c r="AN113" s="99">
        <f t="shared" si="87"/>
        <v>4011729</v>
      </c>
      <c r="AO113" s="99">
        <f t="shared" si="87"/>
        <v>-2532208</v>
      </c>
      <c r="AP113" s="99">
        <f t="shared" si="87"/>
        <v>40372624</v>
      </c>
      <c r="AQ113" s="99">
        <f t="shared" si="87"/>
        <v>5886310</v>
      </c>
      <c r="AR113" s="99">
        <f t="shared" si="87"/>
        <v>-25356387</v>
      </c>
      <c r="AS113" s="99">
        <f t="shared" si="87"/>
        <v>-39223252</v>
      </c>
      <c r="AT113" s="86">
        <f>SUM(AH113:AS113)</f>
        <v>137280594</v>
      </c>
      <c r="AU113" s="99">
        <f t="shared" si="87"/>
        <v>41227536</v>
      </c>
      <c r="AV113" s="99">
        <f t="shared" si="87"/>
        <v>27461799</v>
      </c>
      <c r="AW113" s="99">
        <f t="shared" si="87"/>
        <v>16104588</v>
      </c>
      <c r="AX113" s="99">
        <f>SUM(AX114:AX115)</f>
        <v>29211382</v>
      </c>
      <c r="AY113" s="99">
        <f>SUM(AY114:AY115)</f>
        <v>3404375</v>
      </c>
      <c r="AZ113" s="99">
        <f>SUM(AZ114:AZ115)</f>
        <v>36712098</v>
      </c>
      <c r="BA113" s="99">
        <f t="shared" si="87"/>
        <v>4011729</v>
      </c>
      <c r="BB113" s="99">
        <f t="shared" si="87"/>
        <v>-2532208</v>
      </c>
      <c r="BC113" s="99">
        <f t="shared" si="87"/>
        <v>40372624</v>
      </c>
      <c r="BD113" s="99">
        <f t="shared" si="87"/>
        <v>5886310</v>
      </c>
      <c r="BE113" s="99">
        <f t="shared" si="87"/>
        <v>-25356387</v>
      </c>
      <c r="BF113" s="99">
        <f t="shared" si="87"/>
        <v>-39223252</v>
      </c>
      <c r="BG113" s="99">
        <f>SUM(BG114:BG115)</f>
        <v>137280594</v>
      </c>
      <c r="BH113" s="26"/>
    </row>
    <row r="114" spans="1:60" ht="21" customHeight="1" x14ac:dyDescent="0.2">
      <c r="A114" s="84" t="s">
        <v>280</v>
      </c>
      <c r="B114" s="160">
        <v>10</v>
      </c>
      <c r="C114" s="153" t="s">
        <v>281</v>
      </c>
      <c r="D114" s="42">
        <v>500000000</v>
      </c>
      <c r="E114" s="42">
        <v>0</v>
      </c>
      <c r="F114" s="42">
        <v>0</v>
      </c>
      <c r="G114" s="45">
        <f>SUM(D114:E114)-F114</f>
        <v>500000000</v>
      </c>
      <c r="H114" s="45">
        <v>500000000</v>
      </c>
      <c r="I114" s="45">
        <v>0</v>
      </c>
      <c r="J114" s="45">
        <v>0</v>
      </c>
      <c r="K114" s="45">
        <v>0</v>
      </c>
      <c r="L114" s="45">
        <v>0</v>
      </c>
      <c r="M114" s="42">
        <v>0</v>
      </c>
      <c r="N114" s="45">
        <v>0</v>
      </c>
      <c r="O114" s="45">
        <v>0</v>
      </c>
      <c r="P114" s="45">
        <v>0</v>
      </c>
      <c r="Q114" s="45">
        <v>0</v>
      </c>
      <c r="R114" s="45">
        <v>0</v>
      </c>
      <c r="S114" s="45">
        <v>-394934565</v>
      </c>
      <c r="T114" s="45">
        <f>SUM(H114:S114)</f>
        <v>105065435</v>
      </c>
      <c r="U114" s="45">
        <v>23795957</v>
      </c>
      <c r="V114" s="45">
        <v>26490469</v>
      </c>
      <c r="W114" s="45">
        <v>18872674</v>
      </c>
      <c r="X114" s="45">
        <v>36561674</v>
      </c>
      <c r="Y114" s="45">
        <v>28115592</v>
      </c>
      <c r="Z114" s="42">
        <v>32093921</v>
      </c>
      <c r="AA114" s="45">
        <v>33965546</v>
      </c>
      <c r="AB114" s="45">
        <v>34640369</v>
      </c>
      <c r="AC114" s="45">
        <v>31619847</v>
      </c>
      <c r="AD114" s="45">
        <v>13155342</v>
      </c>
      <c r="AE114" s="45">
        <v>-78661803</v>
      </c>
      <c r="AF114" s="45">
        <v>-95584153</v>
      </c>
      <c r="AG114" s="45">
        <f>SUM(U114:AF114)</f>
        <v>105065435</v>
      </c>
      <c r="AH114" s="45">
        <v>23795957</v>
      </c>
      <c r="AI114" s="45">
        <v>24064734</v>
      </c>
      <c r="AJ114" s="45">
        <v>12927686</v>
      </c>
      <c r="AK114" s="45">
        <v>21490433</v>
      </c>
      <c r="AL114" s="45">
        <v>2808129</v>
      </c>
      <c r="AM114" s="45">
        <v>20019546</v>
      </c>
      <c r="AN114" s="45">
        <v>14436026</v>
      </c>
      <c r="AO114" s="45">
        <v>8461505</v>
      </c>
      <c r="AP114" s="45">
        <v>29624896</v>
      </c>
      <c r="AQ114" s="45">
        <v>649490</v>
      </c>
      <c r="AR114" s="45">
        <v>-35395716</v>
      </c>
      <c r="AS114" s="45">
        <v>-17817251</v>
      </c>
      <c r="AT114" s="86">
        <f t="shared" ref="AT114" si="88">SUM(AH114:AS114)</f>
        <v>105065435</v>
      </c>
      <c r="AU114" s="45">
        <v>23795957</v>
      </c>
      <c r="AV114" s="45">
        <v>24064734</v>
      </c>
      <c r="AW114" s="45">
        <v>12927686</v>
      </c>
      <c r="AX114" s="45">
        <v>21490433</v>
      </c>
      <c r="AY114" s="45">
        <v>2808129</v>
      </c>
      <c r="AZ114" s="42">
        <v>20019546</v>
      </c>
      <c r="BA114" s="45">
        <v>14436026</v>
      </c>
      <c r="BB114" s="45">
        <v>8461505</v>
      </c>
      <c r="BC114" s="45">
        <v>29624896</v>
      </c>
      <c r="BD114" s="45">
        <v>649490</v>
      </c>
      <c r="BE114" s="45">
        <v>-35395716</v>
      </c>
      <c r="BF114" s="45">
        <v>-17817251</v>
      </c>
      <c r="BG114" s="45">
        <f>SUM(AU114:BF114)</f>
        <v>105065435</v>
      </c>
      <c r="BH114" s="26"/>
    </row>
    <row r="115" spans="1:60" ht="21" customHeight="1" x14ac:dyDescent="0.2">
      <c r="A115" s="86" t="s">
        <v>282</v>
      </c>
      <c r="B115" s="177">
        <v>10</v>
      </c>
      <c r="C115" s="158" t="s">
        <v>283</v>
      </c>
      <c r="D115" s="86">
        <v>250000000</v>
      </c>
      <c r="E115" s="42">
        <v>0</v>
      </c>
      <c r="F115" s="42">
        <v>0</v>
      </c>
      <c r="G115" s="86">
        <f>SUM(D115:E115)-F115</f>
        <v>250000000</v>
      </c>
      <c r="H115" s="86">
        <v>250000000</v>
      </c>
      <c r="I115" s="86">
        <v>0</v>
      </c>
      <c r="J115" s="86">
        <v>0</v>
      </c>
      <c r="K115" s="86">
        <v>0</v>
      </c>
      <c r="L115" s="86">
        <v>0</v>
      </c>
      <c r="M115" s="84">
        <v>0</v>
      </c>
      <c r="N115" s="86">
        <v>0</v>
      </c>
      <c r="O115" s="86">
        <v>0</v>
      </c>
      <c r="P115" s="86">
        <v>0</v>
      </c>
      <c r="Q115" s="86">
        <v>0</v>
      </c>
      <c r="R115" s="86">
        <v>0</v>
      </c>
      <c r="S115" s="45">
        <v>-217784841</v>
      </c>
      <c r="T115" s="86">
        <f>SUM(H115:S115)</f>
        <v>32215159</v>
      </c>
      <c r="U115" s="86">
        <v>17431579</v>
      </c>
      <c r="V115" s="86">
        <v>4490332</v>
      </c>
      <c r="W115" s="86">
        <v>5848799</v>
      </c>
      <c r="X115" s="86">
        <v>7720949</v>
      </c>
      <c r="Y115" s="86">
        <v>14374563</v>
      </c>
      <c r="Z115" s="84">
        <v>16692552</v>
      </c>
      <c r="AA115" s="86">
        <v>19319663</v>
      </c>
      <c r="AB115" s="86">
        <v>6198701</v>
      </c>
      <c r="AC115" s="86">
        <v>13486821</v>
      </c>
      <c r="AD115" s="86">
        <v>17538480</v>
      </c>
      <c r="AE115" s="86">
        <v>-35076296</v>
      </c>
      <c r="AF115" s="45">
        <v>-55810984</v>
      </c>
      <c r="AG115" s="86">
        <f>SUM(U115:AF115)</f>
        <v>32215159</v>
      </c>
      <c r="AH115" s="86">
        <v>17431579</v>
      </c>
      <c r="AI115" s="86">
        <v>3397065</v>
      </c>
      <c r="AJ115" s="86">
        <v>3176902</v>
      </c>
      <c r="AK115" s="86">
        <v>7720949</v>
      </c>
      <c r="AL115" s="86">
        <v>596246</v>
      </c>
      <c r="AM115" s="86">
        <v>16692552</v>
      </c>
      <c r="AN115" s="86">
        <v>-10424297</v>
      </c>
      <c r="AO115" s="86">
        <v>-10993713</v>
      </c>
      <c r="AP115" s="86">
        <v>10747728</v>
      </c>
      <c r="AQ115" s="86">
        <v>5236820</v>
      </c>
      <c r="AR115" s="86">
        <v>10039329</v>
      </c>
      <c r="AS115" s="45">
        <v>-21406001</v>
      </c>
      <c r="AT115" s="86">
        <f>SUM(AH115:AS115)</f>
        <v>32215159</v>
      </c>
      <c r="AU115" s="86">
        <v>17431579</v>
      </c>
      <c r="AV115" s="86">
        <v>3397065</v>
      </c>
      <c r="AW115" s="86">
        <v>3176902</v>
      </c>
      <c r="AX115" s="86">
        <v>7720949</v>
      </c>
      <c r="AY115" s="86">
        <v>596246</v>
      </c>
      <c r="AZ115" s="84">
        <v>16692552</v>
      </c>
      <c r="BA115" s="86">
        <v>-10424297</v>
      </c>
      <c r="BB115" s="86">
        <v>-10993713</v>
      </c>
      <c r="BC115" s="86">
        <v>10747728</v>
      </c>
      <c r="BD115" s="86">
        <v>5236820</v>
      </c>
      <c r="BE115" s="86">
        <v>10039329</v>
      </c>
      <c r="BF115" s="45">
        <v>-21406001</v>
      </c>
      <c r="BG115" s="86">
        <f>SUM(AU115:BF115)</f>
        <v>32215159</v>
      </c>
      <c r="BH115" s="26"/>
    </row>
    <row r="116" spans="1:60" s="176" customFormat="1" ht="21" customHeight="1" x14ac:dyDescent="0.2">
      <c r="A116" s="32" t="s">
        <v>284</v>
      </c>
      <c r="B116" s="33"/>
      <c r="C116" s="106" t="s">
        <v>285</v>
      </c>
      <c r="D116" s="32">
        <f>+D117</f>
        <v>1163925120</v>
      </c>
      <c r="E116" s="32">
        <f t="shared" ref="E116:BG116" si="89">+E117</f>
        <v>30191675</v>
      </c>
      <c r="F116" s="32">
        <f t="shared" si="89"/>
        <v>30191675</v>
      </c>
      <c r="G116" s="32">
        <f t="shared" si="89"/>
        <v>1163925120</v>
      </c>
      <c r="H116" s="32">
        <f t="shared" si="89"/>
        <v>0</v>
      </c>
      <c r="I116" s="32">
        <f t="shared" si="89"/>
        <v>0</v>
      </c>
      <c r="J116" s="32">
        <f t="shared" si="89"/>
        <v>0</v>
      </c>
      <c r="K116" s="32">
        <f t="shared" si="89"/>
        <v>0</v>
      </c>
      <c r="L116" s="32">
        <f t="shared" si="89"/>
        <v>0</v>
      </c>
      <c r="M116" s="32">
        <f t="shared" si="89"/>
        <v>131500000</v>
      </c>
      <c r="N116" s="32">
        <f t="shared" si="89"/>
        <v>0</v>
      </c>
      <c r="O116" s="32">
        <f t="shared" si="89"/>
        <v>0</v>
      </c>
      <c r="P116" s="32">
        <f t="shared" si="89"/>
        <v>0</v>
      </c>
      <c r="Q116" s="32">
        <f t="shared" si="89"/>
        <v>0</v>
      </c>
      <c r="R116" s="32">
        <f t="shared" si="89"/>
        <v>29121022</v>
      </c>
      <c r="S116" s="32">
        <f t="shared" si="89"/>
        <v>0</v>
      </c>
      <c r="T116" s="32">
        <f t="shared" si="89"/>
        <v>160621022</v>
      </c>
      <c r="U116" s="32">
        <f t="shared" si="89"/>
        <v>0</v>
      </c>
      <c r="V116" s="32">
        <f t="shared" si="89"/>
        <v>0</v>
      </c>
      <c r="W116" s="32">
        <f t="shared" si="89"/>
        <v>0</v>
      </c>
      <c r="X116" s="32">
        <f t="shared" si="89"/>
        <v>0</v>
      </c>
      <c r="Y116" s="32">
        <f t="shared" si="89"/>
        <v>0</v>
      </c>
      <c r="Z116" s="32">
        <f t="shared" si="89"/>
        <v>0</v>
      </c>
      <c r="AA116" s="32">
        <f t="shared" si="89"/>
        <v>130429347</v>
      </c>
      <c r="AB116" s="32">
        <f t="shared" si="89"/>
        <v>0</v>
      </c>
      <c r="AC116" s="32">
        <f t="shared" si="89"/>
        <v>0</v>
      </c>
      <c r="AD116" s="32">
        <f t="shared" si="89"/>
        <v>0</v>
      </c>
      <c r="AE116" s="32">
        <f t="shared" si="89"/>
        <v>0</v>
      </c>
      <c r="AF116" s="32">
        <f t="shared" si="89"/>
        <v>30191675</v>
      </c>
      <c r="AG116" s="32">
        <f t="shared" si="89"/>
        <v>160621022</v>
      </c>
      <c r="AH116" s="32">
        <f t="shared" si="89"/>
        <v>0</v>
      </c>
      <c r="AI116" s="32">
        <f t="shared" si="89"/>
        <v>0</v>
      </c>
      <c r="AJ116" s="32">
        <f t="shared" si="89"/>
        <v>0</v>
      </c>
      <c r="AK116" s="32">
        <f t="shared" si="89"/>
        <v>0</v>
      </c>
      <c r="AL116" s="32">
        <f t="shared" si="89"/>
        <v>0</v>
      </c>
      <c r="AM116" s="32">
        <f t="shared" si="89"/>
        <v>0</v>
      </c>
      <c r="AN116" s="32">
        <f t="shared" si="89"/>
        <v>130429347</v>
      </c>
      <c r="AO116" s="32">
        <f t="shared" si="89"/>
        <v>0</v>
      </c>
      <c r="AP116" s="32">
        <f t="shared" si="89"/>
        <v>0</v>
      </c>
      <c r="AQ116" s="32">
        <f t="shared" si="89"/>
        <v>0</v>
      </c>
      <c r="AR116" s="32">
        <f t="shared" si="89"/>
        <v>0</v>
      </c>
      <c r="AS116" s="32">
        <f t="shared" si="89"/>
        <v>0</v>
      </c>
      <c r="AT116" s="32">
        <f>+AT117</f>
        <v>130429347</v>
      </c>
      <c r="AU116" s="32">
        <f t="shared" si="89"/>
        <v>0</v>
      </c>
      <c r="AV116" s="32">
        <f t="shared" si="89"/>
        <v>0</v>
      </c>
      <c r="AW116" s="32">
        <f t="shared" si="89"/>
        <v>0</v>
      </c>
      <c r="AX116" s="32">
        <f t="shared" si="89"/>
        <v>0</v>
      </c>
      <c r="AY116" s="32">
        <f>+AY117</f>
        <v>0</v>
      </c>
      <c r="AZ116" s="32">
        <f t="shared" si="89"/>
        <v>0</v>
      </c>
      <c r="BA116" s="32">
        <f t="shared" si="89"/>
        <v>130429347</v>
      </c>
      <c r="BB116" s="32">
        <f t="shared" si="89"/>
        <v>0</v>
      </c>
      <c r="BC116" s="32">
        <f t="shared" si="89"/>
        <v>0</v>
      </c>
      <c r="BD116" s="32">
        <f t="shared" si="89"/>
        <v>0</v>
      </c>
      <c r="BE116" s="32">
        <f t="shared" si="89"/>
        <v>0</v>
      </c>
      <c r="BF116" s="32">
        <f t="shared" si="89"/>
        <v>0</v>
      </c>
      <c r="BG116" s="32">
        <f t="shared" si="89"/>
        <v>130429347</v>
      </c>
      <c r="BH116" s="26"/>
    </row>
    <row r="117" spans="1:60" ht="21" customHeight="1" x14ac:dyDescent="0.2">
      <c r="A117" s="107" t="s">
        <v>286</v>
      </c>
      <c r="B117" s="108"/>
      <c r="C117" s="109" t="s">
        <v>287</v>
      </c>
      <c r="D117" s="107">
        <f t="shared" ref="D117:S117" si="90">SUM(D118:D119)</f>
        <v>1163925120</v>
      </c>
      <c r="E117" s="107">
        <f t="shared" si="90"/>
        <v>30191675</v>
      </c>
      <c r="F117" s="107">
        <f t="shared" si="90"/>
        <v>30191675</v>
      </c>
      <c r="G117" s="107">
        <f t="shared" si="90"/>
        <v>1163925120</v>
      </c>
      <c r="H117" s="107">
        <f t="shared" si="90"/>
        <v>0</v>
      </c>
      <c r="I117" s="107">
        <f t="shared" si="90"/>
        <v>0</v>
      </c>
      <c r="J117" s="107">
        <f t="shared" si="90"/>
        <v>0</v>
      </c>
      <c r="K117" s="107">
        <f t="shared" si="90"/>
        <v>0</v>
      </c>
      <c r="L117" s="107">
        <f t="shared" si="90"/>
        <v>0</v>
      </c>
      <c r="M117" s="107">
        <f>SUM(M118:M119)</f>
        <v>131500000</v>
      </c>
      <c r="N117" s="107">
        <f t="shared" si="90"/>
        <v>0</v>
      </c>
      <c r="O117" s="107">
        <f t="shared" si="90"/>
        <v>0</v>
      </c>
      <c r="P117" s="107">
        <f t="shared" si="90"/>
        <v>0</v>
      </c>
      <c r="Q117" s="107">
        <f t="shared" si="90"/>
        <v>0</v>
      </c>
      <c r="R117" s="107">
        <f t="shared" si="90"/>
        <v>29121022</v>
      </c>
      <c r="S117" s="107">
        <f t="shared" si="90"/>
        <v>0</v>
      </c>
      <c r="T117" s="107">
        <f>SUM(T118:T119)</f>
        <v>160621022</v>
      </c>
      <c r="U117" s="107">
        <f>SUM(U118:U119)</f>
        <v>0</v>
      </c>
      <c r="V117" s="107">
        <f t="shared" ref="V117:AF117" si="91">SUM(V118:V119)</f>
        <v>0</v>
      </c>
      <c r="W117" s="107">
        <f t="shared" si="91"/>
        <v>0</v>
      </c>
      <c r="X117" s="107">
        <f t="shared" si="91"/>
        <v>0</v>
      </c>
      <c r="Y117" s="107">
        <f t="shared" si="91"/>
        <v>0</v>
      </c>
      <c r="Z117" s="107">
        <f>SUM(Z118:Z119)</f>
        <v>0</v>
      </c>
      <c r="AA117" s="107">
        <f t="shared" si="91"/>
        <v>130429347</v>
      </c>
      <c r="AB117" s="107">
        <f t="shared" si="91"/>
        <v>0</v>
      </c>
      <c r="AC117" s="107">
        <f t="shared" si="91"/>
        <v>0</v>
      </c>
      <c r="AD117" s="107">
        <f t="shared" si="91"/>
        <v>0</v>
      </c>
      <c r="AE117" s="107">
        <f t="shared" si="91"/>
        <v>0</v>
      </c>
      <c r="AF117" s="107">
        <f t="shared" si="91"/>
        <v>30191675</v>
      </c>
      <c r="AG117" s="107">
        <f>SUM(AG118:AG119)</f>
        <v>160621022</v>
      </c>
      <c r="AH117" s="107">
        <f>SUM(AH118:AH119)</f>
        <v>0</v>
      </c>
      <c r="AI117" s="107">
        <f t="shared" ref="AI117:AS117" si="92">SUM(AI118:AI119)</f>
        <v>0</v>
      </c>
      <c r="AJ117" s="107">
        <f t="shared" si="92"/>
        <v>0</v>
      </c>
      <c r="AK117" s="107">
        <f t="shared" si="92"/>
        <v>0</v>
      </c>
      <c r="AL117" s="107">
        <f t="shared" si="92"/>
        <v>0</v>
      </c>
      <c r="AM117" s="107">
        <f t="shared" si="92"/>
        <v>0</v>
      </c>
      <c r="AN117" s="107">
        <f t="shared" si="92"/>
        <v>130429347</v>
      </c>
      <c r="AO117" s="107">
        <f t="shared" si="92"/>
        <v>0</v>
      </c>
      <c r="AP117" s="107">
        <f t="shared" si="92"/>
        <v>0</v>
      </c>
      <c r="AQ117" s="107">
        <f t="shared" si="92"/>
        <v>0</v>
      </c>
      <c r="AR117" s="107">
        <f t="shared" si="92"/>
        <v>0</v>
      </c>
      <c r="AS117" s="107">
        <f t="shared" si="92"/>
        <v>0</v>
      </c>
      <c r="AT117" s="107">
        <f>SUM(AT118:AT119)</f>
        <v>130429347</v>
      </c>
      <c r="AU117" s="107">
        <f>SUM(AU118:AU119)</f>
        <v>0</v>
      </c>
      <c r="AV117" s="107">
        <f t="shared" ref="AV117:BF117" si="93">SUM(AV118:AV119)</f>
        <v>0</v>
      </c>
      <c r="AW117" s="107">
        <f t="shared" si="93"/>
        <v>0</v>
      </c>
      <c r="AX117" s="107">
        <f t="shared" si="93"/>
        <v>0</v>
      </c>
      <c r="AY117" s="107">
        <f>SUM(AY118:AY119)</f>
        <v>0</v>
      </c>
      <c r="AZ117" s="107">
        <f>SUM(AZ118:AZ119)</f>
        <v>0</v>
      </c>
      <c r="BA117" s="107">
        <f t="shared" si="93"/>
        <v>130429347</v>
      </c>
      <c r="BB117" s="107">
        <f t="shared" si="93"/>
        <v>0</v>
      </c>
      <c r="BC117" s="107">
        <f t="shared" si="93"/>
        <v>0</v>
      </c>
      <c r="BD117" s="107">
        <f t="shared" si="93"/>
        <v>0</v>
      </c>
      <c r="BE117" s="107">
        <f t="shared" si="93"/>
        <v>0</v>
      </c>
      <c r="BF117" s="107">
        <f t="shared" si="93"/>
        <v>0</v>
      </c>
      <c r="BG117" s="107">
        <f>SUM(BG118:BG119)</f>
        <v>130429347</v>
      </c>
      <c r="BH117" s="26"/>
    </row>
    <row r="118" spans="1:60" ht="21" customHeight="1" x14ac:dyDescent="0.2">
      <c r="A118" s="42" t="s">
        <v>288</v>
      </c>
      <c r="B118" s="178">
        <v>10</v>
      </c>
      <c r="C118" s="179" t="s">
        <v>289</v>
      </c>
      <c r="D118" s="180">
        <v>1163925120</v>
      </c>
      <c r="E118" s="180">
        <v>0</v>
      </c>
      <c r="F118" s="180">
        <v>30191675</v>
      </c>
      <c r="G118" s="180">
        <f>SUM(D118:E118)-F118</f>
        <v>1133733445</v>
      </c>
      <c r="H118" s="42">
        <v>0</v>
      </c>
      <c r="I118" s="42">
        <v>0</v>
      </c>
      <c r="J118" s="180">
        <v>0</v>
      </c>
      <c r="K118" s="42">
        <v>0</v>
      </c>
      <c r="L118" s="42">
        <v>0</v>
      </c>
      <c r="M118" s="42">
        <v>131500000</v>
      </c>
      <c r="N118" s="42">
        <v>0</v>
      </c>
      <c r="O118" s="42">
        <v>0</v>
      </c>
      <c r="P118" s="42">
        <v>0</v>
      </c>
      <c r="Q118" s="42">
        <v>0</v>
      </c>
      <c r="R118" s="42">
        <v>-1070653</v>
      </c>
      <c r="S118" s="42">
        <v>0</v>
      </c>
      <c r="T118" s="181">
        <f>SUM(H118:S118)</f>
        <v>130429347</v>
      </c>
      <c r="U118" s="66">
        <v>0</v>
      </c>
      <c r="V118" s="42">
        <v>0</v>
      </c>
      <c r="W118" s="180">
        <v>0</v>
      </c>
      <c r="X118" s="42">
        <v>0</v>
      </c>
      <c r="Y118" s="42">
        <v>0</v>
      </c>
      <c r="Z118" s="42">
        <v>0</v>
      </c>
      <c r="AA118" s="42">
        <v>130429347</v>
      </c>
      <c r="AB118" s="42">
        <v>0</v>
      </c>
      <c r="AC118" s="42">
        <v>0</v>
      </c>
      <c r="AD118" s="42">
        <v>0</v>
      </c>
      <c r="AE118" s="42">
        <v>0</v>
      </c>
      <c r="AF118" s="42">
        <v>0</v>
      </c>
      <c r="AG118" s="181">
        <f>SUM(U118:AF118)</f>
        <v>130429347</v>
      </c>
      <c r="AH118" s="66">
        <v>0</v>
      </c>
      <c r="AI118" s="180">
        <v>0</v>
      </c>
      <c r="AJ118" s="180">
        <v>0</v>
      </c>
      <c r="AK118" s="42">
        <v>0</v>
      </c>
      <c r="AL118" s="42">
        <v>0</v>
      </c>
      <c r="AM118" s="42">
        <v>0</v>
      </c>
      <c r="AN118" s="42">
        <v>130429347</v>
      </c>
      <c r="AO118" s="42">
        <v>0</v>
      </c>
      <c r="AP118" s="42">
        <v>0</v>
      </c>
      <c r="AQ118" s="42">
        <v>0</v>
      </c>
      <c r="AR118" s="42">
        <v>0</v>
      </c>
      <c r="AS118" s="42">
        <v>0</v>
      </c>
      <c r="AT118" s="45">
        <f>SUM(AH118:AS118)</f>
        <v>130429347</v>
      </c>
      <c r="AU118" s="42">
        <v>0</v>
      </c>
      <c r="AV118" s="42">
        <v>0</v>
      </c>
      <c r="AW118" s="42">
        <v>0</v>
      </c>
      <c r="AX118" s="42">
        <v>0</v>
      </c>
      <c r="AY118" s="42">
        <v>0</v>
      </c>
      <c r="AZ118" s="42">
        <v>0</v>
      </c>
      <c r="BA118" s="42">
        <v>130429347</v>
      </c>
      <c r="BB118" s="42">
        <v>0</v>
      </c>
      <c r="BC118" s="42">
        <v>0</v>
      </c>
      <c r="BD118" s="42">
        <v>0</v>
      </c>
      <c r="BE118" s="42">
        <v>0</v>
      </c>
      <c r="BF118" s="42">
        <v>0</v>
      </c>
      <c r="BG118" s="42">
        <f>SUM(AU118:BF118)</f>
        <v>130429347</v>
      </c>
      <c r="BH118" s="26"/>
    </row>
    <row r="119" spans="1:60" ht="21" customHeight="1" x14ac:dyDescent="0.2">
      <c r="A119" s="86" t="s">
        <v>290</v>
      </c>
      <c r="B119" s="160">
        <v>10</v>
      </c>
      <c r="C119" s="182" t="s">
        <v>291</v>
      </c>
      <c r="D119" s="84">
        <v>0</v>
      </c>
      <c r="E119" s="180">
        <v>30191675</v>
      </c>
      <c r="F119" s="180">
        <v>0</v>
      </c>
      <c r="G119" s="42">
        <f>SUM(D119:E119)-F119</f>
        <v>30191675</v>
      </c>
      <c r="H119" s="45">
        <v>0</v>
      </c>
      <c r="I119" s="45">
        <v>0</v>
      </c>
      <c r="J119" s="42">
        <v>0</v>
      </c>
      <c r="K119" s="45">
        <v>0</v>
      </c>
      <c r="L119" s="45">
        <v>0</v>
      </c>
      <c r="M119" s="42">
        <v>0</v>
      </c>
      <c r="N119" s="45">
        <v>0</v>
      </c>
      <c r="O119" s="45">
        <v>0</v>
      </c>
      <c r="P119" s="45">
        <v>0</v>
      </c>
      <c r="Q119" s="45">
        <v>0</v>
      </c>
      <c r="R119" s="45">
        <v>30191675</v>
      </c>
      <c r="S119" s="42">
        <v>0</v>
      </c>
      <c r="T119" s="52">
        <f>SUM(H119:S119)</f>
        <v>30191675</v>
      </c>
      <c r="U119" s="74">
        <v>0</v>
      </c>
      <c r="V119" s="45">
        <v>0</v>
      </c>
      <c r="W119" s="42">
        <v>0</v>
      </c>
      <c r="X119" s="45">
        <v>0</v>
      </c>
      <c r="Y119" s="45">
        <v>0</v>
      </c>
      <c r="Z119" s="42">
        <v>0</v>
      </c>
      <c r="AA119" s="45">
        <v>0</v>
      </c>
      <c r="AB119" s="45">
        <v>0</v>
      </c>
      <c r="AC119" s="45">
        <v>0</v>
      </c>
      <c r="AD119" s="45">
        <v>0</v>
      </c>
      <c r="AE119" s="45">
        <v>0</v>
      </c>
      <c r="AF119" s="42">
        <v>30191675</v>
      </c>
      <c r="AG119" s="52">
        <f>SUM(U119:AF119)</f>
        <v>30191675</v>
      </c>
      <c r="AH119" s="74">
        <v>0</v>
      </c>
      <c r="AI119" s="42">
        <v>0</v>
      </c>
      <c r="AJ119" s="42">
        <v>0</v>
      </c>
      <c r="AK119" s="45">
        <v>0</v>
      </c>
      <c r="AL119" s="45">
        <v>0</v>
      </c>
      <c r="AM119" s="45">
        <v>0</v>
      </c>
      <c r="AN119" s="45">
        <v>0</v>
      </c>
      <c r="AO119" s="45">
        <v>0</v>
      </c>
      <c r="AP119" s="45">
        <v>0</v>
      </c>
      <c r="AQ119" s="45">
        <v>0</v>
      </c>
      <c r="AR119" s="45">
        <v>0</v>
      </c>
      <c r="AS119" s="42">
        <v>0</v>
      </c>
      <c r="AT119" s="45">
        <f>SUM(AH119:AS119)</f>
        <v>0</v>
      </c>
      <c r="AU119" s="45">
        <v>0</v>
      </c>
      <c r="AV119" s="45">
        <v>0</v>
      </c>
      <c r="AW119" s="45">
        <v>0</v>
      </c>
      <c r="AX119" s="45">
        <v>0</v>
      </c>
      <c r="AY119" s="45">
        <v>0</v>
      </c>
      <c r="AZ119" s="42">
        <v>0</v>
      </c>
      <c r="BA119" s="45">
        <v>0</v>
      </c>
      <c r="BB119" s="45">
        <v>0</v>
      </c>
      <c r="BC119" s="45">
        <v>0</v>
      </c>
      <c r="BD119" s="45">
        <v>0</v>
      </c>
      <c r="BE119" s="45">
        <v>0</v>
      </c>
      <c r="BF119" s="42">
        <v>0</v>
      </c>
      <c r="BG119" s="45">
        <f>SUM(AU119:BF119)</f>
        <v>0</v>
      </c>
      <c r="BH119" s="26"/>
    </row>
    <row r="120" spans="1:60" ht="21" customHeight="1" x14ac:dyDescent="0.2">
      <c r="A120" s="28" t="s">
        <v>292</v>
      </c>
      <c r="B120" s="29"/>
      <c r="C120" s="183" t="s">
        <v>293</v>
      </c>
      <c r="D120" s="28">
        <f>+D121+D125+D127</f>
        <v>1125000000</v>
      </c>
      <c r="E120" s="28">
        <f t="shared" ref="E120:BG120" si="94">+E121+E125+E127</f>
        <v>4993158</v>
      </c>
      <c r="F120" s="28">
        <f t="shared" si="94"/>
        <v>4993158</v>
      </c>
      <c r="G120" s="28">
        <f t="shared" si="94"/>
        <v>1125000000</v>
      </c>
      <c r="H120" s="28">
        <f t="shared" si="94"/>
        <v>0</v>
      </c>
      <c r="I120" s="28">
        <f t="shared" si="94"/>
        <v>208712987</v>
      </c>
      <c r="J120" s="28">
        <f t="shared" si="94"/>
        <v>89945774</v>
      </c>
      <c r="K120" s="28">
        <f t="shared" si="94"/>
        <v>-3483136</v>
      </c>
      <c r="L120" s="28">
        <f t="shared" si="94"/>
        <v>200000</v>
      </c>
      <c r="M120" s="28">
        <f t="shared" si="94"/>
        <v>-26000</v>
      </c>
      <c r="N120" s="28">
        <f t="shared" si="94"/>
        <v>0</v>
      </c>
      <c r="O120" s="28">
        <f t="shared" si="94"/>
        <v>496000</v>
      </c>
      <c r="P120" s="28">
        <f t="shared" si="94"/>
        <v>659435879</v>
      </c>
      <c r="Q120" s="28">
        <f t="shared" si="94"/>
        <v>0</v>
      </c>
      <c r="R120" s="28">
        <f t="shared" si="94"/>
        <v>0</v>
      </c>
      <c r="S120" s="28">
        <f>+S121+S125+S127</f>
        <v>274930</v>
      </c>
      <c r="T120" s="184">
        <f t="shared" si="94"/>
        <v>955556434</v>
      </c>
      <c r="U120" s="28">
        <f t="shared" si="94"/>
        <v>0</v>
      </c>
      <c r="V120" s="28">
        <f t="shared" si="94"/>
        <v>3024000</v>
      </c>
      <c r="W120" s="28">
        <f t="shared" si="94"/>
        <v>75645571</v>
      </c>
      <c r="X120" s="28">
        <f t="shared" si="94"/>
        <v>215807984</v>
      </c>
      <c r="Y120" s="28">
        <f t="shared" si="94"/>
        <v>0</v>
      </c>
      <c r="Z120" s="28">
        <f t="shared" si="94"/>
        <v>649000</v>
      </c>
      <c r="AA120" s="28">
        <f t="shared" si="94"/>
        <v>0</v>
      </c>
      <c r="AB120" s="28">
        <f t="shared" si="94"/>
        <v>496000</v>
      </c>
      <c r="AC120" s="28">
        <f t="shared" si="94"/>
        <v>0</v>
      </c>
      <c r="AD120" s="28">
        <f t="shared" si="94"/>
        <v>659435879</v>
      </c>
      <c r="AE120" s="28">
        <f t="shared" si="94"/>
        <v>0</v>
      </c>
      <c r="AF120" s="28">
        <f t="shared" si="94"/>
        <v>498000</v>
      </c>
      <c r="AG120" s="184">
        <f t="shared" si="94"/>
        <v>955556434</v>
      </c>
      <c r="AH120" s="28">
        <f t="shared" si="94"/>
        <v>0</v>
      </c>
      <c r="AI120" s="28">
        <f t="shared" si="94"/>
        <v>3024000</v>
      </c>
      <c r="AJ120" s="28">
        <f t="shared" si="94"/>
        <v>75645571</v>
      </c>
      <c r="AK120" s="28">
        <f t="shared" si="94"/>
        <v>215807984</v>
      </c>
      <c r="AL120" s="28">
        <f t="shared" si="94"/>
        <v>0</v>
      </c>
      <c r="AM120" s="28">
        <f t="shared" si="94"/>
        <v>649000</v>
      </c>
      <c r="AN120" s="28">
        <f t="shared" si="94"/>
        <v>0</v>
      </c>
      <c r="AO120" s="28">
        <f t="shared" si="94"/>
        <v>496000</v>
      </c>
      <c r="AP120" s="28">
        <f>+AP121+AP125+AP127</f>
        <v>0</v>
      </c>
      <c r="AQ120" s="28">
        <f>+AQ121+AQ125+AQ127</f>
        <v>659435879</v>
      </c>
      <c r="AR120" s="28">
        <f>+AR121+AR125+AR127</f>
        <v>0</v>
      </c>
      <c r="AS120" s="28">
        <f>+AS121+AS125+AS127</f>
        <v>498000</v>
      </c>
      <c r="AT120" s="28">
        <f>+AT121+AT125+AT127</f>
        <v>955556434</v>
      </c>
      <c r="AU120" s="28">
        <f t="shared" si="94"/>
        <v>0</v>
      </c>
      <c r="AV120" s="28">
        <f t="shared" si="94"/>
        <v>3024000</v>
      </c>
      <c r="AW120" s="28">
        <f t="shared" si="94"/>
        <v>75645571</v>
      </c>
      <c r="AX120" s="28">
        <f t="shared" si="94"/>
        <v>215807984</v>
      </c>
      <c r="AY120" s="28">
        <f>+AY121+AY125+AY127</f>
        <v>0</v>
      </c>
      <c r="AZ120" s="28">
        <f t="shared" si="94"/>
        <v>649000</v>
      </c>
      <c r="BA120" s="28">
        <f t="shared" si="94"/>
        <v>0</v>
      </c>
      <c r="BB120" s="28">
        <f t="shared" si="94"/>
        <v>496000</v>
      </c>
      <c r="BC120" s="28">
        <f t="shared" si="94"/>
        <v>0</v>
      </c>
      <c r="BD120" s="28">
        <f t="shared" si="94"/>
        <v>659435879</v>
      </c>
      <c r="BE120" s="28">
        <f t="shared" si="94"/>
        <v>0</v>
      </c>
      <c r="BF120" s="28">
        <f t="shared" si="94"/>
        <v>498000</v>
      </c>
      <c r="BG120" s="28">
        <f t="shared" si="94"/>
        <v>955556434</v>
      </c>
      <c r="BH120" s="26"/>
    </row>
    <row r="121" spans="1:60" s="176" customFormat="1" ht="21" customHeight="1" x14ac:dyDescent="0.2">
      <c r="A121" s="32" t="s">
        <v>294</v>
      </c>
      <c r="B121" s="33"/>
      <c r="C121" s="185" t="s">
        <v>295</v>
      </c>
      <c r="D121" s="32">
        <f>+D122</f>
        <v>305000000</v>
      </c>
      <c r="E121" s="32">
        <f t="shared" ref="E121:BG121" si="95">+E122</f>
        <v>4993158</v>
      </c>
      <c r="F121" s="32">
        <f t="shared" si="95"/>
        <v>4993158</v>
      </c>
      <c r="G121" s="32">
        <f t="shared" si="95"/>
        <v>305000000</v>
      </c>
      <c r="H121" s="32">
        <f t="shared" si="95"/>
        <v>0</v>
      </c>
      <c r="I121" s="32">
        <f t="shared" si="95"/>
        <v>205108320</v>
      </c>
      <c r="J121" s="32">
        <f t="shared" si="95"/>
        <v>84645774</v>
      </c>
      <c r="K121" s="32">
        <f t="shared" si="95"/>
        <v>-3483136</v>
      </c>
      <c r="L121" s="32">
        <f t="shared" si="95"/>
        <v>200000</v>
      </c>
      <c r="M121" s="32">
        <f t="shared" si="95"/>
        <v>-26000</v>
      </c>
      <c r="N121" s="32">
        <f t="shared" si="95"/>
        <v>0</v>
      </c>
      <c r="O121" s="32">
        <f t="shared" si="95"/>
        <v>0</v>
      </c>
      <c r="P121" s="32">
        <f t="shared" si="95"/>
        <v>0</v>
      </c>
      <c r="Q121" s="32">
        <f t="shared" si="95"/>
        <v>0</v>
      </c>
      <c r="R121" s="32">
        <f t="shared" si="95"/>
        <v>0</v>
      </c>
      <c r="S121" s="32">
        <f t="shared" si="95"/>
        <v>-223070</v>
      </c>
      <c r="T121" s="32">
        <f t="shared" si="95"/>
        <v>286221888</v>
      </c>
      <c r="U121" s="32">
        <f t="shared" si="95"/>
        <v>0</v>
      </c>
      <c r="V121" s="32">
        <f t="shared" si="95"/>
        <v>2836000</v>
      </c>
      <c r="W121" s="32">
        <f t="shared" si="95"/>
        <v>66928904</v>
      </c>
      <c r="X121" s="32">
        <f t="shared" si="95"/>
        <v>215807984</v>
      </c>
      <c r="Y121" s="32">
        <f t="shared" si="95"/>
        <v>0</v>
      </c>
      <c r="Z121" s="32">
        <f t="shared" si="95"/>
        <v>649000</v>
      </c>
      <c r="AA121" s="32">
        <f t="shared" si="95"/>
        <v>0</v>
      </c>
      <c r="AB121" s="32">
        <f t="shared" si="95"/>
        <v>0</v>
      </c>
      <c r="AC121" s="32">
        <f t="shared" si="95"/>
        <v>0</v>
      </c>
      <c r="AD121" s="32">
        <f t="shared" si="95"/>
        <v>0</v>
      </c>
      <c r="AE121" s="32">
        <f t="shared" si="95"/>
        <v>0</v>
      </c>
      <c r="AF121" s="32">
        <f t="shared" si="95"/>
        <v>0</v>
      </c>
      <c r="AG121" s="32">
        <f t="shared" si="95"/>
        <v>286221888</v>
      </c>
      <c r="AH121" s="32">
        <f t="shared" si="95"/>
        <v>0</v>
      </c>
      <c r="AI121" s="32">
        <f t="shared" si="95"/>
        <v>2836000</v>
      </c>
      <c r="AJ121" s="32">
        <f t="shared" si="95"/>
        <v>66928904</v>
      </c>
      <c r="AK121" s="32">
        <f t="shared" si="95"/>
        <v>215807984</v>
      </c>
      <c r="AL121" s="32">
        <f t="shared" si="95"/>
        <v>0</v>
      </c>
      <c r="AM121" s="32">
        <f t="shared" si="95"/>
        <v>649000</v>
      </c>
      <c r="AN121" s="32">
        <f t="shared" si="95"/>
        <v>0</v>
      </c>
      <c r="AO121" s="32">
        <f t="shared" si="95"/>
        <v>0</v>
      </c>
      <c r="AP121" s="32">
        <f t="shared" si="95"/>
        <v>0</v>
      </c>
      <c r="AQ121" s="32">
        <f t="shared" si="95"/>
        <v>0</v>
      </c>
      <c r="AR121" s="32">
        <f t="shared" si="95"/>
        <v>0</v>
      </c>
      <c r="AS121" s="32">
        <f t="shared" si="95"/>
        <v>0</v>
      </c>
      <c r="AT121" s="32">
        <f t="shared" si="95"/>
        <v>286221888</v>
      </c>
      <c r="AU121" s="32">
        <f t="shared" si="95"/>
        <v>0</v>
      </c>
      <c r="AV121" s="32">
        <f t="shared" si="95"/>
        <v>2836000</v>
      </c>
      <c r="AW121" s="32">
        <f t="shared" si="95"/>
        <v>66928904</v>
      </c>
      <c r="AX121" s="32">
        <f t="shared" si="95"/>
        <v>215807984</v>
      </c>
      <c r="AY121" s="32">
        <f>+AY122</f>
        <v>0</v>
      </c>
      <c r="AZ121" s="32">
        <f t="shared" si="95"/>
        <v>649000</v>
      </c>
      <c r="BA121" s="32">
        <f t="shared" si="95"/>
        <v>0</v>
      </c>
      <c r="BB121" s="32">
        <f t="shared" si="95"/>
        <v>0</v>
      </c>
      <c r="BC121" s="32">
        <f t="shared" si="95"/>
        <v>0</v>
      </c>
      <c r="BD121" s="32">
        <f t="shared" si="95"/>
        <v>0</v>
      </c>
      <c r="BE121" s="32">
        <f t="shared" si="95"/>
        <v>0</v>
      </c>
      <c r="BF121" s="32">
        <f t="shared" si="95"/>
        <v>0</v>
      </c>
      <c r="BG121" s="32">
        <f t="shared" si="95"/>
        <v>286221888</v>
      </c>
      <c r="BH121" s="26"/>
    </row>
    <row r="122" spans="1:60" ht="21" customHeight="1" x14ac:dyDescent="0.2">
      <c r="A122" s="107" t="s">
        <v>296</v>
      </c>
      <c r="B122" s="108"/>
      <c r="C122" s="186" t="s">
        <v>297</v>
      </c>
      <c r="D122" s="107">
        <f>+D123+D124</f>
        <v>305000000</v>
      </c>
      <c r="E122" s="107">
        <f t="shared" ref="E122:BG122" si="96">+E123+E124</f>
        <v>4993158</v>
      </c>
      <c r="F122" s="107">
        <f t="shared" si="96"/>
        <v>4993158</v>
      </c>
      <c r="G122" s="107">
        <f>+G123+G124</f>
        <v>305000000</v>
      </c>
      <c r="H122" s="107">
        <f t="shared" si="96"/>
        <v>0</v>
      </c>
      <c r="I122" s="107">
        <f t="shared" si="96"/>
        <v>205108320</v>
      </c>
      <c r="J122" s="107">
        <f t="shared" si="96"/>
        <v>84645774</v>
      </c>
      <c r="K122" s="107">
        <f t="shared" si="96"/>
        <v>-3483136</v>
      </c>
      <c r="L122" s="107">
        <f t="shared" si="96"/>
        <v>200000</v>
      </c>
      <c r="M122" s="107">
        <f>+M123+M124</f>
        <v>-26000</v>
      </c>
      <c r="N122" s="107">
        <f t="shared" si="96"/>
        <v>0</v>
      </c>
      <c r="O122" s="107">
        <f t="shared" si="96"/>
        <v>0</v>
      </c>
      <c r="P122" s="107">
        <f t="shared" si="96"/>
        <v>0</v>
      </c>
      <c r="Q122" s="107">
        <f t="shared" si="96"/>
        <v>0</v>
      </c>
      <c r="R122" s="107">
        <f t="shared" si="96"/>
        <v>0</v>
      </c>
      <c r="S122" s="107">
        <f t="shared" si="96"/>
        <v>-223070</v>
      </c>
      <c r="T122" s="107">
        <f t="shared" si="96"/>
        <v>286221888</v>
      </c>
      <c r="U122" s="107">
        <f t="shared" si="96"/>
        <v>0</v>
      </c>
      <c r="V122" s="107">
        <f t="shared" si="96"/>
        <v>2836000</v>
      </c>
      <c r="W122" s="107">
        <f t="shared" si="96"/>
        <v>66928904</v>
      </c>
      <c r="X122" s="107">
        <f t="shared" si="96"/>
        <v>215807984</v>
      </c>
      <c r="Y122" s="107">
        <f t="shared" si="96"/>
        <v>0</v>
      </c>
      <c r="Z122" s="107">
        <f>+Z123+Z124</f>
        <v>649000</v>
      </c>
      <c r="AA122" s="107">
        <f t="shared" si="96"/>
        <v>0</v>
      </c>
      <c r="AB122" s="107">
        <f t="shared" si="96"/>
        <v>0</v>
      </c>
      <c r="AC122" s="107">
        <f t="shared" si="96"/>
        <v>0</v>
      </c>
      <c r="AD122" s="107">
        <f t="shared" si="96"/>
        <v>0</v>
      </c>
      <c r="AE122" s="107">
        <f t="shared" si="96"/>
        <v>0</v>
      </c>
      <c r="AF122" s="107">
        <f t="shared" si="96"/>
        <v>0</v>
      </c>
      <c r="AG122" s="107">
        <f t="shared" si="96"/>
        <v>286221888</v>
      </c>
      <c r="AH122" s="107">
        <f t="shared" si="96"/>
        <v>0</v>
      </c>
      <c r="AI122" s="107">
        <f t="shared" si="96"/>
        <v>2836000</v>
      </c>
      <c r="AJ122" s="107">
        <f t="shared" si="96"/>
        <v>66928904</v>
      </c>
      <c r="AK122" s="107">
        <f t="shared" si="96"/>
        <v>215807984</v>
      </c>
      <c r="AL122" s="107">
        <f t="shared" si="96"/>
        <v>0</v>
      </c>
      <c r="AM122" s="107">
        <f t="shared" si="96"/>
        <v>649000</v>
      </c>
      <c r="AN122" s="107">
        <f t="shared" si="96"/>
        <v>0</v>
      </c>
      <c r="AO122" s="107">
        <f t="shared" si="96"/>
        <v>0</v>
      </c>
      <c r="AP122" s="107">
        <f>+AP123+AP124</f>
        <v>0</v>
      </c>
      <c r="AQ122" s="107">
        <f>+AQ123+AQ124</f>
        <v>0</v>
      </c>
      <c r="AR122" s="107">
        <f>+AR123+AR124</f>
        <v>0</v>
      </c>
      <c r="AS122" s="107">
        <f>+AS123+AS124</f>
        <v>0</v>
      </c>
      <c r="AT122" s="107">
        <f>+AT123+AT124</f>
        <v>286221888</v>
      </c>
      <c r="AU122" s="107">
        <f t="shared" si="96"/>
        <v>0</v>
      </c>
      <c r="AV122" s="107">
        <f t="shared" si="96"/>
        <v>2836000</v>
      </c>
      <c r="AW122" s="107">
        <f t="shared" si="96"/>
        <v>66928904</v>
      </c>
      <c r="AX122" s="107">
        <f t="shared" si="96"/>
        <v>215807984</v>
      </c>
      <c r="AY122" s="107">
        <f>+AY123+AY124</f>
        <v>0</v>
      </c>
      <c r="AZ122" s="107">
        <f>+AZ123+AZ124</f>
        <v>649000</v>
      </c>
      <c r="BA122" s="107">
        <f t="shared" si="96"/>
        <v>0</v>
      </c>
      <c r="BB122" s="107">
        <f t="shared" si="96"/>
        <v>0</v>
      </c>
      <c r="BC122" s="107">
        <f t="shared" si="96"/>
        <v>0</v>
      </c>
      <c r="BD122" s="107">
        <f t="shared" si="96"/>
        <v>0</v>
      </c>
      <c r="BE122" s="107">
        <f t="shared" si="96"/>
        <v>0</v>
      </c>
      <c r="BF122" s="107">
        <f t="shared" si="96"/>
        <v>0</v>
      </c>
      <c r="BG122" s="107">
        <f t="shared" si="96"/>
        <v>286221888</v>
      </c>
      <c r="BH122" s="26"/>
    </row>
    <row r="123" spans="1:60" ht="21" customHeight="1" x14ac:dyDescent="0.2">
      <c r="A123" s="67" t="s">
        <v>298</v>
      </c>
      <c r="B123" s="160">
        <v>10</v>
      </c>
      <c r="C123" s="161" t="s">
        <v>299</v>
      </c>
      <c r="D123" s="42">
        <v>280000000</v>
      </c>
      <c r="E123" s="42">
        <v>4993158</v>
      </c>
      <c r="F123" s="42">
        <v>0</v>
      </c>
      <c r="G123" s="45">
        <f>SUM(D123:E123)-F123</f>
        <v>284993158</v>
      </c>
      <c r="H123" s="45">
        <v>0</v>
      </c>
      <c r="I123" s="45">
        <v>205108320</v>
      </c>
      <c r="J123" s="45">
        <v>78367974</v>
      </c>
      <c r="K123" s="45">
        <v>1516864</v>
      </c>
      <c r="L123" s="45">
        <v>0</v>
      </c>
      <c r="M123" s="42">
        <v>0</v>
      </c>
      <c r="N123" s="45">
        <v>0</v>
      </c>
      <c r="O123" s="45">
        <v>0</v>
      </c>
      <c r="P123" s="45">
        <v>0</v>
      </c>
      <c r="Q123" s="45">
        <v>0</v>
      </c>
      <c r="R123" s="45">
        <v>0</v>
      </c>
      <c r="S123" s="45">
        <v>-223070</v>
      </c>
      <c r="T123" s="45">
        <f>SUM(H123:S123)</f>
        <v>284770088</v>
      </c>
      <c r="U123" s="45">
        <v>0</v>
      </c>
      <c r="V123" s="45">
        <v>2836000</v>
      </c>
      <c r="W123" s="45">
        <v>66928904</v>
      </c>
      <c r="X123" s="45">
        <v>215005184</v>
      </c>
      <c r="Y123" s="45">
        <v>0</v>
      </c>
      <c r="Z123" s="42">
        <v>0</v>
      </c>
      <c r="AA123" s="45">
        <v>0</v>
      </c>
      <c r="AB123" s="45">
        <v>0</v>
      </c>
      <c r="AC123" s="45">
        <v>0</v>
      </c>
      <c r="AD123" s="45">
        <v>0</v>
      </c>
      <c r="AE123" s="45">
        <v>0</v>
      </c>
      <c r="AF123" s="45">
        <v>0</v>
      </c>
      <c r="AG123" s="45">
        <f>SUM(U123:AF123)</f>
        <v>284770088</v>
      </c>
      <c r="AH123" s="45">
        <v>0</v>
      </c>
      <c r="AI123" s="45">
        <v>2836000</v>
      </c>
      <c r="AJ123" s="45">
        <v>66928904</v>
      </c>
      <c r="AK123" s="45">
        <v>215005184</v>
      </c>
      <c r="AL123" s="45">
        <v>0</v>
      </c>
      <c r="AM123" s="45">
        <v>0</v>
      </c>
      <c r="AN123" s="45">
        <v>0</v>
      </c>
      <c r="AO123" s="45">
        <v>0</v>
      </c>
      <c r="AP123" s="45">
        <v>0</v>
      </c>
      <c r="AQ123" s="45">
        <v>0</v>
      </c>
      <c r="AR123" s="45">
        <v>0</v>
      </c>
      <c r="AS123" s="45">
        <v>0</v>
      </c>
      <c r="AT123" s="45">
        <f>SUM(AH123:AS123)</f>
        <v>284770088</v>
      </c>
      <c r="AU123" s="45">
        <v>0</v>
      </c>
      <c r="AV123" s="45">
        <v>2836000</v>
      </c>
      <c r="AW123" s="45">
        <v>66928904</v>
      </c>
      <c r="AX123" s="45">
        <v>215005184</v>
      </c>
      <c r="AY123" s="45">
        <v>0</v>
      </c>
      <c r="AZ123" s="42">
        <v>0</v>
      </c>
      <c r="BA123" s="45">
        <v>0</v>
      </c>
      <c r="BB123" s="45">
        <v>0</v>
      </c>
      <c r="BC123" s="45">
        <v>0</v>
      </c>
      <c r="BD123" s="45">
        <v>0</v>
      </c>
      <c r="BE123" s="45">
        <v>0</v>
      </c>
      <c r="BF123" s="45">
        <v>0</v>
      </c>
      <c r="BG123" s="45">
        <f>SUM(AU123:BF123)</f>
        <v>284770088</v>
      </c>
      <c r="BH123" s="26"/>
    </row>
    <row r="124" spans="1:60" ht="21" customHeight="1" x14ac:dyDescent="0.2">
      <c r="A124" s="187" t="s">
        <v>300</v>
      </c>
      <c r="B124" s="188">
        <v>10</v>
      </c>
      <c r="C124" s="189" t="s">
        <v>301</v>
      </c>
      <c r="D124" s="190">
        <v>25000000</v>
      </c>
      <c r="E124" s="42">
        <v>0</v>
      </c>
      <c r="F124" s="42">
        <v>4993158</v>
      </c>
      <c r="G124" s="190">
        <f>SUM(D124:E124)-F124</f>
        <v>20006842</v>
      </c>
      <c r="H124" s="45">
        <v>0</v>
      </c>
      <c r="I124" s="45">
        <v>0</v>
      </c>
      <c r="J124" s="190">
        <v>6277800</v>
      </c>
      <c r="K124" s="45">
        <v>-5000000</v>
      </c>
      <c r="L124" s="45">
        <v>200000</v>
      </c>
      <c r="M124" s="42">
        <v>-26000</v>
      </c>
      <c r="N124" s="45">
        <v>0</v>
      </c>
      <c r="O124" s="45">
        <v>0</v>
      </c>
      <c r="P124" s="45">
        <v>0</v>
      </c>
      <c r="Q124" s="45">
        <v>0</v>
      </c>
      <c r="R124" s="45">
        <v>0</v>
      </c>
      <c r="S124" s="45">
        <v>0</v>
      </c>
      <c r="T124" s="190">
        <f>SUM(H124:S124)</f>
        <v>1451800</v>
      </c>
      <c r="U124" s="45">
        <v>0</v>
      </c>
      <c r="V124" s="45">
        <v>0</v>
      </c>
      <c r="W124" s="190">
        <v>0</v>
      </c>
      <c r="X124" s="45">
        <v>802800</v>
      </c>
      <c r="Y124" s="45">
        <v>0</v>
      </c>
      <c r="Z124" s="42">
        <v>649000</v>
      </c>
      <c r="AA124" s="45">
        <v>0</v>
      </c>
      <c r="AB124" s="45">
        <v>0</v>
      </c>
      <c r="AC124" s="45">
        <v>0</v>
      </c>
      <c r="AD124" s="45">
        <v>0</v>
      </c>
      <c r="AE124" s="45">
        <v>0</v>
      </c>
      <c r="AF124" s="45">
        <v>0</v>
      </c>
      <c r="AG124" s="190">
        <f>SUM(U124:AF124)</f>
        <v>1451800</v>
      </c>
      <c r="AH124" s="45">
        <v>0</v>
      </c>
      <c r="AI124" s="190">
        <v>0</v>
      </c>
      <c r="AJ124" s="190">
        <v>0</v>
      </c>
      <c r="AK124" s="45">
        <v>802800</v>
      </c>
      <c r="AL124" s="45">
        <v>0</v>
      </c>
      <c r="AM124" s="45">
        <v>649000</v>
      </c>
      <c r="AN124" s="45">
        <v>0</v>
      </c>
      <c r="AO124" s="45">
        <v>0</v>
      </c>
      <c r="AP124" s="45">
        <v>0</v>
      </c>
      <c r="AQ124" s="45">
        <v>0</v>
      </c>
      <c r="AR124" s="45">
        <v>0</v>
      </c>
      <c r="AS124" s="45">
        <v>0</v>
      </c>
      <c r="AT124" s="45">
        <f>SUM(AH124:AS124)</f>
        <v>1451800</v>
      </c>
      <c r="AU124" s="45">
        <v>0</v>
      </c>
      <c r="AV124" s="45">
        <v>0</v>
      </c>
      <c r="AW124" s="190">
        <v>0</v>
      </c>
      <c r="AX124" s="45">
        <v>802800</v>
      </c>
      <c r="AY124" s="45">
        <v>0</v>
      </c>
      <c r="AZ124" s="42">
        <v>649000</v>
      </c>
      <c r="BA124" s="45">
        <v>0</v>
      </c>
      <c r="BB124" s="45">
        <v>0</v>
      </c>
      <c r="BC124" s="45">
        <v>0</v>
      </c>
      <c r="BD124" s="45">
        <v>0</v>
      </c>
      <c r="BE124" s="45">
        <v>0</v>
      </c>
      <c r="BF124" s="45">
        <v>0</v>
      </c>
      <c r="BG124" s="190">
        <f>SUM(AU124:BF124)</f>
        <v>1451800</v>
      </c>
      <c r="BH124" s="26"/>
    </row>
    <row r="125" spans="1:60" ht="21" customHeight="1" x14ac:dyDescent="0.2">
      <c r="A125" s="32" t="s">
        <v>302</v>
      </c>
      <c r="B125" s="33"/>
      <c r="C125" s="185" t="s">
        <v>303</v>
      </c>
      <c r="D125" s="191">
        <f>+D126</f>
        <v>800000000</v>
      </c>
      <c r="E125" s="32">
        <f t="shared" ref="E125:BE125" si="97">+E126</f>
        <v>0</v>
      </c>
      <c r="F125" s="32">
        <f t="shared" si="97"/>
        <v>0</v>
      </c>
      <c r="G125" s="32">
        <f>+G126</f>
        <v>800000000</v>
      </c>
      <c r="H125" s="32">
        <f t="shared" si="97"/>
        <v>0</v>
      </c>
      <c r="I125" s="32">
        <f t="shared" si="97"/>
        <v>0</v>
      </c>
      <c r="J125" s="32">
        <f t="shared" si="97"/>
        <v>0</v>
      </c>
      <c r="K125" s="32">
        <f t="shared" si="97"/>
        <v>0</v>
      </c>
      <c r="L125" s="32">
        <f t="shared" si="97"/>
        <v>0</v>
      </c>
      <c r="M125" s="32">
        <f t="shared" si="97"/>
        <v>0</v>
      </c>
      <c r="N125" s="32">
        <f t="shared" si="97"/>
        <v>0</v>
      </c>
      <c r="O125" s="32">
        <f t="shared" si="97"/>
        <v>0</v>
      </c>
      <c r="P125" s="32">
        <f t="shared" si="97"/>
        <v>659435879</v>
      </c>
      <c r="Q125" s="32">
        <f t="shared" si="97"/>
        <v>0</v>
      </c>
      <c r="R125" s="32">
        <f t="shared" si="97"/>
        <v>0</v>
      </c>
      <c r="S125" s="32">
        <f>+S126</f>
        <v>0</v>
      </c>
      <c r="T125" s="32">
        <f>+T126</f>
        <v>659435879</v>
      </c>
      <c r="U125" s="32">
        <f t="shared" si="97"/>
        <v>0</v>
      </c>
      <c r="V125" s="32">
        <f t="shared" si="97"/>
        <v>0</v>
      </c>
      <c r="W125" s="32">
        <f t="shared" si="97"/>
        <v>0</v>
      </c>
      <c r="X125" s="32">
        <f>+X126</f>
        <v>0</v>
      </c>
      <c r="Y125" s="32">
        <f t="shared" si="97"/>
        <v>0</v>
      </c>
      <c r="Z125" s="32">
        <f t="shared" si="97"/>
        <v>0</v>
      </c>
      <c r="AA125" s="32">
        <f t="shared" si="97"/>
        <v>0</v>
      </c>
      <c r="AB125" s="32">
        <f t="shared" si="97"/>
        <v>0</v>
      </c>
      <c r="AC125" s="32">
        <f t="shared" si="97"/>
        <v>0</v>
      </c>
      <c r="AD125" s="32">
        <f t="shared" si="97"/>
        <v>659435879</v>
      </c>
      <c r="AE125" s="32">
        <f t="shared" si="97"/>
        <v>0</v>
      </c>
      <c r="AF125" s="32">
        <f>+AF126</f>
        <v>0</v>
      </c>
      <c r="AG125" s="32">
        <f>+AG126</f>
        <v>659435879</v>
      </c>
      <c r="AH125" s="32">
        <f t="shared" si="97"/>
        <v>0</v>
      </c>
      <c r="AI125" s="32">
        <f t="shared" si="97"/>
        <v>0</v>
      </c>
      <c r="AJ125" s="32">
        <f t="shared" si="97"/>
        <v>0</v>
      </c>
      <c r="AK125" s="32">
        <f t="shared" si="97"/>
        <v>0</v>
      </c>
      <c r="AL125" s="32">
        <f t="shared" si="97"/>
        <v>0</v>
      </c>
      <c r="AM125" s="32">
        <f t="shared" si="97"/>
        <v>0</v>
      </c>
      <c r="AN125" s="32">
        <f t="shared" si="97"/>
        <v>0</v>
      </c>
      <c r="AO125" s="32">
        <f t="shared" si="97"/>
        <v>0</v>
      </c>
      <c r="AP125" s="32">
        <f t="shared" si="97"/>
        <v>0</v>
      </c>
      <c r="AQ125" s="32">
        <f t="shared" si="97"/>
        <v>659435879</v>
      </c>
      <c r="AR125" s="32">
        <f t="shared" si="97"/>
        <v>0</v>
      </c>
      <c r="AS125" s="32">
        <f t="shared" si="97"/>
        <v>0</v>
      </c>
      <c r="AT125" s="32">
        <f>+AT126</f>
        <v>659435879</v>
      </c>
      <c r="AU125" s="32">
        <f t="shared" si="97"/>
        <v>0</v>
      </c>
      <c r="AV125" s="32">
        <f t="shared" si="97"/>
        <v>0</v>
      </c>
      <c r="AW125" s="32">
        <f t="shared" si="97"/>
        <v>0</v>
      </c>
      <c r="AX125" s="32">
        <f t="shared" si="97"/>
        <v>0</v>
      </c>
      <c r="AY125" s="32">
        <f>+AY126</f>
        <v>0</v>
      </c>
      <c r="AZ125" s="32">
        <f t="shared" si="97"/>
        <v>0</v>
      </c>
      <c r="BA125" s="32">
        <f t="shared" si="97"/>
        <v>0</v>
      </c>
      <c r="BB125" s="32">
        <f t="shared" si="97"/>
        <v>0</v>
      </c>
      <c r="BC125" s="32">
        <f t="shared" si="97"/>
        <v>0</v>
      </c>
      <c r="BD125" s="32">
        <f t="shared" si="97"/>
        <v>659435879</v>
      </c>
      <c r="BE125" s="32">
        <f t="shared" si="97"/>
        <v>0</v>
      </c>
      <c r="BF125" s="32">
        <f>+BF126</f>
        <v>0</v>
      </c>
      <c r="BG125" s="32">
        <f>+BG126</f>
        <v>659435879</v>
      </c>
      <c r="BH125" s="26"/>
    </row>
    <row r="126" spans="1:60" ht="21" customHeight="1" x14ac:dyDescent="0.2">
      <c r="A126" s="180" t="s">
        <v>304</v>
      </c>
      <c r="B126" s="178">
        <v>11</v>
      </c>
      <c r="C126" s="192" t="s">
        <v>305</v>
      </c>
      <c r="D126" s="42">
        <v>800000000</v>
      </c>
      <c r="E126" s="42">
        <v>0</v>
      </c>
      <c r="F126" s="42">
        <v>0</v>
      </c>
      <c r="G126" s="45">
        <f>SUM(D126:E126)-F126</f>
        <v>800000000</v>
      </c>
      <c r="H126" s="193"/>
      <c r="I126" s="45">
        <v>0</v>
      </c>
      <c r="J126" s="45">
        <v>0</v>
      </c>
      <c r="K126" s="45">
        <v>0</v>
      </c>
      <c r="L126" s="45">
        <v>0</v>
      </c>
      <c r="M126" s="42">
        <v>0</v>
      </c>
      <c r="N126" s="45">
        <v>0</v>
      </c>
      <c r="O126" s="45">
        <v>0</v>
      </c>
      <c r="P126" s="45">
        <v>659435879</v>
      </c>
      <c r="Q126" s="45">
        <v>0</v>
      </c>
      <c r="R126" s="45">
        <v>0</v>
      </c>
      <c r="S126" s="45">
        <v>0</v>
      </c>
      <c r="T126" s="45">
        <f>SUM(H126:S126)</f>
        <v>659435879</v>
      </c>
      <c r="U126" s="45">
        <v>0</v>
      </c>
      <c r="V126" s="45">
        <v>0</v>
      </c>
      <c r="W126" s="45">
        <v>0</v>
      </c>
      <c r="X126" s="45">
        <v>0</v>
      </c>
      <c r="Y126" s="45">
        <v>0</v>
      </c>
      <c r="Z126" s="42">
        <v>0</v>
      </c>
      <c r="AA126" s="45">
        <v>0</v>
      </c>
      <c r="AB126" s="45">
        <v>0</v>
      </c>
      <c r="AC126" s="45">
        <v>0</v>
      </c>
      <c r="AD126" s="45">
        <v>659435879</v>
      </c>
      <c r="AE126" s="45">
        <v>0</v>
      </c>
      <c r="AF126" s="45">
        <v>0</v>
      </c>
      <c r="AG126" s="45">
        <f>SUM(U126:AF126)</f>
        <v>659435879</v>
      </c>
      <c r="AH126" s="45">
        <v>0</v>
      </c>
      <c r="AI126" s="45">
        <v>0</v>
      </c>
      <c r="AJ126" s="45">
        <v>0</v>
      </c>
      <c r="AK126" s="45">
        <v>0</v>
      </c>
      <c r="AL126" s="45">
        <v>0</v>
      </c>
      <c r="AM126" s="45">
        <v>0</v>
      </c>
      <c r="AN126" s="45">
        <v>0</v>
      </c>
      <c r="AO126" s="45">
        <v>0</v>
      </c>
      <c r="AP126" s="45">
        <v>0</v>
      </c>
      <c r="AQ126" s="45">
        <v>659435879</v>
      </c>
      <c r="AR126" s="45">
        <v>0</v>
      </c>
      <c r="AS126" s="45">
        <v>0</v>
      </c>
      <c r="AT126" s="45">
        <f>SUM(AH126:AS126)</f>
        <v>659435879</v>
      </c>
      <c r="AU126" s="45">
        <v>0</v>
      </c>
      <c r="AV126" s="45">
        <v>0</v>
      </c>
      <c r="AW126" s="45">
        <v>0</v>
      </c>
      <c r="AX126" s="45">
        <v>0</v>
      </c>
      <c r="AY126" s="45">
        <v>0</v>
      </c>
      <c r="AZ126" s="42">
        <v>0</v>
      </c>
      <c r="BA126" s="45">
        <v>0</v>
      </c>
      <c r="BB126" s="45">
        <v>0</v>
      </c>
      <c r="BC126" s="45">
        <v>0</v>
      </c>
      <c r="BD126" s="45">
        <v>659435879</v>
      </c>
      <c r="BE126" s="45">
        <v>0</v>
      </c>
      <c r="BF126" s="45">
        <v>0</v>
      </c>
      <c r="BG126" s="45">
        <f>SUM(AU126:BF126)</f>
        <v>659435879</v>
      </c>
      <c r="BH126" s="26"/>
    </row>
    <row r="127" spans="1:60" ht="21" customHeight="1" x14ac:dyDescent="0.2">
      <c r="A127" s="32" t="s">
        <v>306</v>
      </c>
      <c r="B127" s="33">
        <v>10</v>
      </c>
      <c r="C127" s="185" t="s">
        <v>307</v>
      </c>
      <c r="D127" s="32">
        <f>+D128</f>
        <v>20000000</v>
      </c>
      <c r="E127" s="32">
        <f t="shared" ref="E127:BF127" si="98">+E128</f>
        <v>0</v>
      </c>
      <c r="F127" s="32">
        <f t="shared" si="98"/>
        <v>0</v>
      </c>
      <c r="G127" s="32">
        <f>+G128</f>
        <v>20000000</v>
      </c>
      <c r="H127" s="32">
        <f t="shared" si="98"/>
        <v>0</v>
      </c>
      <c r="I127" s="32">
        <f t="shared" si="98"/>
        <v>3604667</v>
      </c>
      <c r="J127" s="32">
        <f t="shared" si="98"/>
        <v>5300000</v>
      </c>
      <c r="K127" s="32">
        <f t="shared" si="98"/>
        <v>0</v>
      </c>
      <c r="L127" s="32">
        <f t="shared" si="98"/>
        <v>0</v>
      </c>
      <c r="M127" s="32">
        <f t="shared" si="98"/>
        <v>0</v>
      </c>
      <c r="N127" s="32">
        <f t="shared" si="98"/>
        <v>0</v>
      </c>
      <c r="O127" s="32">
        <f t="shared" si="98"/>
        <v>496000</v>
      </c>
      <c r="P127" s="32">
        <f t="shared" si="98"/>
        <v>0</v>
      </c>
      <c r="Q127" s="32">
        <f t="shared" si="98"/>
        <v>0</v>
      </c>
      <c r="R127" s="32">
        <f t="shared" si="98"/>
        <v>0</v>
      </c>
      <c r="S127" s="32">
        <f t="shared" si="98"/>
        <v>498000</v>
      </c>
      <c r="T127" s="32">
        <f t="shared" si="98"/>
        <v>9898667</v>
      </c>
      <c r="U127" s="32">
        <f t="shared" si="98"/>
        <v>0</v>
      </c>
      <c r="V127" s="32">
        <f t="shared" si="98"/>
        <v>188000</v>
      </c>
      <c r="W127" s="32">
        <f t="shared" si="98"/>
        <v>8716667</v>
      </c>
      <c r="X127" s="32">
        <f t="shared" si="98"/>
        <v>0</v>
      </c>
      <c r="Y127" s="32">
        <f t="shared" si="98"/>
        <v>0</v>
      </c>
      <c r="Z127" s="32">
        <f t="shared" si="98"/>
        <v>0</v>
      </c>
      <c r="AA127" s="32">
        <f t="shared" si="98"/>
        <v>0</v>
      </c>
      <c r="AB127" s="32">
        <f t="shared" si="98"/>
        <v>496000</v>
      </c>
      <c r="AC127" s="32">
        <f t="shared" si="98"/>
        <v>0</v>
      </c>
      <c r="AD127" s="32">
        <f t="shared" si="98"/>
        <v>0</v>
      </c>
      <c r="AE127" s="32">
        <f t="shared" si="98"/>
        <v>0</v>
      </c>
      <c r="AF127" s="32">
        <f t="shared" si="98"/>
        <v>498000</v>
      </c>
      <c r="AG127" s="32">
        <f t="shared" si="98"/>
        <v>9898667</v>
      </c>
      <c r="AH127" s="32">
        <f t="shared" si="98"/>
        <v>0</v>
      </c>
      <c r="AI127" s="32">
        <f t="shared" si="98"/>
        <v>188000</v>
      </c>
      <c r="AJ127" s="32">
        <f t="shared" si="98"/>
        <v>8716667</v>
      </c>
      <c r="AK127" s="32">
        <f t="shared" si="98"/>
        <v>0</v>
      </c>
      <c r="AL127" s="32">
        <f t="shared" si="98"/>
        <v>0</v>
      </c>
      <c r="AM127" s="32">
        <f t="shared" si="98"/>
        <v>0</v>
      </c>
      <c r="AN127" s="32">
        <f t="shared" si="98"/>
        <v>0</v>
      </c>
      <c r="AO127" s="32">
        <f t="shared" si="98"/>
        <v>496000</v>
      </c>
      <c r="AP127" s="32">
        <f t="shared" si="98"/>
        <v>0</v>
      </c>
      <c r="AQ127" s="32">
        <f t="shared" si="98"/>
        <v>0</v>
      </c>
      <c r="AR127" s="32">
        <f t="shared" si="98"/>
        <v>0</v>
      </c>
      <c r="AS127" s="32">
        <f t="shared" si="98"/>
        <v>498000</v>
      </c>
      <c r="AT127" s="32">
        <f>+AT128</f>
        <v>9898667</v>
      </c>
      <c r="AU127" s="32">
        <f t="shared" si="98"/>
        <v>0</v>
      </c>
      <c r="AV127" s="32">
        <f t="shared" si="98"/>
        <v>188000</v>
      </c>
      <c r="AW127" s="32">
        <f t="shared" si="98"/>
        <v>8716667</v>
      </c>
      <c r="AX127" s="32">
        <f t="shared" si="98"/>
        <v>0</v>
      </c>
      <c r="AY127" s="32">
        <f>+AY128</f>
        <v>0</v>
      </c>
      <c r="AZ127" s="32">
        <f t="shared" si="98"/>
        <v>0</v>
      </c>
      <c r="BA127" s="32">
        <f t="shared" si="98"/>
        <v>0</v>
      </c>
      <c r="BB127" s="32">
        <f t="shared" si="98"/>
        <v>496000</v>
      </c>
      <c r="BC127" s="32">
        <f t="shared" si="98"/>
        <v>0</v>
      </c>
      <c r="BD127" s="32">
        <f t="shared" si="98"/>
        <v>0</v>
      </c>
      <c r="BE127" s="32">
        <f t="shared" si="98"/>
        <v>0</v>
      </c>
      <c r="BF127" s="32">
        <f t="shared" si="98"/>
        <v>498000</v>
      </c>
      <c r="BG127" s="32">
        <f>+BG128</f>
        <v>9898667</v>
      </c>
      <c r="BH127" s="26"/>
    </row>
    <row r="128" spans="1:60" ht="21" customHeight="1" x14ac:dyDescent="0.2">
      <c r="A128" s="187" t="s">
        <v>308</v>
      </c>
      <c r="B128" s="178">
        <v>10</v>
      </c>
      <c r="C128" s="182" t="s">
        <v>309</v>
      </c>
      <c r="D128" s="84">
        <v>20000000</v>
      </c>
      <c r="E128" s="42">
        <v>0</v>
      </c>
      <c r="F128" s="42">
        <v>0</v>
      </c>
      <c r="G128" s="45">
        <f>SUM(D128:E128)-F128</f>
        <v>20000000</v>
      </c>
      <c r="H128" s="45">
        <v>0</v>
      </c>
      <c r="I128" s="45">
        <v>3604667</v>
      </c>
      <c r="J128" s="45">
        <v>5300000</v>
      </c>
      <c r="K128" s="45">
        <v>0</v>
      </c>
      <c r="L128" s="45">
        <v>0</v>
      </c>
      <c r="M128" s="42">
        <v>0</v>
      </c>
      <c r="N128" s="45">
        <v>0</v>
      </c>
      <c r="O128" s="45">
        <v>496000</v>
      </c>
      <c r="P128" s="45">
        <v>0</v>
      </c>
      <c r="Q128" s="45">
        <v>0</v>
      </c>
      <c r="R128" s="45">
        <v>0</v>
      </c>
      <c r="S128" s="45">
        <v>498000</v>
      </c>
      <c r="T128" s="45">
        <f>SUM(H128:S128)</f>
        <v>9898667</v>
      </c>
      <c r="U128" s="45">
        <v>0</v>
      </c>
      <c r="V128" s="45">
        <v>188000</v>
      </c>
      <c r="W128" s="45">
        <v>8716667</v>
      </c>
      <c r="X128" s="45">
        <v>0</v>
      </c>
      <c r="Y128" s="45">
        <v>0</v>
      </c>
      <c r="Z128" s="42">
        <v>0</v>
      </c>
      <c r="AA128" s="45">
        <v>0</v>
      </c>
      <c r="AB128" s="45">
        <v>496000</v>
      </c>
      <c r="AC128" s="45">
        <v>0</v>
      </c>
      <c r="AD128" s="45">
        <v>0</v>
      </c>
      <c r="AE128" s="45">
        <v>0</v>
      </c>
      <c r="AF128" s="45">
        <v>498000</v>
      </c>
      <c r="AG128" s="45">
        <f>SUM(U128:AF128)</f>
        <v>9898667</v>
      </c>
      <c r="AH128" s="45">
        <v>0</v>
      </c>
      <c r="AI128" s="45">
        <v>188000</v>
      </c>
      <c r="AJ128" s="45">
        <v>8716667</v>
      </c>
      <c r="AK128" s="45">
        <v>0</v>
      </c>
      <c r="AL128" s="45">
        <v>0</v>
      </c>
      <c r="AM128" s="45">
        <v>0</v>
      </c>
      <c r="AN128" s="45">
        <v>0</v>
      </c>
      <c r="AO128" s="45">
        <v>496000</v>
      </c>
      <c r="AP128" s="45">
        <v>0</v>
      </c>
      <c r="AQ128" s="45">
        <v>0</v>
      </c>
      <c r="AR128" s="45">
        <v>0</v>
      </c>
      <c r="AS128" s="45">
        <v>498000</v>
      </c>
      <c r="AT128" s="45">
        <f>SUM(AH128:AS128)</f>
        <v>9898667</v>
      </c>
      <c r="AU128" s="45">
        <v>0</v>
      </c>
      <c r="AV128" s="45">
        <v>188000</v>
      </c>
      <c r="AW128" s="45">
        <v>8716667</v>
      </c>
      <c r="AX128" s="45">
        <v>0</v>
      </c>
      <c r="AY128" s="45">
        <v>0</v>
      </c>
      <c r="AZ128" s="42">
        <v>0</v>
      </c>
      <c r="BA128" s="45">
        <v>0</v>
      </c>
      <c r="BB128" s="45">
        <v>496000</v>
      </c>
      <c r="BC128" s="45">
        <v>0</v>
      </c>
      <c r="BD128" s="45">
        <v>0</v>
      </c>
      <c r="BE128" s="45">
        <v>0</v>
      </c>
      <c r="BF128" s="45">
        <v>498000</v>
      </c>
      <c r="BG128" s="45">
        <f>SUM(AU128:BF128)</f>
        <v>9898667</v>
      </c>
      <c r="BH128" s="26"/>
    </row>
    <row r="129" spans="1:60" s="34" customFormat="1" ht="21" customHeight="1" x14ac:dyDescent="0.2">
      <c r="A129" s="194" t="s">
        <v>310</v>
      </c>
      <c r="B129" s="25"/>
      <c r="C129" s="195" t="s">
        <v>311</v>
      </c>
      <c r="D129" s="24">
        <f t="shared" ref="D129:BG129" si="99">SUM(D130:D140)</f>
        <v>194597506983</v>
      </c>
      <c r="E129" s="24">
        <f t="shared" si="99"/>
        <v>0</v>
      </c>
      <c r="F129" s="24">
        <f t="shared" si="99"/>
        <v>2378834072</v>
      </c>
      <c r="G129" s="24">
        <f>SUM(G130:G140)</f>
        <v>192218672911</v>
      </c>
      <c r="H129" s="24">
        <f>SUM(H130:H140)</f>
        <v>148375026248.86002</v>
      </c>
      <c r="I129" s="195">
        <f t="shared" si="99"/>
        <v>24777050424.129997</v>
      </c>
      <c r="J129" s="24">
        <f t="shared" si="99"/>
        <v>7261906357.3699999</v>
      </c>
      <c r="K129" s="24">
        <f t="shared" si="99"/>
        <v>3304888828.71</v>
      </c>
      <c r="L129" s="24">
        <f t="shared" si="99"/>
        <v>-219527856.78999996</v>
      </c>
      <c r="M129" s="24">
        <f t="shared" si="99"/>
        <v>2459771237.54</v>
      </c>
      <c r="N129" s="24">
        <f>SUM(N130:N140)</f>
        <v>-191190146.26000011</v>
      </c>
      <c r="O129" s="24">
        <f t="shared" si="99"/>
        <v>3223053509.0900002</v>
      </c>
      <c r="P129" s="24">
        <f t="shared" si="99"/>
        <v>1593541686.8400002</v>
      </c>
      <c r="Q129" s="196">
        <f t="shared" si="99"/>
        <v>1545823177.3999999</v>
      </c>
      <c r="R129" s="197">
        <f t="shared" si="99"/>
        <v>714876296.55999994</v>
      </c>
      <c r="S129" s="197">
        <f t="shared" si="99"/>
        <v>-2055912919.96</v>
      </c>
      <c r="T129" s="195">
        <f t="shared" si="99"/>
        <v>190789306843.49005</v>
      </c>
      <c r="U129" s="24">
        <f t="shared" si="99"/>
        <v>94554976609.930008</v>
      </c>
      <c r="V129" s="24">
        <f t="shared" si="99"/>
        <v>27886763206.18</v>
      </c>
      <c r="W129" s="24">
        <f t="shared" si="99"/>
        <v>14736522874.26</v>
      </c>
      <c r="X129" s="24">
        <f t="shared" si="99"/>
        <v>5889409992.4399996</v>
      </c>
      <c r="Y129" s="24">
        <f t="shared" si="99"/>
        <v>3914738856.4699998</v>
      </c>
      <c r="Z129" s="24">
        <f t="shared" si="99"/>
        <v>12182300719.15</v>
      </c>
      <c r="AA129" s="24">
        <f t="shared" si="99"/>
        <v>5507932675.8999996</v>
      </c>
      <c r="AB129" s="24">
        <f t="shared" si="99"/>
        <v>2298243622.1100001</v>
      </c>
      <c r="AC129" s="196">
        <f t="shared" si="99"/>
        <v>2384919751.0000005</v>
      </c>
      <c r="AD129" s="24">
        <f t="shared" si="99"/>
        <v>16834582989.98</v>
      </c>
      <c r="AE129" s="24">
        <f t="shared" si="99"/>
        <v>3188045464.0899997</v>
      </c>
      <c r="AF129" s="24">
        <f t="shared" si="99"/>
        <v>1410870081.98</v>
      </c>
      <c r="AG129" s="195">
        <f t="shared" si="99"/>
        <v>190789306843.49005</v>
      </c>
      <c r="AH129" s="24">
        <f t="shared" si="99"/>
        <v>1427883330.98</v>
      </c>
      <c r="AI129" s="195">
        <f t="shared" si="99"/>
        <v>8993012353.6599998</v>
      </c>
      <c r="AJ129" s="24">
        <f t="shared" si="99"/>
        <v>13274877896.719999</v>
      </c>
      <c r="AK129" s="24">
        <f t="shared" si="99"/>
        <v>14783215139.519999</v>
      </c>
      <c r="AL129" s="195">
        <f t="shared" si="99"/>
        <v>14312975076.990002</v>
      </c>
      <c r="AM129" s="195">
        <f t="shared" si="99"/>
        <v>22428105141.299999</v>
      </c>
      <c r="AN129" s="195">
        <f t="shared" si="99"/>
        <v>16186893320.23</v>
      </c>
      <c r="AO129" s="195">
        <f t="shared" si="99"/>
        <v>19911855149.380001</v>
      </c>
      <c r="AP129" s="195">
        <f t="shared" si="99"/>
        <v>18774913932.110001</v>
      </c>
      <c r="AQ129" s="195">
        <f t="shared" si="99"/>
        <v>16163881755.870001</v>
      </c>
      <c r="AR129" s="195">
        <f t="shared" si="99"/>
        <v>13759454477.169998</v>
      </c>
      <c r="AS129" s="195">
        <f t="shared" si="99"/>
        <v>20961805641.570004</v>
      </c>
      <c r="AT129" s="24">
        <f>SUM(AT130:AT140)</f>
        <v>180978873215.49997</v>
      </c>
      <c r="AU129" s="24">
        <f t="shared" si="99"/>
        <v>1427883330.98</v>
      </c>
      <c r="AV129" s="24">
        <f t="shared" si="99"/>
        <v>8992382611.6599998</v>
      </c>
      <c r="AW129" s="24">
        <f t="shared" si="99"/>
        <v>13275507638.719999</v>
      </c>
      <c r="AX129" s="24">
        <f t="shared" si="99"/>
        <v>14779779139.519999</v>
      </c>
      <c r="AY129" s="24">
        <f>SUM(AY130:AY140)</f>
        <v>14316411076.990002</v>
      </c>
      <c r="AZ129" s="24">
        <f t="shared" si="99"/>
        <v>22428105141.299999</v>
      </c>
      <c r="BA129" s="24">
        <f t="shared" si="99"/>
        <v>16186893320.23</v>
      </c>
      <c r="BB129" s="24">
        <f t="shared" si="99"/>
        <v>19911855149.380001</v>
      </c>
      <c r="BC129" s="24">
        <f t="shared" si="99"/>
        <v>18774913932.110001</v>
      </c>
      <c r="BD129" s="24">
        <f t="shared" si="99"/>
        <v>16163881755.870001</v>
      </c>
      <c r="BE129" s="24">
        <f t="shared" si="99"/>
        <v>13752885343.84</v>
      </c>
      <c r="BF129" s="24">
        <f>SUM(BF130:BF140)</f>
        <v>20968374774.899998</v>
      </c>
      <c r="BG129" s="24">
        <f t="shared" si="99"/>
        <v>180978873215.49997</v>
      </c>
      <c r="BH129" s="26"/>
    </row>
    <row r="130" spans="1:60" s="117" customFormat="1" ht="21" customHeight="1" x14ac:dyDescent="0.2">
      <c r="A130" s="198" t="s">
        <v>312</v>
      </c>
      <c r="B130" s="199">
        <v>10</v>
      </c>
      <c r="C130" s="200" t="s">
        <v>313</v>
      </c>
      <c r="D130" s="143">
        <v>2250000000</v>
      </c>
      <c r="E130" s="143">
        <v>0</v>
      </c>
      <c r="F130" s="143">
        <v>0</v>
      </c>
      <c r="G130" s="143">
        <f t="shared" ref="G130:G140" si="100">SUM(D130:E130)-F130</f>
        <v>2250000000</v>
      </c>
      <c r="H130" s="143">
        <v>1572385633.3299999</v>
      </c>
      <c r="I130" s="143">
        <v>232684333</v>
      </c>
      <c r="J130" s="143">
        <v>48880000</v>
      </c>
      <c r="K130" s="143">
        <v>249149527.34</v>
      </c>
      <c r="L130" s="201">
        <v>82666033.329999998</v>
      </c>
      <c r="M130" s="202">
        <v>-8164766.6699999999</v>
      </c>
      <c r="N130" s="202">
        <v>50580672.990000002</v>
      </c>
      <c r="O130" s="202">
        <v>-12780000</v>
      </c>
      <c r="P130" s="202">
        <v>-7353333.5099999998</v>
      </c>
      <c r="Q130" s="203">
        <v>-2166666.67</v>
      </c>
      <c r="R130" s="143">
        <v>40931898.329999998</v>
      </c>
      <c r="S130" s="143">
        <v>-22332285</v>
      </c>
      <c r="T130" s="144">
        <f>SUM(H130:S130)</f>
        <v>2224481046.4699993</v>
      </c>
      <c r="U130" s="143">
        <v>711974733.33000004</v>
      </c>
      <c r="V130" s="143">
        <v>794819545.66999996</v>
      </c>
      <c r="W130" s="143">
        <v>227633600</v>
      </c>
      <c r="X130" s="143">
        <v>73180000</v>
      </c>
      <c r="Y130" s="201">
        <v>172312094.99000001</v>
      </c>
      <c r="Z130" s="202">
        <v>36826300</v>
      </c>
      <c r="AA130" s="202">
        <v>176702217.83000001</v>
      </c>
      <c r="AB130" s="202">
        <v>2272034.66</v>
      </c>
      <c r="AC130" s="203">
        <v>-13722712.67</v>
      </c>
      <c r="AD130" s="143">
        <v>12471229.33</v>
      </c>
      <c r="AE130" s="143">
        <v>-9033103.6699999999</v>
      </c>
      <c r="AF130" s="143">
        <v>39045107</v>
      </c>
      <c r="AG130" s="144">
        <f t="shared" ref="AG130:AG140" si="101">SUM(U130:AF130)</f>
        <v>2224481046.4699998</v>
      </c>
      <c r="AH130" s="143">
        <v>0</v>
      </c>
      <c r="AI130" s="143">
        <v>17815940.329999998</v>
      </c>
      <c r="AJ130" s="143">
        <v>107027005.33</v>
      </c>
      <c r="AK130" s="143">
        <v>150626633.33000001</v>
      </c>
      <c r="AL130" s="143">
        <v>161759666.66</v>
      </c>
      <c r="AM130" s="143">
        <v>180822695</v>
      </c>
      <c r="AN130" s="143">
        <v>203020152.33000001</v>
      </c>
      <c r="AO130" s="143">
        <v>215654703.33000001</v>
      </c>
      <c r="AP130" s="143">
        <v>257502895.33000001</v>
      </c>
      <c r="AQ130" s="143">
        <v>201555668.33000001</v>
      </c>
      <c r="AR130" s="143">
        <v>200871106</v>
      </c>
      <c r="AS130" s="143">
        <v>321653637</v>
      </c>
      <c r="AT130" s="143">
        <f>SUM(AH130:AS130)</f>
        <v>2018310102.97</v>
      </c>
      <c r="AU130" s="143">
        <v>0</v>
      </c>
      <c r="AV130" s="143">
        <v>17815940.329999998</v>
      </c>
      <c r="AW130" s="143">
        <v>107027005.33</v>
      </c>
      <c r="AX130" s="143">
        <v>150626633.33000001</v>
      </c>
      <c r="AY130" s="143">
        <v>161759666.66</v>
      </c>
      <c r="AZ130" s="143">
        <v>180822695</v>
      </c>
      <c r="BA130" s="143">
        <v>203020152.33000001</v>
      </c>
      <c r="BB130" s="143">
        <v>215654703.33000001</v>
      </c>
      <c r="BC130" s="143">
        <v>257502895.33000001</v>
      </c>
      <c r="BD130" s="143">
        <v>201555668.33000001</v>
      </c>
      <c r="BE130" s="143">
        <v>196596439.33000001</v>
      </c>
      <c r="BF130" s="143">
        <v>325928303.67000002</v>
      </c>
      <c r="BG130" s="143">
        <f>SUM(AU130:BF130)</f>
        <v>2018310102.97</v>
      </c>
      <c r="BH130" s="112"/>
    </row>
    <row r="131" spans="1:60" ht="21" customHeight="1" x14ac:dyDescent="0.2">
      <c r="A131" s="204" t="s">
        <v>314</v>
      </c>
      <c r="B131" s="155">
        <v>10</v>
      </c>
      <c r="C131" s="205" t="s">
        <v>313</v>
      </c>
      <c r="D131" s="45">
        <v>14000000000</v>
      </c>
      <c r="E131" s="143">
        <v>0</v>
      </c>
      <c r="F131" s="143">
        <v>133598112</v>
      </c>
      <c r="G131" s="45">
        <f t="shared" si="100"/>
        <v>13866401888</v>
      </c>
      <c r="H131" s="45">
        <v>7651295447.8400002</v>
      </c>
      <c r="I131" s="45">
        <v>3523519805.1700001</v>
      </c>
      <c r="J131" s="45">
        <v>410449223.72000003</v>
      </c>
      <c r="K131" s="45">
        <v>1381207711.6700001</v>
      </c>
      <c r="L131" s="75">
        <v>236983411.66999999</v>
      </c>
      <c r="M131" s="76">
        <v>-113287233.72</v>
      </c>
      <c r="N131" s="76">
        <v>52057385.109999999</v>
      </c>
      <c r="O131" s="76">
        <v>121494461.53</v>
      </c>
      <c r="P131" s="76">
        <v>404178741.66000003</v>
      </c>
      <c r="Q131" s="78">
        <v>181876700.66</v>
      </c>
      <c r="R131" s="45">
        <v>34966780.060000002</v>
      </c>
      <c r="S131" s="45">
        <v>-220089294.74000001</v>
      </c>
      <c r="T131" s="74">
        <f>SUM(H131:S131)</f>
        <v>13664653140.630001</v>
      </c>
      <c r="U131" s="45">
        <v>4734419763.5</v>
      </c>
      <c r="V131" s="45">
        <v>5271088277.5100002</v>
      </c>
      <c r="W131" s="45">
        <v>942932517</v>
      </c>
      <c r="X131" s="45">
        <v>59483948.670000002</v>
      </c>
      <c r="Y131" s="75">
        <v>132228822.67</v>
      </c>
      <c r="Z131" s="76">
        <v>369713939.32999998</v>
      </c>
      <c r="AA131" s="76">
        <v>1173362720.26</v>
      </c>
      <c r="AB131" s="76">
        <v>102562100.87</v>
      </c>
      <c r="AC131" s="78">
        <v>154622510.13999999</v>
      </c>
      <c r="AD131" s="45">
        <v>191973590.90000001</v>
      </c>
      <c r="AE131" s="45">
        <v>339375756.69</v>
      </c>
      <c r="AF131" s="143">
        <v>192889193.09</v>
      </c>
      <c r="AG131" s="74">
        <f t="shared" si="101"/>
        <v>13664653140.630001</v>
      </c>
      <c r="AH131" s="45">
        <v>0</v>
      </c>
      <c r="AI131" s="45">
        <v>129740880.5</v>
      </c>
      <c r="AJ131" s="45">
        <v>816467975.77999997</v>
      </c>
      <c r="AK131" s="45">
        <v>1103362173.3699999</v>
      </c>
      <c r="AL131" s="45">
        <v>1161211938.3299999</v>
      </c>
      <c r="AM131" s="45">
        <v>1460300639.6700001</v>
      </c>
      <c r="AN131" s="45">
        <v>1157768373</v>
      </c>
      <c r="AO131" s="45">
        <v>1138597141.2</v>
      </c>
      <c r="AP131" s="45">
        <v>1153238484.3299999</v>
      </c>
      <c r="AQ131" s="45">
        <v>1380448641.4000001</v>
      </c>
      <c r="AR131" s="45">
        <v>1324160871</v>
      </c>
      <c r="AS131" s="143">
        <v>1759611160.52</v>
      </c>
      <c r="AT131" s="143">
        <f t="shared" ref="AT131:AT139" si="102">SUM(AH131:AS131)</f>
        <v>12584908279.1</v>
      </c>
      <c r="AU131" s="45">
        <v>0</v>
      </c>
      <c r="AV131" s="45">
        <v>129740880.5</v>
      </c>
      <c r="AW131" s="45">
        <v>816467975.77999997</v>
      </c>
      <c r="AX131" s="45">
        <v>1103362173.3699999</v>
      </c>
      <c r="AY131" s="45">
        <v>1161211938.3299999</v>
      </c>
      <c r="AZ131" s="45">
        <v>1460300639.6700001</v>
      </c>
      <c r="BA131" s="45">
        <v>1157768373</v>
      </c>
      <c r="BB131" s="45">
        <v>1138597141.2</v>
      </c>
      <c r="BC131" s="45">
        <v>1153238484.3299999</v>
      </c>
      <c r="BD131" s="45">
        <v>1380448641.4000001</v>
      </c>
      <c r="BE131" s="45">
        <v>1324160871</v>
      </c>
      <c r="BF131" s="143">
        <v>1759611160.52</v>
      </c>
      <c r="BG131" s="45">
        <f t="shared" ref="BG131:BG140" si="103">SUM(AU131:BF131)</f>
        <v>12584908279.1</v>
      </c>
      <c r="BH131" s="26"/>
    </row>
    <row r="132" spans="1:60" ht="21" customHeight="1" x14ac:dyDescent="0.2">
      <c r="A132" s="204" t="s">
        <v>315</v>
      </c>
      <c r="B132" s="155">
        <v>10</v>
      </c>
      <c r="C132" s="205" t="s">
        <v>313</v>
      </c>
      <c r="D132" s="45">
        <v>4150000000</v>
      </c>
      <c r="E132" s="143">
        <v>0</v>
      </c>
      <c r="F132" s="143">
        <v>0</v>
      </c>
      <c r="G132" s="45">
        <f t="shared" si="100"/>
        <v>4150000000</v>
      </c>
      <c r="H132" s="45">
        <v>2944318500</v>
      </c>
      <c r="I132" s="45">
        <v>1032628302</v>
      </c>
      <c r="J132" s="45">
        <v>0</v>
      </c>
      <c r="K132" s="45">
        <v>171510000</v>
      </c>
      <c r="L132" s="75">
        <v>0</v>
      </c>
      <c r="M132" s="76">
        <v>-688666.67</v>
      </c>
      <c r="N132" s="76">
        <v>-1592733.33</v>
      </c>
      <c r="O132" s="76">
        <v>-15353010</v>
      </c>
      <c r="P132" s="76">
        <v>-4607470</v>
      </c>
      <c r="Q132" s="78">
        <v>13711833.34</v>
      </c>
      <c r="R132" s="45">
        <v>-6400000</v>
      </c>
      <c r="S132" s="45">
        <v>-589834</v>
      </c>
      <c r="T132" s="74">
        <f t="shared" ref="T132:T139" si="104">SUM(H132:S132)</f>
        <v>4132936921.3400002</v>
      </c>
      <c r="U132" s="45">
        <v>2311149000</v>
      </c>
      <c r="V132" s="45">
        <v>1347384504</v>
      </c>
      <c r="W132" s="45">
        <v>279885257</v>
      </c>
      <c r="X132" s="45">
        <v>75909543.329999998</v>
      </c>
      <c r="Y132" s="75">
        <v>59603398</v>
      </c>
      <c r="Z132" s="76">
        <v>39647067</v>
      </c>
      <c r="AA132" s="76">
        <v>1166619.67</v>
      </c>
      <c r="AB132" s="76">
        <v>-20161643</v>
      </c>
      <c r="AC132" s="78">
        <v>19420728</v>
      </c>
      <c r="AD132" s="45">
        <v>10049389.67</v>
      </c>
      <c r="AE132" s="45">
        <v>8273433.6699999999</v>
      </c>
      <c r="AF132" s="143">
        <v>609624</v>
      </c>
      <c r="AG132" s="74">
        <f t="shared" si="101"/>
        <v>4132936921.3400002</v>
      </c>
      <c r="AH132" s="45">
        <v>0</v>
      </c>
      <c r="AI132" s="45">
        <v>41361173.32</v>
      </c>
      <c r="AJ132" s="45">
        <v>292660712.32999998</v>
      </c>
      <c r="AK132" s="45">
        <v>395561700.32999998</v>
      </c>
      <c r="AL132" s="45">
        <v>399610867</v>
      </c>
      <c r="AM132" s="45">
        <v>518066631.67000002</v>
      </c>
      <c r="AN132" s="45">
        <v>423227085</v>
      </c>
      <c r="AO132" s="45">
        <v>425595743.67000002</v>
      </c>
      <c r="AP132" s="45">
        <v>409958095</v>
      </c>
      <c r="AQ132" s="45">
        <v>381752912</v>
      </c>
      <c r="AR132" s="45">
        <v>380379066.32999998</v>
      </c>
      <c r="AS132" s="143">
        <v>359966331.00999999</v>
      </c>
      <c r="AT132" s="143">
        <f t="shared" si="102"/>
        <v>4028140317.6599998</v>
      </c>
      <c r="AU132" s="45">
        <v>0</v>
      </c>
      <c r="AV132" s="45">
        <v>41361173.32</v>
      </c>
      <c r="AW132" s="45">
        <v>292660712.32999998</v>
      </c>
      <c r="AX132" s="45">
        <v>395561700.32999998</v>
      </c>
      <c r="AY132" s="45">
        <v>399610867</v>
      </c>
      <c r="AZ132" s="45">
        <v>518066631.67000002</v>
      </c>
      <c r="BA132" s="45">
        <v>423227085</v>
      </c>
      <c r="BB132" s="45">
        <v>425595743.67000002</v>
      </c>
      <c r="BC132" s="45">
        <v>409958095</v>
      </c>
      <c r="BD132" s="45">
        <v>381752912</v>
      </c>
      <c r="BE132" s="45">
        <v>380379066.32999998</v>
      </c>
      <c r="BF132" s="143">
        <v>359966331.00999999</v>
      </c>
      <c r="BG132" s="45">
        <f t="shared" si="103"/>
        <v>4028140317.6599998</v>
      </c>
      <c r="BH132" s="26"/>
    </row>
    <row r="133" spans="1:60" ht="21" customHeight="1" x14ac:dyDescent="0.2">
      <c r="A133" s="204" t="s">
        <v>316</v>
      </c>
      <c r="B133" s="155">
        <v>10</v>
      </c>
      <c r="C133" s="205" t="s">
        <v>313</v>
      </c>
      <c r="D133" s="45">
        <v>2950000000</v>
      </c>
      <c r="E133" s="143">
        <v>0</v>
      </c>
      <c r="F133" s="143">
        <v>0</v>
      </c>
      <c r="G133" s="45">
        <f t="shared" si="100"/>
        <v>2950000000</v>
      </c>
      <c r="H133" s="45">
        <v>2239191700</v>
      </c>
      <c r="I133" s="45">
        <v>388521043</v>
      </c>
      <c r="J133" s="45">
        <v>62657899</v>
      </c>
      <c r="K133" s="45">
        <v>187354690.5</v>
      </c>
      <c r="L133" s="75">
        <v>28990600</v>
      </c>
      <c r="M133" s="76">
        <v>-8411200</v>
      </c>
      <c r="N133" s="76">
        <v>23472567</v>
      </c>
      <c r="O133" s="76">
        <v>11981975</v>
      </c>
      <c r="P133" s="76">
        <v>-32918200</v>
      </c>
      <c r="Q133" s="78">
        <v>-1671505</v>
      </c>
      <c r="R133" s="45">
        <v>39300000</v>
      </c>
      <c r="S133" s="143">
        <v>-6801609</v>
      </c>
      <c r="T133" s="74">
        <f t="shared" si="104"/>
        <v>2931667960.5</v>
      </c>
      <c r="U133" s="45">
        <v>1272903200</v>
      </c>
      <c r="V133" s="45">
        <v>1016615243</v>
      </c>
      <c r="W133" s="45">
        <v>76006867</v>
      </c>
      <c r="X133" s="45">
        <v>109870450</v>
      </c>
      <c r="Y133" s="75">
        <v>221590224</v>
      </c>
      <c r="Z133" s="76">
        <v>-3862532</v>
      </c>
      <c r="AA133" s="76">
        <v>67289978.5</v>
      </c>
      <c r="AB133" s="76">
        <v>11925654</v>
      </c>
      <c r="AC133" s="78">
        <v>31034470</v>
      </c>
      <c r="AD133" s="45">
        <v>15833475</v>
      </c>
      <c r="AE133" s="45">
        <v>61697664</v>
      </c>
      <c r="AF133" s="143">
        <v>50763267</v>
      </c>
      <c r="AG133" s="74">
        <f t="shared" si="101"/>
        <v>2931667960.5</v>
      </c>
      <c r="AH133" s="45">
        <v>0</v>
      </c>
      <c r="AI133" s="45">
        <v>12644787.67</v>
      </c>
      <c r="AJ133" s="45">
        <v>199700402</v>
      </c>
      <c r="AK133" s="45">
        <v>222789590</v>
      </c>
      <c r="AL133" s="45">
        <v>233146426</v>
      </c>
      <c r="AM133" s="45">
        <v>258313027</v>
      </c>
      <c r="AN133" s="45">
        <v>278248984</v>
      </c>
      <c r="AO133" s="45">
        <v>240893109</v>
      </c>
      <c r="AP133" s="45">
        <v>275022251</v>
      </c>
      <c r="AQ133" s="45">
        <v>253066881</v>
      </c>
      <c r="AR133" s="45">
        <v>261631232</v>
      </c>
      <c r="AS133" s="143">
        <v>309449768</v>
      </c>
      <c r="AT133" s="143">
        <f t="shared" si="102"/>
        <v>2544906457.6700001</v>
      </c>
      <c r="AU133" s="45">
        <v>0</v>
      </c>
      <c r="AV133" s="45">
        <v>12644787.67</v>
      </c>
      <c r="AW133" s="45">
        <v>199700402</v>
      </c>
      <c r="AX133" s="45">
        <v>222789590</v>
      </c>
      <c r="AY133" s="45">
        <v>233146426</v>
      </c>
      <c r="AZ133" s="45">
        <v>258313027</v>
      </c>
      <c r="BA133" s="45">
        <v>278248984</v>
      </c>
      <c r="BB133" s="45">
        <v>240893109</v>
      </c>
      <c r="BC133" s="45">
        <v>275022251</v>
      </c>
      <c r="BD133" s="45">
        <v>253066881</v>
      </c>
      <c r="BE133" s="45">
        <v>261631232</v>
      </c>
      <c r="BF133" s="143">
        <v>309449768</v>
      </c>
      <c r="BG133" s="45">
        <f t="shared" si="103"/>
        <v>2544906457.6700001</v>
      </c>
      <c r="BH133" s="26"/>
    </row>
    <row r="134" spans="1:60" ht="21" customHeight="1" x14ac:dyDescent="0.2">
      <c r="A134" s="204" t="s">
        <v>317</v>
      </c>
      <c r="B134" s="155">
        <v>10</v>
      </c>
      <c r="C134" s="205" t="s">
        <v>313</v>
      </c>
      <c r="D134" s="45">
        <v>27300300000</v>
      </c>
      <c r="E134" s="143">
        <v>0</v>
      </c>
      <c r="F134" s="143">
        <v>1175558355</v>
      </c>
      <c r="G134" s="45">
        <f t="shared" si="100"/>
        <v>26124741645</v>
      </c>
      <c r="H134" s="45">
        <v>12493435573.98</v>
      </c>
      <c r="I134" s="45">
        <v>9607022953</v>
      </c>
      <c r="J134" s="45">
        <v>1027321304.96</v>
      </c>
      <c r="K134" s="45">
        <v>777431588.60000002</v>
      </c>
      <c r="L134" s="75">
        <v>-57275532</v>
      </c>
      <c r="M134" s="76">
        <v>687690413.20000005</v>
      </c>
      <c r="N134" s="76">
        <v>1074473834.01</v>
      </c>
      <c r="O134" s="76">
        <v>244688243.27000001</v>
      </c>
      <c r="P134" s="76">
        <v>318280421.35000002</v>
      </c>
      <c r="Q134" s="78">
        <v>449400677.31</v>
      </c>
      <c r="R134" s="143">
        <v>-111004593.63</v>
      </c>
      <c r="S134" s="45">
        <v>-717645830.53999996</v>
      </c>
      <c r="T134" s="74">
        <f t="shared" si="104"/>
        <v>25793819053.509995</v>
      </c>
      <c r="U134" s="45">
        <v>5262360086.6400003</v>
      </c>
      <c r="V134" s="45">
        <v>10119665104.67</v>
      </c>
      <c r="W134" s="45">
        <v>5698364123.5299997</v>
      </c>
      <c r="X134" s="45">
        <v>414586813.64999998</v>
      </c>
      <c r="Y134" s="75">
        <v>248588761.87</v>
      </c>
      <c r="Z134" s="76">
        <v>833489377.34000003</v>
      </c>
      <c r="AA134" s="76">
        <v>1409559792.3399999</v>
      </c>
      <c r="AB134" s="76">
        <v>304879821.66000003</v>
      </c>
      <c r="AC134" s="78">
        <v>632145611.34000003</v>
      </c>
      <c r="AD134" s="45">
        <v>506598171.69</v>
      </c>
      <c r="AE134" s="45">
        <v>381644437.33999997</v>
      </c>
      <c r="AF134" s="143">
        <v>-18063048.559999999</v>
      </c>
      <c r="AG134" s="74">
        <f t="shared" si="101"/>
        <v>25793819053.509998</v>
      </c>
      <c r="AH134" s="45">
        <v>39603114</v>
      </c>
      <c r="AI134" s="45">
        <v>562414779.66999996</v>
      </c>
      <c r="AJ134" s="45">
        <v>2403789494.2800002</v>
      </c>
      <c r="AK134" s="45">
        <v>2661995308.9699998</v>
      </c>
      <c r="AL134" s="45">
        <v>2206538874.8499999</v>
      </c>
      <c r="AM134" s="45">
        <v>3164913616.23</v>
      </c>
      <c r="AN134" s="45">
        <v>1820588201.77</v>
      </c>
      <c r="AO134" s="45">
        <v>2110987420.24</v>
      </c>
      <c r="AP134" s="45">
        <v>1897930834.1900001</v>
      </c>
      <c r="AQ134" s="45">
        <v>2113702141.28</v>
      </c>
      <c r="AR134" s="45">
        <v>2043221222.7</v>
      </c>
      <c r="AS134" s="143">
        <v>2496486293</v>
      </c>
      <c r="AT134" s="143">
        <f t="shared" si="102"/>
        <v>23522171301.18</v>
      </c>
      <c r="AU134" s="45">
        <v>39603114</v>
      </c>
      <c r="AV134" s="45">
        <v>561785037.66999996</v>
      </c>
      <c r="AW134" s="45">
        <v>2404419236.2800002</v>
      </c>
      <c r="AX134" s="45">
        <v>2659159308.9699998</v>
      </c>
      <c r="AY134" s="45">
        <v>2209374874.8499999</v>
      </c>
      <c r="AZ134" s="45">
        <v>3164913616.23</v>
      </c>
      <c r="BA134" s="45">
        <v>1820588201.77</v>
      </c>
      <c r="BB134" s="45">
        <v>2110987420.24</v>
      </c>
      <c r="BC134" s="45">
        <v>1897930834.1900001</v>
      </c>
      <c r="BD134" s="45">
        <v>2113702141.28</v>
      </c>
      <c r="BE134" s="45">
        <v>2043221222.7</v>
      </c>
      <c r="BF134" s="143">
        <v>2496486293</v>
      </c>
      <c r="BG134" s="45">
        <f t="shared" si="103"/>
        <v>23522171301.18</v>
      </c>
      <c r="BH134" s="26"/>
    </row>
    <row r="135" spans="1:60" s="117" customFormat="1" ht="21" customHeight="1" x14ac:dyDescent="0.2">
      <c r="A135" s="198" t="s">
        <v>318</v>
      </c>
      <c r="B135" s="199">
        <v>10</v>
      </c>
      <c r="C135" s="200" t="s">
        <v>313</v>
      </c>
      <c r="D135" s="143">
        <v>116661606983</v>
      </c>
      <c r="E135" s="143">
        <v>0</v>
      </c>
      <c r="F135" s="143">
        <v>607255938</v>
      </c>
      <c r="G135" s="143">
        <f t="shared" si="100"/>
        <v>116054351045</v>
      </c>
      <c r="H135" s="143">
        <v>100624500678.89</v>
      </c>
      <c r="I135" s="143">
        <v>6450435704.6300001</v>
      </c>
      <c r="J135" s="143">
        <v>4679069429.6899996</v>
      </c>
      <c r="K135" s="143">
        <v>628765788.94000006</v>
      </c>
      <c r="L135" s="201">
        <v>-777184702.78999996</v>
      </c>
      <c r="M135" s="202">
        <v>1178805137.6700001</v>
      </c>
      <c r="N135" s="202">
        <v>-1638724078.9000001</v>
      </c>
      <c r="O135" s="202">
        <v>2928018174.29</v>
      </c>
      <c r="P135" s="202">
        <v>825775900.51999998</v>
      </c>
      <c r="Q135" s="203">
        <v>655564040.75</v>
      </c>
      <c r="R135" s="45">
        <v>625147920.65999997</v>
      </c>
      <c r="S135" s="45">
        <v>-571196445.21000004</v>
      </c>
      <c r="T135" s="144">
        <f t="shared" si="104"/>
        <v>115608977549.14001</v>
      </c>
      <c r="U135" s="143">
        <v>73112743662.300003</v>
      </c>
      <c r="V135" s="143">
        <v>2580959294</v>
      </c>
      <c r="W135" s="143">
        <v>2412954057.73</v>
      </c>
      <c r="X135" s="143">
        <v>4080384368.1199999</v>
      </c>
      <c r="Y135" s="201">
        <v>798677853.34000003</v>
      </c>
      <c r="Z135" s="202">
        <v>10760162448</v>
      </c>
      <c r="AA135" s="202">
        <v>2187312601.1300001</v>
      </c>
      <c r="AB135" s="202">
        <v>907427628.51999998</v>
      </c>
      <c r="AC135" s="203">
        <v>1205468145.47</v>
      </c>
      <c r="AD135" s="143">
        <v>14966060086.33</v>
      </c>
      <c r="AE135" s="143">
        <v>1877340955.01</v>
      </c>
      <c r="AF135" s="143">
        <v>719486449.19000006</v>
      </c>
      <c r="AG135" s="144">
        <f t="shared" si="101"/>
        <v>115608977549.14</v>
      </c>
      <c r="AH135" s="143">
        <v>1388280216.98</v>
      </c>
      <c r="AI135" s="143">
        <v>7723309004.3400002</v>
      </c>
      <c r="AJ135" s="143">
        <v>8274860625.4200001</v>
      </c>
      <c r="AK135" s="143">
        <v>8664878647.4799995</v>
      </c>
      <c r="AL135" s="143">
        <v>8665537001.8600006</v>
      </c>
      <c r="AM135" s="143">
        <v>9022879580.1599998</v>
      </c>
      <c r="AN135" s="143">
        <v>10880268863.58</v>
      </c>
      <c r="AO135" s="143">
        <v>14254008057.65</v>
      </c>
      <c r="AP135" s="143">
        <v>13229558472.93</v>
      </c>
      <c r="AQ135" s="143">
        <v>9670135064.2600002</v>
      </c>
      <c r="AR135" s="143">
        <v>7713778768.7299995</v>
      </c>
      <c r="AS135" s="143">
        <v>13315145677.440001</v>
      </c>
      <c r="AT135" s="143">
        <f t="shared" si="102"/>
        <v>112802639980.82999</v>
      </c>
      <c r="AU135" s="143">
        <v>1388280216.98</v>
      </c>
      <c r="AV135" s="143">
        <v>7723309004.3400002</v>
      </c>
      <c r="AW135" s="143">
        <v>8274860625.4200001</v>
      </c>
      <c r="AX135" s="143">
        <v>8664278647.4799995</v>
      </c>
      <c r="AY135" s="143">
        <v>8666137001.8600006</v>
      </c>
      <c r="AZ135" s="143">
        <v>9022879580.1599998</v>
      </c>
      <c r="BA135" s="143">
        <v>10880268863.58</v>
      </c>
      <c r="BB135" s="143">
        <v>14254008057.65</v>
      </c>
      <c r="BC135" s="143">
        <v>13229558472.93</v>
      </c>
      <c r="BD135" s="143">
        <v>9670135064.2600002</v>
      </c>
      <c r="BE135" s="143">
        <v>7711484302.0699997</v>
      </c>
      <c r="BF135" s="143">
        <v>13317440144.1</v>
      </c>
      <c r="BG135" s="143">
        <f t="shared" si="103"/>
        <v>112802639980.82999</v>
      </c>
      <c r="BH135" s="112"/>
    </row>
    <row r="136" spans="1:60" ht="21" customHeight="1" x14ac:dyDescent="0.2">
      <c r="A136" s="204" t="s">
        <v>319</v>
      </c>
      <c r="B136" s="155">
        <v>10</v>
      </c>
      <c r="C136" s="205" t="s">
        <v>313</v>
      </c>
      <c r="D136" s="45">
        <v>500000000</v>
      </c>
      <c r="E136" s="143">
        <v>0</v>
      </c>
      <c r="F136" s="143">
        <v>105558982</v>
      </c>
      <c r="G136" s="45">
        <f t="shared" si="100"/>
        <v>394441018</v>
      </c>
      <c r="H136" s="45">
        <v>133499997</v>
      </c>
      <c r="I136" s="45">
        <v>0</v>
      </c>
      <c r="J136" s="45">
        <v>97000000</v>
      </c>
      <c r="K136" s="45">
        <v>60330733</v>
      </c>
      <c r="L136" s="75">
        <v>21410000</v>
      </c>
      <c r="M136" s="76">
        <v>80800000</v>
      </c>
      <c r="N136" s="76">
        <v>37800000</v>
      </c>
      <c r="O136" s="76">
        <v>-3200000</v>
      </c>
      <c r="P136" s="76">
        <v>-16333333.33</v>
      </c>
      <c r="Q136" s="78">
        <v>21000000</v>
      </c>
      <c r="R136" s="45">
        <v>0</v>
      </c>
      <c r="S136" s="143">
        <v>-53070657</v>
      </c>
      <c r="T136" s="74">
        <f t="shared" si="104"/>
        <v>379236739.67000002</v>
      </c>
      <c r="U136" s="45">
        <v>0</v>
      </c>
      <c r="V136" s="45">
        <v>128363000</v>
      </c>
      <c r="W136" s="45">
        <v>0</v>
      </c>
      <c r="X136" s="45">
        <v>89930733</v>
      </c>
      <c r="Y136" s="75">
        <v>62400000</v>
      </c>
      <c r="Z136" s="76">
        <v>45400000</v>
      </c>
      <c r="AA136" s="76">
        <v>21410000</v>
      </c>
      <c r="AB136" s="76">
        <v>75000000</v>
      </c>
      <c r="AC136" s="78">
        <v>-21630564.329999998</v>
      </c>
      <c r="AD136" s="45">
        <v>0</v>
      </c>
      <c r="AE136" s="45">
        <v>23705249</v>
      </c>
      <c r="AF136" s="143">
        <v>-45341678</v>
      </c>
      <c r="AG136" s="74">
        <f t="shared" si="101"/>
        <v>379236739.67000002</v>
      </c>
      <c r="AH136" s="45">
        <v>0</v>
      </c>
      <c r="AI136" s="45">
        <v>0</v>
      </c>
      <c r="AJ136" s="45">
        <v>9673733</v>
      </c>
      <c r="AK136" s="45">
        <v>11162000</v>
      </c>
      <c r="AL136" s="45">
        <v>11828666.67</v>
      </c>
      <c r="AM136" s="45">
        <v>27402000</v>
      </c>
      <c r="AN136" s="45">
        <v>32762000</v>
      </c>
      <c r="AO136" s="45">
        <v>24559400</v>
      </c>
      <c r="AP136" s="45">
        <v>47240339</v>
      </c>
      <c r="AQ136" s="45">
        <v>43244000</v>
      </c>
      <c r="AR136" s="45">
        <v>64009859</v>
      </c>
      <c r="AS136" s="143">
        <v>48079342</v>
      </c>
      <c r="AT136" s="143">
        <f t="shared" si="102"/>
        <v>319961339.67000002</v>
      </c>
      <c r="AU136" s="45">
        <v>0</v>
      </c>
      <c r="AV136" s="45">
        <v>0</v>
      </c>
      <c r="AW136" s="45">
        <v>9673733</v>
      </c>
      <c r="AX136" s="45">
        <v>11162000</v>
      </c>
      <c r="AY136" s="45">
        <v>11828666.67</v>
      </c>
      <c r="AZ136" s="45">
        <v>27402000</v>
      </c>
      <c r="BA136" s="45">
        <v>32762000</v>
      </c>
      <c r="BB136" s="45">
        <v>24559400</v>
      </c>
      <c r="BC136" s="45">
        <v>47240339</v>
      </c>
      <c r="BD136" s="45">
        <v>43244000</v>
      </c>
      <c r="BE136" s="45">
        <v>64009859</v>
      </c>
      <c r="BF136" s="143">
        <v>48079342</v>
      </c>
      <c r="BG136" s="45">
        <f t="shared" si="103"/>
        <v>319961339.67000002</v>
      </c>
      <c r="BH136" s="26"/>
    </row>
    <row r="137" spans="1:60" s="206" customFormat="1" ht="21" customHeight="1" x14ac:dyDescent="0.2">
      <c r="A137" s="204" t="s">
        <v>320</v>
      </c>
      <c r="B137" s="155">
        <v>10</v>
      </c>
      <c r="C137" s="205" t="s">
        <v>321</v>
      </c>
      <c r="D137" s="45">
        <v>7485600000</v>
      </c>
      <c r="E137" s="143">
        <v>0</v>
      </c>
      <c r="F137" s="143">
        <v>163010056</v>
      </c>
      <c r="G137" s="45">
        <f t="shared" si="100"/>
        <v>7322589944</v>
      </c>
      <c r="H137" s="45">
        <v>4681359357.1599998</v>
      </c>
      <c r="I137" s="45">
        <v>1451403364.3299999</v>
      </c>
      <c r="J137" s="45">
        <v>554696000</v>
      </c>
      <c r="K137" s="45">
        <v>180416666.66999999</v>
      </c>
      <c r="L137" s="75">
        <v>132224768</v>
      </c>
      <c r="M137" s="76">
        <v>70053899.340000004</v>
      </c>
      <c r="N137" s="76">
        <v>-9906934.8300000001</v>
      </c>
      <c r="O137" s="76">
        <v>39044240</v>
      </c>
      <c r="P137" s="76">
        <v>217748313.46000001</v>
      </c>
      <c r="Q137" s="78">
        <v>20689569.34</v>
      </c>
      <c r="R137" s="45">
        <v>15017432.720000001</v>
      </c>
      <c r="S137" s="45">
        <v>-119584239.95999999</v>
      </c>
      <c r="T137" s="74">
        <f t="shared" si="104"/>
        <v>7233162436.2300005</v>
      </c>
      <c r="U137" s="45">
        <v>3430824801.1599998</v>
      </c>
      <c r="V137" s="45">
        <v>2434948873.3299999</v>
      </c>
      <c r="W137" s="45">
        <v>303265917</v>
      </c>
      <c r="X137" s="45">
        <v>55623621.670000002</v>
      </c>
      <c r="Y137" s="75">
        <v>90505955</v>
      </c>
      <c r="Z137" s="76">
        <v>-25090434.329999998</v>
      </c>
      <c r="AA137" s="76">
        <v>241911447.16999999</v>
      </c>
      <c r="AB137" s="76">
        <v>381394076</v>
      </c>
      <c r="AC137" s="78">
        <v>124523836.67</v>
      </c>
      <c r="AD137" s="45">
        <v>86484604.659999996</v>
      </c>
      <c r="AE137" s="45">
        <v>139342150.99000001</v>
      </c>
      <c r="AF137" s="143">
        <v>-30572413.09</v>
      </c>
      <c r="AG137" s="74">
        <f t="shared" si="101"/>
        <v>7233162436.2299995</v>
      </c>
      <c r="AH137" s="45">
        <v>0</v>
      </c>
      <c r="AI137" s="45">
        <v>172062363.16</v>
      </c>
      <c r="AJ137" s="45">
        <v>466951306.33999997</v>
      </c>
      <c r="AK137" s="45">
        <v>583029891.89999998</v>
      </c>
      <c r="AL137" s="45">
        <v>598104912.33000004</v>
      </c>
      <c r="AM137" s="45">
        <v>560570469</v>
      </c>
      <c r="AN137" s="45">
        <v>564202572.66999996</v>
      </c>
      <c r="AO137" s="45">
        <v>634779091.29999995</v>
      </c>
      <c r="AP137" s="45">
        <v>605095450.33000004</v>
      </c>
      <c r="AQ137" s="45">
        <v>669623045</v>
      </c>
      <c r="AR137" s="45">
        <v>663435985</v>
      </c>
      <c r="AS137" s="143">
        <v>1177181976.3299999</v>
      </c>
      <c r="AT137" s="143">
        <f t="shared" si="102"/>
        <v>6695037063.3599997</v>
      </c>
      <c r="AU137" s="45">
        <v>0</v>
      </c>
      <c r="AV137" s="45">
        <v>172062363.16</v>
      </c>
      <c r="AW137" s="45">
        <v>466951306.33999997</v>
      </c>
      <c r="AX137" s="45">
        <v>583029891.89999998</v>
      </c>
      <c r="AY137" s="45">
        <v>598104912.33000004</v>
      </c>
      <c r="AZ137" s="45">
        <v>560570469</v>
      </c>
      <c r="BA137" s="45">
        <v>564202572.66999996</v>
      </c>
      <c r="BB137" s="45">
        <v>634779091.29999995</v>
      </c>
      <c r="BC137" s="45">
        <v>605095450.33000004</v>
      </c>
      <c r="BD137" s="45">
        <v>669623045</v>
      </c>
      <c r="BE137" s="45">
        <v>663435985</v>
      </c>
      <c r="BF137" s="143">
        <v>1177181976.3299999</v>
      </c>
      <c r="BG137" s="45">
        <f t="shared" si="103"/>
        <v>6695037063.3599997</v>
      </c>
      <c r="BH137" s="26"/>
    </row>
    <row r="138" spans="1:60" s="206" customFormat="1" ht="21" customHeight="1" x14ac:dyDescent="0.2">
      <c r="A138" s="204" t="s">
        <v>322</v>
      </c>
      <c r="B138" s="155">
        <v>10</v>
      </c>
      <c r="C138" s="205" t="s">
        <v>321</v>
      </c>
      <c r="D138" s="45">
        <v>18000000000</v>
      </c>
      <c r="E138" s="143">
        <v>0</v>
      </c>
      <c r="F138" s="143">
        <v>170770465</v>
      </c>
      <c r="G138" s="45">
        <f t="shared" si="100"/>
        <v>17829229535</v>
      </c>
      <c r="H138" s="45">
        <v>15913539360.66</v>
      </c>
      <c r="I138" s="45">
        <v>2040334919</v>
      </c>
      <c r="J138" s="45">
        <v>-48667500</v>
      </c>
      <c r="K138" s="45">
        <v>-650277878.00999999</v>
      </c>
      <c r="L138" s="75">
        <v>-30542435</v>
      </c>
      <c r="M138" s="76">
        <v>487238654.79000002</v>
      </c>
      <c r="N138" s="76">
        <v>193042474.69</v>
      </c>
      <c r="O138" s="76">
        <v>-90840575</v>
      </c>
      <c r="P138" s="76">
        <v>-44259349.18</v>
      </c>
      <c r="Q138" s="78">
        <v>61360789.009999998</v>
      </c>
      <c r="R138" s="143">
        <v>83922739.280000001</v>
      </c>
      <c r="S138" s="45">
        <v>-282541181.38</v>
      </c>
      <c r="T138" s="74">
        <f t="shared" si="104"/>
        <v>17632310018.859997</v>
      </c>
      <c r="U138" s="45">
        <v>3597101363</v>
      </c>
      <c r="V138" s="45">
        <v>4192919364</v>
      </c>
      <c r="W138" s="45">
        <v>4706980535</v>
      </c>
      <c r="X138" s="45">
        <v>701695734</v>
      </c>
      <c r="Y138" s="75">
        <v>2021035080</v>
      </c>
      <c r="Z138" s="76">
        <v>13136036.33</v>
      </c>
      <c r="AA138" s="76">
        <v>49183324</v>
      </c>
      <c r="AB138" s="76">
        <v>532785916.39999998</v>
      </c>
      <c r="AC138" s="78">
        <v>234488346.96000001</v>
      </c>
      <c r="AD138" s="45">
        <v>925146200.11000001</v>
      </c>
      <c r="AE138" s="45">
        <v>213231332.33000001</v>
      </c>
      <c r="AF138" s="143">
        <v>444606786.73000002</v>
      </c>
      <c r="AG138" s="74">
        <f t="shared" si="101"/>
        <v>17632310018.860001</v>
      </c>
      <c r="AH138" s="45">
        <v>0</v>
      </c>
      <c r="AI138" s="45">
        <v>332143424.67000002</v>
      </c>
      <c r="AJ138" s="45">
        <v>698046642.24000001</v>
      </c>
      <c r="AK138" s="45">
        <v>966681081.13999999</v>
      </c>
      <c r="AL138" s="45">
        <v>845823390.28999996</v>
      </c>
      <c r="AM138" s="45">
        <v>7176648131.9700003</v>
      </c>
      <c r="AN138" s="45">
        <v>760439473.88</v>
      </c>
      <c r="AO138" s="45">
        <v>754352965.70000005</v>
      </c>
      <c r="AP138" s="45">
        <v>795866475</v>
      </c>
      <c r="AQ138" s="45">
        <v>1312693908.9200001</v>
      </c>
      <c r="AR138" s="45">
        <v>994316926.74000001</v>
      </c>
      <c r="AS138" s="143">
        <v>990381344.27999997</v>
      </c>
      <c r="AT138" s="143">
        <f t="shared" si="102"/>
        <v>15627393764.830002</v>
      </c>
      <c r="AU138" s="45">
        <v>0</v>
      </c>
      <c r="AV138" s="45">
        <v>332143424.67000002</v>
      </c>
      <c r="AW138" s="45">
        <v>698046642.24000001</v>
      </c>
      <c r="AX138" s="45">
        <v>966681081.13999999</v>
      </c>
      <c r="AY138" s="45">
        <v>845823390.28999996</v>
      </c>
      <c r="AZ138" s="45">
        <v>7176648131.9700003</v>
      </c>
      <c r="BA138" s="45">
        <v>760439473.88</v>
      </c>
      <c r="BB138" s="45">
        <v>754352965.70000005</v>
      </c>
      <c r="BC138" s="45">
        <v>795866475</v>
      </c>
      <c r="BD138" s="45">
        <v>1312693908.9200001</v>
      </c>
      <c r="BE138" s="45">
        <v>994316926.74000001</v>
      </c>
      <c r="BF138" s="143">
        <v>990381344.27999997</v>
      </c>
      <c r="BG138" s="45">
        <f t="shared" si="103"/>
        <v>15627393764.830002</v>
      </c>
      <c r="BH138" s="26"/>
    </row>
    <row r="139" spans="1:60" s="206" customFormat="1" ht="21" customHeight="1" x14ac:dyDescent="0.2">
      <c r="A139" s="204" t="s">
        <v>323</v>
      </c>
      <c r="B139" s="155">
        <v>10</v>
      </c>
      <c r="C139" s="205" t="s">
        <v>321</v>
      </c>
      <c r="D139" s="45">
        <v>800000000</v>
      </c>
      <c r="E139" s="143">
        <v>0</v>
      </c>
      <c r="F139" s="143">
        <v>0</v>
      </c>
      <c r="G139" s="45">
        <f t="shared" si="100"/>
        <v>800000000</v>
      </c>
      <c r="H139" s="45">
        <v>93000000</v>
      </c>
      <c r="I139" s="45">
        <v>0</v>
      </c>
      <c r="J139" s="45">
        <v>58000000</v>
      </c>
      <c r="K139" s="45">
        <v>299000000</v>
      </c>
      <c r="L139" s="75">
        <v>143200000</v>
      </c>
      <c r="M139" s="76">
        <v>85734999.599999994</v>
      </c>
      <c r="N139" s="76">
        <v>-893333</v>
      </c>
      <c r="O139" s="76">
        <v>0</v>
      </c>
      <c r="P139" s="76">
        <v>118626000</v>
      </c>
      <c r="Q139" s="78">
        <v>-14293333.34</v>
      </c>
      <c r="R139" s="45">
        <v>-3254000</v>
      </c>
      <c r="S139" s="143">
        <v>-63880742</v>
      </c>
      <c r="T139" s="74">
        <f t="shared" si="104"/>
        <v>715239591.25999999</v>
      </c>
      <c r="U139" s="45">
        <v>93000000</v>
      </c>
      <c r="V139" s="45">
        <v>0</v>
      </c>
      <c r="W139" s="45">
        <v>38000000</v>
      </c>
      <c r="X139" s="45">
        <v>228744780</v>
      </c>
      <c r="Y139" s="75">
        <v>107796666.59999999</v>
      </c>
      <c r="Z139" s="76">
        <v>51587746</v>
      </c>
      <c r="AA139" s="76">
        <v>138469027</v>
      </c>
      <c r="AB139" s="76">
        <v>-1113215</v>
      </c>
      <c r="AC139" s="78">
        <v>0</v>
      </c>
      <c r="AD139" s="45">
        <v>57888838.659999996</v>
      </c>
      <c r="AE139" s="45">
        <v>15220414</v>
      </c>
      <c r="AF139" s="143">
        <v>-14354666</v>
      </c>
      <c r="AG139" s="74">
        <f t="shared" si="101"/>
        <v>715239591.25999999</v>
      </c>
      <c r="AH139" s="45">
        <v>0</v>
      </c>
      <c r="AI139" s="45">
        <v>0</v>
      </c>
      <c r="AJ139" s="45">
        <v>0</v>
      </c>
      <c r="AK139" s="45">
        <v>14094780</v>
      </c>
      <c r="AL139" s="45">
        <v>18713333</v>
      </c>
      <c r="AM139" s="45">
        <v>46818608.600000001</v>
      </c>
      <c r="AN139" s="45">
        <v>56611498</v>
      </c>
      <c r="AO139" s="45">
        <v>76631885</v>
      </c>
      <c r="AP139" s="45">
        <v>82286348</v>
      </c>
      <c r="AQ139" s="45">
        <v>87263350.329999998</v>
      </c>
      <c r="AR139" s="45">
        <v>98075767.670000002</v>
      </c>
      <c r="AS139" s="143">
        <v>124303652</v>
      </c>
      <c r="AT139" s="143">
        <f t="shared" si="102"/>
        <v>604799222.60000002</v>
      </c>
      <c r="AU139" s="45">
        <v>0</v>
      </c>
      <c r="AV139" s="45">
        <v>0</v>
      </c>
      <c r="AW139" s="45">
        <v>0</v>
      </c>
      <c r="AX139" s="45">
        <v>14094780</v>
      </c>
      <c r="AY139" s="45">
        <v>18713333</v>
      </c>
      <c r="AZ139" s="45">
        <v>46818608.600000001</v>
      </c>
      <c r="BA139" s="45">
        <v>56611498</v>
      </c>
      <c r="BB139" s="45">
        <v>76631885</v>
      </c>
      <c r="BC139" s="45">
        <v>82286348</v>
      </c>
      <c r="BD139" s="45">
        <v>87263350.329999998</v>
      </c>
      <c r="BE139" s="45">
        <v>98075767.670000002</v>
      </c>
      <c r="BF139" s="143">
        <v>124303652</v>
      </c>
      <c r="BG139" s="45">
        <f>SUM(AU139:BF139)</f>
        <v>604799222.60000002</v>
      </c>
      <c r="BH139" s="26"/>
    </row>
    <row r="140" spans="1:60" ht="21" customHeight="1" x14ac:dyDescent="0.2">
      <c r="A140" s="207" t="s">
        <v>324</v>
      </c>
      <c r="B140" s="164">
        <v>10</v>
      </c>
      <c r="C140" s="208" t="s">
        <v>321</v>
      </c>
      <c r="D140" s="86">
        <v>500000000</v>
      </c>
      <c r="E140" s="143">
        <v>0</v>
      </c>
      <c r="F140" s="143">
        <v>23082164</v>
      </c>
      <c r="G140" s="86">
        <f t="shared" si="100"/>
        <v>476917836</v>
      </c>
      <c r="H140" s="86">
        <v>28500000</v>
      </c>
      <c r="I140" s="86">
        <v>50500000</v>
      </c>
      <c r="J140" s="86">
        <v>372500000</v>
      </c>
      <c r="K140" s="86">
        <v>20000000</v>
      </c>
      <c r="L140" s="87">
        <v>0</v>
      </c>
      <c r="M140" s="89">
        <v>0</v>
      </c>
      <c r="N140" s="89">
        <v>28500000</v>
      </c>
      <c r="O140" s="76">
        <v>0</v>
      </c>
      <c r="P140" s="89">
        <v>-185596004.13</v>
      </c>
      <c r="Q140" s="78">
        <v>160351072</v>
      </c>
      <c r="R140" s="45">
        <v>-3751880.86</v>
      </c>
      <c r="S140" s="45">
        <v>1819198.87</v>
      </c>
      <c r="T140" s="74">
        <f>SUM(H140:S140)</f>
        <v>472822385.88</v>
      </c>
      <c r="U140" s="86">
        <v>28500000</v>
      </c>
      <c r="V140" s="86">
        <v>0</v>
      </c>
      <c r="W140" s="86">
        <v>50500000</v>
      </c>
      <c r="X140" s="86">
        <v>0</v>
      </c>
      <c r="Y140" s="87">
        <v>0</v>
      </c>
      <c r="Z140" s="89">
        <v>61290771.479999997</v>
      </c>
      <c r="AA140" s="89">
        <v>41564948</v>
      </c>
      <c r="AB140" s="89">
        <v>1271248</v>
      </c>
      <c r="AC140" s="78">
        <v>18569379.420000002</v>
      </c>
      <c r="AD140" s="45">
        <v>62077403.630000003</v>
      </c>
      <c r="AE140" s="86">
        <v>137247174.72999999</v>
      </c>
      <c r="AF140" s="143">
        <v>71801460.620000005</v>
      </c>
      <c r="AG140" s="83">
        <f t="shared" si="101"/>
        <v>472822385.88</v>
      </c>
      <c r="AH140" s="86">
        <v>0</v>
      </c>
      <c r="AI140" s="86">
        <v>1520000</v>
      </c>
      <c r="AJ140" s="86">
        <v>5700000</v>
      </c>
      <c r="AK140" s="86">
        <v>9033333</v>
      </c>
      <c r="AL140" s="86">
        <v>10700000</v>
      </c>
      <c r="AM140" s="86">
        <v>11369742</v>
      </c>
      <c r="AN140" s="45">
        <v>9756116</v>
      </c>
      <c r="AO140" s="45">
        <v>35795632.289999999</v>
      </c>
      <c r="AP140" s="45">
        <v>21214287</v>
      </c>
      <c r="AQ140" s="45">
        <v>50396143.350000001</v>
      </c>
      <c r="AR140" s="45">
        <v>15573672</v>
      </c>
      <c r="AS140" s="143">
        <v>59546459.990000002</v>
      </c>
      <c r="AT140" s="143">
        <f>SUM(AH140:AS140)</f>
        <v>230605385.63</v>
      </c>
      <c r="AU140" s="86">
        <v>0</v>
      </c>
      <c r="AV140" s="86">
        <v>1520000</v>
      </c>
      <c r="AW140" s="86">
        <v>5700000</v>
      </c>
      <c r="AX140" s="86">
        <v>9033333</v>
      </c>
      <c r="AY140" s="45">
        <v>10700000</v>
      </c>
      <c r="AZ140" s="86">
        <v>11369742</v>
      </c>
      <c r="BA140" s="45">
        <v>9756116</v>
      </c>
      <c r="BB140" s="86">
        <v>35795632.289999999</v>
      </c>
      <c r="BC140" s="86">
        <v>21214287</v>
      </c>
      <c r="BD140" s="45">
        <v>50396143.350000001</v>
      </c>
      <c r="BE140" s="45">
        <v>15573672</v>
      </c>
      <c r="BF140" s="143">
        <v>59546459.990000002</v>
      </c>
      <c r="BG140" s="86">
        <f t="shared" si="103"/>
        <v>230605385.63</v>
      </c>
      <c r="BH140" s="26"/>
    </row>
    <row r="141" spans="1:60" s="7" customFormat="1" ht="20.25" customHeight="1" x14ac:dyDescent="0.2">
      <c r="A141" s="341" t="s">
        <v>325</v>
      </c>
      <c r="B141" s="341"/>
      <c r="C141" s="341"/>
      <c r="D141" s="197">
        <f>+D129+D7</f>
        <v>348316432103</v>
      </c>
      <c r="E141" s="197">
        <f t="shared" ref="E141:BG141" si="105">+E129+E7</f>
        <v>7286209840.6199999</v>
      </c>
      <c r="F141" s="197">
        <f t="shared" si="105"/>
        <v>10583471912.619999</v>
      </c>
      <c r="G141" s="197">
        <f>+G129+G7</f>
        <v>345019170031</v>
      </c>
      <c r="H141" s="197">
        <f t="shared" si="105"/>
        <v>293882808556.54004</v>
      </c>
      <c r="I141" s="197">
        <f t="shared" si="105"/>
        <v>27184359658.119995</v>
      </c>
      <c r="J141" s="197">
        <f t="shared" si="105"/>
        <v>9846429763.9699993</v>
      </c>
      <c r="K141" s="197">
        <f t="shared" si="105"/>
        <v>3886228172.4700003</v>
      </c>
      <c r="L141" s="197">
        <f t="shared" si="105"/>
        <v>-246879968.62999997</v>
      </c>
      <c r="M141" s="197">
        <f t="shared" si="105"/>
        <v>2609419109.7599998</v>
      </c>
      <c r="N141" s="197">
        <f t="shared" si="105"/>
        <v>-203463686.4000001</v>
      </c>
      <c r="O141" s="197">
        <f t="shared" si="105"/>
        <v>2301613317.21</v>
      </c>
      <c r="P141" s="197">
        <f t="shared" si="105"/>
        <v>5056396192.8299999</v>
      </c>
      <c r="Q141" s="197">
        <f t="shared" si="105"/>
        <v>2816296248.7299995</v>
      </c>
      <c r="R141" s="197">
        <f t="shared" si="105"/>
        <v>732159790.28999996</v>
      </c>
      <c r="S141" s="197">
        <f t="shared" si="105"/>
        <v>-9261086610.25</v>
      </c>
      <c r="T141" s="197">
        <f>+T129+T7</f>
        <v>338604280544.64001</v>
      </c>
      <c r="U141" s="197">
        <f t="shared" si="105"/>
        <v>110196938439.87001</v>
      </c>
      <c r="V141" s="197">
        <f t="shared" si="105"/>
        <v>37436714380.389999</v>
      </c>
      <c r="W141" s="197">
        <f t="shared" si="105"/>
        <v>24399393125.110001</v>
      </c>
      <c r="X141" s="197">
        <f t="shared" si="105"/>
        <v>16112884319.110001</v>
      </c>
      <c r="Y141" s="197">
        <f t="shared" si="105"/>
        <v>14723114087.869999</v>
      </c>
      <c r="Z141" s="197">
        <f t="shared" si="105"/>
        <v>28015289368.959999</v>
      </c>
      <c r="AA141" s="197">
        <f t="shared" si="105"/>
        <v>16709626614.719999</v>
      </c>
      <c r="AB141" s="197">
        <f t="shared" si="105"/>
        <v>12290864917.030001</v>
      </c>
      <c r="AC141" s="210">
        <f t="shared" si="105"/>
        <v>14111222775.85</v>
      </c>
      <c r="AD141" s="197">
        <f t="shared" si="105"/>
        <v>29604907577.720001</v>
      </c>
      <c r="AE141" s="197">
        <f t="shared" si="105"/>
        <v>14797980091.26</v>
      </c>
      <c r="AF141" s="197">
        <f>+AF129+AF7</f>
        <v>20205344846.75</v>
      </c>
      <c r="AG141" s="211">
        <f t="shared" si="105"/>
        <v>338604280544.64001</v>
      </c>
      <c r="AH141" s="197">
        <f t="shared" si="105"/>
        <v>9227898667.8199997</v>
      </c>
      <c r="AI141" s="197">
        <f t="shared" si="105"/>
        <v>18410267649.41</v>
      </c>
      <c r="AJ141" s="197">
        <f t="shared" si="105"/>
        <v>25263243550.199997</v>
      </c>
      <c r="AK141" s="197">
        <f t="shared" si="105"/>
        <v>24398159922.939999</v>
      </c>
      <c r="AL141" s="197">
        <f t="shared" si="105"/>
        <v>24976061484.02</v>
      </c>
      <c r="AM141" s="197">
        <f t="shared" si="105"/>
        <v>35599135594.330002</v>
      </c>
      <c r="AN141" s="197">
        <f t="shared" si="105"/>
        <v>30557087079.209999</v>
      </c>
      <c r="AO141" s="197">
        <f t="shared" si="105"/>
        <v>30697281052.300003</v>
      </c>
      <c r="AP141" s="197">
        <f t="shared" si="105"/>
        <v>29912634717.919998</v>
      </c>
      <c r="AQ141" s="197">
        <f t="shared" si="105"/>
        <v>28327823636.970001</v>
      </c>
      <c r="AR141" s="197">
        <f t="shared" si="105"/>
        <v>26300342586.360001</v>
      </c>
      <c r="AS141" s="197">
        <f>+AS129+AS7</f>
        <v>42822748620.540009</v>
      </c>
      <c r="AT141" s="197">
        <f>+AT129+AT7</f>
        <v>326492684562.01996</v>
      </c>
      <c r="AU141" s="197">
        <f t="shared" si="105"/>
        <v>9227815288.8199997</v>
      </c>
      <c r="AV141" s="197">
        <f t="shared" si="105"/>
        <v>18406759186.41</v>
      </c>
      <c r="AW141" s="197">
        <f t="shared" si="105"/>
        <v>25266835392.199997</v>
      </c>
      <c r="AX141" s="197">
        <f t="shared" si="105"/>
        <v>24394723922.939999</v>
      </c>
      <c r="AY141" s="197">
        <f>+AY129+AY7</f>
        <v>24805981340.02</v>
      </c>
      <c r="AZ141" s="197">
        <f t="shared" si="105"/>
        <v>35771091378.330002</v>
      </c>
      <c r="BA141" s="197">
        <f t="shared" si="105"/>
        <v>30524121458.209999</v>
      </c>
      <c r="BB141" s="197">
        <f t="shared" si="105"/>
        <v>30731807033.300003</v>
      </c>
      <c r="BC141" s="197">
        <f t="shared" si="105"/>
        <v>29912634717.919998</v>
      </c>
      <c r="BD141" s="197">
        <f t="shared" si="105"/>
        <v>28327823636.970001</v>
      </c>
      <c r="BE141" s="197">
        <f t="shared" si="105"/>
        <v>26293773453.029999</v>
      </c>
      <c r="BF141" s="197">
        <f t="shared" si="105"/>
        <v>42796523700.869995</v>
      </c>
      <c r="BG141" s="197">
        <f t="shared" si="105"/>
        <v>326459890509.01996</v>
      </c>
      <c r="BH141" s="26"/>
    </row>
    <row r="142" spans="1:60" s="15" customFormat="1" ht="12.75" x14ac:dyDescent="0.2">
      <c r="B142" s="212"/>
      <c r="D142" s="213"/>
      <c r="E142" s="213"/>
      <c r="F142" s="213"/>
      <c r="G142" s="213"/>
      <c r="N142" s="213"/>
      <c r="O142" s="213"/>
      <c r="P142" s="213"/>
      <c r="Q142" s="213"/>
      <c r="R142" s="213"/>
      <c r="S142" s="213"/>
      <c r="T142" s="213"/>
      <c r="U142" s="213"/>
      <c r="V142" s="213"/>
      <c r="W142" s="213"/>
      <c r="X142" s="213"/>
      <c r="Y142" s="213"/>
      <c r="Z142" s="213"/>
      <c r="AA142" s="213"/>
      <c r="AB142" s="213"/>
      <c r="AC142" s="213"/>
      <c r="AD142" s="213"/>
      <c r="AE142" s="213"/>
      <c r="AF142" s="213"/>
      <c r="AG142" s="213"/>
      <c r="AH142" s="213"/>
      <c r="AI142" s="213"/>
      <c r="AJ142" s="213"/>
      <c r="AK142" s="213"/>
      <c r="AL142" s="213"/>
      <c r="AM142" s="213"/>
      <c r="AN142" s="314"/>
      <c r="AO142" s="314"/>
      <c r="AP142" s="314"/>
      <c r="AQ142" s="314"/>
      <c r="AR142" s="314"/>
      <c r="AS142" s="314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4"/>
    </row>
    <row r="143" spans="1:60" s="15" customFormat="1" x14ac:dyDescent="0.2">
      <c r="B143" s="212"/>
      <c r="D143" s="213"/>
      <c r="E143" s="213"/>
      <c r="F143" s="213"/>
      <c r="G143" s="213"/>
      <c r="H143" s="213"/>
      <c r="I143" s="213"/>
      <c r="J143" s="213"/>
      <c r="K143" s="213"/>
      <c r="L143" s="213"/>
      <c r="M143" s="213"/>
      <c r="N143" s="213"/>
      <c r="O143" s="213"/>
      <c r="P143" s="213"/>
      <c r="Q143" s="213"/>
      <c r="R143" s="213"/>
      <c r="S143" s="213"/>
      <c r="T143" s="213"/>
      <c r="U143" s="213"/>
      <c r="V143" s="213"/>
      <c r="W143" s="213"/>
      <c r="X143" s="213"/>
      <c r="Y143" s="213"/>
      <c r="Z143" s="213"/>
      <c r="AA143" s="213"/>
      <c r="AB143" s="213"/>
      <c r="AC143" s="213"/>
      <c r="AD143" s="213"/>
      <c r="AE143" s="213"/>
      <c r="AF143" s="213"/>
      <c r="AG143" s="213"/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  <c r="BG143" s="213"/>
      <c r="BH143" s="214"/>
    </row>
    <row r="144" spans="1:60" s="15" customFormat="1" ht="13.5" customHeight="1" x14ac:dyDescent="0.2">
      <c r="B144" s="212"/>
      <c r="R144" s="213"/>
      <c r="BH144" s="214"/>
    </row>
    <row r="145" spans="1:67" s="15" customFormat="1" ht="13.5" customHeight="1" x14ac:dyDescent="0.2">
      <c r="B145" s="212"/>
      <c r="E145" s="213"/>
      <c r="F145" s="213"/>
      <c r="G145" s="213"/>
      <c r="H145" s="213"/>
      <c r="I145" s="213"/>
      <c r="J145" s="213"/>
      <c r="K145" s="213"/>
      <c r="L145" s="213"/>
      <c r="M145" s="213"/>
      <c r="N145" s="213"/>
      <c r="O145" s="213"/>
      <c r="P145" s="213"/>
      <c r="Q145" s="213"/>
      <c r="R145" s="213"/>
      <c r="S145" s="213"/>
      <c r="T145" s="213"/>
      <c r="U145" s="213"/>
      <c r="V145" s="213"/>
      <c r="W145" s="213"/>
      <c r="X145" s="213"/>
      <c r="Y145" s="213"/>
      <c r="Z145" s="213"/>
      <c r="AA145" s="213"/>
      <c r="AB145" s="213"/>
      <c r="AC145" s="213"/>
      <c r="AD145" s="213"/>
      <c r="AE145" s="213"/>
      <c r="AF145" s="213"/>
      <c r="AG145" s="213"/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G145" s="215"/>
      <c r="BH145" s="214"/>
    </row>
    <row r="146" spans="1:67" s="213" customFormat="1" ht="13.5" customHeight="1" x14ac:dyDescent="0.2">
      <c r="A146" s="315"/>
      <c r="B146" s="316"/>
      <c r="D146" s="15"/>
      <c r="T146" s="308"/>
      <c r="BH146" s="317"/>
    </row>
    <row r="147" spans="1:67" s="15" customFormat="1" ht="13.5" customHeight="1" x14ac:dyDescent="0.2">
      <c r="B147" s="212"/>
      <c r="D147" s="216"/>
      <c r="E147" s="216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G147" s="216"/>
      <c r="AH147" s="216"/>
      <c r="AI147" s="216"/>
      <c r="AJ147" s="216"/>
      <c r="AK147" s="216"/>
      <c r="AL147" s="216"/>
      <c r="AM147" s="216"/>
      <c r="AN147" s="216"/>
      <c r="AO147" s="216"/>
      <c r="AP147" s="216"/>
      <c r="AQ147" s="216"/>
      <c r="AR147" s="216"/>
      <c r="AS147" s="216"/>
      <c r="AT147" s="216"/>
      <c r="AU147" s="216"/>
      <c r="AV147" s="216"/>
      <c r="AW147" s="216"/>
      <c r="AX147" s="216"/>
      <c r="AY147" s="216"/>
      <c r="AZ147" s="216"/>
      <c r="BA147" s="216"/>
      <c r="BB147" s="217"/>
      <c r="BC147" s="216"/>
      <c r="BD147" s="216"/>
      <c r="BE147" s="216"/>
      <c r="BF147" s="216"/>
      <c r="BG147" s="216"/>
      <c r="BH147" s="214"/>
    </row>
    <row r="148" spans="1:67" s="15" customFormat="1" ht="13.5" customHeight="1" x14ac:dyDescent="0.25">
      <c r="B148" s="212"/>
      <c r="AB148" s="218"/>
      <c r="BH148" s="219"/>
      <c r="BI148" s="219"/>
      <c r="BJ148" s="219"/>
      <c r="BK148" s="219"/>
      <c r="BL148" s="219"/>
      <c r="BM148" s="219"/>
      <c r="BN148" s="219"/>
      <c r="BO148" s="219"/>
    </row>
    <row r="149" spans="1:67" ht="13.5" customHeight="1" x14ac:dyDescent="0.25">
      <c r="AB149" s="220"/>
      <c r="BH149" s="221"/>
      <c r="BI149" s="221"/>
      <c r="BJ149" s="221"/>
      <c r="BK149" s="221"/>
      <c r="BL149" s="221"/>
      <c r="BM149" s="221"/>
      <c r="BN149" s="221"/>
      <c r="BO149" s="221"/>
    </row>
    <row r="150" spans="1:67" ht="13.5" customHeight="1" x14ac:dyDescent="0.25">
      <c r="AB150" s="220"/>
      <c r="BJ150" s="221"/>
    </row>
    <row r="151" spans="1:67" ht="13.5" customHeight="1" x14ac:dyDescent="0.2">
      <c r="AB151" s="220"/>
    </row>
    <row r="152" spans="1:67" ht="13.5" customHeight="1" x14ac:dyDescent="0.2">
      <c r="AB152" s="220"/>
    </row>
    <row r="153" spans="1:67" ht="13.5" customHeight="1" x14ac:dyDescent="0.2">
      <c r="F153" s="222"/>
      <c r="G153" s="222"/>
      <c r="H153" s="222"/>
      <c r="I153" s="222"/>
      <c r="J153" s="222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2"/>
      <c r="W153" s="222"/>
      <c r="X153" s="222"/>
      <c r="Y153" s="222"/>
      <c r="Z153" s="222"/>
      <c r="AA153" s="222"/>
      <c r="AB153" s="223"/>
      <c r="AD153" s="222"/>
      <c r="AE153" s="222"/>
      <c r="AF153" s="222"/>
      <c r="AG153" s="222"/>
      <c r="AH153" s="222"/>
      <c r="AI153" s="222"/>
      <c r="AJ153" s="222"/>
      <c r="AK153" s="222"/>
      <c r="AL153" s="222"/>
      <c r="AM153" s="222"/>
      <c r="AN153" s="222"/>
      <c r="AO153" s="222"/>
      <c r="AP153" s="222"/>
      <c r="AQ153" s="222"/>
      <c r="AR153" s="222"/>
      <c r="AS153" s="222"/>
      <c r="AT153" s="222"/>
      <c r="AU153" s="222"/>
      <c r="AV153" s="222"/>
      <c r="AW153" s="222"/>
      <c r="AX153" s="222"/>
      <c r="AY153" s="222"/>
      <c r="AZ153" s="222"/>
      <c r="BA153" s="222"/>
      <c r="BB153" s="222"/>
      <c r="BC153" s="222"/>
      <c r="BD153" s="222"/>
      <c r="BE153" s="222"/>
      <c r="BF153" s="222"/>
      <c r="BG153" s="222"/>
    </row>
    <row r="154" spans="1:67" ht="13.5" customHeight="1" x14ac:dyDescent="0.2">
      <c r="F154" s="222"/>
      <c r="G154" s="222"/>
      <c r="H154" s="222"/>
      <c r="I154" s="222"/>
      <c r="J154" s="222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2"/>
      <c r="W154" s="222"/>
      <c r="X154" s="222"/>
      <c r="Y154" s="222"/>
      <c r="Z154" s="222"/>
      <c r="AA154" s="222"/>
      <c r="AB154" s="223"/>
      <c r="AD154" s="222"/>
      <c r="AE154" s="222"/>
      <c r="AF154" s="222"/>
      <c r="AG154" s="222"/>
      <c r="AH154" s="222"/>
      <c r="AI154" s="222"/>
      <c r="AJ154" s="222"/>
      <c r="AK154" s="222"/>
      <c r="AL154" s="222"/>
      <c r="AM154" s="222"/>
      <c r="AN154" s="222"/>
      <c r="AO154" s="222"/>
      <c r="AP154" s="222"/>
      <c r="AQ154" s="222"/>
      <c r="AR154" s="222"/>
      <c r="AS154" s="222"/>
      <c r="AT154" s="222"/>
      <c r="AU154" s="222"/>
      <c r="AV154" s="222"/>
      <c r="AW154" s="222"/>
      <c r="AX154" s="222"/>
      <c r="AY154" s="222"/>
      <c r="AZ154" s="222"/>
      <c r="BA154" s="222"/>
      <c r="BB154" s="222"/>
      <c r="BC154" s="222"/>
      <c r="BD154" s="222"/>
      <c r="BE154" s="222"/>
      <c r="BF154" s="222"/>
      <c r="BG154" s="222"/>
    </row>
    <row r="155" spans="1:67" ht="13.5" customHeight="1" x14ac:dyDescent="0.2">
      <c r="AB155" s="220"/>
    </row>
    <row r="156" spans="1:67" ht="13.5" customHeight="1" x14ac:dyDescent="0.2">
      <c r="AB156" s="220"/>
    </row>
    <row r="157" spans="1:67" ht="13.5" customHeight="1" x14ac:dyDescent="0.2">
      <c r="C157" s="224"/>
      <c r="AB157" s="220"/>
      <c r="BH157" s="21"/>
    </row>
    <row r="158" spans="1:67" ht="13.5" customHeight="1" x14ac:dyDescent="0.2">
      <c r="C158" s="224"/>
      <c r="AB158" s="220"/>
      <c r="BH158" s="21"/>
    </row>
    <row r="159" spans="1:67" x14ac:dyDescent="0.2">
      <c r="C159" s="224"/>
      <c r="BH159" s="21"/>
    </row>
    <row r="161" spans="3:3" x14ac:dyDescent="0.2">
      <c r="C161" s="224"/>
    </row>
    <row r="163" spans="3:3" x14ac:dyDescent="0.2">
      <c r="C163" s="224"/>
    </row>
    <row r="166" spans="3:3" x14ac:dyDescent="0.2">
      <c r="C166" s="224"/>
    </row>
    <row r="169" spans="3:3" x14ac:dyDescent="0.2">
      <c r="C169" s="224"/>
    </row>
  </sheetData>
  <autoFilter ref="A6:BO143" xr:uid="{ADDE986D-845C-4202-9F0F-9413A92BFDA3}"/>
  <mergeCells count="11">
    <mergeCell ref="BF4:BG4"/>
    <mergeCell ref="D5:G5"/>
    <mergeCell ref="Y5:AE5"/>
    <mergeCell ref="BF5:BG5"/>
    <mergeCell ref="A141:C141"/>
    <mergeCell ref="D1:BE1"/>
    <mergeCell ref="BF1:BG1"/>
    <mergeCell ref="D2:BE2"/>
    <mergeCell ref="BF2:BG2"/>
    <mergeCell ref="D3:BE3"/>
    <mergeCell ref="BF3:BG3"/>
  </mergeCells>
  <pageMargins left="0.11811023622047245" right="0.11811023622047245" top="0" bottom="0" header="0.31496062992125984" footer="0.31496062992125984"/>
  <pageSetup paperSize="5" scale="70" fitToWidth="3" orientation="landscape" r:id="rId1"/>
  <ignoredErrors>
    <ignoredError sqref="G22:BG94 G96:BG140" formula="1"/>
    <ignoredError sqref="D95:F95" formulaRange="1"/>
    <ignoredError sqref="G95:BG95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FAAA3-6A38-4310-872C-06E308CE0150}">
  <sheetPr>
    <tabColor theme="0" tint="-0.249977111117893"/>
  </sheetPr>
  <dimension ref="A1:AG23"/>
  <sheetViews>
    <sheetView showGridLines="0" showZeros="0" zoomScale="98" zoomScaleNormal="98" workbookViewId="0">
      <pane xSplit="3" ySplit="6" topLeftCell="D7" activePane="bottomRight" state="frozen"/>
      <selection activeCell="A70" sqref="A70"/>
      <selection pane="topRight" activeCell="A70" sqref="A70"/>
      <selection pane="bottomLeft" activeCell="A70" sqref="A70"/>
      <selection pane="bottomRight" activeCell="Q11" sqref="Q11:Q15"/>
    </sheetView>
  </sheetViews>
  <sheetFormatPr baseColWidth="10" defaultRowHeight="11.25" x14ac:dyDescent="0.2"/>
  <cols>
    <col min="1" max="1" width="19" style="228" customWidth="1"/>
    <col min="2" max="2" width="4" style="228" bestFit="1" customWidth="1"/>
    <col min="3" max="3" width="55" style="228" bestFit="1" customWidth="1"/>
    <col min="4" max="4" width="12.42578125" style="236" customWidth="1"/>
    <col min="5" max="5" width="13.42578125" style="236" hidden="1" customWidth="1"/>
    <col min="6" max="6" width="13.42578125" style="228" hidden="1" customWidth="1"/>
    <col min="7" max="15" width="12.42578125" style="228" hidden="1" customWidth="1"/>
    <col min="16" max="16" width="12.42578125" style="228" customWidth="1"/>
    <col min="17" max="17" width="13.7109375" style="228" customWidth="1"/>
    <col min="18" max="18" width="15.28515625" style="228" customWidth="1"/>
    <col min="19" max="19" width="13.42578125" style="228" bestFit="1" customWidth="1"/>
    <col min="20" max="16384" width="11.42578125" style="228"/>
  </cols>
  <sheetData>
    <row r="1" spans="1:33" ht="21" customHeight="1" x14ac:dyDescent="0.25">
      <c r="A1" s="225"/>
      <c r="B1" s="226"/>
      <c r="C1" s="227"/>
      <c r="D1" s="349" t="s">
        <v>326</v>
      </c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1"/>
      <c r="P1" s="352" t="s">
        <v>1</v>
      </c>
      <c r="Q1" s="353"/>
    </row>
    <row r="2" spans="1:33" ht="21" customHeight="1" x14ac:dyDescent="0.2">
      <c r="A2" s="229"/>
      <c r="B2" s="230"/>
      <c r="C2" s="231"/>
      <c r="D2" s="354" t="s">
        <v>2</v>
      </c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6"/>
      <c r="P2" s="357" t="s">
        <v>3</v>
      </c>
      <c r="Q2" s="358"/>
    </row>
    <row r="3" spans="1:33" ht="21" customHeight="1" thickBot="1" x14ac:dyDescent="0.25">
      <c r="A3" s="232"/>
      <c r="B3" s="233"/>
      <c r="C3" s="234"/>
      <c r="D3" s="354" t="s">
        <v>327</v>
      </c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6"/>
      <c r="P3" s="359"/>
      <c r="Q3" s="360"/>
    </row>
    <row r="4" spans="1:33" ht="12.75" x14ac:dyDescent="0.2">
      <c r="A4" s="235" t="s">
        <v>5</v>
      </c>
      <c r="E4" s="237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342" t="s">
        <v>328</v>
      </c>
      <c r="Q4" s="343"/>
    </row>
    <row r="5" spans="1:33" ht="13.5" thickBot="1" x14ac:dyDescent="0.25">
      <c r="A5" s="235" t="s">
        <v>329</v>
      </c>
      <c r="E5" s="239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344"/>
      <c r="Q5" s="345"/>
    </row>
    <row r="6" spans="1:33" ht="22.5" x14ac:dyDescent="0.2">
      <c r="A6" s="22" t="s">
        <v>9</v>
      </c>
      <c r="B6" s="22" t="s">
        <v>10</v>
      </c>
      <c r="C6" s="22" t="s">
        <v>11</v>
      </c>
      <c r="D6" s="22" t="s">
        <v>330</v>
      </c>
      <c r="E6" s="240" t="s">
        <v>55</v>
      </c>
      <c r="F6" s="240" t="s">
        <v>56</v>
      </c>
      <c r="G6" s="240" t="s">
        <v>57</v>
      </c>
      <c r="H6" s="240" t="s">
        <v>58</v>
      </c>
      <c r="I6" s="240" t="s">
        <v>59</v>
      </c>
      <c r="J6" s="240" t="s">
        <v>60</v>
      </c>
      <c r="K6" s="240" t="s">
        <v>61</v>
      </c>
      <c r="L6" s="240" t="s">
        <v>62</v>
      </c>
      <c r="M6" s="240" t="s">
        <v>63</v>
      </c>
      <c r="N6" s="240" t="s">
        <v>64</v>
      </c>
      <c r="O6" s="240" t="s">
        <v>65</v>
      </c>
      <c r="P6" s="240" t="s">
        <v>66</v>
      </c>
      <c r="Q6" s="240" t="s">
        <v>67</v>
      </c>
    </row>
    <row r="7" spans="1:33" s="241" customFormat="1" ht="12.75" x14ac:dyDescent="0.2">
      <c r="A7" s="24" t="s">
        <v>68</v>
      </c>
      <c r="B7" s="24"/>
      <c r="C7" s="24" t="s">
        <v>69</v>
      </c>
      <c r="D7" s="24">
        <f>+D8</f>
        <v>154682951</v>
      </c>
      <c r="E7" s="24">
        <f>+E8</f>
        <v>154682951</v>
      </c>
      <c r="F7" s="24">
        <f t="shared" ref="F7:Q7" si="0">+F8</f>
        <v>0</v>
      </c>
      <c r="G7" s="24">
        <f t="shared" si="0"/>
        <v>0</v>
      </c>
      <c r="H7" s="24">
        <f t="shared" si="0"/>
        <v>0</v>
      </c>
      <c r="I7" s="24">
        <f t="shared" si="0"/>
        <v>0</v>
      </c>
      <c r="J7" s="24">
        <f t="shared" si="0"/>
        <v>0</v>
      </c>
      <c r="K7" s="24">
        <f t="shared" si="0"/>
        <v>0</v>
      </c>
      <c r="L7" s="24">
        <f t="shared" si="0"/>
        <v>0</v>
      </c>
      <c r="M7" s="24">
        <f t="shared" si="0"/>
        <v>0</v>
      </c>
      <c r="N7" s="24">
        <f t="shared" si="0"/>
        <v>0</v>
      </c>
      <c r="O7" s="24">
        <f t="shared" si="0"/>
        <v>0</v>
      </c>
      <c r="P7" s="24">
        <f t="shared" si="0"/>
        <v>0</v>
      </c>
      <c r="Q7" s="24">
        <f t="shared" si="0"/>
        <v>154682951</v>
      </c>
    </row>
    <row r="8" spans="1:33" s="241" customFormat="1" ht="12.75" x14ac:dyDescent="0.2">
      <c r="A8" s="28" t="s">
        <v>256</v>
      </c>
      <c r="B8" s="28"/>
      <c r="C8" s="28" t="s">
        <v>257</v>
      </c>
      <c r="D8" s="28">
        <f t="shared" ref="D8:Q8" si="1">+D10</f>
        <v>154682951</v>
      </c>
      <c r="E8" s="28">
        <f t="shared" si="1"/>
        <v>154682951</v>
      </c>
      <c r="F8" s="28">
        <f t="shared" si="1"/>
        <v>0</v>
      </c>
      <c r="G8" s="28">
        <f t="shared" si="1"/>
        <v>0</v>
      </c>
      <c r="H8" s="28">
        <f t="shared" si="1"/>
        <v>0</v>
      </c>
      <c r="I8" s="28">
        <f t="shared" si="1"/>
        <v>0</v>
      </c>
      <c r="J8" s="28">
        <f t="shared" si="1"/>
        <v>0</v>
      </c>
      <c r="K8" s="28">
        <f t="shared" si="1"/>
        <v>0</v>
      </c>
      <c r="L8" s="28">
        <f t="shared" si="1"/>
        <v>0</v>
      </c>
      <c r="M8" s="28">
        <f t="shared" si="1"/>
        <v>0</v>
      </c>
      <c r="N8" s="28">
        <f t="shared" si="1"/>
        <v>0</v>
      </c>
      <c r="O8" s="28">
        <f t="shared" si="1"/>
        <v>0</v>
      </c>
      <c r="P8" s="28">
        <f t="shared" si="1"/>
        <v>0</v>
      </c>
      <c r="Q8" s="28">
        <f t="shared" si="1"/>
        <v>154682951</v>
      </c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</row>
    <row r="9" spans="1:33" s="238" customFormat="1" ht="23.25" customHeight="1" x14ac:dyDescent="0.2">
      <c r="A9" s="167" t="s">
        <v>284</v>
      </c>
      <c r="B9" s="33"/>
      <c r="C9" s="106" t="s">
        <v>285</v>
      </c>
      <c r="D9" s="107">
        <f>+D10</f>
        <v>154682951</v>
      </c>
      <c r="E9" s="107">
        <f>+E10</f>
        <v>154682951</v>
      </c>
      <c r="F9" s="107">
        <f t="shared" ref="F9:P9" si="2">+F10</f>
        <v>0</v>
      </c>
      <c r="G9" s="107">
        <f t="shared" si="2"/>
        <v>0</v>
      </c>
      <c r="H9" s="107">
        <f t="shared" si="2"/>
        <v>0</v>
      </c>
      <c r="I9" s="107">
        <f t="shared" si="2"/>
        <v>0</v>
      </c>
      <c r="J9" s="107">
        <f t="shared" si="2"/>
        <v>0</v>
      </c>
      <c r="K9" s="242">
        <v>0</v>
      </c>
      <c r="L9" s="107">
        <f t="shared" si="2"/>
        <v>0</v>
      </c>
      <c r="M9" s="107">
        <f t="shared" si="2"/>
        <v>0</v>
      </c>
      <c r="N9" s="107">
        <f t="shared" si="2"/>
        <v>0</v>
      </c>
      <c r="O9" s="107">
        <f t="shared" si="2"/>
        <v>0</v>
      </c>
      <c r="P9" s="107">
        <f t="shared" si="2"/>
        <v>0</v>
      </c>
      <c r="Q9" s="107">
        <f>+Q10</f>
        <v>154682951</v>
      </c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</row>
    <row r="10" spans="1:33" ht="23.25" customHeight="1" x14ac:dyDescent="0.2">
      <c r="A10" s="243" t="s">
        <v>286</v>
      </c>
      <c r="B10" s="244"/>
      <c r="C10" s="243" t="s">
        <v>287</v>
      </c>
      <c r="D10" s="95">
        <f>D11</f>
        <v>154682951</v>
      </c>
      <c r="E10" s="95">
        <f>E11</f>
        <v>154682951</v>
      </c>
      <c r="F10" s="95">
        <f t="shared" ref="F10:P10" si="3">F11</f>
        <v>0</v>
      </c>
      <c r="G10" s="95">
        <f t="shared" si="3"/>
        <v>0</v>
      </c>
      <c r="H10" s="95">
        <f t="shared" si="3"/>
        <v>0</v>
      </c>
      <c r="I10" s="95">
        <f t="shared" si="3"/>
        <v>0</v>
      </c>
      <c r="J10" s="95">
        <f t="shared" si="3"/>
        <v>0</v>
      </c>
      <c r="K10" s="95">
        <f t="shared" si="3"/>
        <v>0</v>
      </c>
      <c r="L10" s="95">
        <f t="shared" si="3"/>
        <v>0</v>
      </c>
      <c r="M10" s="95">
        <f t="shared" si="3"/>
        <v>0</v>
      </c>
      <c r="N10" s="95">
        <f t="shared" si="3"/>
        <v>0</v>
      </c>
      <c r="O10" s="95">
        <f t="shared" si="3"/>
        <v>0</v>
      </c>
      <c r="P10" s="95">
        <f t="shared" si="3"/>
        <v>0</v>
      </c>
      <c r="Q10" s="95">
        <f>Q11</f>
        <v>154682951</v>
      </c>
    </row>
    <row r="11" spans="1:33" ht="22.5" customHeight="1" x14ac:dyDescent="0.2">
      <c r="A11" s="245" t="s">
        <v>288</v>
      </c>
      <c r="B11" s="246" t="s">
        <v>79</v>
      </c>
      <c r="C11" s="114" t="s">
        <v>289</v>
      </c>
      <c r="D11" s="143">
        <v>154682951</v>
      </c>
      <c r="E11" s="247">
        <v>154682951</v>
      </c>
      <c r="F11" s="247">
        <v>0</v>
      </c>
      <c r="G11" s="247">
        <v>0</v>
      </c>
      <c r="H11" s="247">
        <v>0</v>
      </c>
      <c r="I11" s="247">
        <v>0</v>
      </c>
      <c r="J11" s="247">
        <v>0</v>
      </c>
      <c r="K11" s="247">
        <v>0</v>
      </c>
      <c r="L11" s="247">
        <v>0</v>
      </c>
      <c r="M11" s="247">
        <v>0</v>
      </c>
      <c r="N11" s="247">
        <v>0</v>
      </c>
      <c r="O11" s="247">
        <v>0</v>
      </c>
      <c r="P11" s="247">
        <v>0</v>
      </c>
      <c r="Q11" s="247">
        <f>SUM(E11:P11)</f>
        <v>154682951</v>
      </c>
    </row>
    <row r="12" spans="1:33" ht="12.75" x14ac:dyDescent="0.2">
      <c r="A12" s="248" t="s">
        <v>310</v>
      </c>
      <c r="B12" s="209"/>
      <c r="C12" s="197" t="s">
        <v>311</v>
      </c>
      <c r="D12" s="197">
        <f>SUM(D13:D15)</f>
        <v>80802117.480000004</v>
      </c>
      <c r="E12" s="197">
        <f>SUM(E13:E15)</f>
        <v>69553717.480000004</v>
      </c>
      <c r="F12" s="197">
        <f>SUM(F13:F15)</f>
        <v>11248400</v>
      </c>
      <c r="G12" s="197">
        <f t="shared" ref="G12:Q12" si="4">SUM(G13:G15)</f>
        <v>0</v>
      </c>
      <c r="H12" s="197">
        <f t="shared" si="4"/>
        <v>0</v>
      </c>
      <c r="I12" s="197">
        <f t="shared" si="4"/>
        <v>0</v>
      </c>
      <c r="J12" s="197">
        <f t="shared" si="4"/>
        <v>0</v>
      </c>
      <c r="K12" s="197">
        <f t="shared" si="4"/>
        <v>0</v>
      </c>
      <c r="L12" s="197">
        <f t="shared" si="4"/>
        <v>0</v>
      </c>
      <c r="M12" s="197">
        <f t="shared" si="4"/>
        <v>0</v>
      </c>
      <c r="N12" s="197">
        <f t="shared" si="4"/>
        <v>0</v>
      </c>
      <c r="O12" s="197">
        <f t="shared" si="4"/>
        <v>0</v>
      </c>
      <c r="P12" s="197">
        <f t="shared" si="4"/>
        <v>0</v>
      </c>
      <c r="Q12" s="197">
        <f t="shared" si="4"/>
        <v>80802117.480000004</v>
      </c>
    </row>
    <row r="13" spans="1:33" ht="34.5" customHeight="1" x14ac:dyDescent="0.2">
      <c r="A13" s="143" t="s">
        <v>317</v>
      </c>
      <c r="B13" s="246" t="s">
        <v>79</v>
      </c>
      <c r="C13" s="249" t="s">
        <v>313</v>
      </c>
      <c r="D13" s="250">
        <v>68735131</v>
      </c>
      <c r="E13" s="247">
        <v>57486731</v>
      </c>
      <c r="F13" s="247">
        <v>11248400</v>
      </c>
      <c r="G13" s="247">
        <v>0</v>
      </c>
      <c r="H13" s="247">
        <v>0</v>
      </c>
      <c r="I13" s="247"/>
      <c r="J13" s="247"/>
      <c r="K13" s="247"/>
      <c r="L13" s="247"/>
      <c r="M13" s="247"/>
      <c r="N13" s="247"/>
      <c r="O13" s="247"/>
      <c r="P13" s="247"/>
      <c r="Q13" s="247">
        <f>SUM(E13:P13)</f>
        <v>68735131</v>
      </c>
    </row>
    <row r="14" spans="1:33" ht="34.5" customHeight="1" x14ac:dyDescent="0.2">
      <c r="A14" s="143" t="s">
        <v>318</v>
      </c>
      <c r="B14" s="199" t="s">
        <v>79</v>
      </c>
      <c r="C14" s="200" t="s">
        <v>313</v>
      </c>
      <c r="D14" s="143">
        <v>9266986.4800000004</v>
      </c>
      <c r="E14" s="247">
        <v>9266986.4800000004</v>
      </c>
      <c r="F14" s="247">
        <v>0</v>
      </c>
      <c r="G14" s="247">
        <v>0</v>
      </c>
      <c r="H14" s="247">
        <v>0</v>
      </c>
      <c r="I14" s="247"/>
      <c r="J14" s="247"/>
      <c r="K14" s="247"/>
      <c r="L14" s="247"/>
      <c r="M14" s="247"/>
      <c r="N14" s="247"/>
      <c r="O14" s="247"/>
      <c r="P14" s="247"/>
      <c r="Q14" s="247">
        <f t="shared" ref="Q14:Q15" si="5">SUM(E14:P14)</f>
        <v>9266986.4800000004</v>
      </c>
    </row>
    <row r="15" spans="1:33" ht="34.5" customHeight="1" x14ac:dyDescent="0.2">
      <c r="A15" s="143" t="s">
        <v>320</v>
      </c>
      <c r="B15" s="251" t="s">
        <v>79</v>
      </c>
      <c r="C15" s="252" t="s">
        <v>321</v>
      </c>
      <c r="D15" s="253">
        <v>2800000</v>
      </c>
      <c r="E15" s="247">
        <v>2800000</v>
      </c>
      <c r="F15" s="247">
        <v>0</v>
      </c>
      <c r="G15" s="247">
        <v>0</v>
      </c>
      <c r="H15" s="247">
        <v>0</v>
      </c>
      <c r="I15" s="247"/>
      <c r="J15" s="247"/>
      <c r="K15" s="247"/>
      <c r="L15" s="247"/>
      <c r="M15" s="247"/>
      <c r="N15" s="247"/>
      <c r="O15" s="247"/>
      <c r="P15" s="247"/>
      <c r="Q15" s="247">
        <f t="shared" si="5"/>
        <v>2800000</v>
      </c>
    </row>
    <row r="16" spans="1:33" s="238" customFormat="1" ht="17.25" customHeight="1" x14ac:dyDescent="0.2">
      <c r="A16" s="346" t="s">
        <v>331</v>
      </c>
      <c r="B16" s="347"/>
      <c r="C16" s="348"/>
      <c r="D16" s="254">
        <f t="shared" ref="D16:Q16" si="6">+D7+D12</f>
        <v>235485068.48000002</v>
      </c>
      <c r="E16" s="254">
        <f t="shared" si="6"/>
        <v>224236668.48000002</v>
      </c>
      <c r="F16" s="254">
        <f t="shared" si="6"/>
        <v>11248400</v>
      </c>
      <c r="G16" s="254">
        <f t="shared" si="6"/>
        <v>0</v>
      </c>
      <c r="H16" s="254">
        <f t="shared" si="6"/>
        <v>0</v>
      </c>
      <c r="I16" s="254">
        <f t="shared" si="6"/>
        <v>0</v>
      </c>
      <c r="J16" s="254">
        <f t="shared" si="6"/>
        <v>0</v>
      </c>
      <c r="K16" s="254">
        <f t="shared" si="6"/>
        <v>0</v>
      </c>
      <c r="L16" s="254">
        <f t="shared" si="6"/>
        <v>0</v>
      </c>
      <c r="M16" s="254">
        <f t="shared" si="6"/>
        <v>0</v>
      </c>
      <c r="N16" s="254">
        <f t="shared" si="6"/>
        <v>0</v>
      </c>
      <c r="O16" s="254">
        <f t="shared" si="6"/>
        <v>0</v>
      </c>
      <c r="P16" s="254">
        <f t="shared" si="6"/>
        <v>0</v>
      </c>
      <c r="Q16" s="254">
        <f t="shared" si="6"/>
        <v>235485068.48000002</v>
      </c>
    </row>
    <row r="17" spans="4:19" s="206" customFormat="1" x14ac:dyDescent="0.2">
      <c r="D17" s="267"/>
      <c r="E17" s="267"/>
      <c r="S17" s="5"/>
    </row>
    <row r="18" spans="4:19" s="206" customFormat="1" x14ac:dyDescent="0.2">
      <c r="D18" s="267"/>
      <c r="E18" s="318"/>
      <c r="F18" s="318"/>
      <c r="Q18" s="318"/>
    </row>
    <row r="19" spans="4:19" s="206" customFormat="1" x14ac:dyDescent="0.2">
      <c r="D19" s="267"/>
      <c r="E19" s="267"/>
      <c r="Q19" s="318"/>
    </row>
    <row r="20" spans="4:19" x14ac:dyDescent="0.2">
      <c r="F20" s="256"/>
      <c r="Q20" s="255"/>
    </row>
    <row r="22" spans="4:19" x14ac:dyDescent="0.2">
      <c r="Q22" s="255"/>
      <c r="R22" s="255"/>
      <c r="S22" s="255"/>
    </row>
    <row r="23" spans="4:19" x14ac:dyDescent="0.2">
      <c r="E23" s="236">
        <v>0</v>
      </c>
      <c r="Q23" s="236">
        <f>D16-Q16</f>
        <v>0</v>
      </c>
    </row>
  </sheetData>
  <mergeCells count="9">
    <mergeCell ref="P4:Q4"/>
    <mergeCell ref="P5:Q5"/>
    <mergeCell ref="A16:C16"/>
    <mergeCell ref="D1:O1"/>
    <mergeCell ref="P1:Q1"/>
    <mergeCell ref="D2:O2"/>
    <mergeCell ref="P2:Q2"/>
    <mergeCell ref="D3:O3"/>
    <mergeCell ref="P3:Q3"/>
  </mergeCells>
  <pageMargins left="0.70866141732283472" right="0.70866141732283472" top="0.74803149606299213" bottom="0.74803149606299213" header="0.31496062992125984" footer="0.31496062992125984"/>
  <pageSetup scale="70" orientation="portrait" r:id="rId1"/>
  <ignoredErrors>
    <ignoredError sqref="D8:Q8 D12:P12" formula="1"/>
    <ignoredError sqref="B11:B15" numberStoredAsText="1"/>
    <ignoredError sqref="Q12" formula="1" formulaRange="1"/>
    <ignoredError sqref="Q11 Q13:Q1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AD5C2-BE03-4A54-A43A-41C23DE905F9}">
  <sheetPr>
    <tabColor theme="0" tint="-0.249977111117893"/>
  </sheetPr>
  <dimension ref="A1:AH83"/>
  <sheetViews>
    <sheetView workbookViewId="0">
      <pane ySplit="6" topLeftCell="A31" activePane="bottomLeft" state="frozen"/>
      <selection pane="bottomLeft" activeCell="E53" sqref="E53"/>
    </sheetView>
  </sheetViews>
  <sheetFormatPr baseColWidth="10" defaultRowHeight="11.25" x14ac:dyDescent="0.2"/>
  <cols>
    <col min="1" max="1" width="23.42578125" style="206" customWidth="1"/>
    <col min="2" max="2" width="4" style="206" bestFit="1" customWidth="1"/>
    <col min="3" max="3" width="69" style="206" customWidth="1"/>
    <col min="4" max="4" width="16.42578125" style="206" customWidth="1"/>
    <col min="5" max="5" width="16.42578125" style="267" customWidth="1"/>
    <col min="6" max="16" width="16.42578125" style="267" hidden="1" customWidth="1"/>
    <col min="17" max="18" width="16.42578125" style="267" customWidth="1"/>
    <col min="19" max="19" width="16.42578125" style="267" hidden="1" customWidth="1"/>
    <col min="20" max="20" width="16.42578125" style="206" hidden="1" customWidth="1"/>
    <col min="21" max="21" width="17.85546875" style="206" hidden="1" customWidth="1"/>
    <col min="22" max="29" width="16.42578125" style="206" hidden="1" customWidth="1"/>
    <col min="30" max="30" width="16.42578125" style="206" customWidth="1"/>
    <col min="31" max="31" width="18.140625" style="206" customWidth="1"/>
    <col min="32" max="32" width="17.140625" style="206" customWidth="1"/>
    <col min="33" max="33" width="15.28515625" style="206" bestFit="1" customWidth="1"/>
    <col min="34" max="34" width="18.7109375" style="206" bestFit="1" customWidth="1"/>
    <col min="35" max="36" width="12" style="206" bestFit="1" customWidth="1"/>
    <col min="37" max="16384" width="11.42578125" style="206"/>
  </cols>
  <sheetData>
    <row r="1" spans="1:34" ht="22.5" customHeight="1" x14ac:dyDescent="0.25">
      <c r="A1" s="257"/>
      <c r="B1" s="258"/>
      <c r="C1" s="259"/>
      <c r="D1" s="362" t="s">
        <v>0</v>
      </c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25" t="s">
        <v>332</v>
      </c>
      <c r="AE1" s="326"/>
    </row>
    <row r="2" spans="1:34" ht="22.5" customHeight="1" x14ac:dyDescent="0.2">
      <c r="A2" s="260"/>
      <c r="B2" s="261"/>
      <c r="C2" s="262"/>
      <c r="D2" s="363" t="s">
        <v>2</v>
      </c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29" t="s">
        <v>3</v>
      </c>
      <c r="AE2" s="330"/>
    </row>
    <row r="3" spans="1:34" ht="22.5" customHeight="1" thickBot="1" x14ac:dyDescent="0.25">
      <c r="A3" s="263"/>
      <c r="B3" s="264"/>
      <c r="C3" s="265"/>
      <c r="D3" s="363" t="s">
        <v>333</v>
      </c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4"/>
      <c r="AE3" s="365"/>
    </row>
    <row r="4" spans="1:34" ht="12.75" x14ac:dyDescent="0.2">
      <c r="A4" s="266" t="s">
        <v>5</v>
      </c>
      <c r="S4" s="268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333" t="s">
        <v>334</v>
      </c>
      <c r="AE4" s="334"/>
    </row>
    <row r="5" spans="1:34" ht="13.5" thickBot="1" x14ac:dyDescent="0.25">
      <c r="A5" s="266" t="s">
        <v>335</v>
      </c>
      <c r="S5" s="270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339"/>
      <c r="AE5" s="340"/>
    </row>
    <row r="6" spans="1:34" s="273" customFormat="1" ht="24" x14ac:dyDescent="0.2">
      <c r="A6" s="271" t="s">
        <v>9</v>
      </c>
      <c r="B6" s="271" t="s">
        <v>10</v>
      </c>
      <c r="C6" s="271" t="s">
        <v>11</v>
      </c>
      <c r="D6" s="271" t="s">
        <v>336</v>
      </c>
      <c r="E6" s="271" t="s">
        <v>337</v>
      </c>
      <c r="F6" s="272" t="s">
        <v>42</v>
      </c>
      <c r="G6" s="272" t="s">
        <v>43</v>
      </c>
      <c r="H6" s="272" t="s">
        <v>44</v>
      </c>
      <c r="I6" s="272" t="s">
        <v>45</v>
      </c>
      <c r="J6" s="272" t="s">
        <v>46</v>
      </c>
      <c r="K6" s="272" t="s">
        <v>47</v>
      </c>
      <c r="L6" s="272" t="s">
        <v>48</v>
      </c>
      <c r="M6" s="272" t="s">
        <v>49</v>
      </c>
      <c r="N6" s="272" t="s">
        <v>50</v>
      </c>
      <c r="O6" s="272" t="s">
        <v>51</v>
      </c>
      <c r="P6" s="272" t="s">
        <v>52</v>
      </c>
      <c r="Q6" s="272" t="s">
        <v>53</v>
      </c>
      <c r="R6" s="272" t="s">
        <v>54</v>
      </c>
      <c r="S6" s="272" t="s">
        <v>55</v>
      </c>
      <c r="T6" s="272" t="s">
        <v>56</v>
      </c>
      <c r="U6" s="272" t="s">
        <v>57</v>
      </c>
      <c r="V6" s="272" t="s">
        <v>58</v>
      </c>
      <c r="W6" s="272" t="s">
        <v>59</v>
      </c>
      <c r="X6" s="272" t="s">
        <v>60</v>
      </c>
      <c r="Y6" s="272" t="s">
        <v>61</v>
      </c>
      <c r="Z6" s="272" t="s">
        <v>62</v>
      </c>
      <c r="AA6" s="272" t="s">
        <v>63</v>
      </c>
      <c r="AB6" s="272" t="s">
        <v>64</v>
      </c>
      <c r="AC6" s="272" t="s">
        <v>65</v>
      </c>
      <c r="AD6" s="272" t="s">
        <v>66</v>
      </c>
      <c r="AE6" s="272" t="s">
        <v>67</v>
      </c>
    </row>
    <row r="7" spans="1:34" s="273" customFormat="1" ht="23.25" customHeight="1" x14ac:dyDescent="0.2">
      <c r="A7" s="274" t="s">
        <v>68</v>
      </c>
      <c r="B7" s="274"/>
      <c r="C7" s="274" t="s">
        <v>69</v>
      </c>
      <c r="D7" s="274">
        <f t="shared" ref="D7:AD7" si="0">+D8+D13+D40</f>
        <v>1691829016.4900002</v>
      </c>
      <c r="E7" s="274">
        <f t="shared" si="0"/>
        <v>1553145142.26</v>
      </c>
      <c r="F7" s="274">
        <f t="shared" si="0"/>
        <v>310498905.38999999</v>
      </c>
      <c r="G7" s="274">
        <f>+G8+G13+G40</f>
        <v>586558073.76999998</v>
      </c>
      <c r="H7" s="274">
        <f>+H8+H13+H40</f>
        <v>13870770.75</v>
      </c>
      <c r="I7" s="274">
        <f t="shared" ref="I7:Q7" si="1">+I8+I13+I40</f>
        <v>322423010</v>
      </c>
      <c r="J7" s="274">
        <f t="shared" si="1"/>
        <v>83244402</v>
      </c>
      <c r="K7" s="274">
        <f t="shared" si="1"/>
        <v>26355892</v>
      </c>
      <c r="L7" s="274">
        <f t="shared" si="1"/>
        <v>10957958</v>
      </c>
      <c r="M7" s="274">
        <f t="shared" si="1"/>
        <v>0</v>
      </c>
      <c r="N7" s="274">
        <f t="shared" si="1"/>
        <v>188144403.78999999</v>
      </c>
      <c r="O7" s="274">
        <f t="shared" si="1"/>
        <v>0</v>
      </c>
      <c r="P7" s="274">
        <f t="shared" si="1"/>
        <v>0</v>
      </c>
      <c r="Q7" s="274">
        <f t="shared" si="1"/>
        <v>0</v>
      </c>
      <c r="R7" s="274">
        <f t="shared" si="0"/>
        <v>1542053415.6999998</v>
      </c>
      <c r="S7" s="274">
        <f t="shared" si="0"/>
        <v>11094873.02</v>
      </c>
      <c r="T7" s="274">
        <f t="shared" si="0"/>
        <v>326398481.69</v>
      </c>
      <c r="U7" s="274">
        <f t="shared" si="0"/>
        <v>561726614.45000005</v>
      </c>
      <c r="V7" s="274">
        <f t="shared" si="0"/>
        <v>282489550.75</v>
      </c>
      <c r="W7" s="274">
        <f>+W8+W13+W40</f>
        <v>59603422</v>
      </c>
      <c r="X7" s="274">
        <f t="shared" si="0"/>
        <v>75282220</v>
      </c>
      <c r="Y7" s="274">
        <f>+Y8+Y13+Y40</f>
        <v>37313850</v>
      </c>
      <c r="Z7" s="274">
        <f t="shared" si="0"/>
        <v>0</v>
      </c>
      <c r="AA7" s="274">
        <f t="shared" si="0"/>
        <v>188144403.78999999</v>
      </c>
      <c r="AB7" s="274">
        <f t="shared" si="0"/>
        <v>0</v>
      </c>
      <c r="AC7" s="274">
        <f t="shared" si="0"/>
        <v>0</v>
      </c>
      <c r="AD7" s="274">
        <f t="shared" si="0"/>
        <v>0</v>
      </c>
      <c r="AE7" s="274">
        <f>+AE8+AE13+AE40</f>
        <v>1542053415.6999998</v>
      </c>
      <c r="AF7" s="275"/>
    </row>
    <row r="8" spans="1:34" s="277" customFormat="1" ht="18" customHeight="1" x14ac:dyDescent="0.2">
      <c r="A8" s="104" t="s">
        <v>70</v>
      </c>
      <c r="B8" s="100"/>
      <c r="C8" s="276" t="s">
        <v>71</v>
      </c>
      <c r="D8" s="104">
        <f>+D9</f>
        <v>2322079</v>
      </c>
      <c r="E8" s="104">
        <f t="shared" ref="E8:AE9" si="2">+E9</f>
        <v>2162990</v>
      </c>
      <c r="F8" s="104">
        <f t="shared" si="2"/>
        <v>0</v>
      </c>
      <c r="G8" s="104">
        <f>+G9</f>
        <v>0</v>
      </c>
      <c r="H8" s="104">
        <f t="shared" si="2"/>
        <v>2162990</v>
      </c>
      <c r="I8" s="104">
        <f t="shared" si="2"/>
        <v>0</v>
      </c>
      <c r="J8" s="104">
        <f t="shared" si="2"/>
        <v>0</v>
      </c>
      <c r="K8" s="104">
        <f t="shared" si="2"/>
        <v>0</v>
      </c>
      <c r="L8" s="104">
        <f t="shared" si="2"/>
        <v>0</v>
      </c>
      <c r="M8" s="104">
        <f t="shared" si="2"/>
        <v>0</v>
      </c>
      <c r="N8" s="104">
        <f t="shared" si="2"/>
        <v>0</v>
      </c>
      <c r="O8" s="104">
        <f t="shared" si="2"/>
        <v>0</v>
      </c>
      <c r="P8" s="104">
        <f t="shared" si="2"/>
        <v>0</v>
      </c>
      <c r="Q8" s="104">
        <f t="shared" si="2"/>
        <v>0</v>
      </c>
      <c r="R8" s="104">
        <f t="shared" si="2"/>
        <v>2162990</v>
      </c>
      <c r="S8" s="104">
        <f t="shared" si="2"/>
        <v>0</v>
      </c>
      <c r="T8" s="104">
        <f t="shared" si="2"/>
        <v>0</v>
      </c>
      <c r="U8" s="104">
        <f t="shared" si="2"/>
        <v>2162990</v>
      </c>
      <c r="V8" s="104">
        <f t="shared" si="2"/>
        <v>0</v>
      </c>
      <c r="W8" s="104">
        <f t="shared" si="2"/>
        <v>0</v>
      </c>
      <c r="X8" s="104">
        <f t="shared" si="2"/>
        <v>0</v>
      </c>
      <c r="Y8" s="104">
        <f t="shared" si="2"/>
        <v>0</v>
      </c>
      <c r="Z8" s="104">
        <f t="shared" si="2"/>
        <v>0</v>
      </c>
      <c r="AA8" s="104">
        <f t="shared" si="2"/>
        <v>0</v>
      </c>
      <c r="AB8" s="104">
        <f t="shared" si="2"/>
        <v>0</v>
      </c>
      <c r="AC8" s="104">
        <f t="shared" si="2"/>
        <v>0</v>
      </c>
      <c r="AD8" s="104">
        <f t="shared" si="2"/>
        <v>0</v>
      </c>
      <c r="AE8" s="104">
        <f t="shared" si="2"/>
        <v>2162990</v>
      </c>
      <c r="AF8" s="275"/>
    </row>
    <row r="9" spans="1:34" s="277" customFormat="1" ht="18" customHeight="1" x14ac:dyDescent="0.2">
      <c r="A9" s="32" t="s">
        <v>72</v>
      </c>
      <c r="B9" s="33"/>
      <c r="C9" s="106" t="s">
        <v>73</v>
      </c>
      <c r="D9" s="32">
        <f>+D10</f>
        <v>2322079</v>
      </c>
      <c r="E9" s="32">
        <f>+E10</f>
        <v>2162990</v>
      </c>
      <c r="F9" s="32">
        <f t="shared" si="2"/>
        <v>0</v>
      </c>
      <c r="G9" s="32">
        <f>+G10</f>
        <v>0</v>
      </c>
      <c r="H9" s="32">
        <f t="shared" si="2"/>
        <v>2162990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  <c r="M9" s="32">
        <f t="shared" si="2"/>
        <v>0</v>
      </c>
      <c r="N9" s="32">
        <f t="shared" si="2"/>
        <v>0</v>
      </c>
      <c r="O9" s="32">
        <f t="shared" si="2"/>
        <v>0</v>
      </c>
      <c r="P9" s="32">
        <f t="shared" si="2"/>
        <v>0</v>
      </c>
      <c r="Q9" s="32">
        <f t="shared" si="2"/>
        <v>0</v>
      </c>
      <c r="R9" s="32">
        <f t="shared" si="2"/>
        <v>2162990</v>
      </c>
      <c r="S9" s="32">
        <f t="shared" si="2"/>
        <v>0</v>
      </c>
      <c r="T9" s="32">
        <f t="shared" si="2"/>
        <v>0</v>
      </c>
      <c r="U9" s="32">
        <f t="shared" si="2"/>
        <v>2162990</v>
      </c>
      <c r="V9" s="32">
        <f t="shared" si="2"/>
        <v>0</v>
      </c>
      <c r="W9" s="32">
        <f t="shared" si="2"/>
        <v>0</v>
      </c>
      <c r="X9" s="32">
        <f t="shared" si="2"/>
        <v>0</v>
      </c>
      <c r="Y9" s="32">
        <f t="shared" si="2"/>
        <v>0</v>
      </c>
      <c r="Z9" s="32">
        <f t="shared" si="2"/>
        <v>0</v>
      </c>
      <c r="AA9" s="32">
        <f t="shared" si="2"/>
        <v>0</v>
      </c>
      <c r="AB9" s="32">
        <f t="shared" si="2"/>
        <v>0</v>
      </c>
      <c r="AC9" s="32">
        <f t="shared" si="2"/>
        <v>0</v>
      </c>
      <c r="AD9" s="32">
        <f t="shared" si="2"/>
        <v>0</v>
      </c>
      <c r="AE9" s="32">
        <f t="shared" si="2"/>
        <v>2162990</v>
      </c>
      <c r="AF9" s="275"/>
      <c r="AG9" s="278"/>
      <c r="AH9" s="279"/>
    </row>
    <row r="10" spans="1:34" s="277" customFormat="1" ht="18" customHeight="1" x14ac:dyDescent="0.2">
      <c r="A10" s="32" t="s">
        <v>74</v>
      </c>
      <c r="B10" s="33"/>
      <c r="C10" s="106" t="s">
        <v>75</v>
      </c>
      <c r="D10" s="32">
        <f>+D11</f>
        <v>2322079</v>
      </c>
      <c r="E10" s="32">
        <f t="shared" ref="E10:AE10" si="3">+E12</f>
        <v>2162990</v>
      </c>
      <c r="F10" s="32">
        <f>+F11</f>
        <v>0</v>
      </c>
      <c r="G10" s="32">
        <f>+G11</f>
        <v>0</v>
      </c>
      <c r="H10" s="32">
        <f t="shared" si="3"/>
        <v>2162990</v>
      </c>
      <c r="I10" s="32">
        <f t="shared" si="3"/>
        <v>0</v>
      </c>
      <c r="J10" s="32">
        <f t="shared" si="3"/>
        <v>0</v>
      </c>
      <c r="K10" s="32">
        <f t="shared" si="3"/>
        <v>0</v>
      </c>
      <c r="L10" s="32">
        <f t="shared" si="3"/>
        <v>0</v>
      </c>
      <c r="M10" s="32">
        <f t="shared" si="3"/>
        <v>0</v>
      </c>
      <c r="N10" s="32">
        <f t="shared" si="3"/>
        <v>0</v>
      </c>
      <c r="O10" s="32">
        <f t="shared" si="3"/>
        <v>0</v>
      </c>
      <c r="P10" s="32">
        <f t="shared" si="3"/>
        <v>0</v>
      </c>
      <c r="Q10" s="32">
        <f t="shared" si="3"/>
        <v>0</v>
      </c>
      <c r="R10" s="32">
        <f t="shared" si="3"/>
        <v>2162990</v>
      </c>
      <c r="S10" s="32">
        <f t="shared" si="3"/>
        <v>0</v>
      </c>
      <c r="T10" s="32">
        <f t="shared" si="3"/>
        <v>0</v>
      </c>
      <c r="U10" s="32">
        <f t="shared" si="3"/>
        <v>2162990</v>
      </c>
      <c r="V10" s="32">
        <f t="shared" si="3"/>
        <v>0</v>
      </c>
      <c r="W10" s="32">
        <f t="shared" si="3"/>
        <v>0</v>
      </c>
      <c r="X10" s="32">
        <f t="shared" si="3"/>
        <v>0</v>
      </c>
      <c r="Y10" s="32">
        <f t="shared" si="3"/>
        <v>0</v>
      </c>
      <c r="Z10" s="32">
        <f t="shared" si="3"/>
        <v>0</v>
      </c>
      <c r="AA10" s="32">
        <f t="shared" si="3"/>
        <v>0</v>
      </c>
      <c r="AB10" s="32">
        <f t="shared" si="3"/>
        <v>0</v>
      </c>
      <c r="AC10" s="32">
        <f t="shared" si="3"/>
        <v>0</v>
      </c>
      <c r="AD10" s="32">
        <f t="shared" si="3"/>
        <v>0</v>
      </c>
      <c r="AE10" s="32">
        <f t="shared" si="3"/>
        <v>2162990</v>
      </c>
      <c r="AF10" s="275"/>
      <c r="AG10" s="278"/>
      <c r="AH10" s="279"/>
    </row>
    <row r="11" spans="1:34" s="277" customFormat="1" ht="18" customHeight="1" x14ac:dyDescent="0.2">
      <c r="A11" s="280" t="s">
        <v>76</v>
      </c>
      <c r="B11" s="281"/>
      <c r="C11" s="282" t="s">
        <v>77</v>
      </c>
      <c r="D11" s="280">
        <f>+D12</f>
        <v>2322079</v>
      </c>
      <c r="E11" s="280">
        <f>SUM(E12)</f>
        <v>2162990</v>
      </c>
      <c r="F11" s="280">
        <f>SUM(F12)</f>
        <v>0</v>
      </c>
      <c r="G11" s="280">
        <f>SUM(G12)</f>
        <v>0</v>
      </c>
      <c r="H11" s="280">
        <f t="shared" ref="H11:AE11" si="4">SUM(H12)</f>
        <v>2162990</v>
      </c>
      <c r="I11" s="280">
        <f t="shared" si="4"/>
        <v>0</v>
      </c>
      <c r="J11" s="280">
        <f t="shared" si="4"/>
        <v>0</v>
      </c>
      <c r="K11" s="280">
        <f t="shared" si="4"/>
        <v>0</v>
      </c>
      <c r="L11" s="280">
        <f t="shared" si="4"/>
        <v>0</v>
      </c>
      <c r="M11" s="280">
        <f t="shared" si="4"/>
        <v>0</v>
      </c>
      <c r="N11" s="280">
        <f t="shared" si="4"/>
        <v>0</v>
      </c>
      <c r="O11" s="280">
        <f t="shared" si="4"/>
        <v>0</v>
      </c>
      <c r="P11" s="280">
        <f t="shared" si="4"/>
        <v>0</v>
      </c>
      <c r="Q11" s="280">
        <f t="shared" si="4"/>
        <v>0</v>
      </c>
      <c r="R11" s="280">
        <f t="shared" si="4"/>
        <v>2162990</v>
      </c>
      <c r="S11" s="280">
        <f t="shared" si="4"/>
        <v>0</v>
      </c>
      <c r="T11" s="280">
        <f t="shared" si="4"/>
        <v>0</v>
      </c>
      <c r="U11" s="280">
        <f t="shared" si="4"/>
        <v>2162990</v>
      </c>
      <c r="V11" s="280">
        <f t="shared" si="4"/>
        <v>0</v>
      </c>
      <c r="W11" s="280">
        <f>SUM(W12)</f>
        <v>0</v>
      </c>
      <c r="X11" s="280">
        <f t="shared" si="4"/>
        <v>0</v>
      </c>
      <c r="Y11" s="280">
        <f t="shared" si="4"/>
        <v>0</v>
      </c>
      <c r="Z11" s="280">
        <f t="shared" si="4"/>
        <v>0</v>
      </c>
      <c r="AA11" s="280">
        <f t="shared" si="4"/>
        <v>0</v>
      </c>
      <c r="AB11" s="280">
        <f t="shared" si="4"/>
        <v>0</v>
      </c>
      <c r="AC11" s="280">
        <f t="shared" si="4"/>
        <v>0</v>
      </c>
      <c r="AD11" s="280">
        <f t="shared" si="4"/>
        <v>0</v>
      </c>
      <c r="AE11" s="280">
        <f t="shared" si="4"/>
        <v>2162990</v>
      </c>
      <c r="AF11" s="275"/>
      <c r="AG11" s="278"/>
      <c r="AH11" s="279"/>
    </row>
    <row r="12" spans="1:34" s="269" customFormat="1" ht="18" customHeight="1" x14ac:dyDescent="0.2">
      <c r="A12" s="99" t="s">
        <v>93</v>
      </c>
      <c r="B12" s="152">
        <v>10</v>
      </c>
      <c r="C12" s="99" t="s">
        <v>94</v>
      </c>
      <c r="D12" s="99">
        <v>2322079</v>
      </c>
      <c r="E12" s="114">
        <v>2162990</v>
      </c>
      <c r="F12" s="99">
        <v>0</v>
      </c>
      <c r="G12" s="99">
        <v>0</v>
      </c>
      <c r="H12" s="99">
        <v>2162990</v>
      </c>
      <c r="I12" s="99">
        <v>0</v>
      </c>
      <c r="J12" s="99">
        <v>0</v>
      </c>
      <c r="K12" s="99">
        <v>0</v>
      </c>
      <c r="L12" s="99">
        <v>0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99">
        <f>SUM(F12:Q12)</f>
        <v>2162990</v>
      </c>
      <c r="S12" s="99">
        <v>0</v>
      </c>
      <c r="T12" s="99">
        <v>0</v>
      </c>
      <c r="U12" s="99">
        <v>2162990</v>
      </c>
      <c r="V12" s="99">
        <v>0</v>
      </c>
      <c r="W12" s="99">
        <v>0</v>
      </c>
      <c r="X12" s="99">
        <v>0</v>
      </c>
      <c r="Y12" s="99">
        <v>0</v>
      </c>
      <c r="Z12" s="99">
        <v>0</v>
      </c>
      <c r="AA12" s="99">
        <v>0</v>
      </c>
      <c r="AB12" s="99">
        <v>0</v>
      </c>
      <c r="AC12" s="99">
        <v>0</v>
      </c>
      <c r="AD12" s="99">
        <v>0</v>
      </c>
      <c r="AE12" s="99">
        <f>SUM(S12:AD12)</f>
        <v>2162990</v>
      </c>
      <c r="AF12" s="267"/>
      <c r="AG12" s="283"/>
      <c r="AH12" s="284"/>
    </row>
    <row r="13" spans="1:34" s="277" customFormat="1" ht="18" customHeight="1" x14ac:dyDescent="0.2">
      <c r="A13" s="104" t="s">
        <v>139</v>
      </c>
      <c r="B13" s="100"/>
      <c r="C13" s="276" t="s">
        <v>140</v>
      </c>
      <c r="D13" s="104">
        <f t="shared" ref="D13:AE13" si="5">+D14+D18</f>
        <v>1638700946.4900002</v>
      </c>
      <c r="E13" s="104">
        <f t="shared" si="5"/>
        <v>1513748991.26</v>
      </c>
      <c r="F13" s="104">
        <f t="shared" si="5"/>
        <v>310498905.38999999</v>
      </c>
      <c r="G13" s="104">
        <f>+G14+G18</f>
        <v>586558073.76999998</v>
      </c>
      <c r="H13" s="104">
        <f>+H14+H18</f>
        <v>5201700.75</v>
      </c>
      <c r="I13" s="104">
        <f>+I14+I18</f>
        <v>322423010</v>
      </c>
      <c r="J13" s="104">
        <f t="shared" ref="J13:Q13" si="6">+J14+J18</f>
        <v>73992182</v>
      </c>
      <c r="K13" s="104">
        <f t="shared" si="6"/>
        <v>15292475</v>
      </c>
      <c r="L13" s="104">
        <f t="shared" si="6"/>
        <v>546514</v>
      </c>
      <c r="M13" s="104">
        <f t="shared" si="6"/>
        <v>0</v>
      </c>
      <c r="N13" s="104">
        <f t="shared" si="6"/>
        <v>188144403.78999999</v>
      </c>
      <c r="O13" s="104">
        <f t="shared" si="6"/>
        <v>0</v>
      </c>
      <c r="P13" s="104">
        <f t="shared" si="6"/>
        <v>0</v>
      </c>
      <c r="Q13" s="104">
        <f t="shared" si="6"/>
        <v>0</v>
      </c>
      <c r="R13" s="104">
        <f>+R14+R18</f>
        <v>1502657264.6999998</v>
      </c>
      <c r="S13" s="104">
        <f>+S14+S18</f>
        <v>11094873.02</v>
      </c>
      <c r="T13" s="104">
        <f t="shared" ref="T13:AD13" si="7">+T14+T18</f>
        <v>326398481.69</v>
      </c>
      <c r="U13" s="104">
        <f t="shared" si="7"/>
        <v>559563624.45000005</v>
      </c>
      <c r="V13" s="104">
        <f t="shared" si="7"/>
        <v>275983470.75</v>
      </c>
      <c r="W13" s="104">
        <f t="shared" si="7"/>
        <v>59603422</v>
      </c>
      <c r="X13" s="104">
        <f t="shared" si="7"/>
        <v>66030000</v>
      </c>
      <c r="Y13" s="104">
        <f>+Y14+Y18</f>
        <v>15838989</v>
      </c>
      <c r="Z13" s="104">
        <f t="shared" si="7"/>
        <v>0</v>
      </c>
      <c r="AA13" s="104">
        <f t="shared" si="7"/>
        <v>188144403.78999999</v>
      </c>
      <c r="AB13" s="104">
        <f t="shared" si="7"/>
        <v>0</v>
      </c>
      <c r="AC13" s="104">
        <f t="shared" si="7"/>
        <v>0</v>
      </c>
      <c r="AD13" s="104">
        <f t="shared" si="7"/>
        <v>0</v>
      </c>
      <c r="AE13" s="104">
        <f t="shared" si="5"/>
        <v>1502657264.6999998</v>
      </c>
      <c r="AF13" s="275"/>
      <c r="AG13" s="278"/>
      <c r="AH13" s="279"/>
    </row>
    <row r="14" spans="1:34" s="277" customFormat="1" ht="18" customHeight="1" x14ac:dyDescent="0.2">
      <c r="A14" s="32" t="s">
        <v>141</v>
      </c>
      <c r="B14" s="33"/>
      <c r="C14" s="106" t="s">
        <v>142</v>
      </c>
      <c r="D14" s="32">
        <f t="shared" ref="D14:Q16" si="8">+D15</f>
        <v>115763101</v>
      </c>
      <c r="E14" s="32">
        <f t="shared" si="8"/>
        <v>115763101</v>
      </c>
      <c r="F14" s="32">
        <f t="shared" si="8"/>
        <v>0</v>
      </c>
      <c r="G14" s="32">
        <f>+G15</f>
        <v>115763101</v>
      </c>
      <c r="H14" s="32">
        <f t="shared" si="8"/>
        <v>0</v>
      </c>
      <c r="I14" s="32">
        <f t="shared" si="8"/>
        <v>0</v>
      </c>
      <c r="J14" s="32">
        <f t="shared" si="8"/>
        <v>0</v>
      </c>
      <c r="K14" s="32">
        <f t="shared" si="8"/>
        <v>0</v>
      </c>
      <c r="L14" s="32">
        <f t="shared" si="8"/>
        <v>0</v>
      </c>
      <c r="M14" s="32">
        <f t="shared" si="8"/>
        <v>0</v>
      </c>
      <c r="N14" s="32">
        <f t="shared" si="8"/>
        <v>0</v>
      </c>
      <c r="O14" s="32">
        <f t="shared" si="8"/>
        <v>0</v>
      </c>
      <c r="P14" s="32">
        <f t="shared" si="8"/>
        <v>0</v>
      </c>
      <c r="Q14" s="32">
        <f t="shared" si="8"/>
        <v>0</v>
      </c>
      <c r="R14" s="32">
        <f>+R15</f>
        <v>115763101</v>
      </c>
      <c r="S14" s="32">
        <f>+S15</f>
        <v>0</v>
      </c>
      <c r="T14" s="32">
        <f t="shared" ref="T14:AE14" si="9">+T15</f>
        <v>0</v>
      </c>
      <c r="U14" s="32">
        <f t="shared" si="9"/>
        <v>115763101</v>
      </c>
      <c r="V14" s="32">
        <f t="shared" si="9"/>
        <v>0</v>
      </c>
      <c r="W14" s="32">
        <f t="shared" si="9"/>
        <v>0</v>
      </c>
      <c r="X14" s="32">
        <f t="shared" si="9"/>
        <v>0</v>
      </c>
      <c r="Y14" s="32">
        <f t="shared" si="9"/>
        <v>0</v>
      </c>
      <c r="Z14" s="32">
        <f t="shared" si="9"/>
        <v>0</v>
      </c>
      <c r="AA14" s="32">
        <f t="shared" si="9"/>
        <v>0</v>
      </c>
      <c r="AB14" s="32">
        <f t="shared" si="9"/>
        <v>0</v>
      </c>
      <c r="AC14" s="32">
        <f t="shared" si="9"/>
        <v>0</v>
      </c>
      <c r="AD14" s="32">
        <f t="shared" si="9"/>
        <v>0</v>
      </c>
      <c r="AE14" s="32">
        <f t="shared" si="9"/>
        <v>115763101</v>
      </c>
      <c r="AF14" s="275"/>
      <c r="AG14" s="278"/>
      <c r="AH14" s="285"/>
    </row>
    <row r="15" spans="1:34" s="277" customFormat="1" ht="18" customHeight="1" x14ac:dyDescent="0.2">
      <c r="A15" s="32" t="s">
        <v>143</v>
      </c>
      <c r="B15" s="286"/>
      <c r="C15" s="185" t="s">
        <v>144</v>
      </c>
      <c r="D15" s="32">
        <f t="shared" si="8"/>
        <v>115763101</v>
      </c>
      <c r="E15" s="32">
        <f t="shared" si="8"/>
        <v>115763101</v>
      </c>
      <c r="F15" s="32">
        <f>+F16</f>
        <v>0</v>
      </c>
      <c r="G15" s="32">
        <f>SUM(G16)</f>
        <v>115763101</v>
      </c>
      <c r="H15" s="32">
        <f>SUM(H16)</f>
        <v>0</v>
      </c>
      <c r="I15" s="32">
        <f t="shared" ref="I15:Q16" si="10">SUM(I16)</f>
        <v>0</v>
      </c>
      <c r="J15" s="32">
        <f t="shared" si="10"/>
        <v>0</v>
      </c>
      <c r="K15" s="32">
        <f t="shared" si="10"/>
        <v>0</v>
      </c>
      <c r="L15" s="32">
        <f t="shared" si="10"/>
        <v>0</v>
      </c>
      <c r="M15" s="32">
        <f t="shared" si="10"/>
        <v>0</v>
      </c>
      <c r="N15" s="32">
        <f t="shared" si="10"/>
        <v>0</v>
      </c>
      <c r="O15" s="32">
        <f t="shared" si="10"/>
        <v>0</v>
      </c>
      <c r="P15" s="32">
        <f t="shared" si="10"/>
        <v>0</v>
      </c>
      <c r="Q15" s="32">
        <f t="shared" si="10"/>
        <v>0</v>
      </c>
      <c r="R15" s="32">
        <f>SUM(R16)</f>
        <v>115763101</v>
      </c>
      <c r="S15" s="32">
        <f>SUM(S16)</f>
        <v>0</v>
      </c>
      <c r="T15" s="32">
        <f t="shared" ref="T15:AE16" si="11">SUM(T16)</f>
        <v>0</v>
      </c>
      <c r="U15" s="32">
        <f t="shared" si="11"/>
        <v>115763101</v>
      </c>
      <c r="V15" s="32">
        <f t="shared" si="11"/>
        <v>0</v>
      </c>
      <c r="W15" s="32">
        <f t="shared" si="11"/>
        <v>0</v>
      </c>
      <c r="X15" s="32">
        <f t="shared" si="11"/>
        <v>0</v>
      </c>
      <c r="Y15" s="32">
        <f t="shared" si="11"/>
        <v>0</v>
      </c>
      <c r="Z15" s="32">
        <f t="shared" si="11"/>
        <v>0</v>
      </c>
      <c r="AA15" s="32">
        <f t="shared" si="11"/>
        <v>0</v>
      </c>
      <c r="AB15" s="32">
        <f t="shared" si="11"/>
        <v>0</v>
      </c>
      <c r="AC15" s="32">
        <f t="shared" si="11"/>
        <v>0</v>
      </c>
      <c r="AD15" s="32">
        <f t="shared" si="11"/>
        <v>0</v>
      </c>
      <c r="AE15" s="32">
        <f t="shared" si="11"/>
        <v>115763101</v>
      </c>
      <c r="AF15" s="275"/>
      <c r="AG15" s="278"/>
      <c r="AH15" s="279"/>
    </row>
    <row r="16" spans="1:34" s="277" customFormat="1" ht="18" customHeight="1" x14ac:dyDescent="0.2">
      <c r="A16" s="280" t="s">
        <v>155</v>
      </c>
      <c r="B16" s="281"/>
      <c r="C16" s="287" t="s">
        <v>156</v>
      </c>
      <c r="D16" s="280">
        <f t="shared" si="8"/>
        <v>115763101</v>
      </c>
      <c r="E16" s="280">
        <f t="shared" si="8"/>
        <v>115763101</v>
      </c>
      <c r="F16" s="280">
        <f>SUM(F17)</f>
        <v>0</v>
      </c>
      <c r="G16" s="280">
        <f>SUM(G17)</f>
        <v>115763101</v>
      </c>
      <c r="H16" s="280">
        <f>SUM(H17)</f>
        <v>0</v>
      </c>
      <c r="I16" s="280">
        <f t="shared" si="10"/>
        <v>0</v>
      </c>
      <c r="J16" s="280">
        <f t="shared" si="10"/>
        <v>0</v>
      </c>
      <c r="K16" s="280">
        <f t="shared" si="10"/>
        <v>0</v>
      </c>
      <c r="L16" s="280">
        <f t="shared" si="10"/>
        <v>0</v>
      </c>
      <c r="M16" s="280">
        <f t="shared" si="10"/>
        <v>0</v>
      </c>
      <c r="N16" s="280">
        <f t="shared" si="10"/>
        <v>0</v>
      </c>
      <c r="O16" s="280">
        <f t="shared" si="10"/>
        <v>0</v>
      </c>
      <c r="P16" s="280">
        <f t="shared" si="10"/>
        <v>0</v>
      </c>
      <c r="Q16" s="280">
        <f t="shared" si="10"/>
        <v>0</v>
      </c>
      <c r="R16" s="280">
        <f>SUM(R17)</f>
        <v>115763101</v>
      </c>
      <c r="S16" s="280">
        <f>SUM(S17)</f>
        <v>0</v>
      </c>
      <c r="T16" s="280">
        <f t="shared" si="11"/>
        <v>0</v>
      </c>
      <c r="U16" s="280">
        <f t="shared" si="11"/>
        <v>115763101</v>
      </c>
      <c r="V16" s="280">
        <f t="shared" si="11"/>
        <v>0</v>
      </c>
      <c r="W16" s="280">
        <f t="shared" si="11"/>
        <v>0</v>
      </c>
      <c r="X16" s="280">
        <f t="shared" si="11"/>
        <v>0</v>
      </c>
      <c r="Y16" s="280">
        <f t="shared" si="11"/>
        <v>0</v>
      </c>
      <c r="Z16" s="280">
        <f t="shared" si="11"/>
        <v>0</v>
      </c>
      <c r="AA16" s="280">
        <f t="shared" si="11"/>
        <v>0</v>
      </c>
      <c r="AB16" s="280">
        <f t="shared" si="11"/>
        <v>0</v>
      </c>
      <c r="AC16" s="280">
        <f t="shared" si="11"/>
        <v>0</v>
      </c>
      <c r="AD16" s="280">
        <f t="shared" si="11"/>
        <v>0</v>
      </c>
      <c r="AE16" s="280">
        <f>SUM(AE17)</f>
        <v>115763101</v>
      </c>
      <c r="AF16" s="275"/>
      <c r="AG16" s="278"/>
      <c r="AH16" s="279"/>
    </row>
    <row r="17" spans="1:34" s="269" customFormat="1" ht="18" customHeight="1" x14ac:dyDescent="0.2">
      <c r="A17" s="99" t="s">
        <v>163</v>
      </c>
      <c r="B17" s="152">
        <v>10</v>
      </c>
      <c r="C17" s="169" t="s">
        <v>164</v>
      </c>
      <c r="D17" s="99">
        <v>115763101</v>
      </c>
      <c r="E17" s="114">
        <v>115763101</v>
      </c>
      <c r="F17" s="99">
        <v>0</v>
      </c>
      <c r="G17" s="99">
        <v>115763101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v>0</v>
      </c>
      <c r="P17" s="99">
        <v>0</v>
      </c>
      <c r="Q17" s="99">
        <v>0</v>
      </c>
      <c r="R17" s="99">
        <f>SUM(F17:Q17)</f>
        <v>115763101</v>
      </c>
      <c r="S17" s="99">
        <v>0</v>
      </c>
      <c r="T17" s="99">
        <v>0</v>
      </c>
      <c r="U17" s="99">
        <v>115763101</v>
      </c>
      <c r="V17" s="99">
        <v>0</v>
      </c>
      <c r="W17" s="99">
        <v>0</v>
      </c>
      <c r="X17" s="99">
        <v>0</v>
      </c>
      <c r="Y17" s="99">
        <v>0</v>
      </c>
      <c r="Z17" s="99">
        <v>0</v>
      </c>
      <c r="AA17" s="99">
        <v>0</v>
      </c>
      <c r="AB17" s="99">
        <v>0</v>
      </c>
      <c r="AC17" s="99">
        <v>0</v>
      </c>
      <c r="AD17" s="99">
        <v>0</v>
      </c>
      <c r="AE17" s="99">
        <f>SUM(S17:AD17)</f>
        <v>115763101</v>
      </c>
      <c r="AF17" s="267"/>
      <c r="AG17" s="283"/>
      <c r="AH17" s="284"/>
    </row>
    <row r="18" spans="1:34" s="277" customFormat="1" ht="18" customHeight="1" x14ac:dyDescent="0.2">
      <c r="A18" s="32" t="s">
        <v>165</v>
      </c>
      <c r="B18" s="33"/>
      <c r="C18" s="106" t="s">
        <v>166</v>
      </c>
      <c r="D18" s="32">
        <f>+D19+D22+D24</f>
        <v>1522937845.4900002</v>
      </c>
      <c r="E18" s="32">
        <f t="shared" ref="E18:AD18" si="12">+E19+E24</f>
        <v>1397985890.26</v>
      </c>
      <c r="F18" s="32">
        <f t="shared" si="12"/>
        <v>310498905.38999999</v>
      </c>
      <c r="G18" s="32">
        <f t="shared" si="12"/>
        <v>470794972.76999998</v>
      </c>
      <c r="H18" s="32">
        <f t="shared" si="12"/>
        <v>5201700.75</v>
      </c>
      <c r="I18" s="32">
        <f t="shared" si="12"/>
        <v>322423010</v>
      </c>
      <c r="J18" s="32">
        <f t="shared" si="12"/>
        <v>73992182</v>
      </c>
      <c r="K18" s="32">
        <f t="shared" si="12"/>
        <v>15292475</v>
      </c>
      <c r="L18" s="32">
        <f t="shared" si="12"/>
        <v>546514</v>
      </c>
      <c r="M18" s="32">
        <f t="shared" si="12"/>
        <v>0</v>
      </c>
      <c r="N18" s="32">
        <f t="shared" si="12"/>
        <v>188144403.78999999</v>
      </c>
      <c r="O18" s="32">
        <f t="shared" si="12"/>
        <v>0</v>
      </c>
      <c r="P18" s="32">
        <f t="shared" si="12"/>
        <v>0</v>
      </c>
      <c r="Q18" s="32">
        <f t="shared" si="12"/>
        <v>0</v>
      </c>
      <c r="R18" s="32">
        <f t="shared" si="12"/>
        <v>1386894163.6999998</v>
      </c>
      <c r="S18" s="32">
        <f t="shared" si="12"/>
        <v>11094873.02</v>
      </c>
      <c r="T18" s="32">
        <f t="shared" si="12"/>
        <v>326398481.69</v>
      </c>
      <c r="U18" s="32">
        <f t="shared" si="12"/>
        <v>443800523.44999999</v>
      </c>
      <c r="V18" s="32">
        <f t="shared" si="12"/>
        <v>275983470.75</v>
      </c>
      <c r="W18" s="32">
        <f t="shared" si="12"/>
        <v>59603422</v>
      </c>
      <c r="X18" s="32">
        <f t="shared" si="12"/>
        <v>66030000</v>
      </c>
      <c r="Y18" s="32">
        <f>+Y19+Y24</f>
        <v>15838989</v>
      </c>
      <c r="Z18" s="32">
        <f t="shared" si="12"/>
        <v>0</v>
      </c>
      <c r="AA18" s="32">
        <f t="shared" si="12"/>
        <v>188144403.78999999</v>
      </c>
      <c r="AB18" s="32">
        <f t="shared" si="12"/>
        <v>0</v>
      </c>
      <c r="AC18" s="32">
        <f t="shared" si="12"/>
        <v>0</v>
      </c>
      <c r="AD18" s="32">
        <f t="shared" si="12"/>
        <v>0</v>
      </c>
      <c r="AE18" s="32">
        <f>SUM(AE19+AE24)</f>
        <v>1386894163.6999998</v>
      </c>
      <c r="AF18" s="275"/>
      <c r="AG18" s="278"/>
      <c r="AH18" s="279"/>
    </row>
    <row r="19" spans="1:34" s="277" customFormat="1" ht="18" customHeight="1" x14ac:dyDescent="0.2">
      <c r="A19" s="32" t="s">
        <v>167</v>
      </c>
      <c r="B19" s="286"/>
      <c r="C19" s="185" t="s">
        <v>168</v>
      </c>
      <c r="D19" s="32">
        <f>+D20</f>
        <v>61625432</v>
      </c>
      <c r="E19" s="32">
        <f>+E20+E22</f>
        <v>60685128.369999997</v>
      </c>
      <c r="F19" s="32">
        <f>+F20+F22</f>
        <v>58216236</v>
      </c>
      <c r="G19" s="32">
        <f>+G20+G22</f>
        <v>2457398</v>
      </c>
      <c r="H19" s="32">
        <f>+H20+H22</f>
        <v>0</v>
      </c>
      <c r="I19" s="32">
        <f t="shared" ref="I19:Q19" si="13">+I20+I22</f>
        <v>0</v>
      </c>
      <c r="J19" s="32">
        <f t="shared" si="13"/>
        <v>0</v>
      </c>
      <c r="K19" s="32">
        <f t="shared" si="13"/>
        <v>0</v>
      </c>
      <c r="L19" s="32">
        <f t="shared" si="13"/>
        <v>0</v>
      </c>
      <c r="M19" s="32">
        <f t="shared" si="13"/>
        <v>0</v>
      </c>
      <c r="N19" s="32">
        <f t="shared" si="13"/>
        <v>0</v>
      </c>
      <c r="O19" s="32">
        <f t="shared" si="13"/>
        <v>0</v>
      </c>
      <c r="P19" s="32">
        <f t="shared" si="13"/>
        <v>0</v>
      </c>
      <c r="Q19" s="32">
        <f t="shared" si="13"/>
        <v>0</v>
      </c>
      <c r="R19" s="32">
        <f>SUM(R20+R22)</f>
        <v>60673634</v>
      </c>
      <c r="S19" s="32">
        <f t="shared" ref="S19:AD20" si="14">SUM(S20)</f>
        <v>0</v>
      </c>
      <c r="T19" s="32">
        <f>SUM(T20+T22)</f>
        <v>58216236</v>
      </c>
      <c r="U19" s="32">
        <f>SUM(U20)+U22</f>
        <v>2457398</v>
      </c>
      <c r="V19" s="32">
        <f t="shared" si="14"/>
        <v>0</v>
      </c>
      <c r="W19" s="32">
        <f t="shared" si="14"/>
        <v>0</v>
      </c>
      <c r="X19" s="32">
        <f t="shared" si="14"/>
        <v>0</v>
      </c>
      <c r="Y19" s="32">
        <f t="shared" si="14"/>
        <v>0</v>
      </c>
      <c r="Z19" s="32">
        <f t="shared" si="14"/>
        <v>0</v>
      </c>
      <c r="AA19" s="32">
        <f t="shared" si="14"/>
        <v>0</v>
      </c>
      <c r="AB19" s="32">
        <f t="shared" si="14"/>
        <v>0</v>
      </c>
      <c r="AC19" s="32">
        <f t="shared" si="14"/>
        <v>0</v>
      </c>
      <c r="AD19" s="32">
        <f t="shared" si="14"/>
        <v>0</v>
      </c>
      <c r="AE19" s="32">
        <f>SUM(AE20+AE22)</f>
        <v>60673634</v>
      </c>
      <c r="AF19" s="275"/>
    </row>
    <row r="20" spans="1:34" s="277" customFormat="1" ht="17.25" customHeight="1" x14ac:dyDescent="0.2">
      <c r="A20" s="280" t="s">
        <v>173</v>
      </c>
      <c r="B20" s="281"/>
      <c r="C20" s="287" t="s">
        <v>174</v>
      </c>
      <c r="D20" s="280">
        <f>+D21</f>
        <v>61625432</v>
      </c>
      <c r="E20" s="280">
        <f>+E21</f>
        <v>58216236</v>
      </c>
      <c r="F20" s="280">
        <f>SUM(F21)</f>
        <v>58216236</v>
      </c>
      <c r="G20" s="280">
        <f>SUM(G21)</f>
        <v>0</v>
      </c>
      <c r="H20" s="280">
        <f>SUM(H21)</f>
        <v>0</v>
      </c>
      <c r="I20" s="280">
        <f t="shared" ref="I20:Q20" si="15">SUM(I21)</f>
        <v>0</v>
      </c>
      <c r="J20" s="280">
        <f t="shared" si="15"/>
        <v>0</v>
      </c>
      <c r="K20" s="280">
        <f t="shared" si="15"/>
        <v>0</v>
      </c>
      <c r="L20" s="280">
        <f t="shared" si="15"/>
        <v>0</v>
      </c>
      <c r="M20" s="280">
        <f t="shared" si="15"/>
        <v>0</v>
      </c>
      <c r="N20" s="280">
        <f t="shared" si="15"/>
        <v>0</v>
      </c>
      <c r="O20" s="280">
        <f t="shared" si="15"/>
        <v>0</v>
      </c>
      <c r="P20" s="280">
        <f t="shared" si="15"/>
        <v>0</v>
      </c>
      <c r="Q20" s="280">
        <f t="shared" si="15"/>
        <v>0</v>
      </c>
      <c r="R20" s="280">
        <f>SUM(R21)</f>
        <v>58216236</v>
      </c>
      <c r="S20" s="280">
        <f t="shared" si="14"/>
        <v>0</v>
      </c>
      <c r="T20" s="280">
        <f t="shared" si="14"/>
        <v>58216236</v>
      </c>
      <c r="U20" s="280">
        <f>SUM(U21)</f>
        <v>0</v>
      </c>
      <c r="V20" s="280">
        <f t="shared" si="14"/>
        <v>0</v>
      </c>
      <c r="W20" s="280">
        <f t="shared" si="14"/>
        <v>0</v>
      </c>
      <c r="X20" s="280">
        <f t="shared" si="14"/>
        <v>0</v>
      </c>
      <c r="Y20" s="280">
        <f t="shared" si="14"/>
        <v>0</v>
      </c>
      <c r="Z20" s="280">
        <f t="shared" si="14"/>
        <v>0</v>
      </c>
      <c r="AA20" s="280">
        <f t="shared" si="14"/>
        <v>0</v>
      </c>
      <c r="AB20" s="280">
        <f t="shared" si="14"/>
        <v>0</v>
      </c>
      <c r="AC20" s="280">
        <f t="shared" si="14"/>
        <v>0</v>
      </c>
      <c r="AD20" s="280">
        <f t="shared" si="14"/>
        <v>0</v>
      </c>
      <c r="AE20" s="280">
        <f>SUM(AE21)</f>
        <v>58216236</v>
      </c>
      <c r="AF20" s="275"/>
      <c r="AG20" s="278"/>
      <c r="AH20" s="279"/>
    </row>
    <row r="21" spans="1:34" s="269" customFormat="1" ht="18" customHeight="1" x14ac:dyDescent="0.2">
      <c r="A21" s="114" t="s">
        <v>175</v>
      </c>
      <c r="B21" s="152">
        <v>10</v>
      </c>
      <c r="C21" s="169" t="s">
        <v>176</v>
      </c>
      <c r="D21" s="99">
        <v>61625432</v>
      </c>
      <c r="E21" s="114">
        <v>58216236</v>
      </c>
      <c r="F21" s="99">
        <v>58216236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99">
        <v>0</v>
      </c>
      <c r="N21" s="99">
        <v>0</v>
      </c>
      <c r="O21" s="99">
        <v>0</v>
      </c>
      <c r="P21" s="99">
        <v>0</v>
      </c>
      <c r="Q21" s="99">
        <v>0</v>
      </c>
      <c r="R21" s="99">
        <f>SUM(F21:Q21)</f>
        <v>58216236</v>
      </c>
      <c r="S21" s="99">
        <v>0</v>
      </c>
      <c r="T21" s="99">
        <v>58216236</v>
      </c>
      <c r="U21" s="99">
        <v>0</v>
      </c>
      <c r="V21" s="99">
        <v>0</v>
      </c>
      <c r="W21" s="99">
        <v>0</v>
      </c>
      <c r="X21" s="99">
        <v>0</v>
      </c>
      <c r="Y21" s="99">
        <v>0</v>
      </c>
      <c r="Z21" s="99">
        <v>0</v>
      </c>
      <c r="AA21" s="99">
        <v>0</v>
      </c>
      <c r="AB21" s="99">
        <v>0</v>
      </c>
      <c r="AC21" s="99">
        <v>0</v>
      </c>
      <c r="AD21" s="99">
        <v>0</v>
      </c>
      <c r="AE21" s="99">
        <f>SUM(S21:AD21)</f>
        <v>58216236</v>
      </c>
      <c r="AF21" s="267"/>
      <c r="AG21" s="283"/>
      <c r="AH21" s="284"/>
    </row>
    <row r="22" spans="1:34" s="277" customFormat="1" ht="18" customHeight="1" x14ac:dyDescent="0.2">
      <c r="A22" s="288" t="s">
        <v>177</v>
      </c>
      <c r="B22" s="281"/>
      <c r="C22" s="282" t="s">
        <v>178</v>
      </c>
      <c r="D22" s="280">
        <f>+D23</f>
        <v>8689622.3699999992</v>
      </c>
      <c r="E22" s="280">
        <f>SUM(E23)</f>
        <v>2468892.3699999992</v>
      </c>
      <c r="F22" s="280">
        <f>SUM(F23)</f>
        <v>0</v>
      </c>
      <c r="G22" s="280">
        <f t="shared" ref="G22" si="16">SUM(G23)</f>
        <v>2457398</v>
      </c>
      <c r="H22" s="280">
        <f>SUM(H23)</f>
        <v>0</v>
      </c>
      <c r="I22" s="280">
        <f t="shared" ref="I22:Q22" si="17">SUM(I23)</f>
        <v>0</v>
      </c>
      <c r="J22" s="280">
        <f t="shared" si="17"/>
        <v>0</v>
      </c>
      <c r="K22" s="280">
        <f t="shared" si="17"/>
        <v>0</v>
      </c>
      <c r="L22" s="280">
        <f t="shared" si="17"/>
        <v>0</v>
      </c>
      <c r="M22" s="280">
        <f t="shared" si="17"/>
        <v>0</v>
      </c>
      <c r="N22" s="280">
        <f t="shared" si="17"/>
        <v>0</v>
      </c>
      <c r="O22" s="280">
        <f t="shared" si="17"/>
        <v>0</v>
      </c>
      <c r="P22" s="280">
        <f t="shared" si="17"/>
        <v>0</v>
      </c>
      <c r="Q22" s="280">
        <f t="shared" si="17"/>
        <v>0</v>
      </c>
      <c r="R22" s="280">
        <f>SUM(R23)</f>
        <v>2457398</v>
      </c>
      <c r="S22" s="280">
        <f t="shared" ref="S22:AD22" si="18">SUM(S23)</f>
        <v>0</v>
      </c>
      <c r="T22" s="280">
        <f t="shared" si="18"/>
        <v>0</v>
      </c>
      <c r="U22" s="280">
        <f>SUM(U23)</f>
        <v>2457398</v>
      </c>
      <c r="V22" s="280">
        <f>SUM(V23)</f>
        <v>0</v>
      </c>
      <c r="W22" s="280">
        <f t="shared" si="18"/>
        <v>0</v>
      </c>
      <c r="X22" s="280">
        <f t="shared" si="18"/>
        <v>0</v>
      </c>
      <c r="Y22" s="280">
        <f t="shared" si="18"/>
        <v>0</v>
      </c>
      <c r="Z22" s="280">
        <f t="shared" si="18"/>
        <v>0</v>
      </c>
      <c r="AA22" s="280">
        <f t="shared" si="18"/>
        <v>0</v>
      </c>
      <c r="AB22" s="280">
        <f t="shared" si="18"/>
        <v>0</v>
      </c>
      <c r="AC22" s="280">
        <f t="shared" si="18"/>
        <v>0</v>
      </c>
      <c r="AD22" s="280">
        <f t="shared" si="18"/>
        <v>0</v>
      </c>
      <c r="AE22" s="280">
        <f>SUM(AE23)</f>
        <v>2457398</v>
      </c>
      <c r="AF22" s="275"/>
      <c r="AG22" s="289"/>
      <c r="AH22" s="290"/>
    </row>
    <row r="23" spans="1:34" s="269" customFormat="1" ht="18" customHeight="1" x14ac:dyDescent="0.2">
      <c r="A23" s="291" t="s">
        <v>181</v>
      </c>
      <c r="B23" s="152">
        <v>10</v>
      </c>
      <c r="C23" s="169" t="s">
        <v>182</v>
      </c>
      <c r="D23" s="99">
        <v>8689622.3699999992</v>
      </c>
      <c r="E23" s="292">
        <v>2468892.3699999992</v>
      </c>
      <c r="F23" s="99">
        <v>0</v>
      </c>
      <c r="G23" s="99">
        <v>2457398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9">
        <v>0</v>
      </c>
      <c r="Q23" s="99">
        <v>0</v>
      </c>
      <c r="R23" s="99">
        <f>SUM(F23:Q23)</f>
        <v>2457398</v>
      </c>
      <c r="S23" s="99">
        <v>0</v>
      </c>
      <c r="T23" s="99">
        <v>0</v>
      </c>
      <c r="U23" s="99">
        <v>2457398</v>
      </c>
      <c r="V23" s="99">
        <v>0</v>
      </c>
      <c r="W23" s="99">
        <v>0</v>
      </c>
      <c r="X23" s="99">
        <v>0</v>
      </c>
      <c r="Y23" s="99">
        <v>0</v>
      </c>
      <c r="Z23" s="99">
        <v>0</v>
      </c>
      <c r="AA23" s="99">
        <v>0</v>
      </c>
      <c r="AB23" s="99">
        <v>0</v>
      </c>
      <c r="AC23" s="99">
        <v>0</v>
      </c>
      <c r="AD23" s="99">
        <v>0</v>
      </c>
      <c r="AE23" s="99">
        <f>SUM(S23:AD23)</f>
        <v>2457398</v>
      </c>
      <c r="AF23" s="267"/>
      <c r="AG23" s="293"/>
      <c r="AH23" s="21"/>
    </row>
    <row r="24" spans="1:34" s="273" customFormat="1" ht="18" customHeight="1" x14ac:dyDescent="0.2">
      <c r="A24" s="32" t="s">
        <v>202</v>
      </c>
      <c r="B24" s="286"/>
      <c r="C24" s="185" t="s">
        <v>203</v>
      </c>
      <c r="D24" s="32">
        <f>+D25+D27+D30+D36</f>
        <v>1452622791.1200001</v>
      </c>
      <c r="E24" s="32">
        <f t="shared" ref="E24:AD24" si="19">+E25+E27+E30+E36</f>
        <v>1337300761.8900001</v>
      </c>
      <c r="F24" s="32">
        <f t="shared" si="19"/>
        <v>252282669.38999999</v>
      </c>
      <c r="G24" s="32">
        <f t="shared" si="19"/>
        <v>468337574.76999998</v>
      </c>
      <c r="H24" s="32">
        <f t="shared" si="19"/>
        <v>5201700.75</v>
      </c>
      <c r="I24" s="32">
        <f t="shared" si="19"/>
        <v>322423010</v>
      </c>
      <c r="J24" s="32">
        <f t="shared" si="19"/>
        <v>73992182</v>
      </c>
      <c r="K24" s="32">
        <f t="shared" si="19"/>
        <v>15292475</v>
      </c>
      <c r="L24" s="32">
        <f t="shared" si="19"/>
        <v>546514</v>
      </c>
      <c r="M24" s="32">
        <f t="shared" si="19"/>
        <v>0</v>
      </c>
      <c r="N24" s="32">
        <f t="shared" si="19"/>
        <v>188144403.78999999</v>
      </c>
      <c r="O24" s="32">
        <f t="shared" si="19"/>
        <v>0</v>
      </c>
      <c r="P24" s="32">
        <f t="shared" si="19"/>
        <v>0</v>
      </c>
      <c r="Q24" s="32">
        <f t="shared" si="19"/>
        <v>0</v>
      </c>
      <c r="R24" s="32">
        <f t="shared" si="19"/>
        <v>1326220529.6999998</v>
      </c>
      <c r="S24" s="32">
        <f t="shared" si="19"/>
        <v>11094873.02</v>
      </c>
      <c r="T24" s="32">
        <f t="shared" si="19"/>
        <v>268182245.69</v>
      </c>
      <c r="U24" s="32">
        <f t="shared" si="19"/>
        <v>441343125.44999999</v>
      </c>
      <c r="V24" s="32">
        <f t="shared" si="19"/>
        <v>275983470.75</v>
      </c>
      <c r="W24" s="32">
        <f t="shared" si="19"/>
        <v>59603422</v>
      </c>
      <c r="X24" s="32">
        <f t="shared" si="19"/>
        <v>66030000</v>
      </c>
      <c r="Y24" s="32">
        <f t="shared" si="19"/>
        <v>15838989</v>
      </c>
      <c r="Z24" s="32">
        <f t="shared" si="19"/>
        <v>0</v>
      </c>
      <c r="AA24" s="32">
        <f t="shared" si="19"/>
        <v>188144403.78999999</v>
      </c>
      <c r="AB24" s="32">
        <f t="shared" si="19"/>
        <v>0</v>
      </c>
      <c r="AC24" s="32">
        <f t="shared" si="19"/>
        <v>0</v>
      </c>
      <c r="AD24" s="32">
        <f t="shared" si="19"/>
        <v>0</v>
      </c>
      <c r="AE24" s="32">
        <f>SUM(AE25+AE27+AE30+AE36)</f>
        <v>1326220529.6999998</v>
      </c>
      <c r="AF24" s="275"/>
    </row>
    <row r="25" spans="1:34" s="273" customFormat="1" ht="18" customHeight="1" x14ac:dyDescent="0.2">
      <c r="A25" s="280" t="s">
        <v>208</v>
      </c>
      <c r="B25" s="281"/>
      <c r="C25" s="287" t="s">
        <v>338</v>
      </c>
      <c r="D25" s="280">
        <f>+D26</f>
        <v>10277107</v>
      </c>
      <c r="E25" s="280">
        <f>SUM(E26)</f>
        <v>10215904</v>
      </c>
      <c r="F25" s="280">
        <f>SUM(F26)</f>
        <v>0</v>
      </c>
      <c r="G25" s="280">
        <f t="shared" ref="G25:Q25" si="20">SUM(G26)</f>
        <v>1268955</v>
      </c>
      <c r="H25" s="280">
        <f t="shared" si="20"/>
        <v>1814410</v>
      </c>
      <c r="I25" s="280">
        <f t="shared" si="20"/>
        <v>1743195</v>
      </c>
      <c r="J25" s="280">
        <f t="shared" si="20"/>
        <v>0</v>
      </c>
      <c r="K25" s="280">
        <f t="shared" si="20"/>
        <v>4842830</v>
      </c>
      <c r="L25" s="280">
        <f t="shared" si="20"/>
        <v>546514</v>
      </c>
      <c r="M25" s="280">
        <f t="shared" si="20"/>
        <v>0</v>
      </c>
      <c r="N25" s="280">
        <f t="shared" si="20"/>
        <v>0</v>
      </c>
      <c r="O25" s="280">
        <f t="shared" si="20"/>
        <v>0</v>
      </c>
      <c r="P25" s="280">
        <f t="shared" si="20"/>
        <v>0</v>
      </c>
      <c r="Q25" s="280">
        <f t="shared" si="20"/>
        <v>0</v>
      </c>
      <c r="R25" s="280">
        <f>SUM(R26)</f>
        <v>10215904</v>
      </c>
      <c r="S25" s="280">
        <f>SUM(S26)</f>
        <v>0</v>
      </c>
      <c r="T25" s="280">
        <f t="shared" ref="T25:AE25" si="21">SUM(T26)</f>
        <v>0</v>
      </c>
      <c r="U25" s="280">
        <f t="shared" si="21"/>
        <v>1268955</v>
      </c>
      <c r="V25" s="280">
        <f t="shared" si="21"/>
        <v>3557605</v>
      </c>
      <c r="W25" s="280">
        <f t="shared" si="21"/>
        <v>0</v>
      </c>
      <c r="X25" s="280">
        <f t="shared" si="21"/>
        <v>0</v>
      </c>
      <c r="Y25" s="280">
        <f t="shared" si="21"/>
        <v>5389344</v>
      </c>
      <c r="Z25" s="280">
        <f t="shared" si="21"/>
        <v>0</v>
      </c>
      <c r="AA25" s="280">
        <f t="shared" si="21"/>
        <v>0</v>
      </c>
      <c r="AB25" s="280">
        <f t="shared" si="21"/>
        <v>0</v>
      </c>
      <c r="AC25" s="280">
        <f t="shared" si="21"/>
        <v>0</v>
      </c>
      <c r="AD25" s="280">
        <f t="shared" si="21"/>
        <v>0</v>
      </c>
      <c r="AE25" s="280">
        <f t="shared" si="21"/>
        <v>10215904</v>
      </c>
      <c r="AF25" s="275"/>
    </row>
    <row r="26" spans="1:34" s="269" customFormat="1" ht="18" customHeight="1" x14ac:dyDescent="0.2">
      <c r="A26" s="99" t="s">
        <v>212</v>
      </c>
      <c r="B26" s="152">
        <v>10</v>
      </c>
      <c r="C26" s="169" t="s">
        <v>213</v>
      </c>
      <c r="D26" s="99">
        <v>10277107</v>
      </c>
      <c r="E26" s="114">
        <v>10215904</v>
      </c>
      <c r="F26" s="99">
        <v>0</v>
      </c>
      <c r="G26" s="99">
        <v>1268955</v>
      </c>
      <c r="H26" s="99">
        <v>1814410</v>
      </c>
      <c r="I26" s="99">
        <v>1743195</v>
      </c>
      <c r="J26" s="99">
        <v>0</v>
      </c>
      <c r="K26" s="99">
        <v>4842830</v>
      </c>
      <c r="L26" s="99">
        <v>546514</v>
      </c>
      <c r="M26" s="99">
        <v>0</v>
      </c>
      <c r="N26" s="99">
        <v>0</v>
      </c>
      <c r="O26" s="99">
        <v>0</v>
      </c>
      <c r="P26" s="99">
        <v>0</v>
      </c>
      <c r="Q26" s="99">
        <v>0</v>
      </c>
      <c r="R26" s="99">
        <f>SUM(F26:Q26)</f>
        <v>10215904</v>
      </c>
      <c r="S26" s="99">
        <v>0</v>
      </c>
      <c r="T26" s="99">
        <v>0</v>
      </c>
      <c r="U26" s="99">
        <v>1268955</v>
      </c>
      <c r="V26" s="99">
        <v>3557605</v>
      </c>
      <c r="W26" s="99">
        <v>0</v>
      </c>
      <c r="X26" s="99">
        <v>0</v>
      </c>
      <c r="Y26" s="99">
        <v>5389344</v>
      </c>
      <c r="Z26" s="99">
        <v>0</v>
      </c>
      <c r="AA26" s="99">
        <v>0</v>
      </c>
      <c r="AB26" s="99">
        <v>0</v>
      </c>
      <c r="AC26" s="99">
        <v>0</v>
      </c>
      <c r="AD26" s="99">
        <v>0</v>
      </c>
      <c r="AE26" s="99">
        <f>SUM(S26:AD26)</f>
        <v>10215904</v>
      </c>
      <c r="AF26" s="267"/>
    </row>
    <row r="27" spans="1:34" s="277" customFormat="1" ht="18" customHeight="1" x14ac:dyDescent="0.2">
      <c r="A27" s="280" t="s">
        <v>220</v>
      </c>
      <c r="B27" s="281"/>
      <c r="C27" s="287" t="s">
        <v>339</v>
      </c>
      <c r="D27" s="280">
        <f>SUM(D28+D29)</f>
        <v>41488142.689999998</v>
      </c>
      <c r="E27" s="280">
        <f t="shared" ref="E27:AD27" si="22">SUM(E28+E29)</f>
        <v>31569738.690000001</v>
      </c>
      <c r="F27" s="280">
        <f t="shared" si="22"/>
        <v>3476657</v>
      </c>
      <c r="G27" s="280">
        <f t="shared" si="22"/>
        <v>22615950</v>
      </c>
      <c r="H27" s="280">
        <f t="shared" si="22"/>
        <v>0</v>
      </c>
      <c r="I27" s="280">
        <f t="shared" si="22"/>
        <v>0</v>
      </c>
      <c r="J27" s="280">
        <f t="shared" si="22"/>
        <v>0</v>
      </c>
      <c r="K27" s="280">
        <f t="shared" si="22"/>
        <v>0</v>
      </c>
      <c r="L27" s="280">
        <f t="shared" si="22"/>
        <v>0</v>
      </c>
      <c r="M27" s="280">
        <f t="shared" si="22"/>
        <v>0</v>
      </c>
      <c r="N27" s="280">
        <f t="shared" si="22"/>
        <v>0</v>
      </c>
      <c r="O27" s="280">
        <f t="shared" si="22"/>
        <v>0</v>
      </c>
      <c r="P27" s="280">
        <f t="shared" si="22"/>
        <v>0</v>
      </c>
      <c r="Q27" s="280">
        <f t="shared" si="22"/>
        <v>0</v>
      </c>
      <c r="R27" s="280">
        <f t="shared" si="22"/>
        <v>26092607</v>
      </c>
      <c r="S27" s="280">
        <f t="shared" si="22"/>
        <v>0</v>
      </c>
      <c r="T27" s="280">
        <f t="shared" si="22"/>
        <v>3476657</v>
      </c>
      <c r="U27" s="280">
        <f t="shared" si="22"/>
        <v>22615950</v>
      </c>
      <c r="V27" s="280">
        <f t="shared" si="22"/>
        <v>0</v>
      </c>
      <c r="W27" s="280">
        <f t="shared" si="22"/>
        <v>0</v>
      </c>
      <c r="X27" s="280">
        <f t="shared" si="22"/>
        <v>0</v>
      </c>
      <c r="Y27" s="280">
        <f t="shared" si="22"/>
        <v>0</v>
      </c>
      <c r="Z27" s="280">
        <f t="shared" si="22"/>
        <v>0</v>
      </c>
      <c r="AA27" s="280">
        <f t="shared" si="22"/>
        <v>0</v>
      </c>
      <c r="AB27" s="280">
        <f t="shared" si="22"/>
        <v>0</v>
      </c>
      <c r="AC27" s="280">
        <f t="shared" si="22"/>
        <v>0</v>
      </c>
      <c r="AD27" s="280">
        <f t="shared" si="22"/>
        <v>0</v>
      </c>
      <c r="AE27" s="280">
        <f>SUM(AE28+AE29)</f>
        <v>26092607</v>
      </c>
      <c r="AF27" s="294"/>
    </row>
    <row r="28" spans="1:34" s="269" customFormat="1" ht="18" customHeight="1" x14ac:dyDescent="0.2">
      <c r="A28" s="99" t="s">
        <v>222</v>
      </c>
      <c r="B28" s="152" t="s">
        <v>79</v>
      </c>
      <c r="C28" s="169" t="s">
        <v>223</v>
      </c>
      <c r="D28" s="99">
        <v>5554038.0199999996</v>
      </c>
      <c r="E28" s="292">
        <v>5554038.0199999996</v>
      </c>
      <c r="F28" s="99">
        <v>3476657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v>0</v>
      </c>
      <c r="R28" s="99">
        <f>SUM(F28:Q28)</f>
        <v>3476657</v>
      </c>
      <c r="S28" s="99">
        <v>0</v>
      </c>
      <c r="T28" s="99">
        <v>3476657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99">
        <v>0</v>
      </c>
      <c r="AA28" s="99">
        <v>0</v>
      </c>
      <c r="AB28" s="99">
        <v>0</v>
      </c>
      <c r="AC28" s="99">
        <v>0</v>
      </c>
      <c r="AD28" s="99">
        <v>0</v>
      </c>
      <c r="AE28" s="99">
        <f>SUM(S28:AD28)</f>
        <v>3476657</v>
      </c>
      <c r="AF28" s="267"/>
    </row>
    <row r="29" spans="1:34" s="269" customFormat="1" ht="18" customHeight="1" x14ac:dyDescent="0.2">
      <c r="A29" s="99" t="s">
        <v>224</v>
      </c>
      <c r="B29" s="152">
        <v>10</v>
      </c>
      <c r="C29" s="169" t="s">
        <v>225</v>
      </c>
      <c r="D29" s="99">
        <v>35934104.670000002</v>
      </c>
      <c r="E29" s="292">
        <v>26015700.670000002</v>
      </c>
      <c r="F29" s="99">
        <v>0</v>
      </c>
      <c r="G29" s="99">
        <v>22615950</v>
      </c>
      <c r="H29" s="99">
        <v>0</v>
      </c>
      <c r="I29" s="99">
        <v>0</v>
      </c>
      <c r="J29" s="99">
        <v>0</v>
      </c>
      <c r="K29" s="99">
        <v>0</v>
      </c>
      <c r="L29" s="99">
        <v>0</v>
      </c>
      <c r="M29" s="99">
        <v>0</v>
      </c>
      <c r="N29" s="99">
        <v>0</v>
      </c>
      <c r="O29" s="99">
        <v>0</v>
      </c>
      <c r="P29" s="99">
        <v>0</v>
      </c>
      <c r="Q29" s="99">
        <v>0</v>
      </c>
      <c r="R29" s="99">
        <f>SUM(F29:Q29)</f>
        <v>22615950</v>
      </c>
      <c r="S29" s="99">
        <v>0</v>
      </c>
      <c r="T29" s="99">
        <v>0</v>
      </c>
      <c r="U29" s="99">
        <v>22615950</v>
      </c>
      <c r="V29" s="99">
        <v>0</v>
      </c>
      <c r="W29" s="99">
        <v>0</v>
      </c>
      <c r="X29" s="99">
        <v>0</v>
      </c>
      <c r="Y29" s="99">
        <v>0</v>
      </c>
      <c r="Z29" s="99">
        <v>0</v>
      </c>
      <c r="AA29" s="99">
        <v>0</v>
      </c>
      <c r="AB29" s="99">
        <v>0</v>
      </c>
      <c r="AC29" s="99">
        <v>0</v>
      </c>
      <c r="AD29" s="99">
        <v>0</v>
      </c>
      <c r="AE29" s="99">
        <f>SUM(S29:AD29)</f>
        <v>22615950</v>
      </c>
      <c r="AF29" s="267"/>
    </row>
    <row r="30" spans="1:34" s="277" customFormat="1" ht="18" customHeight="1" x14ac:dyDescent="0.2">
      <c r="A30" s="280" t="s">
        <v>228</v>
      </c>
      <c r="B30" s="281"/>
      <c r="C30" s="287" t="s">
        <v>229</v>
      </c>
      <c r="D30" s="280">
        <f>SUM(D31+D32+D33+D34+D35)</f>
        <v>940403056.91000009</v>
      </c>
      <c r="E30" s="280">
        <f t="shared" ref="E30:AD30" si="23">SUM(E31+E32+E33+E34+E35)</f>
        <v>835060761.20000005</v>
      </c>
      <c r="F30" s="280">
        <f t="shared" si="23"/>
        <v>248806012.38999999</v>
      </c>
      <c r="G30" s="280">
        <f t="shared" si="23"/>
        <v>73037311.770000011</v>
      </c>
      <c r="H30" s="280">
        <f t="shared" si="23"/>
        <v>3387290.75</v>
      </c>
      <c r="I30" s="280">
        <f t="shared" si="23"/>
        <v>231640815</v>
      </c>
      <c r="J30" s="280">
        <f t="shared" si="23"/>
        <v>73992182</v>
      </c>
      <c r="K30" s="280">
        <f t="shared" si="23"/>
        <v>10449645</v>
      </c>
      <c r="L30" s="280">
        <f t="shared" si="23"/>
        <v>0</v>
      </c>
      <c r="M30" s="280">
        <f t="shared" si="23"/>
        <v>0</v>
      </c>
      <c r="N30" s="280">
        <f t="shared" si="23"/>
        <v>188144403.78999999</v>
      </c>
      <c r="O30" s="280">
        <f t="shared" si="23"/>
        <v>0</v>
      </c>
      <c r="P30" s="280">
        <f t="shared" si="23"/>
        <v>0</v>
      </c>
      <c r="Q30" s="280">
        <f t="shared" si="23"/>
        <v>0</v>
      </c>
      <c r="R30" s="280">
        <f t="shared" si="23"/>
        <v>829457660.69999993</v>
      </c>
      <c r="S30" s="280">
        <f t="shared" si="23"/>
        <v>11094873.02</v>
      </c>
      <c r="T30" s="280">
        <f t="shared" si="23"/>
        <v>264705588.69</v>
      </c>
      <c r="U30" s="280">
        <f t="shared" si="23"/>
        <v>46042862.450000003</v>
      </c>
      <c r="V30" s="280">
        <f t="shared" si="23"/>
        <v>183386865.75</v>
      </c>
      <c r="W30" s="280">
        <f t="shared" si="23"/>
        <v>59603422</v>
      </c>
      <c r="X30" s="280">
        <f t="shared" si="23"/>
        <v>66030000</v>
      </c>
      <c r="Y30" s="280">
        <f>SUM(Y31+Y32+Y33+Y34+Y35)</f>
        <v>10449645</v>
      </c>
      <c r="Z30" s="280">
        <f t="shared" si="23"/>
        <v>0</v>
      </c>
      <c r="AA30" s="280">
        <f t="shared" si="23"/>
        <v>188144403.78999999</v>
      </c>
      <c r="AB30" s="280">
        <f t="shared" si="23"/>
        <v>0</v>
      </c>
      <c r="AC30" s="280">
        <f t="shared" si="23"/>
        <v>0</v>
      </c>
      <c r="AD30" s="280">
        <f t="shared" si="23"/>
        <v>0</v>
      </c>
      <c r="AE30" s="280">
        <f>SUM(AE31+AE32+AE33+AE34+AE35)</f>
        <v>829457660.69999993</v>
      </c>
      <c r="AF30" s="294"/>
    </row>
    <row r="31" spans="1:34" s="269" customFormat="1" ht="18" customHeight="1" x14ac:dyDescent="0.2">
      <c r="A31" s="99" t="s">
        <v>230</v>
      </c>
      <c r="B31" s="152">
        <v>10</v>
      </c>
      <c r="C31" s="169" t="s">
        <v>231</v>
      </c>
      <c r="D31" s="99">
        <v>6050000</v>
      </c>
      <c r="E31" s="114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  <c r="L31" s="99">
        <v>0</v>
      </c>
      <c r="M31" s="99">
        <v>0</v>
      </c>
      <c r="N31" s="99">
        <v>0</v>
      </c>
      <c r="O31" s="99">
        <v>0</v>
      </c>
      <c r="P31" s="99">
        <v>0</v>
      </c>
      <c r="Q31" s="99">
        <v>0</v>
      </c>
      <c r="R31" s="99">
        <f>SUM(F31:Q31)</f>
        <v>0</v>
      </c>
      <c r="S31" s="99">
        <v>0</v>
      </c>
      <c r="T31" s="99">
        <v>0</v>
      </c>
      <c r="U31" s="99">
        <v>0</v>
      </c>
      <c r="V31" s="99">
        <v>0</v>
      </c>
      <c r="W31" s="99">
        <v>0</v>
      </c>
      <c r="X31" s="99">
        <v>0</v>
      </c>
      <c r="Y31" s="99">
        <v>0</v>
      </c>
      <c r="Z31" s="99">
        <v>0</v>
      </c>
      <c r="AA31" s="99">
        <v>0</v>
      </c>
      <c r="AB31" s="99">
        <v>0</v>
      </c>
      <c r="AC31" s="99">
        <v>0</v>
      </c>
      <c r="AD31" s="99">
        <v>0</v>
      </c>
      <c r="AE31" s="99">
        <f>SUM(S31:AD31)</f>
        <v>0</v>
      </c>
      <c r="AF31" s="267"/>
    </row>
    <row r="32" spans="1:34" s="269" customFormat="1" ht="18" customHeight="1" x14ac:dyDescent="0.2">
      <c r="A32" s="99" t="s">
        <v>232</v>
      </c>
      <c r="B32" s="152">
        <v>10</v>
      </c>
      <c r="C32" s="169" t="s">
        <v>233</v>
      </c>
      <c r="D32" s="99">
        <v>249600000</v>
      </c>
      <c r="E32" s="114">
        <v>249600000</v>
      </c>
      <c r="F32" s="99">
        <v>213200000</v>
      </c>
      <c r="G32" s="99">
        <v>36400000</v>
      </c>
      <c r="H32" s="99">
        <v>0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99">
        <v>0</v>
      </c>
      <c r="R32" s="99">
        <f>SUM(F32:Q32)</f>
        <v>249600000</v>
      </c>
      <c r="S32" s="99">
        <v>0</v>
      </c>
      <c r="T32" s="99">
        <v>231400000</v>
      </c>
      <c r="U32" s="99">
        <v>18200000</v>
      </c>
      <c r="V32" s="99">
        <v>0</v>
      </c>
      <c r="W32" s="99">
        <v>0</v>
      </c>
      <c r="X32" s="99">
        <v>0</v>
      </c>
      <c r="Y32" s="99">
        <v>0</v>
      </c>
      <c r="Z32" s="99">
        <v>0</v>
      </c>
      <c r="AA32" s="99">
        <v>0</v>
      </c>
      <c r="AB32" s="99">
        <v>0</v>
      </c>
      <c r="AC32" s="99">
        <v>0</v>
      </c>
      <c r="AD32" s="99">
        <v>0</v>
      </c>
      <c r="AE32" s="99">
        <f t="shared" ref="AE32:AE35" si="24">SUM(S32:AD32)</f>
        <v>249600000</v>
      </c>
      <c r="AF32" s="267"/>
    </row>
    <row r="33" spans="1:34" ht="18" customHeight="1" x14ac:dyDescent="0.2">
      <c r="A33" s="114" t="s">
        <v>236</v>
      </c>
      <c r="B33" s="152" t="s">
        <v>79</v>
      </c>
      <c r="C33" s="169" t="s">
        <v>237</v>
      </c>
      <c r="D33" s="99">
        <v>177967235.37</v>
      </c>
      <c r="E33" s="114">
        <v>80937779.659999996</v>
      </c>
      <c r="F33" s="99">
        <v>32286012.390000001</v>
      </c>
      <c r="G33" s="99">
        <v>35537311.770000003</v>
      </c>
      <c r="H33" s="99">
        <v>3387290.75</v>
      </c>
      <c r="I33" s="99">
        <v>4693360</v>
      </c>
      <c r="J33" s="99">
        <v>0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99">
        <v>0</v>
      </c>
      <c r="R33" s="99">
        <f>SUM(F33:Q33)</f>
        <v>75903974.909999996</v>
      </c>
      <c r="S33" s="99">
        <v>11094873.02</v>
      </c>
      <c r="T33" s="99">
        <v>28885588.690000001</v>
      </c>
      <c r="U33" s="99">
        <v>27842862.449999999</v>
      </c>
      <c r="V33" s="99">
        <v>8080650.75</v>
      </c>
      <c r="W33" s="99">
        <v>0</v>
      </c>
      <c r="X33" s="99">
        <v>0</v>
      </c>
      <c r="Y33" s="99">
        <v>0</v>
      </c>
      <c r="Z33" s="99">
        <v>0</v>
      </c>
      <c r="AA33" s="99">
        <v>0</v>
      </c>
      <c r="AB33" s="99">
        <v>0</v>
      </c>
      <c r="AC33" s="99">
        <v>0</v>
      </c>
      <c r="AD33" s="99">
        <v>0</v>
      </c>
      <c r="AE33" s="99">
        <f t="shared" si="24"/>
        <v>75903974.909999996</v>
      </c>
      <c r="AF33" s="267"/>
    </row>
    <row r="34" spans="1:34" ht="18" customHeight="1" x14ac:dyDescent="0.2">
      <c r="A34" s="99" t="s">
        <v>238</v>
      </c>
      <c r="B34" s="152">
        <v>10</v>
      </c>
      <c r="C34" s="169" t="s">
        <v>239</v>
      </c>
      <c r="D34" s="99">
        <v>495149181.54000002</v>
      </c>
      <c r="E34" s="114">
        <v>495149181.54000002</v>
      </c>
      <c r="F34" s="99">
        <v>3320000</v>
      </c>
      <c r="G34" s="99">
        <v>1100000</v>
      </c>
      <c r="H34" s="99">
        <v>0</v>
      </c>
      <c r="I34" s="99">
        <v>226947455</v>
      </c>
      <c r="J34" s="99">
        <v>73992182</v>
      </c>
      <c r="K34" s="99">
        <v>10449645</v>
      </c>
      <c r="L34" s="99">
        <v>0</v>
      </c>
      <c r="M34" s="99">
        <v>0</v>
      </c>
      <c r="N34" s="99">
        <v>178770603.78999999</v>
      </c>
      <c r="O34" s="99">
        <v>0</v>
      </c>
      <c r="P34" s="99">
        <v>0</v>
      </c>
      <c r="Q34" s="99">
        <v>0</v>
      </c>
      <c r="R34" s="99">
        <f>SUM(F34:Q34)</f>
        <v>494579885.78999996</v>
      </c>
      <c r="S34" s="99">
        <v>0</v>
      </c>
      <c r="T34" s="99">
        <v>4420000</v>
      </c>
      <c r="U34" s="99">
        <v>0</v>
      </c>
      <c r="V34" s="99">
        <v>175306215</v>
      </c>
      <c r="W34" s="99">
        <v>59603422</v>
      </c>
      <c r="X34" s="99">
        <v>66030000</v>
      </c>
      <c r="Y34" s="99">
        <v>10449645</v>
      </c>
      <c r="Z34" s="99">
        <v>0</v>
      </c>
      <c r="AA34" s="99">
        <v>178770603.78999999</v>
      </c>
      <c r="AB34" s="99">
        <v>0</v>
      </c>
      <c r="AC34" s="99">
        <v>0</v>
      </c>
      <c r="AD34" s="99">
        <v>0</v>
      </c>
      <c r="AE34" s="99">
        <f t="shared" si="24"/>
        <v>494579885.78999996</v>
      </c>
      <c r="AF34" s="267"/>
    </row>
    <row r="35" spans="1:34" ht="18" customHeight="1" x14ac:dyDescent="0.2">
      <c r="A35" s="99" t="s">
        <v>240</v>
      </c>
      <c r="B35" s="152">
        <v>10</v>
      </c>
      <c r="C35" s="169" t="s">
        <v>241</v>
      </c>
      <c r="D35" s="99">
        <v>11636640</v>
      </c>
      <c r="E35" s="114">
        <v>9373800</v>
      </c>
      <c r="F35" s="99">
        <v>0</v>
      </c>
      <c r="G35" s="99">
        <v>0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9373800</v>
      </c>
      <c r="O35" s="99">
        <v>0</v>
      </c>
      <c r="P35" s="99">
        <v>0</v>
      </c>
      <c r="Q35" s="99">
        <v>0</v>
      </c>
      <c r="R35" s="99">
        <f>SUM(F35:Q35)</f>
        <v>9373800</v>
      </c>
      <c r="S35" s="99">
        <v>0</v>
      </c>
      <c r="T35" s="99">
        <v>0</v>
      </c>
      <c r="U35" s="99">
        <v>0</v>
      </c>
      <c r="V35" s="99">
        <v>0</v>
      </c>
      <c r="W35" s="99">
        <v>0</v>
      </c>
      <c r="X35" s="99">
        <v>0</v>
      </c>
      <c r="Y35" s="99">
        <v>0</v>
      </c>
      <c r="Z35" s="99">
        <v>0</v>
      </c>
      <c r="AA35" s="99">
        <v>9373800</v>
      </c>
      <c r="AB35" s="99">
        <v>0</v>
      </c>
      <c r="AC35" s="99">
        <v>0</v>
      </c>
      <c r="AD35" s="99">
        <v>0</v>
      </c>
      <c r="AE35" s="99">
        <f t="shared" si="24"/>
        <v>9373800</v>
      </c>
      <c r="AF35" s="267"/>
    </row>
    <row r="36" spans="1:34" s="277" customFormat="1" ht="18" customHeight="1" x14ac:dyDescent="0.2">
      <c r="A36" s="280" t="s">
        <v>242</v>
      </c>
      <c r="B36" s="281"/>
      <c r="C36" s="287" t="s">
        <v>243</v>
      </c>
      <c r="D36" s="280">
        <f>SUM(D37+D38+D39)</f>
        <v>460454484.51999998</v>
      </c>
      <c r="E36" s="280">
        <f t="shared" ref="E36:AE36" si="25">SUM(E37+E38+E39)</f>
        <v>460454358</v>
      </c>
      <c r="F36" s="280">
        <f t="shared" si="25"/>
        <v>0</v>
      </c>
      <c r="G36" s="280">
        <f t="shared" si="25"/>
        <v>371415358</v>
      </c>
      <c r="H36" s="280">
        <f t="shared" si="25"/>
        <v>0</v>
      </c>
      <c r="I36" s="280">
        <f t="shared" si="25"/>
        <v>89039000</v>
      </c>
      <c r="J36" s="280">
        <f t="shared" si="25"/>
        <v>0</v>
      </c>
      <c r="K36" s="280">
        <f t="shared" si="25"/>
        <v>0</v>
      </c>
      <c r="L36" s="280">
        <f t="shared" si="25"/>
        <v>0</v>
      </c>
      <c r="M36" s="280">
        <f t="shared" si="25"/>
        <v>0</v>
      </c>
      <c r="N36" s="280">
        <f>SUM(N37+N38+N39)</f>
        <v>0</v>
      </c>
      <c r="O36" s="280">
        <f t="shared" si="25"/>
        <v>0</v>
      </c>
      <c r="P36" s="280">
        <f t="shared" si="25"/>
        <v>0</v>
      </c>
      <c r="Q36" s="280">
        <f t="shared" si="25"/>
        <v>0</v>
      </c>
      <c r="R36" s="280">
        <f>SUM(R37+R38+R39)</f>
        <v>460454358</v>
      </c>
      <c r="S36" s="280">
        <f>SUM(S37+S38+S39)</f>
        <v>0</v>
      </c>
      <c r="T36" s="280">
        <f>SUM(T37+T38+T39)</f>
        <v>0</v>
      </c>
      <c r="U36" s="280">
        <f>SUM(U37+U38+U39)</f>
        <v>371415358</v>
      </c>
      <c r="V36" s="280">
        <f>SUM(V37+V38+V39)</f>
        <v>89039000</v>
      </c>
      <c r="W36" s="280">
        <f t="shared" si="25"/>
        <v>0</v>
      </c>
      <c r="X36" s="280">
        <f>SUM(X37+X38+X39)</f>
        <v>0</v>
      </c>
      <c r="Y36" s="280">
        <f>SUM(Y37+Y38+Y39)</f>
        <v>0</v>
      </c>
      <c r="Z36" s="280">
        <f t="shared" si="25"/>
        <v>0</v>
      </c>
      <c r="AA36" s="280">
        <f t="shared" si="25"/>
        <v>0</v>
      </c>
      <c r="AB36" s="280">
        <f t="shared" si="25"/>
        <v>0</v>
      </c>
      <c r="AC36" s="280">
        <f t="shared" si="25"/>
        <v>0</v>
      </c>
      <c r="AD36" s="280">
        <f t="shared" si="25"/>
        <v>0</v>
      </c>
      <c r="AE36" s="280">
        <f t="shared" si="25"/>
        <v>460454358</v>
      </c>
      <c r="AF36" s="294"/>
    </row>
    <row r="37" spans="1:34" ht="18" customHeight="1" x14ac:dyDescent="0.2">
      <c r="A37" s="291" t="s">
        <v>244</v>
      </c>
      <c r="B37" s="152">
        <v>10</v>
      </c>
      <c r="C37" s="169" t="s">
        <v>245</v>
      </c>
      <c r="D37" s="99">
        <v>71499441</v>
      </c>
      <c r="E37" s="114">
        <v>71499441</v>
      </c>
      <c r="F37" s="99">
        <v>0</v>
      </c>
      <c r="G37" s="99">
        <v>71499441</v>
      </c>
      <c r="H37" s="99">
        <v>0</v>
      </c>
      <c r="I37" s="99">
        <v>0</v>
      </c>
      <c r="J37" s="99">
        <v>0</v>
      </c>
      <c r="K37" s="99">
        <v>0</v>
      </c>
      <c r="L37" s="280">
        <v>0</v>
      </c>
      <c r="M37" s="280">
        <v>0</v>
      </c>
      <c r="N37" s="295">
        <v>0</v>
      </c>
      <c r="O37" s="99">
        <v>0</v>
      </c>
      <c r="P37" s="99">
        <v>0</v>
      </c>
      <c r="Q37" s="99">
        <v>0</v>
      </c>
      <c r="R37" s="99">
        <f>SUM(F37:Q37)</f>
        <v>71499441</v>
      </c>
      <c r="S37" s="99">
        <v>0</v>
      </c>
      <c r="T37" s="99">
        <v>0</v>
      </c>
      <c r="U37" s="99">
        <v>71499441</v>
      </c>
      <c r="V37" s="99">
        <v>0</v>
      </c>
      <c r="W37" s="99">
        <v>0</v>
      </c>
      <c r="X37" s="99">
        <v>0</v>
      </c>
      <c r="Y37" s="99">
        <v>0</v>
      </c>
      <c r="Z37" s="99">
        <v>0</v>
      </c>
      <c r="AA37" s="99">
        <v>0</v>
      </c>
      <c r="AB37" s="99">
        <v>0</v>
      </c>
      <c r="AC37" s="99">
        <v>0</v>
      </c>
      <c r="AD37" s="99">
        <v>0</v>
      </c>
      <c r="AE37" s="99">
        <f>SUM(S37:AD37)</f>
        <v>71499441</v>
      </c>
      <c r="AF37" s="267"/>
    </row>
    <row r="38" spans="1:34" ht="18" customHeight="1" x14ac:dyDescent="0.2">
      <c r="A38" s="291" t="s">
        <v>246</v>
      </c>
      <c r="B38" s="152">
        <v>10</v>
      </c>
      <c r="C38" s="169" t="s">
        <v>247</v>
      </c>
      <c r="D38" s="99">
        <v>89039000</v>
      </c>
      <c r="E38" s="114">
        <v>89039000</v>
      </c>
      <c r="F38" s="99">
        <v>0</v>
      </c>
      <c r="G38" s="99">
        <v>0</v>
      </c>
      <c r="H38" s="99">
        <v>0</v>
      </c>
      <c r="I38" s="99">
        <v>89039000</v>
      </c>
      <c r="J38" s="99">
        <v>0</v>
      </c>
      <c r="K38" s="99">
        <v>0</v>
      </c>
      <c r="L38" s="280">
        <v>0</v>
      </c>
      <c r="M38" s="280">
        <v>0</v>
      </c>
      <c r="N38" s="295">
        <v>0</v>
      </c>
      <c r="O38" s="99">
        <v>0</v>
      </c>
      <c r="P38" s="99">
        <v>0</v>
      </c>
      <c r="Q38" s="99">
        <v>0</v>
      </c>
      <c r="R38" s="99">
        <f>SUM(F38:Q38)</f>
        <v>89039000</v>
      </c>
      <c r="S38" s="99">
        <v>0</v>
      </c>
      <c r="T38" s="99">
        <v>0</v>
      </c>
      <c r="U38" s="99">
        <v>0</v>
      </c>
      <c r="V38" s="99">
        <v>89039000</v>
      </c>
      <c r="W38" s="99">
        <v>0</v>
      </c>
      <c r="X38" s="99">
        <v>0</v>
      </c>
      <c r="Y38" s="99">
        <v>0</v>
      </c>
      <c r="Z38" s="99">
        <v>0</v>
      </c>
      <c r="AA38" s="99">
        <v>0</v>
      </c>
      <c r="AB38" s="99">
        <v>0</v>
      </c>
      <c r="AC38" s="99">
        <v>0</v>
      </c>
      <c r="AD38" s="99">
        <v>0</v>
      </c>
      <c r="AE38" s="99">
        <f t="shared" ref="AE38:AE39" si="26">SUM(S38:AD38)</f>
        <v>89039000</v>
      </c>
      <c r="AF38" s="267"/>
    </row>
    <row r="39" spans="1:34" ht="18" customHeight="1" x14ac:dyDescent="0.2">
      <c r="A39" s="291" t="s">
        <v>252</v>
      </c>
      <c r="B39" s="152">
        <v>10</v>
      </c>
      <c r="C39" s="169" t="s">
        <v>253</v>
      </c>
      <c r="D39" s="99">
        <v>299916043.51999998</v>
      </c>
      <c r="E39" s="114">
        <v>299915917</v>
      </c>
      <c r="F39" s="99">
        <v>0</v>
      </c>
      <c r="G39" s="99">
        <v>299915917</v>
      </c>
      <c r="H39" s="99">
        <v>0</v>
      </c>
      <c r="I39" s="99">
        <v>0</v>
      </c>
      <c r="J39" s="99">
        <v>0</v>
      </c>
      <c r="K39" s="99">
        <v>0</v>
      </c>
      <c r="L39" s="280">
        <v>0</v>
      </c>
      <c r="M39" s="280">
        <v>0</v>
      </c>
      <c r="N39" s="295">
        <v>0</v>
      </c>
      <c r="O39" s="99">
        <v>0</v>
      </c>
      <c r="P39" s="99">
        <v>0</v>
      </c>
      <c r="Q39" s="99">
        <v>0</v>
      </c>
      <c r="R39" s="99">
        <f>SUM(F39:Q39)</f>
        <v>299915917</v>
      </c>
      <c r="S39" s="99">
        <v>0</v>
      </c>
      <c r="T39" s="99">
        <v>0</v>
      </c>
      <c r="U39" s="99">
        <v>299915917</v>
      </c>
      <c r="V39" s="99">
        <v>0</v>
      </c>
      <c r="W39" s="99">
        <v>0</v>
      </c>
      <c r="X39" s="99">
        <v>0</v>
      </c>
      <c r="Y39" s="99">
        <v>0</v>
      </c>
      <c r="Z39" s="99">
        <v>0</v>
      </c>
      <c r="AA39" s="99">
        <v>0</v>
      </c>
      <c r="AB39" s="99">
        <v>0</v>
      </c>
      <c r="AC39" s="99">
        <v>0</v>
      </c>
      <c r="AD39" s="99">
        <v>0</v>
      </c>
      <c r="AE39" s="99">
        <f t="shared" si="26"/>
        <v>299915917</v>
      </c>
      <c r="AF39" s="267"/>
    </row>
    <row r="40" spans="1:34" s="277" customFormat="1" ht="18" customHeight="1" x14ac:dyDescent="0.2">
      <c r="A40" s="296" t="s">
        <v>256</v>
      </c>
      <c r="B40" s="271"/>
      <c r="C40" s="274" t="s">
        <v>257</v>
      </c>
      <c r="D40" s="274">
        <f>+D41</f>
        <v>50805991</v>
      </c>
      <c r="E40" s="274">
        <f t="shared" ref="E40:AD42" si="27">+E41</f>
        <v>37233161</v>
      </c>
      <c r="F40" s="274">
        <f t="shared" si="27"/>
        <v>0</v>
      </c>
      <c r="G40" s="274">
        <f t="shared" si="27"/>
        <v>0</v>
      </c>
      <c r="H40" s="274">
        <f t="shared" si="27"/>
        <v>6506080</v>
      </c>
      <c r="I40" s="274">
        <f t="shared" si="27"/>
        <v>0</v>
      </c>
      <c r="J40" s="274">
        <f t="shared" si="27"/>
        <v>9252220</v>
      </c>
      <c r="K40" s="274">
        <f t="shared" si="27"/>
        <v>11063417</v>
      </c>
      <c r="L40" s="274">
        <f t="shared" si="27"/>
        <v>10411444</v>
      </c>
      <c r="M40" s="274">
        <f t="shared" si="27"/>
        <v>0</v>
      </c>
      <c r="N40" s="274">
        <f t="shared" si="27"/>
        <v>0</v>
      </c>
      <c r="O40" s="274">
        <f t="shared" si="27"/>
        <v>0</v>
      </c>
      <c r="P40" s="274">
        <f t="shared" si="27"/>
        <v>0</v>
      </c>
      <c r="Q40" s="274">
        <f t="shared" si="27"/>
        <v>0</v>
      </c>
      <c r="R40" s="274">
        <f t="shared" si="27"/>
        <v>37233161</v>
      </c>
      <c r="S40" s="274">
        <f t="shared" si="27"/>
        <v>0</v>
      </c>
      <c r="T40" s="274">
        <f t="shared" si="27"/>
        <v>0</v>
      </c>
      <c r="U40" s="274">
        <f t="shared" si="27"/>
        <v>0</v>
      </c>
      <c r="V40" s="274">
        <f t="shared" si="27"/>
        <v>6506080</v>
      </c>
      <c r="W40" s="274">
        <f t="shared" si="27"/>
        <v>0</v>
      </c>
      <c r="X40" s="274">
        <f t="shared" si="27"/>
        <v>9252220</v>
      </c>
      <c r="Y40" s="274">
        <f>+Y41</f>
        <v>21474861</v>
      </c>
      <c r="Z40" s="274">
        <f t="shared" si="27"/>
        <v>0</v>
      </c>
      <c r="AA40" s="274">
        <f t="shared" si="27"/>
        <v>0</v>
      </c>
      <c r="AB40" s="274">
        <f t="shared" si="27"/>
        <v>0</v>
      </c>
      <c r="AC40" s="274">
        <f t="shared" si="27"/>
        <v>0</v>
      </c>
      <c r="AD40" s="274">
        <f t="shared" si="27"/>
        <v>0</v>
      </c>
      <c r="AE40" s="274">
        <f t="shared" ref="AE40" si="28">+AE41</f>
        <v>37233161</v>
      </c>
      <c r="AF40" s="275"/>
    </row>
    <row r="41" spans="1:34" s="277" customFormat="1" ht="18" customHeight="1" x14ac:dyDescent="0.2">
      <c r="A41" s="167" t="s">
        <v>258</v>
      </c>
      <c r="B41" s="168"/>
      <c r="C41" s="106" t="s">
        <v>259</v>
      </c>
      <c r="D41" s="32">
        <f>+D42</f>
        <v>50805991</v>
      </c>
      <c r="E41" s="32">
        <f t="shared" si="27"/>
        <v>37233161</v>
      </c>
      <c r="F41" s="32">
        <f t="shared" si="27"/>
        <v>0</v>
      </c>
      <c r="G41" s="32">
        <f t="shared" si="27"/>
        <v>0</v>
      </c>
      <c r="H41" s="32">
        <f t="shared" si="27"/>
        <v>6506080</v>
      </c>
      <c r="I41" s="32">
        <f t="shared" si="27"/>
        <v>0</v>
      </c>
      <c r="J41" s="32">
        <f t="shared" si="27"/>
        <v>9252220</v>
      </c>
      <c r="K41" s="32">
        <f t="shared" si="27"/>
        <v>11063417</v>
      </c>
      <c r="L41" s="32">
        <f t="shared" si="27"/>
        <v>10411444</v>
      </c>
      <c r="M41" s="32">
        <f t="shared" si="27"/>
        <v>0</v>
      </c>
      <c r="N41" s="32">
        <f t="shared" si="27"/>
        <v>0</v>
      </c>
      <c r="O41" s="32">
        <f t="shared" si="27"/>
        <v>0</v>
      </c>
      <c r="P41" s="32">
        <f t="shared" si="27"/>
        <v>0</v>
      </c>
      <c r="Q41" s="32">
        <f t="shared" si="27"/>
        <v>0</v>
      </c>
      <c r="R41" s="32">
        <f t="shared" si="27"/>
        <v>37233161</v>
      </c>
      <c r="S41" s="32">
        <f t="shared" si="27"/>
        <v>0</v>
      </c>
      <c r="T41" s="32">
        <f t="shared" si="27"/>
        <v>0</v>
      </c>
      <c r="U41" s="32">
        <f t="shared" si="27"/>
        <v>0</v>
      </c>
      <c r="V41" s="32">
        <f t="shared" si="27"/>
        <v>6506080</v>
      </c>
      <c r="W41" s="32">
        <f t="shared" si="27"/>
        <v>0</v>
      </c>
      <c r="X41" s="32">
        <f t="shared" si="27"/>
        <v>9252220</v>
      </c>
      <c r="Y41" s="32">
        <f t="shared" si="27"/>
        <v>21474861</v>
      </c>
      <c r="Z41" s="32">
        <f t="shared" si="27"/>
        <v>0</v>
      </c>
      <c r="AA41" s="32">
        <f t="shared" si="27"/>
        <v>0</v>
      </c>
      <c r="AB41" s="32">
        <f t="shared" si="27"/>
        <v>0</v>
      </c>
      <c r="AC41" s="32">
        <f t="shared" si="27"/>
        <v>0</v>
      </c>
      <c r="AD41" s="32">
        <f t="shared" si="27"/>
        <v>0</v>
      </c>
      <c r="AE41" s="32">
        <f>+AE42</f>
        <v>37233161</v>
      </c>
      <c r="AF41" s="275"/>
      <c r="AG41" s="297"/>
    </row>
    <row r="42" spans="1:34" s="273" customFormat="1" ht="18" customHeight="1" x14ac:dyDescent="0.2">
      <c r="A42" s="32" t="s">
        <v>260</v>
      </c>
      <c r="B42" s="33"/>
      <c r="C42" s="185" t="s">
        <v>261</v>
      </c>
      <c r="D42" s="32">
        <f t="shared" ref="D42:S42" si="29">+D43</f>
        <v>50805991</v>
      </c>
      <c r="E42" s="32">
        <f t="shared" si="29"/>
        <v>37233161</v>
      </c>
      <c r="F42" s="32">
        <f t="shared" si="29"/>
        <v>0</v>
      </c>
      <c r="G42" s="32">
        <f t="shared" si="29"/>
        <v>0</v>
      </c>
      <c r="H42" s="32">
        <f t="shared" si="29"/>
        <v>6506080</v>
      </c>
      <c r="I42" s="32">
        <f t="shared" si="29"/>
        <v>0</v>
      </c>
      <c r="J42" s="32">
        <f t="shared" si="29"/>
        <v>9252220</v>
      </c>
      <c r="K42" s="32">
        <f t="shared" si="29"/>
        <v>11063417</v>
      </c>
      <c r="L42" s="32">
        <f t="shared" si="29"/>
        <v>10411444</v>
      </c>
      <c r="M42" s="32">
        <f t="shared" si="29"/>
        <v>0</v>
      </c>
      <c r="N42" s="32">
        <f t="shared" si="29"/>
        <v>0</v>
      </c>
      <c r="O42" s="32">
        <f t="shared" si="29"/>
        <v>0</v>
      </c>
      <c r="P42" s="32">
        <f t="shared" si="29"/>
        <v>0</v>
      </c>
      <c r="Q42" s="32">
        <f t="shared" si="29"/>
        <v>0</v>
      </c>
      <c r="R42" s="32">
        <f t="shared" si="29"/>
        <v>37233161</v>
      </c>
      <c r="S42" s="32">
        <f t="shared" si="29"/>
        <v>0</v>
      </c>
      <c r="T42" s="32">
        <f t="shared" si="27"/>
        <v>0</v>
      </c>
      <c r="U42" s="32">
        <f t="shared" si="27"/>
        <v>0</v>
      </c>
      <c r="V42" s="32">
        <f t="shared" si="27"/>
        <v>6506080</v>
      </c>
      <c r="W42" s="32">
        <f t="shared" si="27"/>
        <v>0</v>
      </c>
      <c r="X42" s="32">
        <f t="shared" si="27"/>
        <v>9252220</v>
      </c>
      <c r="Y42" s="32">
        <f t="shared" si="27"/>
        <v>21474861</v>
      </c>
      <c r="Z42" s="32">
        <f t="shared" si="27"/>
        <v>0</v>
      </c>
      <c r="AA42" s="32">
        <f t="shared" si="27"/>
        <v>0</v>
      </c>
      <c r="AB42" s="32">
        <f t="shared" si="27"/>
        <v>0</v>
      </c>
      <c r="AC42" s="32">
        <f t="shared" si="27"/>
        <v>0</v>
      </c>
      <c r="AD42" s="32">
        <f t="shared" si="27"/>
        <v>0</v>
      </c>
      <c r="AE42" s="32">
        <f>+AE43</f>
        <v>37233161</v>
      </c>
      <c r="AF42" s="275"/>
      <c r="AG42" s="297"/>
    </row>
    <row r="43" spans="1:34" s="273" customFormat="1" ht="18" customHeight="1" x14ac:dyDescent="0.2">
      <c r="A43" s="280" t="s">
        <v>262</v>
      </c>
      <c r="B43" s="281"/>
      <c r="C43" s="298" t="s">
        <v>263</v>
      </c>
      <c r="D43" s="280">
        <f>SUM(D44)</f>
        <v>50805991</v>
      </c>
      <c r="E43" s="280">
        <f t="shared" ref="E43:AE43" si="30">SUM(E44:E44)</f>
        <v>37233161</v>
      </c>
      <c r="F43" s="280">
        <f t="shared" si="30"/>
        <v>0</v>
      </c>
      <c r="G43" s="280">
        <f>SUM(G44:G44)</f>
        <v>0</v>
      </c>
      <c r="H43" s="280">
        <f t="shared" si="30"/>
        <v>6506080</v>
      </c>
      <c r="I43" s="280">
        <f t="shared" si="30"/>
        <v>0</v>
      </c>
      <c r="J43" s="280">
        <f t="shared" si="30"/>
        <v>9252220</v>
      </c>
      <c r="K43" s="280">
        <f t="shared" si="30"/>
        <v>11063417</v>
      </c>
      <c r="L43" s="280">
        <f>SUM(L44:L44)</f>
        <v>10411444</v>
      </c>
      <c r="M43" s="280">
        <f t="shared" si="30"/>
        <v>0</v>
      </c>
      <c r="N43" s="280">
        <f t="shared" si="30"/>
        <v>0</v>
      </c>
      <c r="O43" s="280">
        <f t="shared" si="30"/>
        <v>0</v>
      </c>
      <c r="P43" s="280">
        <f t="shared" si="30"/>
        <v>0</v>
      </c>
      <c r="Q43" s="280">
        <f t="shared" si="30"/>
        <v>0</v>
      </c>
      <c r="R43" s="280">
        <f t="shared" si="30"/>
        <v>37233161</v>
      </c>
      <c r="S43" s="280">
        <f t="shared" si="30"/>
        <v>0</v>
      </c>
      <c r="T43" s="280">
        <f t="shared" si="30"/>
        <v>0</v>
      </c>
      <c r="U43" s="280">
        <f t="shared" si="30"/>
        <v>0</v>
      </c>
      <c r="V43" s="280">
        <f t="shared" si="30"/>
        <v>6506080</v>
      </c>
      <c r="W43" s="280">
        <f t="shared" si="30"/>
        <v>0</v>
      </c>
      <c r="X43" s="280">
        <f t="shared" si="30"/>
        <v>9252220</v>
      </c>
      <c r="Y43" s="280">
        <f t="shared" si="30"/>
        <v>21474861</v>
      </c>
      <c r="Z43" s="280">
        <f t="shared" si="30"/>
        <v>0</v>
      </c>
      <c r="AA43" s="280">
        <f t="shared" si="30"/>
        <v>0</v>
      </c>
      <c r="AB43" s="280">
        <f t="shared" si="30"/>
        <v>0</v>
      </c>
      <c r="AC43" s="280">
        <f t="shared" si="30"/>
        <v>0</v>
      </c>
      <c r="AD43" s="280">
        <f t="shared" si="30"/>
        <v>0</v>
      </c>
      <c r="AE43" s="280">
        <f t="shared" si="30"/>
        <v>37233161</v>
      </c>
      <c r="AF43" s="275"/>
      <c r="AG43" s="297"/>
    </row>
    <row r="44" spans="1:34" ht="18" customHeight="1" x14ac:dyDescent="0.2">
      <c r="A44" s="99" t="s">
        <v>266</v>
      </c>
      <c r="B44" s="152" t="s">
        <v>79</v>
      </c>
      <c r="C44" s="299" t="s">
        <v>267</v>
      </c>
      <c r="D44" s="99">
        <v>50805991</v>
      </c>
      <c r="E44" s="99">
        <v>37233161</v>
      </c>
      <c r="F44" s="99">
        <v>0</v>
      </c>
      <c r="G44" s="99">
        <v>0</v>
      </c>
      <c r="H44" s="99">
        <v>6506080</v>
      </c>
      <c r="I44" s="99">
        <v>0</v>
      </c>
      <c r="J44" s="99">
        <v>9252220</v>
      </c>
      <c r="K44" s="99">
        <v>11063417</v>
      </c>
      <c r="L44" s="99">
        <v>10411444</v>
      </c>
      <c r="M44" s="99">
        <v>0</v>
      </c>
      <c r="N44" s="99">
        <v>0</v>
      </c>
      <c r="O44" s="99">
        <v>0</v>
      </c>
      <c r="P44" s="99">
        <v>0</v>
      </c>
      <c r="Q44" s="99">
        <v>0</v>
      </c>
      <c r="R44" s="99">
        <f>SUM(F44:Q44)</f>
        <v>37233161</v>
      </c>
      <c r="S44" s="99">
        <v>0</v>
      </c>
      <c r="T44" s="99">
        <v>0</v>
      </c>
      <c r="U44" s="99">
        <v>0</v>
      </c>
      <c r="V44" s="99">
        <v>6506080</v>
      </c>
      <c r="W44" s="99">
        <v>0</v>
      </c>
      <c r="X44" s="99">
        <v>9252220</v>
      </c>
      <c r="Y44" s="99">
        <v>21474861</v>
      </c>
      <c r="Z44" s="99">
        <v>0</v>
      </c>
      <c r="AA44" s="99">
        <v>0</v>
      </c>
      <c r="AB44" s="99">
        <v>0</v>
      </c>
      <c r="AC44" s="99">
        <v>0</v>
      </c>
      <c r="AD44" s="99">
        <v>0</v>
      </c>
      <c r="AE44" s="99">
        <f>SUM(S44:AD44)</f>
        <v>37233161</v>
      </c>
      <c r="AF44" s="267"/>
      <c r="AG44" s="220"/>
    </row>
    <row r="45" spans="1:34" s="273" customFormat="1" ht="18" customHeight="1" x14ac:dyDescent="0.2">
      <c r="A45" s="296" t="s">
        <v>310</v>
      </c>
      <c r="B45" s="271"/>
      <c r="C45" s="274" t="s">
        <v>311</v>
      </c>
      <c r="D45" s="274">
        <f>SUM(D46:D56)</f>
        <v>109428877721.91998</v>
      </c>
      <c r="E45" s="274">
        <f t="shared" ref="E45:AD45" si="31">SUM(E46:E56)</f>
        <v>97447697591.660004</v>
      </c>
      <c r="F45" s="274">
        <f t="shared" si="31"/>
        <v>50817369000.029999</v>
      </c>
      <c r="G45" s="274">
        <f t="shared" si="31"/>
        <v>22784414121.920002</v>
      </c>
      <c r="H45" s="274">
        <f t="shared" si="31"/>
        <v>4919577427.1000004</v>
      </c>
      <c r="I45" s="274">
        <f t="shared" si="31"/>
        <v>4269519040.9300003</v>
      </c>
      <c r="J45" s="274">
        <f t="shared" si="31"/>
        <v>1063188047.36</v>
      </c>
      <c r="K45" s="274">
        <f t="shared" si="31"/>
        <v>273475782.52000004</v>
      </c>
      <c r="L45" s="274">
        <f t="shared" si="31"/>
        <v>1837278585.48</v>
      </c>
      <c r="M45" s="274">
        <f t="shared" si="31"/>
        <v>561545050.69000006</v>
      </c>
      <c r="N45" s="274">
        <f t="shared" si="31"/>
        <v>3458600292.5799999</v>
      </c>
      <c r="O45" s="274">
        <f t="shared" si="31"/>
        <v>3214940906.1199999</v>
      </c>
      <c r="P45" s="274">
        <f t="shared" si="31"/>
        <v>690466175.87</v>
      </c>
      <c r="Q45" s="274">
        <f t="shared" si="31"/>
        <v>1688783285.3399999</v>
      </c>
      <c r="R45" s="274">
        <f t="shared" si="31"/>
        <v>95579157715.939987</v>
      </c>
      <c r="S45" s="274">
        <f t="shared" si="31"/>
        <v>43223952811.139999</v>
      </c>
      <c r="T45" s="274">
        <f t="shared" si="31"/>
        <v>17935047785.34</v>
      </c>
      <c r="U45" s="274">
        <f t="shared" si="31"/>
        <v>15467709152.540001</v>
      </c>
      <c r="V45" s="274">
        <f t="shared" si="31"/>
        <v>4954410127.8799992</v>
      </c>
      <c r="W45" s="274">
        <f t="shared" si="31"/>
        <v>1831021860.3499999</v>
      </c>
      <c r="X45" s="274">
        <f t="shared" si="31"/>
        <v>463673819.85000002</v>
      </c>
      <c r="Y45" s="274">
        <f>SUM(Y46:Y56)</f>
        <v>2073484513.9100001</v>
      </c>
      <c r="Z45" s="274">
        <f t="shared" si="31"/>
        <v>33811627.329999998</v>
      </c>
      <c r="AA45" s="274">
        <f t="shared" si="31"/>
        <v>569807761.21000004</v>
      </c>
      <c r="AB45" s="274">
        <f t="shared" si="31"/>
        <v>4304969625.5200005</v>
      </c>
      <c r="AC45" s="274">
        <f t="shared" si="31"/>
        <v>3024813106.6300001</v>
      </c>
      <c r="AD45" s="274">
        <f t="shared" si="31"/>
        <v>1696455524.24</v>
      </c>
      <c r="AE45" s="274">
        <f>SUM(AE46:AE56)</f>
        <v>95579157715.940002</v>
      </c>
      <c r="AF45" s="275"/>
      <c r="AG45" s="297"/>
    </row>
    <row r="46" spans="1:34" ht="18" customHeight="1" x14ac:dyDescent="0.2">
      <c r="A46" s="96" t="s">
        <v>312</v>
      </c>
      <c r="B46" s="152">
        <v>10</v>
      </c>
      <c r="C46" s="300" t="s">
        <v>313</v>
      </c>
      <c r="D46" s="99">
        <v>287102990</v>
      </c>
      <c r="E46" s="301">
        <v>281021567.00000006</v>
      </c>
      <c r="F46" s="99">
        <v>242331122</v>
      </c>
      <c r="G46" s="99">
        <v>23741345</v>
      </c>
      <c r="H46" s="99">
        <v>3449680</v>
      </c>
      <c r="I46" s="99">
        <v>1990460</v>
      </c>
      <c r="J46" s="99">
        <v>9019116</v>
      </c>
      <c r="K46" s="99">
        <v>0</v>
      </c>
      <c r="L46" s="99">
        <v>489844</v>
      </c>
      <c r="M46" s="99">
        <v>0</v>
      </c>
      <c r="N46" s="99">
        <v>0</v>
      </c>
      <c r="O46" s="99">
        <v>0</v>
      </c>
      <c r="P46" s="99">
        <v>0</v>
      </c>
      <c r="Q46" s="99">
        <v>0</v>
      </c>
      <c r="R46" s="99">
        <f t="shared" ref="R46:R56" si="32">SUM(F46:Q46)</f>
        <v>281021567</v>
      </c>
      <c r="S46" s="99">
        <v>126794642</v>
      </c>
      <c r="T46" s="99">
        <v>133681646</v>
      </c>
      <c r="U46" s="99">
        <v>7213509</v>
      </c>
      <c r="V46" s="99">
        <v>3822810</v>
      </c>
      <c r="W46" s="99">
        <v>9019116</v>
      </c>
      <c r="X46" s="99">
        <v>0</v>
      </c>
      <c r="Y46" s="99">
        <v>489844</v>
      </c>
      <c r="Z46" s="99">
        <v>0</v>
      </c>
      <c r="AA46" s="99">
        <v>0</v>
      </c>
      <c r="AB46" s="99">
        <v>0</v>
      </c>
      <c r="AC46" s="99">
        <v>0</v>
      </c>
      <c r="AD46" s="99">
        <v>0</v>
      </c>
      <c r="AE46" s="99">
        <f>SUM(S46:AD46)</f>
        <v>281021567</v>
      </c>
      <c r="AF46" s="283"/>
      <c r="AG46" s="302"/>
      <c r="AH46" s="303"/>
    </row>
    <row r="47" spans="1:34" ht="18" customHeight="1" x14ac:dyDescent="0.2">
      <c r="A47" s="96" t="s">
        <v>314</v>
      </c>
      <c r="B47" s="152">
        <v>10</v>
      </c>
      <c r="C47" s="300" t="s">
        <v>313</v>
      </c>
      <c r="D47" s="99">
        <v>1714875789.95</v>
      </c>
      <c r="E47" s="301">
        <v>1642604270.3799999</v>
      </c>
      <c r="F47" s="99">
        <v>1425091159.01</v>
      </c>
      <c r="G47" s="99">
        <v>144589477.37</v>
      </c>
      <c r="H47" s="99">
        <v>33808015</v>
      </c>
      <c r="I47" s="99">
        <v>4314602</v>
      </c>
      <c r="J47" s="99">
        <v>1131795</v>
      </c>
      <c r="K47" s="99">
        <v>11596850</v>
      </c>
      <c r="L47" s="99">
        <v>3167372</v>
      </c>
      <c r="M47" s="99">
        <v>0</v>
      </c>
      <c r="N47" s="99">
        <v>0</v>
      </c>
      <c r="O47" s="99">
        <v>0</v>
      </c>
      <c r="P47" s="99">
        <v>0</v>
      </c>
      <c r="Q47" s="99">
        <v>0</v>
      </c>
      <c r="R47" s="99">
        <f t="shared" si="32"/>
        <v>1623699270.3800001</v>
      </c>
      <c r="S47" s="99">
        <v>759000703.67999995</v>
      </c>
      <c r="T47" s="99">
        <v>742161429.37</v>
      </c>
      <c r="U47" s="99">
        <v>79878103.329999998</v>
      </c>
      <c r="V47" s="99">
        <v>26180267</v>
      </c>
      <c r="W47" s="99">
        <v>582750</v>
      </c>
      <c r="X47" s="99">
        <v>2414170</v>
      </c>
      <c r="Y47" s="99">
        <v>12483247</v>
      </c>
      <c r="Z47" s="99">
        <v>998600</v>
      </c>
      <c r="AA47" s="99">
        <v>0</v>
      </c>
      <c r="AB47" s="99">
        <v>0</v>
      </c>
      <c r="AC47" s="99">
        <v>0</v>
      </c>
      <c r="AD47" s="99">
        <v>0</v>
      </c>
      <c r="AE47" s="99">
        <f t="shared" ref="AE47:AE56" si="33">SUM(S47:AD47)</f>
        <v>1623699270.3799999</v>
      </c>
      <c r="AF47" s="283"/>
      <c r="AG47" s="302"/>
      <c r="AH47" s="303"/>
    </row>
    <row r="48" spans="1:34" ht="18" customHeight="1" x14ac:dyDescent="0.2">
      <c r="A48" s="96" t="s">
        <v>315</v>
      </c>
      <c r="B48" s="152">
        <v>10</v>
      </c>
      <c r="C48" s="300" t="s">
        <v>313</v>
      </c>
      <c r="D48" s="99">
        <v>223569985</v>
      </c>
      <c r="E48" s="301">
        <v>222156159</v>
      </c>
      <c r="F48" s="99">
        <v>207048734</v>
      </c>
      <c r="G48" s="99">
        <v>4847425</v>
      </c>
      <c r="H48" s="99">
        <v>1935110</v>
      </c>
      <c r="I48" s="99">
        <v>4020025</v>
      </c>
      <c r="J48" s="99">
        <v>2065130</v>
      </c>
      <c r="K48" s="99">
        <v>2239735</v>
      </c>
      <c r="L48" s="99">
        <v>0</v>
      </c>
      <c r="M48" s="99">
        <v>0</v>
      </c>
      <c r="N48" s="99">
        <v>0</v>
      </c>
      <c r="O48" s="99">
        <v>0</v>
      </c>
      <c r="P48" s="99">
        <v>0</v>
      </c>
      <c r="Q48" s="99">
        <v>0</v>
      </c>
      <c r="R48" s="99">
        <f t="shared" si="32"/>
        <v>222156159</v>
      </c>
      <c r="S48" s="99">
        <v>199862067</v>
      </c>
      <c r="T48" s="99">
        <v>11106667</v>
      </c>
      <c r="U48" s="99">
        <v>927425</v>
      </c>
      <c r="V48" s="99">
        <v>4510895</v>
      </c>
      <c r="W48" s="99">
        <v>3509370</v>
      </c>
      <c r="X48" s="99">
        <v>1462530</v>
      </c>
      <c r="Y48" s="99">
        <v>777205</v>
      </c>
      <c r="Z48" s="99">
        <v>0</v>
      </c>
      <c r="AA48" s="99">
        <v>0</v>
      </c>
      <c r="AB48" s="99">
        <v>0</v>
      </c>
      <c r="AC48" s="99">
        <v>0</v>
      </c>
      <c r="AD48" s="99">
        <v>0</v>
      </c>
      <c r="AE48" s="99">
        <f t="shared" si="33"/>
        <v>222156159</v>
      </c>
      <c r="AF48" s="283"/>
      <c r="AG48" s="302"/>
      <c r="AH48" s="303"/>
    </row>
    <row r="49" spans="1:34" ht="18" customHeight="1" x14ac:dyDescent="0.2">
      <c r="A49" s="96" t="s">
        <v>316</v>
      </c>
      <c r="B49" s="152">
        <v>10</v>
      </c>
      <c r="C49" s="300" t="s">
        <v>313</v>
      </c>
      <c r="D49" s="99">
        <v>749619577.36000001</v>
      </c>
      <c r="E49" s="99">
        <v>728135603</v>
      </c>
      <c r="F49" s="99">
        <v>376872657</v>
      </c>
      <c r="G49" s="99">
        <v>309279488</v>
      </c>
      <c r="H49" s="99">
        <v>41000000</v>
      </c>
      <c r="I49" s="99">
        <v>0</v>
      </c>
      <c r="J49" s="99">
        <v>0</v>
      </c>
      <c r="K49" s="99">
        <v>983458</v>
      </c>
      <c r="L49" s="99">
        <v>0</v>
      </c>
      <c r="M49" s="99">
        <v>0</v>
      </c>
      <c r="N49" s="99">
        <v>0</v>
      </c>
      <c r="O49" s="99">
        <v>0</v>
      </c>
      <c r="P49" s="99">
        <v>0</v>
      </c>
      <c r="Q49" s="99">
        <v>0</v>
      </c>
      <c r="R49" s="99">
        <f t="shared" si="32"/>
        <v>728135603</v>
      </c>
      <c r="S49" s="99">
        <v>266530732</v>
      </c>
      <c r="T49" s="99">
        <v>367371113</v>
      </c>
      <c r="U49" s="99">
        <v>93250300</v>
      </c>
      <c r="V49" s="99">
        <v>0</v>
      </c>
      <c r="W49" s="99">
        <v>0</v>
      </c>
      <c r="X49" s="99">
        <v>983458</v>
      </c>
      <c r="Y49" s="99">
        <v>0</v>
      </c>
      <c r="Z49" s="99">
        <v>0</v>
      </c>
      <c r="AA49" s="99">
        <v>0</v>
      </c>
      <c r="AB49" s="99">
        <v>0</v>
      </c>
      <c r="AC49" s="99">
        <v>0</v>
      </c>
      <c r="AD49" s="99">
        <v>0</v>
      </c>
      <c r="AE49" s="99">
        <f t="shared" si="33"/>
        <v>728135603</v>
      </c>
      <c r="AF49" s="283"/>
      <c r="AG49" s="302"/>
      <c r="AH49" s="303"/>
    </row>
    <row r="50" spans="1:34" ht="18" customHeight="1" x14ac:dyDescent="0.2">
      <c r="A50" s="114" t="s">
        <v>317</v>
      </c>
      <c r="B50" s="152">
        <v>10</v>
      </c>
      <c r="C50" s="300" t="s">
        <v>313</v>
      </c>
      <c r="D50" s="99">
        <v>90267332824.699997</v>
      </c>
      <c r="E50" s="292">
        <v>79234144750.289993</v>
      </c>
      <c r="F50" s="99">
        <v>37930608002.489998</v>
      </c>
      <c r="G50" s="99">
        <v>18176657994.040001</v>
      </c>
      <c r="H50" s="99">
        <v>4731302494.3500004</v>
      </c>
      <c r="I50" s="99">
        <v>4063279386.2800002</v>
      </c>
      <c r="J50" s="99">
        <v>1024690093.36</v>
      </c>
      <c r="K50" s="99">
        <v>246026012.02000001</v>
      </c>
      <c r="L50" s="99">
        <v>1809434575.51</v>
      </c>
      <c r="M50" s="99">
        <v>516415833.69</v>
      </c>
      <c r="N50" s="99">
        <v>3381248702.5799999</v>
      </c>
      <c r="O50" s="99">
        <v>3186051356.1199999</v>
      </c>
      <c r="P50" s="99">
        <v>688622175.87</v>
      </c>
      <c r="Q50" s="99">
        <v>1690193209</v>
      </c>
      <c r="R50" s="99">
        <f t="shared" si="32"/>
        <v>77444529835.309982</v>
      </c>
      <c r="S50" s="99">
        <v>32809390444.02</v>
      </c>
      <c r="T50" s="99">
        <v>12819210852.48</v>
      </c>
      <c r="U50" s="99">
        <v>13385602028.35</v>
      </c>
      <c r="V50" s="99">
        <v>4696143164.2299995</v>
      </c>
      <c r="W50" s="99">
        <v>1792143769.3499999</v>
      </c>
      <c r="X50" s="99">
        <v>441074144.85000002</v>
      </c>
      <c r="Y50" s="99">
        <v>2034777086.4100001</v>
      </c>
      <c r="Z50" s="99">
        <v>19970482.359999999</v>
      </c>
      <c r="AA50" s="99">
        <v>519180033.20999998</v>
      </c>
      <c r="AB50" s="99">
        <v>4221481985.52</v>
      </c>
      <c r="AC50" s="99">
        <v>3009534396.6300001</v>
      </c>
      <c r="AD50" s="99">
        <v>1696021447.9000001</v>
      </c>
      <c r="AE50" s="99">
        <f t="shared" si="33"/>
        <v>77444529835.309998</v>
      </c>
      <c r="AF50" s="283"/>
      <c r="AG50" s="302"/>
      <c r="AH50" s="303"/>
    </row>
    <row r="51" spans="1:34" s="269" customFormat="1" ht="18" customHeight="1" x14ac:dyDescent="0.2">
      <c r="A51" s="114" t="s">
        <v>318</v>
      </c>
      <c r="B51" s="152">
        <v>10</v>
      </c>
      <c r="C51" s="300" t="s">
        <v>313</v>
      </c>
      <c r="D51" s="99">
        <v>12691553936.9</v>
      </c>
      <c r="E51" s="301">
        <v>11963954057.589998</v>
      </c>
      <c r="F51" s="99">
        <v>8777551605.25</v>
      </c>
      <c r="G51" s="99">
        <v>2929167050.7399998</v>
      </c>
      <c r="H51" s="99">
        <v>98476157.75</v>
      </c>
      <c r="I51" s="99">
        <v>18549613</v>
      </c>
      <c r="J51" s="99">
        <v>21247452</v>
      </c>
      <c r="K51" s="99">
        <v>8590687.8800000008</v>
      </c>
      <c r="L51" s="99">
        <v>17121763.969999999</v>
      </c>
      <c r="M51" s="99">
        <v>926667</v>
      </c>
      <c r="N51" s="99">
        <v>5021010</v>
      </c>
      <c r="O51" s="99">
        <v>28209550</v>
      </c>
      <c r="P51" s="99">
        <v>1844000</v>
      </c>
      <c r="Q51" s="99">
        <v>0</v>
      </c>
      <c r="R51" s="99">
        <f t="shared" si="32"/>
        <v>11906705557.589998</v>
      </c>
      <c r="S51" s="99">
        <v>7473614301.75</v>
      </c>
      <c r="T51" s="99">
        <v>2997058266.73</v>
      </c>
      <c r="U51" s="99">
        <v>1292064656.26</v>
      </c>
      <c r="V51" s="99">
        <v>57033202</v>
      </c>
      <c r="W51" s="99">
        <v>9924980</v>
      </c>
      <c r="X51" s="99">
        <v>16289596</v>
      </c>
      <c r="Y51" s="99">
        <v>20918091.879999999</v>
      </c>
      <c r="Z51" s="99">
        <v>1975464.97</v>
      </c>
      <c r="AA51" s="99">
        <v>7773448</v>
      </c>
      <c r="AB51" s="99">
        <v>12930840</v>
      </c>
      <c r="AC51" s="99">
        <v>15278710</v>
      </c>
      <c r="AD51" s="99">
        <v>1844000</v>
      </c>
      <c r="AE51" s="99">
        <f t="shared" si="33"/>
        <v>11906705557.589998</v>
      </c>
      <c r="AF51" s="283"/>
      <c r="AG51" s="302"/>
      <c r="AH51" s="303"/>
    </row>
    <row r="52" spans="1:34" ht="18" customHeight="1" x14ac:dyDescent="0.2">
      <c r="A52" s="114" t="s">
        <v>319</v>
      </c>
      <c r="B52" s="152">
        <v>10</v>
      </c>
      <c r="C52" s="300" t="s">
        <v>313</v>
      </c>
      <c r="D52" s="99">
        <v>18049966</v>
      </c>
      <c r="E52" s="301">
        <v>4030333</v>
      </c>
      <c r="F52" s="99">
        <v>4030333</v>
      </c>
      <c r="G52" s="99">
        <v>0</v>
      </c>
      <c r="H52" s="99">
        <v>0</v>
      </c>
      <c r="I52" s="99">
        <v>0</v>
      </c>
      <c r="J52" s="99">
        <v>0</v>
      </c>
      <c r="K52" s="99">
        <v>0</v>
      </c>
      <c r="L52" s="99">
        <v>0</v>
      </c>
      <c r="M52" s="99">
        <v>0</v>
      </c>
      <c r="N52" s="99">
        <v>0</v>
      </c>
      <c r="O52" s="99">
        <v>0</v>
      </c>
      <c r="P52" s="99">
        <v>0</v>
      </c>
      <c r="Q52" s="99">
        <v>0</v>
      </c>
      <c r="R52" s="99">
        <f t="shared" si="32"/>
        <v>4030333</v>
      </c>
      <c r="S52" s="99">
        <v>3422000</v>
      </c>
      <c r="T52" s="99">
        <v>608333</v>
      </c>
      <c r="U52" s="99">
        <v>0</v>
      </c>
      <c r="V52" s="99">
        <v>0</v>
      </c>
      <c r="W52" s="99">
        <v>0</v>
      </c>
      <c r="X52" s="99">
        <v>0</v>
      </c>
      <c r="Y52" s="99">
        <v>0</v>
      </c>
      <c r="Z52" s="99">
        <v>0</v>
      </c>
      <c r="AA52" s="99">
        <v>0</v>
      </c>
      <c r="AB52" s="99">
        <v>0</v>
      </c>
      <c r="AC52" s="99">
        <v>0</v>
      </c>
      <c r="AD52" s="99">
        <v>0</v>
      </c>
      <c r="AE52" s="99">
        <f t="shared" si="33"/>
        <v>4030333</v>
      </c>
      <c r="AF52" s="283"/>
      <c r="AG52" s="302"/>
      <c r="AH52" s="303"/>
    </row>
    <row r="53" spans="1:34" ht="18" customHeight="1" x14ac:dyDescent="0.2">
      <c r="A53" s="114" t="s">
        <v>340</v>
      </c>
      <c r="B53" s="152">
        <v>10</v>
      </c>
      <c r="C53" s="300" t="s">
        <v>321</v>
      </c>
      <c r="D53" s="99">
        <v>613088438.02999997</v>
      </c>
      <c r="E53" s="301">
        <v>590218215.65999997</v>
      </c>
      <c r="F53" s="99">
        <v>296852892.26999998</v>
      </c>
      <c r="G53" s="99">
        <v>244944823.69</v>
      </c>
      <c r="H53" s="99">
        <v>7993800</v>
      </c>
      <c r="I53" s="99">
        <v>20325070</v>
      </c>
      <c r="J53" s="99">
        <v>1449921</v>
      </c>
      <c r="K53" s="99">
        <v>3289311.62</v>
      </c>
      <c r="L53" s="99">
        <v>7065030</v>
      </c>
      <c r="M53" s="99">
        <v>3802050</v>
      </c>
      <c r="N53" s="99">
        <v>2453780</v>
      </c>
      <c r="O53" s="99">
        <v>680000</v>
      </c>
      <c r="P53" s="99">
        <v>0</v>
      </c>
      <c r="Q53" s="99">
        <v>-1409923.66</v>
      </c>
      <c r="R53" s="99">
        <f t="shared" si="32"/>
        <v>587446754.92000008</v>
      </c>
      <c r="S53" s="99">
        <v>221356838.68000001</v>
      </c>
      <c r="T53" s="99">
        <v>137147864.43000001</v>
      </c>
      <c r="U53" s="99">
        <v>191286812.84999999</v>
      </c>
      <c r="V53" s="99">
        <v>8964820</v>
      </c>
      <c r="W53" s="99">
        <v>11360250</v>
      </c>
      <c r="X53" s="99">
        <v>1449921</v>
      </c>
      <c r="Y53" s="99">
        <v>3289311.62</v>
      </c>
      <c r="Z53" s="99">
        <v>10867080</v>
      </c>
      <c r="AA53" s="99">
        <v>2453780</v>
      </c>
      <c r="AB53" s="99">
        <v>680000</v>
      </c>
      <c r="AC53" s="99">
        <v>0</v>
      </c>
      <c r="AD53" s="99">
        <v>-1409923.66</v>
      </c>
      <c r="AE53" s="99">
        <f t="shared" si="33"/>
        <v>587446754.92000008</v>
      </c>
      <c r="AF53" s="283"/>
      <c r="AG53" s="302"/>
      <c r="AH53" s="303"/>
    </row>
    <row r="54" spans="1:34" ht="18" customHeight="1" x14ac:dyDescent="0.2">
      <c r="A54" s="114" t="s">
        <v>341</v>
      </c>
      <c r="B54" s="152">
        <v>10</v>
      </c>
      <c r="C54" s="300" t="s">
        <v>321</v>
      </c>
      <c r="D54" s="99">
        <v>342667281.67000002</v>
      </c>
      <c r="E54" s="301">
        <v>320682349</v>
      </c>
      <c r="F54" s="99">
        <v>67406471</v>
      </c>
      <c r="G54" s="99">
        <v>5653333</v>
      </c>
      <c r="H54" s="99">
        <v>0</v>
      </c>
      <c r="I54" s="99">
        <v>136374000</v>
      </c>
      <c r="J54" s="99">
        <v>971245</v>
      </c>
      <c r="K54" s="99">
        <v>0</v>
      </c>
      <c r="L54" s="99">
        <v>0</v>
      </c>
      <c r="M54" s="99">
        <v>40400500</v>
      </c>
      <c r="N54" s="99">
        <v>69876800</v>
      </c>
      <c r="O54" s="99">
        <v>0</v>
      </c>
      <c r="P54" s="99">
        <v>0</v>
      </c>
      <c r="Q54" s="99">
        <v>0</v>
      </c>
      <c r="R54" s="99">
        <f t="shared" si="32"/>
        <v>320682349</v>
      </c>
      <c r="S54" s="99">
        <v>38473684</v>
      </c>
      <c r="T54" s="99">
        <v>34586120</v>
      </c>
      <c r="U54" s="99">
        <v>0</v>
      </c>
      <c r="V54" s="99">
        <v>136374000</v>
      </c>
      <c r="W54" s="99">
        <v>971245</v>
      </c>
      <c r="X54" s="99">
        <v>0</v>
      </c>
      <c r="Y54" s="99">
        <v>0</v>
      </c>
      <c r="Z54" s="99">
        <v>0</v>
      </c>
      <c r="AA54" s="99">
        <v>40400500</v>
      </c>
      <c r="AB54" s="99">
        <v>69876800</v>
      </c>
      <c r="AC54" s="99">
        <v>0</v>
      </c>
      <c r="AD54" s="99">
        <v>0</v>
      </c>
      <c r="AE54" s="99">
        <f>SUM(S54:AD54)</f>
        <v>320682349</v>
      </c>
      <c r="AF54" s="283"/>
      <c r="AG54" s="302"/>
      <c r="AH54" s="303"/>
    </row>
    <row r="55" spans="1:34" ht="18" customHeight="1" x14ac:dyDescent="0.2">
      <c r="A55" s="114" t="s">
        <v>320</v>
      </c>
      <c r="B55" s="152">
        <v>10</v>
      </c>
      <c r="C55" s="300" t="s">
        <v>321</v>
      </c>
      <c r="D55" s="99">
        <v>781205835.44000006</v>
      </c>
      <c r="E55" s="301">
        <v>741414326.62999988</v>
      </c>
      <c r="F55" s="99">
        <v>518647623.30000001</v>
      </c>
      <c r="G55" s="99">
        <v>209743292.33000001</v>
      </c>
      <c r="H55" s="99">
        <v>1612170</v>
      </c>
      <c r="I55" s="99">
        <v>10661513</v>
      </c>
      <c r="J55" s="99">
        <v>0</v>
      </c>
      <c r="K55" s="99">
        <v>749728</v>
      </c>
      <c r="L55" s="99">
        <v>0</v>
      </c>
      <c r="M55" s="99">
        <v>0</v>
      </c>
      <c r="N55" s="99">
        <v>0</v>
      </c>
      <c r="O55" s="99">
        <v>0</v>
      </c>
      <c r="P55" s="99">
        <v>0</v>
      </c>
      <c r="Q55" s="99">
        <v>0</v>
      </c>
      <c r="R55" s="99">
        <f t="shared" si="32"/>
        <v>741414326.63</v>
      </c>
      <c r="S55" s="99">
        <v>427022797.30000001</v>
      </c>
      <c r="T55" s="99">
        <v>281804693.32999998</v>
      </c>
      <c r="U55" s="99">
        <v>19563425</v>
      </c>
      <c r="V55" s="99">
        <v>11376598</v>
      </c>
      <c r="W55" s="99">
        <v>897085</v>
      </c>
      <c r="X55" s="99">
        <v>0</v>
      </c>
      <c r="Y55" s="99">
        <v>749728</v>
      </c>
      <c r="Z55" s="99">
        <v>0</v>
      </c>
      <c r="AA55" s="99">
        <v>0</v>
      </c>
      <c r="AB55" s="99">
        <v>0</v>
      </c>
      <c r="AC55" s="99">
        <v>0</v>
      </c>
      <c r="AD55" s="99">
        <v>0</v>
      </c>
      <c r="AE55" s="99">
        <f>SUM(S55:AD55)</f>
        <v>741414326.63</v>
      </c>
      <c r="AF55" s="283"/>
      <c r="AG55" s="302"/>
      <c r="AH55" s="303"/>
    </row>
    <row r="56" spans="1:34" ht="18" customHeight="1" x14ac:dyDescent="0.2">
      <c r="A56" s="114" t="s">
        <v>322</v>
      </c>
      <c r="B56" s="152">
        <v>10</v>
      </c>
      <c r="C56" s="300" t="s">
        <v>321</v>
      </c>
      <c r="D56" s="99">
        <v>1739811096.8699999</v>
      </c>
      <c r="E56" s="301">
        <v>1719335960.1100001</v>
      </c>
      <c r="F56" s="99">
        <v>970928400.71000004</v>
      </c>
      <c r="G56" s="99">
        <v>735789892.75</v>
      </c>
      <c r="H56" s="99">
        <v>0</v>
      </c>
      <c r="I56" s="99">
        <v>10004371.65</v>
      </c>
      <c r="J56" s="99">
        <v>2613295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9">
        <v>0</v>
      </c>
      <c r="Q56" s="99">
        <v>0</v>
      </c>
      <c r="R56" s="99">
        <f t="shared" si="32"/>
        <v>1719335960.1100001</v>
      </c>
      <c r="S56" s="99">
        <v>898484600.71000004</v>
      </c>
      <c r="T56" s="99">
        <v>410310800</v>
      </c>
      <c r="U56" s="99">
        <v>397922892.75</v>
      </c>
      <c r="V56" s="99">
        <v>10004371.65</v>
      </c>
      <c r="W56" s="99">
        <v>2613295</v>
      </c>
      <c r="X56" s="99">
        <v>0</v>
      </c>
      <c r="Y56" s="99">
        <v>0</v>
      </c>
      <c r="Z56" s="99">
        <v>0</v>
      </c>
      <c r="AA56" s="99">
        <v>0</v>
      </c>
      <c r="AB56" s="99">
        <v>0</v>
      </c>
      <c r="AC56" s="99">
        <v>0</v>
      </c>
      <c r="AD56" s="99">
        <v>0</v>
      </c>
      <c r="AE56" s="99">
        <f t="shared" si="33"/>
        <v>1719335960.1100001</v>
      </c>
      <c r="AF56" s="283"/>
      <c r="AG56" s="302"/>
      <c r="AH56" s="303"/>
    </row>
    <row r="57" spans="1:34" s="273" customFormat="1" ht="18" customHeight="1" x14ac:dyDescent="0.2">
      <c r="A57" s="361" t="s">
        <v>331</v>
      </c>
      <c r="B57" s="361"/>
      <c r="C57" s="361"/>
      <c r="D57" s="304">
        <f t="shared" ref="D57:AE57" si="34">+D7+D45</f>
        <v>111120706738.40999</v>
      </c>
      <c r="E57" s="305">
        <f>+E7+E45</f>
        <v>99000842733.919998</v>
      </c>
      <c r="F57" s="304">
        <f t="shared" si="34"/>
        <v>51127867905.419998</v>
      </c>
      <c r="G57" s="304">
        <f>+G7+G45</f>
        <v>23370972195.690002</v>
      </c>
      <c r="H57" s="304">
        <f>+H7+H45</f>
        <v>4933448197.8500004</v>
      </c>
      <c r="I57" s="304">
        <f>+I7+I45</f>
        <v>4591942050.9300003</v>
      </c>
      <c r="J57" s="304">
        <f>+J7+J45</f>
        <v>1146432449.3600001</v>
      </c>
      <c r="K57" s="304">
        <f t="shared" si="34"/>
        <v>299831674.52000004</v>
      </c>
      <c r="L57" s="304">
        <f t="shared" si="34"/>
        <v>1848236543.48</v>
      </c>
      <c r="M57" s="304">
        <f t="shared" si="34"/>
        <v>561545050.69000006</v>
      </c>
      <c r="N57" s="304">
        <f t="shared" si="34"/>
        <v>3646744696.3699999</v>
      </c>
      <c r="O57" s="304">
        <f t="shared" si="34"/>
        <v>3214940906.1199999</v>
      </c>
      <c r="P57" s="304">
        <f t="shared" si="34"/>
        <v>690466175.87</v>
      </c>
      <c r="Q57" s="304">
        <f t="shared" si="34"/>
        <v>1688783285.3399999</v>
      </c>
      <c r="R57" s="304">
        <f>+R7+R45</f>
        <v>97121211131.639984</v>
      </c>
      <c r="S57" s="304">
        <f>+S7+S45</f>
        <v>43235047684.159996</v>
      </c>
      <c r="T57" s="304">
        <f t="shared" si="34"/>
        <v>18261446267.029999</v>
      </c>
      <c r="U57" s="304">
        <f t="shared" si="34"/>
        <v>16029435766.990002</v>
      </c>
      <c r="V57" s="304">
        <f t="shared" si="34"/>
        <v>5236899678.6299992</v>
      </c>
      <c r="W57" s="304">
        <f>+W7+W45</f>
        <v>1890625282.3499999</v>
      </c>
      <c r="X57" s="304">
        <f t="shared" si="34"/>
        <v>538956039.85000002</v>
      </c>
      <c r="Y57" s="304">
        <f t="shared" si="34"/>
        <v>2110798363.9100001</v>
      </c>
      <c r="Z57" s="304">
        <f t="shared" si="34"/>
        <v>33811627.329999998</v>
      </c>
      <c r="AA57" s="304">
        <f t="shared" si="34"/>
        <v>757952165</v>
      </c>
      <c r="AB57" s="304">
        <f t="shared" si="34"/>
        <v>4304969625.5200005</v>
      </c>
      <c r="AC57" s="304">
        <f t="shared" si="34"/>
        <v>3024813106.6300001</v>
      </c>
      <c r="AD57" s="304">
        <f t="shared" si="34"/>
        <v>1696455524.24</v>
      </c>
      <c r="AE57" s="304">
        <f t="shared" si="34"/>
        <v>97121211131.639999</v>
      </c>
      <c r="AF57" s="275"/>
      <c r="AG57" s="275"/>
    </row>
    <row r="58" spans="1:34" s="306" customFormat="1" ht="15" customHeight="1" x14ac:dyDescent="0.2">
      <c r="E58" s="307"/>
      <c r="F58" s="307"/>
      <c r="G58" s="307"/>
      <c r="H58" s="307"/>
      <c r="I58" s="307"/>
      <c r="J58" s="307"/>
      <c r="K58" s="307"/>
      <c r="L58" s="307"/>
      <c r="N58" s="307"/>
      <c r="O58" s="307"/>
      <c r="P58" s="307"/>
      <c r="Q58" s="307"/>
      <c r="R58" s="307"/>
      <c r="S58" s="307"/>
      <c r="U58" s="308"/>
      <c r="V58" s="308"/>
      <c r="W58" s="308"/>
      <c r="Y58" s="308"/>
      <c r="Z58" s="308"/>
      <c r="AA58" s="308"/>
      <c r="AB58" s="309"/>
      <c r="AC58" s="308"/>
      <c r="AD58" s="308"/>
      <c r="AE58" s="307"/>
    </row>
    <row r="59" spans="1:34" ht="15.75" customHeight="1" x14ac:dyDescent="0.2">
      <c r="D59" s="21"/>
      <c r="I59" s="310"/>
      <c r="U59" s="311"/>
      <c r="V59" s="311"/>
      <c r="W59" s="311"/>
      <c r="Z59" s="311"/>
      <c r="AA59" s="311"/>
      <c r="AB59" s="311"/>
      <c r="AC59" s="311"/>
      <c r="AD59" s="311"/>
    </row>
    <row r="60" spans="1:34" s="312" customFormat="1" ht="17.25" customHeight="1" x14ac:dyDescent="0.25">
      <c r="C60" s="319"/>
      <c r="D60" s="320"/>
      <c r="E60" s="321"/>
      <c r="F60" s="322"/>
      <c r="G60" s="322"/>
      <c r="H60" s="322"/>
      <c r="I60" s="322"/>
      <c r="J60" s="322"/>
      <c r="K60" s="322"/>
      <c r="L60" s="322"/>
      <c r="M60" s="322"/>
      <c r="N60" s="322"/>
      <c r="O60" s="322"/>
      <c r="P60" s="322"/>
      <c r="Q60" s="322"/>
      <c r="R60" s="322"/>
      <c r="S60" s="322"/>
      <c r="T60" s="322"/>
      <c r="U60" s="322"/>
      <c r="V60" s="322"/>
      <c r="W60" s="322"/>
      <c r="X60" s="322"/>
      <c r="Y60" s="322"/>
      <c r="AA60" s="322"/>
      <c r="AB60" s="322"/>
      <c r="AC60" s="322"/>
      <c r="AD60" s="322"/>
      <c r="AE60" s="322"/>
    </row>
    <row r="61" spans="1:34" x14ac:dyDescent="0.2">
      <c r="D61" s="267"/>
      <c r="E61" s="313"/>
      <c r="AE61" s="267"/>
    </row>
    <row r="62" spans="1:34" x14ac:dyDescent="0.2">
      <c r="D62" s="21"/>
      <c r="T62" s="267"/>
      <c r="AE62" s="21"/>
    </row>
    <row r="63" spans="1:34" x14ac:dyDescent="0.2">
      <c r="D63" s="270"/>
      <c r="AE63" s="267"/>
    </row>
    <row r="65" spans="4:4" x14ac:dyDescent="0.2">
      <c r="D65" s="311"/>
    </row>
    <row r="71" spans="4:4" x14ac:dyDescent="0.2">
      <c r="D71" s="267"/>
    </row>
    <row r="73" spans="4:4" x14ac:dyDescent="0.2">
      <c r="D73" s="267"/>
    </row>
    <row r="83" spans="4:18" x14ac:dyDescent="0.2">
      <c r="D83" s="21">
        <v>111120706738.40999</v>
      </c>
      <c r="E83" s="267">
        <v>105304016757.61002</v>
      </c>
      <c r="R83" s="267">
        <f>D83-E83</f>
        <v>5816689980.7999725</v>
      </c>
    </row>
  </sheetData>
  <mergeCells count="9">
    <mergeCell ref="AD4:AE4"/>
    <mergeCell ref="AD5:AE5"/>
    <mergeCell ref="A57:C57"/>
    <mergeCell ref="D1:AC1"/>
    <mergeCell ref="AD1:AE1"/>
    <mergeCell ref="D2:AC2"/>
    <mergeCell ref="AD2:AE2"/>
    <mergeCell ref="D3:AC3"/>
    <mergeCell ref="AD3:AE3"/>
  </mergeCells>
  <pageMargins left="0.7" right="0.7" top="0.75" bottom="0.75" header="0.3" footer="0.3"/>
  <pageSetup orientation="portrait" r:id="rId1"/>
  <ignoredErrors>
    <ignoredError sqref="R44 R46:R56" formulaRange="1"/>
    <ignoredError sqref="R45" formula="1" formulaRange="1"/>
    <ignoredError sqref="S45:AE4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GASTOS</vt:lpstr>
      <vt:lpstr>CUENTAS POR PAGAR</vt:lpstr>
      <vt:lpstr>RESERVAS</vt:lpstr>
      <vt:lpstr>GASTOS!Títulos_a_imprimir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Simit Capital Simit Capital</dc:creator>
  <cp:lastModifiedBy>Simit Capital Simit Capital</cp:lastModifiedBy>
  <dcterms:created xsi:type="dcterms:W3CDTF">2026-02-02T17:02:14Z</dcterms:created>
  <dcterms:modified xsi:type="dcterms:W3CDTF">2026-02-02T17:13:28Z</dcterms:modified>
</cp:coreProperties>
</file>