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CPMorenoB\OneDrive\Desktop\INFORMES PARA PUBL JULIO 2025\"/>
    </mc:Choice>
  </mc:AlternateContent>
  <xr:revisionPtr revIDLastSave="0" documentId="13_ncr:1_{DF3CB2B0-A5F1-47AE-A37E-AE91A899A63C}" xr6:coauthVersionLast="47" xr6:coauthVersionMax="47" xr10:uidLastSave="{00000000-0000-0000-0000-000000000000}"/>
  <bookViews>
    <workbookView xWindow="-120" yWindow="-120" windowWidth="29040" windowHeight="15720" xr2:uid="{0E82DD5C-F070-4D1E-8B39-56EE312F881C}"/>
  </bookViews>
  <sheets>
    <sheet name="Gastos" sheetId="1" r:id="rId1"/>
    <sheet name="Cuentas por Pagar" sheetId="2" r:id="rId2"/>
    <sheet name="Reservas" sheetId="3" r:id="rId3"/>
  </sheets>
  <definedNames>
    <definedName name="_xlnm._FilterDatabase" localSheetId="0" hidden="1">Gastos!$A$6:$BJ$140</definedName>
    <definedName name="_xlnm.Print_Titles" localSheetId="1">'Cuentas por Pagar'!#REF!</definedName>
    <definedName name="_xlnm.Print_Titles" localSheetId="0">Gastos!$6:$6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3" l="1"/>
  <c r="R20" i="3" s="1"/>
  <c r="R83" i="3" l="1"/>
  <c r="S45" i="3"/>
  <c r="G45" i="3"/>
  <c r="F45" i="3"/>
  <c r="V45" i="3"/>
  <c r="Y45" i="3"/>
  <c r="L45" i="3"/>
  <c r="AA45" i="3"/>
  <c r="Z45" i="3"/>
  <c r="M45" i="3"/>
  <c r="AD45" i="3"/>
  <c r="AC45" i="3"/>
  <c r="P45" i="3"/>
  <c r="O45" i="3"/>
  <c r="N45" i="3"/>
  <c r="J45" i="3"/>
  <c r="D45" i="3"/>
  <c r="AD43" i="3"/>
  <c r="AD42" i="3" s="1"/>
  <c r="AD41" i="3" s="1"/>
  <c r="AD40" i="3" s="1"/>
  <c r="AC43" i="3"/>
  <c r="AC42" i="3" s="1"/>
  <c r="AC41" i="3" s="1"/>
  <c r="AC40" i="3" s="1"/>
  <c r="AB43" i="3"/>
  <c r="AB42" i="3" s="1"/>
  <c r="AB41" i="3" s="1"/>
  <c r="AB40" i="3" s="1"/>
  <c r="Y43" i="3"/>
  <c r="V43" i="3"/>
  <c r="V42" i="3" s="1"/>
  <c r="V41" i="3" s="1"/>
  <c r="V40" i="3" s="1"/>
  <c r="T43" i="3"/>
  <c r="T42" i="3" s="1"/>
  <c r="T41" i="3" s="1"/>
  <c r="T40" i="3" s="1"/>
  <c r="Q43" i="3"/>
  <c r="Q42" i="3" s="1"/>
  <c r="Q41" i="3" s="1"/>
  <c r="Q40" i="3" s="1"/>
  <c r="P43" i="3"/>
  <c r="P42" i="3" s="1"/>
  <c r="M43" i="3"/>
  <c r="M42" i="3" s="1"/>
  <c r="M41" i="3" s="1"/>
  <c r="M40" i="3" s="1"/>
  <c r="L43" i="3"/>
  <c r="L42" i="3" s="1"/>
  <c r="L41" i="3" s="1"/>
  <c r="L40" i="3" s="1"/>
  <c r="J43" i="3"/>
  <c r="J42" i="3" s="1"/>
  <c r="J41" i="3" s="1"/>
  <c r="J40" i="3" s="1"/>
  <c r="G43" i="3"/>
  <c r="G42" i="3" s="1"/>
  <c r="G41" i="3" s="1"/>
  <c r="G40" i="3" s="1"/>
  <c r="F43" i="3"/>
  <c r="F42" i="3" s="1"/>
  <c r="F41" i="3" s="1"/>
  <c r="F40" i="3" s="1"/>
  <c r="E43" i="3"/>
  <c r="E42" i="3" s="1"/>
  <c r="E41" i="3" s="1"/>
  <c r="E40" i="3" s="1"/>
  <c r="D43" i="3"/>
  <c r="D42" i="3" s="1"/>
  <c r="AA43" i="3"/>
  <c r="Z43" i="3"/>
  <c r="Z42" i="3" s="1"/>
  <c r="Z41" i="3" s="1"/>
  <c r="Z40" i="3" s="1"/>
  <c r="X43" i="3"/>
  <c r="X42" i="3" s="1"/>
  <c r="X41" i="3" s="1"/>
  <c r="X40" i="3" s="1"/>
  <c r="W43" i="3"/>
  <c r="W42" i="3" s="1"/>
  <c r="W41" i="3" s="1"/>
  <c r="W40" i="3" s="1"/>
  <c r="U43" i="3"/>
  <c r="U42" i="3" s="1"/>
  <c r="U41" i="3" s="1"/>
  <c r="O43" i="3"/>
  <c r="O42" i="3" s="1"/>
  <c r="O41" i="3" s="1"/>
  <c r="O40" i="3" s="1"/>
  <c r="N43" i="3"/>
  <c r="N42" i="3" s="1"/>
  <c r="N41" i="3" s="1"/>
  <c r="N40" i="3" s="1"/>
  <c r="K43" i="3"/>
  <c r="K42" i="3" s="1"/>
  <c r="K41" i="3" s="1"/>
  <c r="K40" i="3" s="1"/>
  <c r="I43" i="3"/>
  <c r="I42" i="3" s="1"/>
  <c r="I41" i="3" s="1"/>
  <c r="I40" i="3" s="1"/>
  <c r="H43" i="3"/>
  <c r="H42" i="3" s="1"/>
  <c r="H41" i="3" s="1"/>
  <c r="AA42" i="3"/>
  <c r="AA41" i="3" s="1"/>
  <c r="AA40" i="3" s="1"/>
  <c r="Y42" i="3"/>
  <c r="Y41" i="3" s="1"/>
  <c r="Y40" i="3" s="1"/>
  <c r="P41" i="3"/>
  <c r="P40" i="3" s="1"/>
  <c r="D41" i="3"/>
  <c r="D40" i="3" s="1"/>
  <c r="U40" i="3"/>
  <c r="H40" i="3"/>
  <c r="T36" i="3"/>
  <c r="AE39" i="3"/>
  <c r="W36" i="3"/>
  <c r="AE38" i="3"/>
  <c r="U36" i="3"/>
  <c r="Q36" i="3"/>
  <c r="P36" i="3"/>
  <c r="O36" i="3"/>
  <c r="N36" i="3"/>
  <c r="M36" i="3"/>
  <c r="K36" i="3"/>
  <c r="F36" i="3"/>
  <c r="AC30" i="3"/>
  <c r="AD30" i="3"/>
  <c r="AA30" i="3"/>
  <c r="Z30" i="3"/>
  <c r="AA27" i="3"/>
  <c r="H27" i="3"/>
  <c r="F27" i="3"/>
  <c r="AC27" i="3"/>
  <c r="Z27" i="3"/>
  <c r="Y27" i="3"/>
  <c r="W27" i="3"/>
  <c r="V27" i="3"/>
  <c r="U27" i="3"/>
  <c r="T27" i="3"/>
  <c r="S27" i="3"/>
  <c r="Q27" i="3"/>
  <c r="P27" i="3"/>
  <c r="O27" i="3"/>
  <c r="N27" i="3"/>
  <c r="M27" i="3"/>
  <c r="G27" i="3"/>
  <c r="D27" i="3"/>
  <c r="AD27" i="3"/>
  <c r="E27" i="3"/>
  <c r="AD25" i="3"/>
  <c r="AA25" i="3"/>
  <c r="Z25" i="3"/>
  <c r="W25" i="3"/>
  <c r="V25" i="3"/>
  <c r="U25" i="3"/>
  <c r="Q25" i="3"/>
  <c r="P25" i="3"/>
  <c r="O25" i="3"/>
  <c r="N25" i="3"/>
  <c r="L25" i="3"/>
  <c r="J25" i="3"/>
  <c r="I25" i="3"/>
  <c r="G25" i="3"/>
  <c r="F25" i="3"/>
  <c r="E25" i="3"/>
  <c r="D25" i="3"/>
  <c r="AC25" i="3"/>
  <c r="AB25" i="3"/>
  <c r="Y25" i="3"/>
  <c r="T25" i="3"/>
  <c r="M25" i="3"/>
  <c r="K25" i="3"/>
  <c r="H25" i="3"/>
  <c r="Y22" i="3"/>
  <c r="V22" i="3"/>
  <c r="U22" i="3"/>
  <c r="S22" i="3"/>
  <c r="D22" i="3"/>
  <c r="D20" i="3"/>
  <c r="D19" i="3" s="1"/>
  <c r="AC20" i="3"/>
  <c r="AC19" i="3" s="1"/>
  <c r="AC16" i="3"/>
  <c r="AC15" i="3" s="1"/>
  <c r="AC14" i="3" s="1"/>
  <c r="AB16" i="3"/>
  <c r="AB15" i="3" s="1"/>
  <c r="AB14" i="3" s="1"/>
  <c r="W16" i="3"/>
  <c r="W15" i="3" s="1"/>
  <c r="W14" i="3" s="1"/>
  <c r="U16" i="3"/>
  <c r="U15" i="3" s="1"/>
  <c r="U14" i="3" s="1"/>
  <c r="T16" i="3"/>
  <c r="T15" i="3" s="1"/>
  <c r="T14" i="3" s="1"/>
  <c r="D16" i="3"/>
  <c r="D15" i="3" s="1"/>
  <c r="D14" i="3" s="1"/>
  <c r="AA16" i="3"/>
  <c r="AA15" i="3" s="1"/>
  <c r="AA14" i="3" s="1"/>
  <c r="G11" i="3"/>
  <c r="G10" i="3" s="1"/>
  <c r="G9" i="3" s="1"/>
  <c r="G8" i="3" s="1"/>
  <c r="AD11" i="3"/>
  <c r="AC11" i="3"/>
  <c r="AB11" i="3"/>
  <c r="AA11" i="3"/>
  <c r="Z11" i="3"/>
  <c r="AD10" i="3"/>
  <c r="AC10" i="3"/>
  <c r="AB10" i="3"/>
  <c r="AA10" i="3"/>
  <c r="Z10" i="3"/>
  <c r="Z9" i="3" s="1"/>
  <c r="Z8" i="3" s="1"/>
  <c r="AD9" i="3"/>
  <c r="AD8" i="3" s="1"/>
  <c r="AC9" i="3"/>
  <c r="AC8" i="3" s="1"/>
  <c r="AB9" i="3"/>
  <c r="AB8" i="3" s="1"/>
  <c r="AA9" i="3"/>
  <c r="AA8" i="3" s="1"/>
  <c r="G22" i="3" l="1"/>
  <c r="AB27" i="3"/>
  <c r="G36" i="3"/>
  <c r="V36" i="3"/>
  <c r="AB45" i="3"/>
  <c r="X45" i="3"/>
  <c r="R38" i="3"/>
  <c r="S36" i="3"/>
  <c r="I36" i="3"/>
  <c r="H45" i="3"/>
  <c r="U45" i="3"/>
  <c r="R47" i="3"/>
  <c r="AE47" i="3"/>
  <c r="R53" i="3"/>
  <c r="AE53" i="3"/>
  <c r="T11" i="3"/>
  <c r="AE32" i="3"/>
  <c r="R39" i="3"/>
  <c r="W45" i="3"/>
  <c r="K45" i="3"/>
  <c r="R32" i="3"/>
  <c r="AE44" i="3"/>
  <c r="AE43" i="3" s="1"/>
  <c r="AE42" i="3" s="1"/>
  <c r="AE41" i="3" s="1"/>
  <c r="AE40" i="3" s="1"/>
  <c r="K27" i="3"/>
  <c r="X27" i="3"/>
  <c r="D36" i="3"/>
  <c r="L27" i="3"/>
  <c r="E36" i="3"/>
  <c r="X36" i="3"/>
  <c r="X25" i="3"/>
  <c r="Z16" i="3"/>
  <c r="Z15" i="3" s="1"/>
  <c r="Z14" i="3" s="1"/>
  <c r="AD16" i="3"/>
  <c r="AD15" i="3" s="1"/>
  <c r="AD14" i="3" s="1"/>
  <c r="F22" i="3"/>
  <c r="V30" i="3"/>
  <c r="V24" i="3" s="1"/>
  <c r="Y36" i="3"/>
  <c r="I22" i="3"/>
  <c r="T45" i="3"/>
  <c r="X20" i="3"/>
  <c r="X19" i="3" s="1"/>
  <c r="R33" i="3"/>
  <c r="AE33" i="3"/>
  <c r="I45" i="3"/>
  <c r="R34" i="3"/>
  <c r="AE34" i="3"/>
  <c r="H36" i="3"/>
  <c r="Z36" i="3"/>
  <c r="Z24" i="3" s="1"/>
  <c r="R48" i="3"/>
  <c r="AE48" i="3"/>
  <c r="R54" i="3"/>
  <c r="AE54" i="3"/>
  <c r="D30" i="3"/>
  <c r="D24" i="3" s="1"/>
  <c r="D18" i="3" s="1"/>
  <c r="D13" i="3" s="1"/>
  <c r="R49" i="3"/>
  <c r="AE49" i="3"/>
  <c r="R55" i="3"/>
  <c r="AE55" i="3"/>
  <c r="X16" i="3"/>
  <c r="X15" i="3" s="1"/>
  <c r="X14" i="3" s="1"/>
  <c r="R50" i="3"/>
  <c r="AE50" i="3"/>
  <c r="R56" i="3"/>
  <c r="AE56" i="3"/>
  <c r="R29" i="3"/>
  <c r="I16" i="3"/>
  <c r="I15" i="3" s="1"/>
  <c r="I14" i="3" s="1"/>
  <c r="AA20" i="3"/>
  <c r="AA19" i="3" s="1"/>
  <c r="AB30" i="3"/>
  <c r="R51" i="3"/>
  <c r="AE51" i="3"/>
  <c r="R26" i="3"/>
  <c r="R25" i="3" s="1"/>
  <c r="E16" i="3"/>
  <c r="E15" i="3" s="1"/>
  <c r="E14" i="3" s="1"/>
  <c r="AE28" i="3"/>
  <c r="H16" i="3"/>
  <c r="H15" i="3" s="1"/>
  <c r="H14" i="3" s="1"/>
  <c r="Z20" i="3"/>
  <c r="Z19" i="3" s="1"/>
  <c r="I27" i="3"/>
  <c r="E45" i="3"/>
  <c r="Q45" i="3"/>
  <c r="Y11" i="3"/>
  <c r="Y10" i="3"/>
  <c r="Y9" i="3" s="1"/>
  <c r="Y8" i="3" s="1"/>
  <c r="W20" i="3"/>
  <c r="W19" i="3" s="1"/>
  <c r="R28" i="3"/>
  <c r="R27" i="3" s="1"/>
  <c r="D11" i="3"/>
  <c r="D10" i="3" s="1"/>
  <c r="D9" i="3" s="1"/>
  <c r="D8" i="3" s="1"/>
  <c r="V20" i="3"/>
  <c r="V19" i="3" s="1"/>
  <c r="U20" i="3"/>
  <c r="U19" i="3" s="1"/>
  <c r="T20" i="3"/>
  <c r="AD20" i="3"/>
  <c r="AD19" i="3" s="1"/>
  <c r="AB20" i="3"/>
  <c r="AB19" i="3" s="1"/>
  <c r="Y20" i="3"/>
  <c r="Y19" i="3" s="1"/>
  <c r="J27" i="3"/>
  <c r="R46" i="3"/>
  <c r="AE46" i="3"/>
  <c r="R52" i="3"/>
  <c r="AE52" i="3"/>
  <c r="T22" i="3"/>
  <c r="J30" i="3"/>
  <c r="J36" i="3"/>
  <c r="S43" i="3"/>
  <c r="S42" i="3" s="1"/>
  <c r="S41" i="3" s="1"/>
  <c r="S40" i="3" s="1"/>
  <c r="V16" i="3"/>
  <c r="V15" i="3" s="1"/>
  <c r="V14" i="3" s="1"/>
  <c r="W22" i="3"/>
  <c r="M30" i="3"/>
  <c r="M24" i="3" s="1"/>
  <c r="L30" i="3"/>
  <c r="R44" i="3"/>
  <c r="R43" i="3" s="1"/>
  <c r="R42" i="3" s="1"/>
  <c r="R41" i="3" s="1"/>
  <c r="R40" i="3" s="1"/>
  <c r="N30" i="3"/>
  <c r="N24" i="3" s="1"/>
  <c r="AA36" i="3"/>
  <c r="AA24" i="3" s="1"/>
  <c r="F16" i="3"/>
  <c r="F15" i="3" s="1"/>
  <c r="F14" i="3" s="1"/>
  <c r="Y16" i="3"/>
  <c r="Y15" i="3" s="1"/>
  <c r="Y14" i="3" s="1"/>
  <c r="Z22" i="3"/>
  <c r="S25" i="3"/>
  <c r="Q30" i="3"/>
  <c r="Q24" i="3" s="1"/>
  <c r="G30" i="3"/>
  <c r="G24" i="3" s="1"/>
  <c r="I30" i="3"/>
  <c r="I24" i="3" s="1"/>
  <c r="H30" i="3"/>
  <c r="H24" i="3" s="1"/>
  <c r="T30" i="3" l="1"/>
  <c r="T24" i="3" s="1"/>
  <c r="V18" i="3"/>
  <c r="V13" i="3" s="1"/>
  <c r="AE29" i="3"/>
  <c r="AE27" i="3" s="1"/>
  <c r="J24" i="3"/>
  <c r="T10" i="3"/>
  <c r="T9" i="3" s="1"/>
  <c r="T8" i="3" s="1"/>
  <c r="E22" i="3"/>
  <c r="J22" i="3"/>
  <c r="X22" i="3"/>
  <c r="AE26" i="3"/>
  <c r="AE25" i="3" s="1"/>
  <c r="AD36" i="3"/>
  <c r="AD24" i="3" s="1"/>
  <c r="AD18" i="3" s="1"/>
  <c r="AD13" i="3" s="1"/>
  <c r="AD7" i="3" s="1"/>
  <c r="AD57" i="3" s="1"/>
  <c r="L36" i="3"/>
  <c r="L24" i="3" s="1"/>
  <c r="Y30" i="3"/>
  <c r="Y24" i="3" s="1"/>
  <c r="Y18" i="3" s="1"/>
  <c r="Y13" i="3" s="1"/>
  <c r="Y7" i="3" s="1"/>
  <c r="Y57" i="3" s="1"/>
  <c r="R35" i="3"/>
  <c r="F30" i="3"/>
  <c r="F24" i="3" s="1"/>
  <c r="W11" i="3"/>
  <c r="W10" i="3"/>
  <c r="W9" i="3" s="1"/>
  <c r="W8" i="3" s="1"/>
  <c r="V10" i="3"/>
  <c r="V9" i="3" s="1"/>
  <c r="V8" i="3" s="1"/>
  <c r="V11" i="3"/>
  <c r="E10" i="3"/>
  <c r="E9" i="3" s="1"/>
  <c r="E8" i="3" s="1"/>
  <c r="E11" i="3"/>
  <c r="S16" i="3"/>
  <c r="S15" i="3" s="1"/>
  <c r="S14" i="3" s="1"/>
  <c r="AE17" i="3"/>
  <c r="AE16" i="3" s="1"/>
  <c r="AE15" i="3" s="1"/>
  <c r="AE14" i="3" s="1"/>
  <c r="F11" i="3"/>
  <c r="F10" i="3" s="1"/>
  <c r="F9" i="3" s="1"/>
  <c r="F8" i="3" s="1"/>
  <c r="AA18" i="3"/>
  <c r="AA13" i="3" s="1"/>
  <c r="AA7" i="3" s="1"/>
  <c r="AA57" i="3" s="1"/>
  <c r="S10" i="3"/>
  <c r="S9" i="3" s="1"/>
  <c r="S8" i="3" s="1"/>
  <c r="S11" i="3"/>
  <c r="AE12" i="3"/>
  <c r="Z18" i="3"/>
  <c r="Z13" i="3" s="1"/>
  <c r="Z7" i="3" s="1"/>
  <c r="Z57" i="3" s="1"/>
  <c r="X11" i="3"/>
  <c r="X10" i="3"/>
  <c r="X9" i="3" s="1"/>
  <c r="X8" i="3" s="1"/>
  <c r="AE21" i="3"/>
  <c r="AE20" i="3" s="1"/>
  <c r="S20" i="3"/>
  <c r="S19" i="3" s="1"/>
  <c r="AC36" i="3"/>
  <c r="AC24" i="3" s="1"/>
  <c r="AC18" i="3" s="1"/>
  <c r="AC13" i="3" s="1"/>
  <c r="AC7" i="3" s="1"/>
  <c r="AC57" i="3" s="1"/>
  <c r="H10" i="3"/>
  <c r="H9" i="3" s="1"/>
  <c r="H8" i="3" s="1"/>
  <c r="H11" i="3"/>
  <c r="I13" i="3"/>
  <c r="P30" i="3"/>
  <c r="P24" i="3" s="1"/>
  <c r="H20" i="3"/>
  <c r="I11" i="3"/>
  <c r="I10" i="3"/>
  <c r="I9" i="3" s="1"/>
  <c r="I8" i="3" s="1"/>
  <c r="D7" i="3"/>
  <c r="D57" i="3" s="1"/>
  <c r="L20" i="3"/>
  <c r="F20" i="3"/>
  <c r="F19" i="3" s="1"/>
  <c r="S30" i="3"/>
  <c r="S24" i="3" s="1"/>
  <c r="T19" i="3"/>
  <c r="T18" i="3" s="1"/>
  <c r="T13" i="3" s="1"/>
  <c r="U11" i="3"/>
  <c r="U10" i="3"/>
  <c r="U9" i="3" s="1"/>
  <c r="U8" i="3" s="1"/>
  <c r="M20" i="3"/>
  <c r="G20" i="3"/>
  <c r="G19" i="3" s="1"/>
  <c r="G18" i="3" s="1"/>
  <c r="AE45" i="3"/>
  <c r="I20" i="3"/>
  <c r="I19" i="3" s="1"/>
  <c r="I18" i="3" s="1"/>
  <c r="R37" i="3"/>
  <c r="R36" i="3" s="1"/>
  <c r="U30" i="3"/>
  <c r="U24" i="3" s="1"/>
  <c r="U18" i="3" s="1"/>
  <c r="U13" i="3" s="1"/>
  <c r="X30" i="3"/>
  <c r="X24" i="3" s="1"/>
  <c r="X18" i="3" s="1"/>
  <c r="X13" i="3" s="1"/>
  <c r="W30" i="3"/>
  <c r="W24" i="3" s="1"/>
  <c r="W18" i="3" s="1"/>
  <c r="W13" i="3" s="1"/>
  <c r="K30" i="3"/>
  <c r="K24" i="3" s="1"/>
  <c r="E30" i="3"/>
  <c r="E24" i="3" s="1"/>
  <c r="AB36" i="3"/>
  <c r="AB24" i="3" s="1"/>
  <c r="AB18" i="3" s="1"/>
  <c r="AB13" i="3" s="1"/>
  <c r="AB7" i="3" s="1"/>
  <c r="AB57" i="3" s="1"/>
  <c r="N20" i="3"/>
  <c r="E20" i="3"/>
  <c r="H22" i="3"/>
  <c r="G16" i="3"/>
  <c r="G15" i="3" s="1"/>
  <c r="G14" i="3" s="1"/>
  <c r="G13" i="3" s="1"/>
  <c r="G7" i="3" s="1"/>
  <c r="G57" i="3" s="1"/>
  <c r="R45" i="3"/>
  <c r="O30" i="3"/>
  <c r="O24" i="3" s="1"/>
  <c r="T7" i="3"/>
  <c r="T57" i="3" s="1"/>
  <c r="V7" i="3" l="1"/>
  <c r="V57" i="3" s="1"/>
  <c r="U7" i="3"/>
  <c r="U57" i="3" s="1"/>
  <c r="F18" i="3"/>
  <c r="F13" i="3" s="1"/>
  <c r="AE23" i="3"/>
  <c r="AE22" i="3" s="1"/>
  <c r="M22" i="3"/>
  <c r="M19" i="3" s="1"/>
  <c r="M18" i="3" s="1"/>
  <c r="N22" i="3"/>
  <c r="N19" i="3" s="1"/>
  <c r="N18" i="3" s="1"/>
  <c r="K22" i="3"/>
  <c r="E19" i="3"/>
  <c r="E18" i="3" s="1"/>
  <c r="E13" i="3" s="1"/>
  <c r="E7" i="3" s="1"/>
  <c r="E57" i="3" s="1"/>
  <c r="J10" i="3"/>
  <c r="J9" i="3" s="1"/>
  <c r="J8" i="3" s="1"/>
  <c r="J11" i="3"/>
  <c r="L11" i="3"/>
  <c r="L10" i="3"/>
  <c r="L9" i="3" s="1"/>
  <c r="L8" i="3" s="1"/>
  <c r="L22" i="3"/>
  <c r="L19" i="3" s="1"/>
  <c r="L18" i="3" s="1"/>
  <c r="S18" i="3"/>
  <c r="S13" i="3" s="1"/>
  <c r="S7" i="3" s="1"/>
  <c r="S57" i="3" s="1"/>
  <c r="AE35" i="3"/>
  <c r="K11" i="3"/>
  <c r="K10" i="3"/>
  <c r="K9" i="3" s="1"/>
  <c r="K8" i="3" s="1"/>
  <c r="J16" i="3"/>
  <c r="J15" i="3" s="1"/>
  <c r="J14" i="3" s="1"/>
  <c r="J13" i="3" s="1"/>
  <c r="O16" i="3"/>
  <c r="O15" i="3" s="1"/>
  <c r="O14" i="3" s="1"/>
  <c r="M16" i="3"/>
  <c r="M15" i="3" s="1"/>
  <c r="M14" i="3" s="1"/>
  <c r="N16" i="3"/>
  <c r="N15" i="3" s="1"/>
  <c r="N14" i="3" s="1"/>
  <c r="AE19" i="3"/>
  <c r="AE31" i="3"/>
  <c r="Q20" i="3"/>
  <c r="K20" i="3"/>
  <c r="K19" i="3" s="1"/>
  <c r="K18" i="3" s="1"/>
  <c r="O20" i="3"/>
  <c r="O22" i="3"/>
  <c r="L16" i="3"/>
  <c r="L15" i="3" s="1"/>
  <c r="L14" i="3" s="1"/>
  <c r="I7" i="3"/>
  <c r="I57" i="3" s="1"/>
  <c r="F7" i="3"/>
  <c r="F57" i="3" s="1"/>
  <c r="X7" i="3"/>
  <c r="X57" i="3" s="1"/>
  <c r="W7" i="3"/>
  <c r="W57" i="3" s="1"/>
  <c r="P20" i="3"/>
  <c r="J20" i="3"/>
  <c r="J19" i="3" s="1"/>
  <c r="J18" i="3" s="1"/>
  <c r="H19" i="3"/>
  <c r="H18" i="3" s="1"/>
  <c r="H13" i="3" s="1"/>
  <c r="H7" i="3" s="1"/>
  <c r="H57" i="3" s="1"/>
  <c r="AE37" i="3"/>
  <c r="AE36" i="3" s="1"/>
  <c r="AE10" i="3"/>
  <c r="AE9" i="3" s="1"/>
  <c r="AE8" i="3" s="1"/>
  <c r="AE11" i="3"/>
  <c r="R31" i="3"/>
  <c r="R30" i="3" s="1"/>
  <c r="R24" i="3" s="1"/>
  <c r="K16" i="3"/>
  <c r="K15" i="3" s="1"/>
  <c r="K14" i="3" s="1"/>
  <c r="Q22" i="3" l="1"/>
  <c r="Q19" i="3" s="1"/>
  <c r="Q18" i="3" s="1"/>
  <c r="AE30" i="3"/>
  <c r="AE24" i="3" s="1"/>
  <c r="N13" i="3"/>
  <c r="M13" i="3"/>
  <c r="K13" i="3"/>
  <c r="K7" i="3" s="1"/>
  <c r="K57" i="3" s="1"/>
  <c r="P16" i="3"/>
  <c r="P15" i="3" s="1"/>
  <c r="P14" i="3" s="1"/>
  <c r="P22" i="3"/>
  <c r="P19" i="3" s="1"/>
  <c r="P18" i="3" s="1"/>
  <c r="Q10" i="3"/>
  <c r="Q9" i="3" s="1"/>
  <c r="Q8" i="3" s="1"/>
  <c r="Q11" i="3"/>
  <c r="L13" i="3"/>
  <c r="L7" i="3" s="1"/>
  <c r="L57" i="3" s="1"/>
  <c r="M11" i="3"/>
  <c r="M10" i="3"/>
  <c r="M9" i="3" s="1"/>
  <c r="M8" i="3" s="1"/>
  <c r="O19" i="3"/>
  <c r="O18" i="3" s="1"/>
  <c r="O13" i="3" s="1"/>
  <c r="N11" i="3"/>
  <c r="N10" i="3"/>
  <c r="N9" i="3" s="1"/>
  <c r="N8" i="3" s="1"/>
  <c r="N7" i="3" s="1"/>
  <c r="N57" i="3" s="1"/>
  <c r="R12" i="3"/>
  <c r="AE18" i="3"/>
  <c r="AE13" i="3" s="1"/>
  <c r="AE7" i="3" s="1"/>
  <c r="AE57" i="3" s="1"/>
  <c r="J7" i="3"/>
  <c r="J57" i="3" s="1"/>
  <c r="O11" i="3"/>
  <c r="O10" i="3"/>
  <c r="O9" i="3" s="1"/>
  <c r="O8" i="3" s="1"/>
  <c r="R19" i="3" l="1"/>
  <c r="R18" i="3" s="1"/>
  <c r="R23" i="3"/>
  <c r="R22" i="3" s="1"/>
  <c r="M7" i="3"/>
  <c r="M57" i="3" s="1"/>
  <c r="P13" i="3"/>
  <c r="R10" i="3"/>
  <c r="R9" i="3" s="1"/>
  <c r="R8" i="3" s="1"/>
  <c r="R11" i="3"/>
  <c r="O7" i="3"/>
  <c r="O57" i="3" s="1"/>
  <c r="Q16" i="3"/>
  <c r="Q15" i="3" s="1"/>
  <c r="Q14" i="3" s="1"/>
  <c r="Q13" i="3" s="1"/>
  <c r="R17" i="3"/>
  <c r="R16" i="3" s="1"/>
  <c r="R15" i="3" s="1"/>
  <c r="R14" i="3" s="1"/>
  <c r="Q7" i="3"/>
  <c r="Q57" i="3" s="1"/>
  <c r="P10" i="3"/>
  <c r="P9" i="3" s="1"/>
  <c r="P8" i="3" s="1"/>
  <c r="P7" i="3" s="1"/>
  <c r="P57" i="3" s="1"/>
  <c r="P11" i="3"/>
  <c r="R13" i="3" l="1"/>
  <c r="R7" i="3" s="1"/>
  <c r="R57" i="3" s="1"/>
  <c r="E16" i="2" l="1"/>
  <c r="Q15" i="2"/>
  <c r="Q14" i="2"/>
  <c r="Q13" i="2"/>
  <c r="Q12" i="2" s="1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Q11" i="2"/>
  <c r="Q10" i="2"/>
  <c r="Q9" i="2" s="1"/>
  <c r="Q8" i="2" s="1"/>
  <c r="Q7" i="2" s="1"/>
  <c r="Q16" i="2" s="1"/>
  <c r="P10" i="2"/>
  <c r="P9" i="2" s="1"/>
  <c r="O10" i="2"/>
  <c r="N10" i="2"/>
  <c r="N8" i="2" s="1"/>
  <c r="N7" i="2" s="1"/>
  <c r="N16" i="2" s="1"/>
  <c r="M10" i="2"/>
  <c r="M9" i="2" s="1"/>
  <c r="L10" i="2"/>
  <c r="L9" i="2" s="1"/>
  <c r="K10" i="2"/>
  <c r="K8" i="2" s="1"/>
  <c r="K7" i="2" s="1"/>
  <c r="K16" i="2" s="1"/>
  <c r="J10" i="2"/>
  <c r="I10" i="2"/>
  <c r="I9" i="2" s="1"/>
  <c r="H10" i="2"/>
  <c r="G10" i="2"/>
  <c r="G9" i="2" s="1"/>
  <c r="F10" i="2"/>
  <c r="F8" i="2" s="1"/>
  <c r="F7" i="2" s="1"/>
  <c r="F16" i="2" s="1"/>
  <c r="E10" i="2"/>
  <c r="D10" i="2"/>
  <c r="D9" i="2" s="1"/>
  <c r="O9" i="2"/>
  <c r="N9" i="2"/>
  <c r="J9" i="2"/>
  <c r="H9" i="2"/>
  <c r="F9" i="2"/>
  <c r="E9" i="2"/>
  <c r="P8" i="2"/>
  <c r="P7" i="2" s="1"/>
  <c r="P16" i="2" s="1"/>
  <c r="O8" i="2"/>
  <c r="O7" i="2" s="1"/>
  <c r="O16" i="2" s="1"/>
  <c r="J8" i="2"/>
  <c r="H8" i="2"/>
  <c r="H7" i="2" s="1"/>
  <c r="H16" i="2" s="1"/>
  <c r="G8" i="2"/>
  <c r="G7" i="2" s="1"/>
  <c r="G16" i="2" s="1"/>
  <c r="E8" i="2"/>
  <c r="D8" i="2"/>
  <c r="D7" i="2" s="1"/>
  <c r="D16" i="2" s="1"/>
  <c r="J7" i="2"/>
  <c r="J16" i="2" s="1"/>
  <c r="E7" i="2"/>
  <c r="AO137" i="1"/>
  <c r="G136" i="1"/>
  <c r="AV126" i="1"/>
  <c r="AO134" i="1"/>
  <c r="AO133" i="1"/>
  <c r="AG133" i="1"/>
  <c r="T133" i="1"/>
  <c r="G133" i="1"/>
  <c r="AO132" i="1"/>
  <c r="S126" i="1"/>
  <c r="G132" i="1"/>
  <c r="AR126" i="1"/>
  <c r="AD126" i="1"/>
  <c r="R126" i="1"/>
  <c r="D126" i="1"/>
  <c r="AQ126" i="1"/>
  <c r="P126" i="1"/>
  <c r="AO129" i="1"/>
  <c r="G129" i="1"/>
  <c r="AM126" i="1"/>
  <c r="AO128" i="1"/>
  <c r="Z126" i="1"/>
  <c r="G128" i="1"/>
  <c r="AX126" i="1"/>
  <c r="AL126" i="1"/>
  <c r="AK126" i="1"/>
  <c r="AJ126" i="1"/>
  <c r="AH126" i="1"/>
  <c r="AF126" i="1"/>
  <c r="Y126" i="1"/>
  <c r="X126" i="1"/>
  <c r="W126" i="1"/>
  <c r="L126" i="1"/>
  <c r="K126" i="1"/>
  <c r="J126" i="1"/>
  <c r="H126" i="1"/>
  <c r="G127" i="1"/>
  <c r="AW126" i="1"/>
  <c r="AU126" i="1"/>
  <c r="AE126" i="1"/>
  <c r="BA124" i="1"/>
  <c r="BA117" i="1" s="1"/>
  <c r="AU124" i="1"/>
  <c r="AQ124" i="1"/>
  <c r="AO125" i="1"/>
  <c r="AO124" i="1" s="1"/>
  <c r="AN124" i="1"/>
  <c r="AM124" i="1"/>
  <c r="AI124" i="1"/>
  <c r="AE124" i="1"/>
  <c r="AD124" i="1"/>
  <c r="AC124" i="1"/>
  <c r="AB124" i="1"/>
  <c r="Y124" i="1"/>
  <c r="X124" i="1"/>
  <c r="W124" i="1"/>
  <c r="V124" i="1"/>
  <c r="U124" i="1"/>
  <c r="S124" i="1"/>
  <c r="R124" i="1"/>
  <c r="O124" i="1"/>
  <c r="N124" i="1"/>
  <c r="K124" i="1"/>
  <c r="J124" i="1"/>
  <c r="E124" i="1"/>
  <c r="AZ124" i="1"/>
  <c r="AY124" i="1"/>
  <c r="AX124" i="1"/>
  <c r="AW124" i="1"/>
  <c r="AV124" i="1"/>
  <c r="AT124" i="1"/>
  <c r="AS124" i="1"/>
  <c r="AR124" i="1"/>
  <c r="AL124" i="1"/>
  <c r="AK124" i="1"/>
  <c r="AJ124" i="1"/>
  <c r="AH124" i="1"/>
  <c r="AF124" i="1"/>
  <c r="AA124" i="1"/>
  <c r="Z124" i="1"/>
  <c r="Q124" i="1"/>
  <c r="P124" i="1"/>
  <c r="M124" i="1"/>
  <c r="L124" i="1"/>
  <c r="I124" i="1"/>
  <c r="H124" i="1"/>
  <c r="D124" i="1"/>
  <c r="AY122" i="1"/>
  <c r="AX122" i="1"/>
  <c r="AW122" i="1"/>
  <c r="AV122" i="1"/>
  <c r="AT122" i="1"/>
  <c r="AS122" i="1"/>
  <c r="AP122" i="1"/>
  <c r="AM122" i="1"/>
  <c r="AK122" i="1"/>
  <c r="AJ122" i="1"/>
  <c r="AF122" i="1"/>
  <c r="AE122" i="1"/>
  <c r="AD122" i="1"/>
  <c r="AC122" i="1"/>
  <c r="AC117" i="1" s="1"/>
  <c r="AA122" i="1"/>
  <c r="X122" i="1"/>
  <c r="W122" i="1"/>
  <c r="R122" i="1"/>
  <c r="O122" i="1"/>
  <c r="L122" i="1"/>
  <c r="K122" i="1"/>
  <c r="J122" i="1"/>
  <c r="F122" i="1"/>
  <c r="E122" i="1"/>
  <c r="D122" i="1"/>
  <c r="BA122" i="1"/>
  <c r="AZ122" i="1"/>
  <c r="AU122" i="1"/>
  <c r="AR122" i="1"/>
  <c r="AQ122" i="1"/>
  <c r="AN122" i="1"/>
  <c r="AL122" i="1"/>
  <c r="AI122" i="1"/>
  <c r="AH122" i="1"/>
  <c r="AB122" i="1"/>
  <c r="Z122" i="1"/>
  <c r="Y122" i="1"/>
  <c r="V122" i="1"/>
  <c r="S122" i="1"/>
  <c r="Q122" i="1"/>
  <c r="P122" i="1"/>
  <c r="N122" i="1"/>
  <c r="M122" i="1"/>
  <c r="H122" i="1"/>
  <c r="AN119" i="1"/>
  <c r="AN118" i="1" s="1"/>
  <c r="AN117" i="1" s="1"/>
  <c r="AM119" i="1"/>
  <c r="AM118" i="1" s="1"/>
  <c r="AM117" i="1" s="1"/>
  <c r="Z119" i="1"/>
  <c r="Z118" i="1" s="1"/>
  <c r="Z117" i="1" s="1"/>
  <c r="G121" i="1"/>
  <c r="AZ119" i="1"/>
  <c r="AZ118" i="1" s="1"/>
  <c r="AZ117" i="1" s="1"/>
  <c r="AY119" i="1"/>
  <c r="AY118" i="1" s="1"/>
  <c r="AY117" i="1" s="1"/>
  <c r="AX119" i="1"/>
  <c r="AX118" i="1" s="1"/>
  <c r="AX117" i="1" s="1"/>
  <c r="AW119" i="1"/>
  <c r="AW118" i="1" s="1"/>
  <c r="AS119" i="1"/>
  <c r="AS118" i="1" s="1"/>
  <c r="AS117" i="1" s="1"/>
  <c r="AR119" i="1"/>
  <c r="AR118" i="1" s="1"/>
  <c r="AQ119" i="1"/>
  <c r="AQ118" i="1" s="1"/>
  <c r="AL119" i="1"/>
  <c r="AL118" i="1" s="1"/>
  <c r="AL117" i="1" s="1"/>
  <c r="AK119" i="1"/>
  <c r="AK118" i="1" s="1"/>
  <c r="AK117" i="1" s="1"/>
  <c r="AJ119" i="1"/>
  <c r="AJ118" i="1" s="1"/>
  <c r="AI119" i="1"/>
  <c r="AI118" i="1" s="1"/>
  <c r="AH119" i="1"/>
  <c r="AH118" i="1" s="1"/>
  <c r="AH117" i="1" s="1"/>
  <c r="AF119" i="1"/>
  <c r="AF118" i="1" s="1"/>
  <c r="AE119" i="1"/>
  <c r="AE118" i="1" s="1"/>
  <c r="Y119" i="1"/>
  <c r="Y118" i="1" s="1"/>
  <c r="X119" i="1"/>
  <c r="X118" i="1" s="1"/>
  <c r="X117" i="1" s="1"/>
  <c r="S119" i="1"/>
  <c r="S118" i="1" s="1"/>
  <c r="S117" i="1" s="1"/>
  <c r="N119" i="1"/>
  <c r="N118" i="1" s="1"/>
  <c r="L119" i="1"/>
  <c r="L118" i="1" s="1"/>
  <c r="K119" i="1"/>
  <c r="K118" i="1" s="1"/>
  <c r="K117" i="1" s="1"/>
  <c r="J119" i="1"/>
  <c r="J118" i="1" s="1"/>
  <c r="I119" i="1"/>
  <c r="I118" i="1" s="1"/>
  <c r="BA119" i="1"/>
  <c r="AV119" i="1"/>
  <c r="AV118" i="1" s="1"/>
  <c r="AU119" i="1"/>
  <c r="AU118" i="1" s="1"/>
  <c r="AU117" i="1" s="1"/>
  <c r="AT119" i="1"/>
  <c r="AT118" i="1" s="1"/>
  <c r="AP119" i="1"/>
  <c r="AD119" i="1"/>
  <c r="AD118" i="1" s="1"/>
  <c r="AC119" i="1"/>
  <c r="AB119" i="1"/>
  <c r="AB118" i="1" s="1"/>
  <c r="AA119" i="1"/>
  <c r="AA118" i="1" s="1"/>
  <c r="W119" i="1"/>
  <c r="W118" i="1" s="1"/>
  <c r="V119" i="1"/>
  <c r="V118" i="1" s="1"/>
  <c r="R119" i="1"/>
  <c r="R118" i="1" s="1"/>
  <c r="R117" i="1" s="1"/>
  <c r="Q119" i="1"/>
  <c r="Q118" i="1" s="1"/>
  <c r="Q117" i="1" s="1"/>
  <c r="P119" i="1"/>
  <c r="P118" i="1" s="1"/>
  <c r="O119" i="1"/>
  <c r="O118" i="1" s="1"/>
  <c r="F119" i="1"/>
  <c r="E119" i="1"/>
  <c r="E118" i="1" s="1"/>
  <c r="D119" i="1"/>
  <c r="D118" i="1" s="1"/>
  <c r="D117" i="1" s="1"/>
  <c r="BA118" i="1"/>
  <c r="AP118" i="1"/>
  <c r="AC118" i="1"/>
  <c r="F118" i="1"/>
  <c r="AS114" i="1"/>
  <c r="AS113" i="1" s="1"/>
  <c r="AF114" i="1"/>
  <c r="AF113" i="1" s="1"/>
  <c r="S114" i="1"/>
  <c r="S113" i="1" s="1"/>
  <c r="R114" i="1"/>
  <c r="R113" i="1" s="1"/>
  <c r="AZ114" i="1"/>
  <c r="AZ113" i="1" s="1"/>
  <c r="AQ114" i="1"/>
  <c r="AQ113" i="1" s="1"/>
  <c r="AP114" i="1"/>
  <c r="AP113" i="1" s="1"/>
  <c r="AN114" i="1"/>
  <c r="AN113" i="1" s="1"/>
  <c r="AM114" i="1"/>
  <c r="AM113" i="1" s="1"/>
  <c r="AL114" i="1"/>
  <c r="AL113" i="1" s="1"/>
  <c r="AI114" i="1"/>
  <c r="AI113" i="1" s="1"/>
  <c r="AD114" i="1"/>
  <c r="AD113" i="1" s="1"/>
  <c r="AC114" i="1"/>
  <c r="AC113" i="1" s="1"/>
  <c r="AA114" i="1"/>
  <c r="AA113" i="1" s="1"/>
  <c r="Z114" i="1"/>
  <c r="Z113" i="1" s="1"/>
  <c r="Y114" i="1"/>
  <c r="Y113" i="1" s="1"/>
  <c r="X114" i="1"/>
  <c r="X113" i="1" s="1"/>
  <c r="W114" i="1"/>
  <c r="W113" i="1" s="1"/>
  <c r="V114" i="1"/>
  <c r="V113" i="1" s="1"/>
  <c r="Q114" i="1"/>
  <c r="Q113" i="1" s="1"/>
  <c r="P114" i="1"/>
  <c r="P113" i="1" s="1"/>
  <c r="O114" i="1"/>
  <c r="O113" i="1" s="1"/>
  <c r="N114" i="1"/>
  <c r="N113" i="1" s="1"/>
  <c r="M114" i="1"/>
  <c r="M113" i="1" s="1"/>
  <c r="L114" i="1"/>
  <c r="L113" i="1" s="1"/>
  <c r="K114" i="1"/>
  <c r="K113" i="1" s="1"/>
  <c r="J114" i="1"/>
  <c r="J113" i="1" s="1"/>
  <c r="I114" i="1"/>
  <c r="I113" i="1" s="1"/>
  <c r="G115" i="1"/>
  <c r="BA114" i="1"/>
  <c r="BA113" i="1" s="1"/>
  <c r="AY114" i="1"/>
  <c r="AY113" i="1" s="1"/>
  <c r="AX114" i="1"/>
  <c r="AX113" i="1" s="1"/>
  <c r="AW114" i="1"/>
  <c r="AW113" i="1" s="1"/>
  <c r="AV114" i="1"/>
  <c r="AV113" i="1" s="1"/>
  <c r="AK114" i="1"/>
  <c r="AK113" i="1" s="1"/>
  <c r="AJ114" i="1"/>
  <c r="AJ113" i="1" s="1"/>
  <c r="AE114" i="1"/>
  <c r="AB114" i="1"/>
  <c r="AB113" i="1" s="1"/>
  <c r="E114" i="1"/>
  <c r="E113" i="1" s="1"/>
  <c r="D114" i="1"/>
  <c r="D113" i="1" s="1"/>
  <c r="AE113" i="1"/>
  <c r="AO112" i="1"/>
  <c r="AF110" i="1"/>
  <c r="AF109" i="1" s="1"/>
  <c r="AF108" i="1" s="1"/>
  <c r="G112" i="1"/>
  <c r="D110" i="1"/>
  <c r="D109" i="1" s="1"/>
  <c r="D108" i="1" s="1"/>
  <c r="BA110" i="1"/>
  <c r="BA109" i="1" s="1"/>
  <c r="BA108" i="1" s="1"/>
  <c r="AX110" i="1"/>
  <c r="AX109" i="1" s="1"/>
  <c r="AX108" i="1" s="1"/>
  <c r="AV110" i="1"/>
  <c r="AV109" i="1" s="1"/>
  <c r="AV108" i="1" s="1"/>
  <c r="AS110" i="1"/>
  <c r="AS109" i="1" s="1"/>
  <c r="AS108" i="1" s="1"/>
  <c r="AQ110" i="1"/>
  <c r="AQ109" i="1" s="1"/>
  <c r="AQ108" i="1" s="1"/>
  <c r="AP110" i="1"/>
  <c r="AP109" i="1" s="1"/>
  <c r="AP108" i="1" s="1"/>
  <c r="AN110" i="1"/>
  <c r="AN109" i="1" s="1"/>
  <c r="AN108" i="1" s="1"/>
  <c r="AM110" i="1"/>
  <c r="AM109" i="1" s="1"/>
  <c r="AM108" i="1" s="1"/>
  <c r="AL110" i="1"/>
  <c r="AL109" i="1" s="1"/>
  <c r="AL108" i="1" s="1"/>
  <c r="AI110" i="1"/>
  <c r="AI109" i="1" s="1"/>
  <c r="AI108" i="1" s="1"/>
  <c r="AE110" i="1"/>
  <c r="AE109" i="1" s="1"/>
  <c r="AE108" i="1" s="1"/>
  <c r="AC110" i="1"/>
  <c r="AC109" i="1" s="1"/>
  <c r="AC108" i="1" s="1"/>
  <c r="AB110" i="1"/>
  <c r="AB109" i="1" s="1"/>
  <c r="AB108" i="1" s="1"/>
  <c r="AA110" i="1"/>
  <c r="AA109" i="1" s="1"/>
  <c r="AA108" i="1" s="1"/>
  <c r="Z110" i="1"/>
  <c r="Z109" i="1" s="1"/>
  <c r="Z108" i="1" s="1"/>
  <c r="Y110" i="1"/>
  <c r="Y109" i="1" s="1"/>
  <c r="Y108" i="1" s="1"/>
  <c r="X110" i="1"/>
  <c r="X109" i="1" s="1"/>
  <c r="X108" i="1" s="1"/>
  <c r="V110" i="1"/>
  <c r="V109" i="1" s="1"/>
  <c r="R110" i="1"/>
  <c r="R109" i="1" s="1"/>
  <c r="R108" i="1" s="1"/>
  <c r="P110" i="1"/>
  <c r="P109" i="1" s="1"/>
  <c r="P108" i="1" s="1"/>
  <c r="O110" i="1"/>
  <c r="O109" i="1" s="1"/>
  <c r="O108" i="1" s="1"/>
  <c r="N110" i="1"/>
  <c r="N109" i="1" s="1"/>
  <c r="N108" i="1" s="1"/>
  <c r="M110" i="1"/>
  <c r="M109" i="1" s="1"/>
  <c r="M108" i="1" s="1"/>
  <c r="L110" i="1"/>
  <c r="L109" i="1" s="1"/>
  <c r="L108" i="1" s="1"/>
  <c r="K110" i="1"/>
  <c r="K109" i="1" s="1"/>
  <c r="K108" i="1" s="1"/>
  <c r="I110" i="1"/>
  <c r="I109" i="1" s="1"/>
  <c r="I108" i="1" s="1"/>
  <c r="E110" i="1"/>
  <c r="E109" i="1" s="1"/>
  <c r="E108" i="1" s="1"/>
  <c r="AZ110" i="1"/>
  <c r="AZ109" i="1" s="1"/>
  <c r="AZ108" i="1" s="1"/>
  <c r="AY110" i="1"/>
  <c r="AY109" i="1" s="1"/>
  <c r="AY108" i="1" s="1"/>
  <c r="AW110" i="1"/>
  <c r="AW109" i="1" s="1"/>
  <c r="AW108" i="1" s="1"/>
  <c r="AK110" i="1"/>
  <c r="AK109" i="1" s="1"/>
  <c r="AK108" i="1" s="1"/>
  <c r="AD110" i="1"/>
  <c r="AD109" i="1" s="1"/>
  <c r="AD108" i="1" s="1"/>
  <c r="Q110" i="1"/>
  <c r="Q109" i="1" s="1"/>
  <c r="Q108" i="1" s="1"/>
  <c r="V108" i="1"/>
  <c r="AY106" i="1"/>
  <c r="AY105" i="1" s="1"/>
  <c r="AW106" i="1"/>
  <c r="AW105" i="1" s="1"/>
  <c r="AV106" i="1"/>
  <c r="AV105" i="1" s="1"/>
  <c r="AT106" i="1"/>
  <c r="AT105" i="1" s="1"/>
  <c r="AS106" i="1"/>
  <c r="AS105" i="1" s="1"/>
  <c r="AQ106" i="1"/>
  <c r="AQ105" i="1" s="1"/>
  <c r="AK106" i="1"/>
  <c r="AK105" i="1" s="1"/>
  <c r="AJ106" i="1"/>
  <c r="AJ105" i="1" s="1"/>
  <c r="AI106" i="1"/>
  <c r="AI105" i="1" s="1"/>
  <c r="AE106" i="1"/>
  <c r="AE105" i="1" s="1"/>
  <c r="AD106" i="1"/>
  <c r="AD105" i="1" s="1"/>
  <c r="AC106" i="1"/>
  <c r="AB106" i="1"/>
  <c r="AB105" i="1" s="1"/>
  <c r="AA106" i="1"/>
  <c r="AA105" i="1" s="1"/>
  <c r="X106" i="1"/>
  <c r="X105" i="1" s="1"/>
  <c r="W106" i="1"/>
  <c r="W105" i="1" s="1"/>
  <c r="V106" i="1"/>
  <c r="V105" i="1" s="1"/>
  <c r="S106" i="1"/>
  <c r="P106" i="1"/>
  <c r="K106" i="1"/>
  <c r="K105" i="1" s="1"/>
  <c r="J106" i="1"/>
  <c r="J105" i="1" s="1"/>
  <c r="I106" i="1"/>
  <c r="I105" i="1" s="1"/>
  <c r="H106" i="1"/>
  <c r="H105" i="1" s="1"/>
  <c r="E106" i="1"/>
  <c r="E105" i="1" s="1"/>
  <c r="BA106" i="1"/>
  <c r="BA105" i="1" s="1"/>
  <c r="AZ106" i="1"/>
  <c r="AX106" i="1"/>
  <c r="AU106" i="1"/>
  <c r="AR106" i="1"/>
  <c r="AR105" i="1" s="1"/>
  <c r="AP106" i="1"/>
  <c r="AP105" i="1" s="1"/>
  <c r="AN106" i="1"/>
  <c r="AM106" i="1"/>
  <c r="AM105" i="1" s="1"/>
  <c r="AL106" i="1"/>
  <c r="AL105" i="1" s="1"/>
  <c r="AF106" i="1"/>
  <c r="AF105" i="1" s="1"/>
  <c r="Z106" i="1"/>
  <c r="Z105" i="1" s="1"/>
  <c r="Y106" i="1"/>
  <c r="Y105" i="1" s="1"/>
  <c r="R106" i="1"/>
  <c r="Q106" i="1"/>
  <c r="Q105" i="1" s="1"/>
  <c r="O106" i="1"/>
  <c r="O105" i="1" s="1"/>
  <c r="N106" i="1"/>
  <c r="N105" i="1" s="1"/>
  <c r="M106" i="1"/>
  <c r="M105" i="1" s="1"/>
  <c r="L106" i="1"/>
  <c r="L105" i="1" s="1"/>
  <c r="F106" i="1"/>
  <c r="D106" i="1"/>
  <c r="AZ105" i="1"/>
  <c r="AN105" i="1"/>
  <c r="S105" i="1"/>
  <c r="R105" i="1"/>
  <c r="D105" i="1"/>
  <c r="AU102" i="1"/>
  <c r="AU101" i="1" s="1"/>
  <c r="AU100" i="1" s="1"/>
  <c r="AB102" i="1"/>
  <c r="AB101" i="1" s="1"/>
  <c r="AB100" i="1" s="1"/>
  <c r="S102" i="1"/>
  <c r="S101" i="1" s="1"/>
  <c r="S100" i="1" s="1"/>
  <c r="G104" i="1"/>
  <c r="AY102" i="1"/>
  <c r="AY101" i="1" s="1"/>
  <c r="AY100" i="1" s="1"/>
  <c r="AX102" i="1"/>
  <c r="AX101" i="1" s="1"/>
  <c r="AX100" i="1" s="1"/>
  <c r="AT102" i="1"/>
  <c r="AT101" i="1" s="1"/>
  <c r="AT100" i="1" s="1"/>
  <c r="AS102" i="1"/>
  <c r="AS101" i="1" s="1"/>
  <c r="AS100" i="1" s="1"/>
  <c r="AS99" i="1" s="1"/>
  <c r="AR102" i="1"/>
  <c r="AR101" i="1" s="1"/>
  <c r="AR100" i="1" s="1"/>
  <c r="AN102" i="1"/>
  <c r="AN101" i="1" s="1"/>
  <c r="AN100" i="1" s="1"/>
  <c r="AL102" i="1"/>
  <c r="AL101" i="1" s="1"/>
  <c r="AL100" i="1" s="1"/>
  <c r="AK102" i="1"/>
  <c r="AK101" i="1" s="1"/>
  <c r="AK100" i="1" s="1"/>
  <c r="AD102" i="1"/>
  <c r="AD101" i="1" s="1"/>
  <c r="AD100" i="1" s="1"/>
  <c r="Y102" i="1"/>
  <c r="Y101" i="1" s="1"/>
  <c r="Y100" i="1" s="1"/>
  <c r="X102" i="1"/>
  <c r="X101" i="1" s="1"/>
  <c r="X100" i="1" s="1"/>
  <c r="X99" i="1" s="1"/>
  <c r="W102" i="1"/>
  <c r="W101" i="1" s="1"/>
  <c r="W100" i="1" s="1"/>
  <c r="R102" i="1"/>
  <c r="R101" i="1" s="1"/>
  <c r="R100" i="1" s="1"/>
  <c r="R99" i="1" s="1"/>
  <c r="Q102" i="1"/>
  <c r="Q101" i="1" s="1"/>
  <c r="Q100" i="1" s="1"/>
  <c r="O102" i="1"/>
  <c r="O101" i="1" s="1"/>
  <c r="O100" i="1" s="1"/>
  <c r="O99" i="1" s="1"/>
  <c r="M102" i="1"/>
  <c r="M101" i="1" s="1"/>
  <c r="M100" i="1" s="1"/>
  <c r="M99" i="1" s="1"/>
  <c r="L102" i="1"/>
  <c r="L101" i="1" s="1"/>
  <c r="L100" i="1" s="1"/>
  <c r="L99" i="1" s="1"/>
  <c r="K102" i="1"/>
  <c r="K101" i="1" s="1"/>
  <c r="K100" i="1" s="1"/>
  <c r="K99" i="1" s="1"/>
  <c r="J102" i="1"/>
  <c r="J101" i="1" s="1"/>
  <c r="J100" i="1" s="1"/>
  <c r="E102" i="1"/>
  <c r="E101" i="1" s="1"/>
  <c r="E100" i="1" s="1"/>
  <c r="BA102" i="1"/>
  <c r="BA101" i="1" s="1"/>
  <c r="BA100" i="1" s="1"/>
  <c r="AZ102" i="1"/>
  <c r="AW102" i="1"/>
  <c r="AW101" i="1" s="1"/>
  <c r="AW100" i="1" s="1"/>
  <c r="AV102" i="1"/>
  <c r="AV101" i="1" s="1"/>
  <c r="AV100" i="1" s="1"/>
  <c r="AQ102" i="1"/>
  <c r="AQ101" i="1" s="1"/>
  <c r="AQ100" i="1" s="1"/>
  <c r="AM102" i="1"/>
  <c r="AM101" i="1" s="1"/>
  <c r="AM100" i="1" s="1"/>
  <c r="AJ102" i="1"/>
  <c r="AJ101" i="1" s="1"/>
  <c r="AJ100" i="1" s="1"/>
  <c r="AH102" i="1"/>
  <c r="AH101" i="1" s="1"/>
  <c r="AH100" i="1" s="1"/>
  <c r="AE102" i="1"/>
  <c r="AE101" i="1" s="1"/>
  <c r="AE100" i="1" s="1"/>
  <c r="AE99" i="1" s="1"/>
  <c r="AC102" i="1"/>
  <c r="AC101" i="1" s="1"/>
  <c r="AC100" i="1" s="1"/>
  <c r="AA102" i="1"/>
  <c r="AA101" i="1" s="1"/>
  <c r="AA100" i="1" s="1"/>
  <c r="AA99" i="1" s="1"/>
  <c r="Z102" i="1"/>
  <c r="Z101" i="1" s="1"/>
  <c r="Z100" i="1" s="1"/>
  <c r="Z99" i="1" s="1"/>
  <c r="P102" i="1"/>
  <c r="P101" i="1" s="1"/>
  <c r="P100" i="1" s="1"/>
  <c r="N102" i="1"/>
  <c r="N101" i="1" s="1"/>
  <c r="N100" i="1" s="1"/>
  <c r="N99" i="1" s="1"/>
  <c r="D102" i="1"/>
  <c r="D101" i="1" s="1"/>
  <c r="D100" i="1" s="1"/>
  <c r="AZ101" i="1"/>
  <c r="AZ100" i="1" s="1"/>
  <c r="G98" i="1"/>
  <c r="AN92" i="1"/>
  <c r="AB92" i="1"/>
  <c r="AA92" i="1"/>
  <c r="N92" i="1"/>
  <c r="G97" i="1"/>
  <c r="AZ92" i="1"/>
  <c r="M92" i="1"/>
  <c r="L92" i="1"/>
  <c r="G96" i="1"/>
  <c r="AW92" i="1"/>
  <c r="AV92" i="1"/>
  <c r="AI92" i="1"/>
  <c r="AU92" i="1"/>
  <c r="AT92" i="1"/>
  <c r="AF92" i="1"/>
  <c r="S92" i="1"/>
  <c r="O92" i="1"/>
  <c r="G94" i="1"/>
  <c r="AY92" i="1"/>
  <c r="AS92" i="1"/>
  <c r="AR92" i="1"/>
  <c r="AJ92" i="1"/>
  <c r="AE92" i="1"/>
  <c r="AC92" i="1"/>
  <c r="Z92" i="1"/>
  <c r="Y92" i="1"/>
  <c r="Q92" i="1"/>
  <c r="K92" i="1"/>
  <c r="E92" i="1"/>
  <c r="AX92" i="1"/>
  <c r="AQ92" i="1"/>
  <c r="AM92" i="1"/>
  <c r="AL92" i="1"/>
  <c r="AK92" i="1"/>
  <c r="X92" i="1"/>
  <c r="W92" i="1"/>
  <c r="P92" i="1"/>
  <c r="AW85" i="1"/>
  <c r="W85" i="1"/>
  <c r="AI85" i="1"/>
  <c r="AH85" i="1"/>
  <c r="T90" i="1"/>
  <c r="G90" i="1"/>
  <c r="AS85" i="1"/>
  <c r="E85" i="1"/>
  <c r="AR85" i="1"/>
  <c r="AC85" i="1"/>
  <c r="Q85" i="1"/>
  <c r="G88" i="1"/>
  <c r="AN85" i="1"/>
  <c r="AJ85" i="1"/>
  <c r="AA85" i="1"/>
  <c r="P85" i="1"/>
  <c r="O85" i="1"/>
  <c r="BA85" i="1"/>
  <c r="AZ85" i="1"/>
  <c r="AY85" i="1"/>
  <c r="AU85" i="1"/>
  <c r="AT85" i="1"/>
  <c r="AM85" i="1"/>
  <c r="AO86" i="1"/>
  <c r="AB85" i="1"/>
  <c r="Z85" i="1"/>
  <c r="Y85" i="1"/>
  <c r="X85" i="1"/>
  <c r="M85" i="1"/>
  <c r="L85" i="1"/>
  <c r="I85" i="1"/>
  <c r="AV85" i="1"/>
  <c r="AK85" i="1"/>
  <c r="AF85" i="1"/>
  <c r="AZ81" i="1"/>
  <c r="AN81" i="1"/>
  <c r="AM81" i="1"/>
  <c r="AA81" i="1"/>
  <c r="G84" i="1"/>
  <c r="AT81" i="1"/>
  <c r="AL81" i="1"/>
  <c r="AF81" i="1"/>
  <c r="S81" i="1"/>
  <c r="K81" i="1"/>
  <c r="G83" i="1"/>
  <c r="AY81" i="1"/>
  <c r="AX81" i="1"/>
  <c r="AW81" i="1"/>
  <c r="AV81" i="1"/>
  <c r="AJ81" i="1"/>
  <c r="AI81" i="1"/>
  <c r="AE81" i="1"/>
  <c r="AD81" i="1"/>
  <c r="AC81" i="1"/>
  <c r="R81" i="1"/>
  <c r="Q81" i="1"/>
  <c r="P81" i="1"/>
  <c r="J81" i="1"/>
  <c r="I81" i="1"/>
  <c r="H81" i="1"/>
  <c r="E81" i="1"/>
  <c r="G82" i="1"/>
  <c r="AU81" i="1"/>
  <c r="AS81" i="1"/>
  <c r="AR81" i="1"/>
  <c r="AQ81" i="1"/>
  <c r="AP81" i="1"/>
  <c r="AB81" i="1"/>
  <c r="W81" i="1"/>
  <c r="U81" i="1"/>
  <c r="O81" i="1"/>
  <c r="G80" i="1"/>
  <c r="AX75" i="1"/>
  <c r="AW75" i="1"/>
  <c r="AJ75" i="1"/>
  <c r="G79" i="1"/>
  <c r="AV75" i="1"/>
  <c r="AU75" i="1"/>
  <c r="I75" i="1"/>
  <c r="G78" i="1"/>
  <c r="AN75" i="1"/>
  <c r="AO77" i="1"/>
  <c r="G77" i="1"/>
  <c r="AT75" i="1"/>
  <c r="AS75" i="1"/>
  <c r="AS72" i="1" s="1"/>
  <c r="AR75" i="1"/>
  <c r="AQ75" i="1"/>
  <c r="AM75" i="1"/>
  <c r="AL75" i="1"/>
  <c r="AC75" i="1"/>
  <c r="Z75" i="1"/>
  <c r="S75" i="1"/>
  <c r="P75" i="1"/>
  <c r="O75" i="1"/>
  <c r="M75" i="1"/>
  <c r="L75" i="1"/>
  <c r="AZ75" i="1"/>
  <c r="AI75" i="1"/>
  <c r="AF75" i="1"/>
  <c r="AB75" i="1"/>
  <c r="Y75" i="1"/>
  <c r="D75" i="1"/>
  <c r="BA73" i="1"/>
  <c r="AZ73" i="1"/>
  <c r="AW73" i="1"/>
  <c r="AW72" i="1" s="1"/>
  <c r="AV73" i="1"/>
  <c r="AR73" i="1"/>
  <c r="AQ73" i="1"/>
  <c r="AN73" i="1"/>
  <c r="AN72" i="1" s="1"/>
  <c r="AM73" i="1"/>
  <c r="AL73" i="1"/>
  <c r="AK73" i="1"/>
  <c r="AJ73" i="1"/>
  <c r="AI73" i="1"/>
  <c r="AF73" i="1"/>
  <c r="AE73" i="1"/>
  <c r="AB73" i="1"/>
  <c r="X73" i="1"/>
  <c r="W73" i="1"/>
  <c r="S73" i="1"/>
  <c r="Q73" i="1"/>
  <c r="P73" i="1"/>
  <c r="O73" i="1"/>
  <c r="N73" i="1"/>
  <c r="M73" i="1"/>
  <c r="L73" i="1"/>
  <c r="K73" i="1"/>
  <c r="J73" i="1"/>
  <c r="I73" i="1"/>
  <c r="G74" i="1"/>
  <c r="G73" i="1" s="1"/>
  <c r="AY73" i="1"/>
  <c r="AX73" i="1"/>
  <c r="AU73" i="1"/>
  <c r="AT73" i="1"/>
  <c r="AS73" i="1"/>
  <c r="AH73" i="1"/>
  <c r="AD73" i="1"/>
  <c r="AC73" i="1"/>
  <c r="AA73" i="1"/>
  <c r="Z73" i="1"/>
  <c r="Y73" i="1"/>
  <c r="V73" i="1"/>
  <c r="U73" i="1"/>
  <c r="R73" i="1"/>
  <c r="F73" i="1"/>
  <c r="D73" i="1"/>
  <c r="AB65" i="1"/>
  <c r="G71" i="1"/>
  <c r="G70" i="1"/>
  <c r="AG69" i="1"/>
  <c r="BA65" i="1"/>
  <c r="N65" i="1"/>
  <c r="G68" i="1"/>
  <c r="AL65" i="1"/>
  <c r="I65" i="1"/>
  <c r="G67" i="1"/>
  <c r="AY65" i="1"/>
  <c r="AX65" i="1"/>
  <c r="AW65" i="1"/>
  <c r="AT65" i="1"/>
  <c r="AJ65" i="1"/>
  <c r="AD65" i="1"/>
  <c r="X65" i="1"/>
  <c r="W65" i="1"/>
  <c r="R65" i="1"/>
  <c r="Q65" i="1"/>
  <c r="P65" i="1"/>
  <c r="K65" i="1"/>
  <c r="J65" i="1"/>
  <c r="F65" i="1"/>
  <c r="AN65" i="1"/>
  <c r="AC65" i="1"/>
  <c r="E65" i="1"/>
  <c r="D65" i="1"/>
  <c r="BB64" i="1"/>
  <c r="AO64" i="1"/>
  <c r="G63" i="1"/>
  <c r="G62" i="1"/>
  <c r="AX58" i="1"/>
  <c r="AO61" i="1"/>
  <c r="AK58" i="1"/>
  <c r="Y58" i="1"/>
  <c r="X58" i="1"/>
  <c r="L58" i="1"/>
  <c r="G61" i="1"/>
  <c r="Q58" i="1"/>
  <c r="G60" i="1"/>
  <c r="AT58" i="1"/>
  <c r="AS58" i="1"/>
  <c r="AM58" i="1"/>
  <c r="AF58" i="1"/>
  <c r="AE58" i="1"/>
  <c r="S58" i="1"/>
  <c r="R58" i="1"/>
  <c r="O58" i="1"/>
  <c r="G59" i="1"/>
  <c r="F58" i="1"/>
  <c r="AY58" i="1"/>
  <c r="AW58" i="1"/>
  <c r="AL58" i="1"/>
  <c r="AJ58" i="1"/>
  <c r="AH58" i="1"/>
  <c r="V58" i="1"/>
  <c r="J58" i="1"/>
  <c r="BA56" i="1"/>
  <c r="AX56" i="1"/>
  <c r="AW56" i="1"/>
  <c r="AV56" i="1"/>
  <c r="AU56" i="1"/>
  <c r="AM56" i="1"/>
  <c r="AL56" i="1"/>
  <c r="AJ56" i="1"/>
  <c r="AI56" i="1"/>
  <c r="AH56" i="1"/>
  <c r="AF56" i="1"/>
  <c r="AC56" i="1"/>
  <c r="AA56" i="1"/>
  <c r="Z56" i="1"/>
  <c r="Y56" i="1"/>
  <c r="X56" i="1"/>
  <c r="W56" i="1"/>
  <c r="V56" i="1"/>
  <c r="U56" i="1"/>
  <c r="Q56" i="1"/>
  <c r="P56" i="1"/>
  <c r="O56" i="1"/>
  <c r="N56" i="1"/>
  <c r="M56" i="1"/>
  <c r="L56" i="1"/>
  <c r="J56" i="1"/>
  <c r="I56" i="1"/>
  <c r="H56" i="1"/>
  <c r="G57" i="1"/>
  <c r="G56" i="1" s="1"/>
  <c r="E56" i="1"/>
  <c r="AZ56" i="1"/>
  <c r="AY56" i="1"/>
  <c r="AT56" i="1"/>
  <c r="AS56" i="1"/>
  <c r="AR56" i="1"/>
  <c r="AQ56" i="1"/>
  <c r="AP56" i="1"/>
  <c r="AN56" i="1"/>
  <c r="AE56" i="1"/>
  <c r="AD56" i="1"/>
  <c r="AB56" i="1"/>
  <c r="S56" i="1"/>
  <c r="R56" i="1"/>
  <c r="K56" i="1"/>
  <c r="D56" i="1"/>
  <c r="AZ54" i="1"/>
  <c r="AW54" i="1"/>
  <c r="AW53" i="1" s="1"/>
  <c r="AW52" i="1" s="1"/>
  <c r="AU54" i="1"/>
  <c r="AR54" i="1"/>
  <c r="AQ54" i="1"/>
  <c r="AM54" i="1"/>
  <c r="AL54" i="1"/>
  <c r="AK54" i="1"/>
  <c r="AJ54" i="1"/>
  <c r="AI54" i="1"/>
  <c r="AF54" i="1"/>
  <c r="AE54" i="1"/>
  <c r="AD54" i="1"/>
  <c r="AB54" i="1"/>
  <c r="Z54" i="1"/>
  <c r="W54" i="1"/>
  <c r="V54" i="1"/>
  <c r="S54" i="1"/>
  <c r="R54" i="1"/>
  <c r="O54" i="1"/>
  <c r="N54" i="1"/>
  <c r="M54" i="1"/>
  <c r="K54" i="1"/>
  <c r="J54" i="1"/>
  <c r="J53" i="1" s="1"/>
  <c r="I54" i="1"/>
  <c r="G55" i="1"/>
  <c r="G54" i="1" s="1"/>
  <c r="F54" i="1"/>
  <c r="BA54" i="1"/>
  <c r="AY54" i="1"/>
  <c r="AX54" i="1"/>
  <c r="AV54" i="1"/>
  <c r="AT54" i="1"/>
  <c r="AS54" i="1"/>
  <c r="AN54" i="1"/>
  <c r="AC54" i="1"/>
  <c r="AA54" i="1"/>
  <c r="Y54" i="1"/>
  <c r="X54" i="1"/>
  <c r="Q54" i="1"/>
  <c r="Q53" i="1" s="1"/>
  <c r="P54" i="1"/>
  <c r="L54" i="1"/>
  <c r="E54" i="1"/>
  <c r="D54" i="1"/>
  <c r="AY53" i="1"/>
  <c r="G51" i="1"/>
  <c r="AZ47" i="1"/>
  <c r="AZ44" i="1" s="1"/>
  <c r="AZ43" i="1" s="1"/>
  <c r="AU47" i="1"/>
  <c r="H47" i="1"/>
  <c r="H44" i="1" s="1"/>
  <c r="H43" i="1" s="1"/>
  <c r="AW47" i="1"/>
  <c r="AP47" i="1"/>
  <c r="AK47" i="1"/>
  <c r="J47" i="1"/>
  <c r="BA47" i="1"/>
  <c r="BA44" i="1" s="1"/>
  <c r="BA43" i="1" s="1"/>
  <c r="AY47" i="1"/>
  <c r="AV47" i="1"/>
  <c r="AS47" i="1"/>
  <c r="AR47" i="1"/>
  <c r="AL47" i="1"/>
  <c r="AI47" i="1"/>
  <c r="AF47" i="1"/>
  <c r="AD47" i="1"/>
  <c r="AC47" i="1"/>
  <c r="AA47" i="1"/>
  <c r="Y47" i="1"/>
  <c r="V47" i="1"/>
  <c r="U47" i="1"/>
  <c r="Q47" i="1"/>
  <c r="N47" i="1"/>
  <c r="M47" i="1"/>
  <c r="I47" i="1"/>
  <c r="F47" i="1"/>
  <c r="AX47" i="1"/>
  <c r="AT47" i="1"/>
  <c r="AQ47" i="1"/>
  <c r="AM47" i="1"/>
  <c r="AH47" i="1"/>
  <c r="AE47" i="1"/>
  <c r="AB47" i="1"/>
  <c r="Z47" i="1"/>
  <c r="S47" i="1"/>
  <c r="P47" i="1"/>
  <c r="D47" i="1"/>
  <c r="AX45" i="1"/>
  <c r="AX44" i="1" s="1"/>
  <c r="AX43" i="1" s="1"/>
  <c r="AV45" i="1"/>
  <c r="AU45" i="1"/>
  <c r="AT45" i="1"/>
  <c r="AS45" i="1"/>
  <c r="AS44" i="1" s="1"/>
  <c r="AS43" i="1" s="1"/>
  <c r="AQ45" i="1"/>
  <c r="AN45" i="1"/>
  <c r="AN44" i="1" s="1"/>
  <c r="AN43" i="1" s="1"/>
  <c r="AL45" i="1"/>
  <c r="AL44" i="1" s="1"/>
  <c r="AL43" i="1" s="1"/>
  <c r="AK45" i="1"/>
  <c r="AK44" i="1" s="1"/>
  <c r="AK43" i="1" s="1"/>
  <c r="AJ45" i="1"/>
  <c r="AI45" i="1"/>
  <c r="AH45" i="1"/>
  <c r="AE45" i="1"/>
  <c r="AE44" i="1" s="1"/>
  <c r="AE43" i="1" s="1"/>
  <c r="AD45" i="1"/>
  <c r="AB45" i="1"/>
  <c r="AB44" i="1" s="1"/>
  <c r="AB43" i="1" s="1"/>
  <c r="Y45" i="1"/>
  <c r="X45" i="1"/>
  <c r="X44" i="1" s="1"/>
  <c r="X43" i="1" s="1"/>
  <c r="W45" i="1"/>
  <c r="V45" i="1"/>
  <c r="S45" i="1"/>
  <c r="R45" i="1"/>
  <c r="Q45" i="1"/>
  <c r="O45" i="1"/>
  <c r="M45" i="1"/>
  <c r="L45" i="1"/>
  <c r="K45" i="1"/>
  <c r="J45" i="1"/>
  <c r="I45" i="1"/>
  <c r="E45" i="1"/>
  <c r="E44" i="1" s="1"/>
  <c r="E43" i="1" s="1"/>
  <c r="BA45" i="1"/>
  <c r="AZ45" i="1"/>
  <c r="AY45" i="1"/>
  <c r="AW45" i="1"/>
  <c r="AR45" i="1"/>
  <c r="AR44" i="1" s="1"/>
  <c r="AR43" i="1" s="1"/>
  <c r="AM45" i="1"/>
  <c r="AM44" i="1" s="1"/>
  <c r="AM43" i="1" s="1"/>
  <c r="AF45" i="1"/>
  <c r="AC45" i="1"/>
  <c r="AC44" i="1" s="1"/>
  <c r="AC43" i="1" s="1"/>
  <c r="AA45" i="1"/>
  <c r="Z45" i="1"/>
  <c r="U45" i="1"/>
  <c r="P45" i="1"/>
  <c r="N45" i="1"/>
  <c r="H45" i="1"/>
  <c r="D45" i="1"/>
  <c r="P44" i="1"/>
  <c r="P43" i="1" s="1"/>
  <c r="D44" i="1"/>
  <c r="D43" i="1" s="1"/>
  <c r="AO40" i="1"/>
  <c r="BB39" i="1"/>
  <c r="AO39" i="1"/>
  <c r="G37" i="1"/>
  <c r="BA33" i="1"/>
  <c r="BA32" i="1" s="1"/>
  <c r="AY33" i="1"/>
  <c r="AY32" i="1" s="1"/>
  <c r="AO36" i="1"/>
  <c r="G36" i="1"/>
  <c r="AZ33" i="1"/>
  <c r="AZ32" i="1" s="1"/>
  <c r="AM33" i="1"/>
  <c r="AM32" i="1" s="1"/>
  <c r="AF33" i="1"/>
  <c r="AF32" i="1" s="1"/>
  <c r="Z33" i="1"/>
  <c r="Z32" i="1" s="1"/>
  <c r="AG35" i="1"/>
  <c r="M33" i="1"/>
  <c r="M32" i="1" s="1"/>
  <c r="T35" i="1"/>
  <c r="G35" i="1"/>
  <c r="AX33" i="1"/>
  <c r="AX32" i="1" s="1"/>
  <c r="AV33" i="1"/>
  <c r="AV32" i="1" s="1"/>
  <c r="AS33" i="1"/>
  <c r="AS32" i="1" s="1"/>
  <c r="AQ33" i="1"/>
  <c r="AL33" i="1"/>
  <c r="AL32" i="1" s="1"/>
  <c r="AI33" i="1"/>
  <c r="AI32" i="1" s="1"/>
  <c r="AE33" i="1"/>
  <c r="AE32" i="1" s="1"/>
  <c r="AD33" i="1"/>
  <c r="AD32" i="1" s="1"/>
  <c r="AB33" i="1"/>
  <c r="AB32" i="1" s="1"/>
  <c r="AA33" i="1"/>
  <c r="AA32" i="1" s="1"/>
  <c r="V33" i="1"/>
  <c r="V32" i="1" s="1"/>
  <c r="R33" i="1"/>
  <c r="R32" i="1" s="1"/>
  <c r="P33" i="1"/>
  <c r="P32" i="1" s="1"/>
  <c r="O33" i="1"/>
  <c r="O32" i="1" s="1"/>
  <c r="L33" i="1"/>
  <c r="I33" i="1"/>
  <c r="I32" i="1" s="1"/>
  <c r="E33" i="1"/>
  <c r="E32" i="1" s="1"/>
  <c r="D33" i="1"/>
  <c r="D32" i="1" s="1"/>
  <c r="AW33" i="1"/>
  <c r="AP33" i="1"/>
  <c r="AP32" i="1" s="1"/>
  <c r="AN33" i="1"/>
  <c r="AN32" i="1" s="1"/>
  <c r="AK33" i="1"/>
  <c r="AK32" i="1" s="1"/>
  <c r="AC33" i="1"/>
  <c r="Y33" i="1"/>
  <c r="Y32" i="1" s="1"/>
  <c r="Q33" i="1"/>
  <c r="N33" i="1"/>
  <c r="N32" i="1" s="1"/>
  <c r="AC32" i="1"/>
  <c r="Q32" i="1"/>
  <c r="G30" i="1"/>
  <c r="AO28" i="1"/>
  <c r="AK22" i="1"/>
  <c r="K22" i="1"/>
  <c r="G27" i="1"/>
  <c r="AI22" i="1"/>
  <c r="L22" i="1"/>
  <c r="AO25" i="1"/>
  <c r="Y22" i="1"/>
  <c r="X22" i="1"/>
  <c r="G25" i="1"/>
  <c r="AW22" i="1"/>
  <c r="AV22" i="1"/>
  <c r="W22" i="1"/>
  <c r="Q22" i="1"/>
  <c r="AY22" i="1"/>
  <c r="AU22" i="1"/>
  <c r="AT22" i="1"/>
  <c r="BB23" i="1"/>
  <c r="AM22" i="1"/>
  <c r="AL22" i="1"/>
  <c r="AO23" i="1"/>
  <c r="AB22" i="1"/>
  <c r="AA22" i="1"/>
  <c r="O22" i="1"/>
  <c r="N22" i="1"/>
  <c r="M22" i="1"/>
  <c r="AX22" i="1"/>
  <c r="Z22" i="1"/>
  <c r="G21" i="1"/>
  <c r="G19" i="1"/>
  <c r="BB17" i="1"/>
  <c r="AO16" i="1"/>
  <c r="AK11" i="1"/>
  <c r="AK10" i="1" s="1"/>
  <c r="K11" i="1"/>
  <c r="K10" i="1" s="1"/>
  <c r="G15" i="1"/>
  <c r="AO14" i="1"/>
  <c r="L11" i="1"/>
  <c r="L10" i="1" s="1"/>
  <c r="AT11" i="1"/>
  <c r="AT10" i="1" s="1"/>
  <c r="AE11" i="1"/>
  <c r="AE10" i="1" s="1"/>
  <c r="X11" i="1"/>
  <c r="X10" i="1" s="1"/>
  <c r="R11" i="1"/>
  <c r="R10" i="1" s="1"/>
  <c r="G13" i="1"/>
  <c r="AW11" i="1"/>
  <c r="AW10" i="1" s="1"/>
  <c r="AV11" i="1"/>
  <c r="AV10" i="1" s="1"/>
  <c r="AV9" i="1" s="1"/>
  <c r="AV8" i="1" s="1"/>
  <c r="AU11" i="1"/>
  <c r="AU10" i="1" s="1"/>
  <c r="AS11" i="1"/>
  <c r="AS10" i="1" s="1"/>
  <c r="AR11" i="1"/>
  <c r="AR10" i="1" s="1"/>
  <c r="AQ11" i="1"/>
  <c r="AQ10" i="1" s="1"/>
  <c r="AJ11" i="1"/>
  <c r="AJ10" i="1" s="1"/>
  <c r="AI11" i="1"/>
  <c r="AI10" i="1" s="1"/>
  <c r="AI9" i="1" s="1"/>
  <c r="AI8" i="1" s="1"/>
  <c r="AD11" i="1"/>
  <c r="AD10" i="1" s="1"/>
  <c r="AC11" i="1"/>
  <c r="AC10" i="1" s="1"/>
  <c r="W11" i="1"/>
  <c r="W10" i="1" s="1"/>
  <c r="V11" i="1"/>
  <c r="V10" i="1" s="1"/>
  <c r="S11" i="1"/>
  <c r="S10" i="1" s="1"/>
  <c r="Q11" i="1"/>
  <c r="Q10" i="1" s="1"/>
  <c r="Q9" i="1" s="1"/>
  <c r="Q8" i="1" s="1"/>
  <c r="P11" i="1"/>
  <c r="P10" i="1" s="1"/>
  <c r="J11" i="1"/>
  <c r="J10" i="1" s="1"/>
  <c r="D11" i="1"/>
  <c r="D10" i="1" s="1"/>
  <c r="AX11" i="1"/>
  <c r="AX10" i="1" s="1"/>
  <c r="AX9" i="1" s="1"/>
  <c r="AX8" i="1" s="1"/>
  <c r="AH11" i="1"/>
  <c r="AH10" i="1" s="1"/>
  <c r="AF11" i="1"/>
  <c r="AF10" i="1" s="1"/>
  <c r="AS9" i="1" l="1"/>
  <c r="AS8" i="1" s="1"/>
  <c r="AF44" i="1"/>
  <c r="AF43" i="1" s="1"/>
  <c r="R9" i="1"/>
  <c r="R8" i="1" s="1"/>
  <c r="V9" i="1"/>
  <c r="V8" i="1" s="1"/>
  <c r="AF9" i="1"/>
  <c r="AF8" i="1" s="1"/>
  <c r="Q44" i="1"/>
  <c r="Q43" i="1" s="1"/>
  <c r="AQ9" i="1"/>
  <c r="AQ8" i="1" s="1"/>
  <c r="AU9" i="1"/>
  <c r="AU8" i="1" s="1"/>
  <c r="L9" i="1"/>
  <c r="L8" i="1" s="1"/>
  <c r="T12" i="1"/>
  <c r="AE22" i="1"/>
  <c r="G17" i="1"/>
  <c r="AO18" i="1"/>
  <c r="M11" i="1"/>
  <c r="M10" i="1" s="1"/>
  <c r="M9" i="1" s="1"/>
  <c r="M8" i="1" s="1"/>
  <c r="AM11" i="1"/>
  <c r="AM10" i="1" s="1"/>
  <c r="AM9" i="1" s="1"/>
  <c r="AM8" i="1" s="1"/>
  <c r="AZ11" i="1"/>
  <c r="AZ10" i="1" s="1"/>
  <c r="BB19" i="1"/>
  <c r="AO24" i="1"/>
  <c r="AZ22" i="1"/>
  <c r="BB25" i="1"/>
  <c r="AO29" i="1"/>
  <c r="Z44" i="1"/>
  <c r="Z43" i="1" s="1"/>
  <c r="T49" i="1"/>
  <c r="AG49" i="1"/>
  <c r="R53" i="1"/>
  <c r="BB59" i="1"/>
  <c r="T61" i="1"/>
  <c r="AG61" i="1"/>
  <c r="BA99" i="1"/>
  <c r="Q99" i="1"/>
  <c r="AD99" i="1"/>
  <c r="R22" i="1"/>
  <c r="I11" i="1"/>
  <c r="I10" i="1" s="1"/>
  <c r="I9" i="1" s="1"/>
  <c r="I8" i="1" s="1"/>
  <c r="AA11" i="1"/>
  <c r="AA10" i="1" s="1"/>
  <c r="AA9" i="1" s="1"/>
  <c r="AA8" i="1" s="1"/>
  <c r="BA11" i="1"/>
  <c r="BA10" i="1" s="1"/>
  <c r="T15" i="1"/>
  <c r="T21" i="1"/>
  <c r="AG21" i="1"/>
  <c r="BA22" i="1"/>
  <c r="T27" i="1"/>
  <c r="AG27" i="1"/>
  <c r="AO27" i="1"/>
  <c r="BB31" i="1"/>
  <c r="BB34" i="1"/>
  <c r="AR33" i="1"/>
  <c r="AR32" i="1" s="1"/>
  <c r="T37" i="1"/>
  <c r="AG37" i="1"/>
  <c r="BB41" i="1"/>
  <c r="AA44" i="1"/>
  <c r="AA43" i="1" s="1"/>
  <c r="AY44" i="1"/>
  <c r="AY43" i="1" s="1"/>
  <c r="BB46" i="1"/>
  <c r="BB45" i="1" s="1"/>
  <c r="R47" i="1"/>
  <c r="AZ65" i="1"/>
  <c r="AG18" i="1"/>
  <c r="AG24" i="1"/>
  <c r="AN11" i="1"/>
  <c r="AN10" i="1" s="1"/>
  <c r="AN9" i="1" s="1"/>
  <c r="AN8" i="1" s="1"/>
  <c r="AG15" i="1"/>
  <c r="O11" i="1"/>
  <c r="O10" i="1" s="1"/>
  <c r="O9" i="1" s="1"/>
  <c r="O8" i="1" s="1"/>
  <c r="AB11" i="1"/>
  <c r="AB10" i="1" s="1"/>
  <c r="AB9" i="1" s="1"/>
  <c r="AB8" i="1" s="1"/>
  <c r="BB12" i="1"/>
  <c r="G14" i="1"/>
  <c r="AO15" i="1"/>
  <c r="BB18" i="1"/>
  <c r="G20" i="1"/>
  <c r="BB24" i="1"/>
  <c r="BB22" i="1" s="1"/>
  <c r="G26" i="1"/>
  <c r="AQ32" i="1"/>
  <c r="T36" i="1"/>
  <c r="AG36" i="1"/>
  <c r="AQ44" i="1"/>
  <c r="AQ43" i="1" s="1"/>
  <c r="AO49" i="1"/>
  <c r="AO55" i="1"/>
  <c r="AO54" i="1" s="1"/>
  <c r="BB57" i="1"/>
  <c r="BB56" i="1" s="1"/>
  <c r="T78" i="1"/>
  <c r="H75" i="1"/>
  <c r="AG78" i="1"/>
  <c r="U75" i="1"/>
  <c r="AT99" i="1"/>
  <c r="T14" i="1"/>
  <c r="AG14" i="1"/>
  <c r="T20" i="1"/>
  <c r="AG20" i="1"/>
  <c r="AO21" i="1"/>
  <c r="AN22" i="1"/>
  <c r="AC22" i="1"/>
  <c r="AC9" i="1" s="1"/>
  <c r="AC8" i="1" s="1"/>
  <c r="T26" i="1"/>
  <c r="AG26" i="1"/>
  <c r="AO26" i="1"/>
  <c r="BB30" i="1"/>
  <c r="AJ33" i="1"/>
  <c r="AJ32" i="1" s="1"/>
  <c r="AO37" i="1"/>
  <c r="BB40" i="1"/>
  <c r="AD44" i="1"/>
  <c r="AD43" i="1" s="1"/>
  <c r="T48" i="1"/>
  <c r="AO48" i="1"/>
  <c r="AT53" i="1"/>
  <c r="V53" i="1"/>
  <c r="T60" i="1"/>
  <c r="AG60" i="1"/>
  <c r="AG58" i="1" s="1"/>
  <c r="X75" i="1"/>
  <c r="AK75" i="1"/>
  <c r="J117" i="1"/>
  <c r="AJ117" i="1"/>
  <c r="BB130" i="1"/>
  <c r="AP126" i="1"/>
  <c r="AT126" i="1"/>
  <c r="AS126" i="1"/>
  <c r="P9" i="1"/>
  <c r="P8" i="1" s="1"/>
  <c r="F11" i="1"/>
  <c r="F10" i="1" s="1"/>
  <c r="X53" i="1"/>
  <c r="E11" i="1"/>
  <c r="E10" i="1" s="1"/>
  <c r="E9" i="1" s="1"/>
  <c r="E8" i="1" s="1"/>
  <c r="T19" i="1"/>
  <c r="AG19" i="1"/>
  <c r="P22" i="1"/>
  <c r="AQ22" i="1"/>
  <c r="E22" i="1"/>
  <c r="T25" i="1"/>
  <c r="AG25" i="1"/>
  <c r="BB29" i="1"/>
  <c r="G31" i="1"/>
  <c r="G34" i="1"/>
  <c r="G33" i="1" s="1"/>
  <c r="S33" i="1"/>
  <c r="S32" i="1" s="1"/>
  <c r="AT33" i="1"/>
  <c r="AT32" i="1" s="1"/>
  <c r="AT9" i="1" s="1"/>
  <c r="AT8" i="1" s="1"/>
  <c r="AO35" i="1"/>
  <c r="G41" i="1"/>
  <c r="G46" i="1"/>
  <c r="G45" i="1" s="1"/>
  <c r="S44" i="1"/>
  <c r="S43" i="1" s="1"/>
  <c r="AT44" i="1"/>
  <c r="AT43" i="1" s="1"/>
  <c r="AZ126" i="1"/>
  <c r="O126" i="1"/>
  <c r="AB126" i="1"/>
  <c r="AK9" i="1"/>
  <c r="AK8" i="1" s="1"/>
  <c r="R44" i="1"/>
  <c r="R43" i="1" s="1"/>
  <c r="H11" i="1"/>
  <c r="H10" i="1" s="1"/>
  <c r="BB16" i="1"/>
  <c r="G18" i="1"/>
  <c r="AO19" i="1"/>
  <c r="AH22" i="1"/>
  <c r="D22" i="1"/>
  <c r="D9" i="1" s="1"/>
  <c r="D8" i="1" s="1"/>
  <c r="AD22" i="1"/>
  <c r="AD9" i="1" s="1"/>
  <c r="AD8" i="1" s="1"/>
  <c r="AR22" i="1"/>
  <c r="AR9" i="1" s="1"/>
  <c r="AR8" i="1" s="1"/>
  <c r="G24" i="1"/>
  <c r="T31" i="1"/>
  <c r="AG31" i="1"/>
  <c r="AO31" i="1"/>
  <c r="T34" i="1"/>
  <c r="AG34" i="1"/>
  <c r="AG33" i="1" s="1"/>
  <c r="AH33" i="1"/>
  <c r="AH32" i="1" s="1"/>
  <c r="AH9" i="1" s="1"/>
  <c r="AH8" i="1" s="1"/>
  <c r="AU33" i="1"/>
  <c r="AU32" i="1" s="1"/>
  <c r="BB38" i="1"/>
  <c r="G40" i="1"/>
  <c r="T41" i="1"/>
  <c r="AG41" i="1"/>
  <c r="T46" i="1"/>
  <c r="T45" i="1" s="1"/>
  <c r="AG46" i="1"/>
  <c r="AG45" i="1" s="1"/>
  <c r="AH44" i="1"/>
  <c r="AH43" i="1" s="1"/>
  <c r="AU44" i="1"/>
  <c r="AU43" i="1" s="1"/>
  <c r="K47" i="1"/>
  <c r="K44" i="1" s="1"/>
  <c r="K43" i="1" s="1"/>
  <c r="K42" i="1" s="1"/>
  <c r="AL53" i="1"/>
  <c r="I58" i="1"/>
  <c r="I53" i="1" s="1"/>
  <c r="I52" i="1" s="1"/>
  <c r="AV58" i="1"/>
  <c r="AY126" i="1"/>
  <c r="AA126" i="1"/>
  <c r="AN126" i="1"/>
  <c r="T40" i="1"/>
  <c r="AG40" i="1"/>
  <c r="I44" i="1"/>
  <c r="I43" i="1" s="1"/>
  <c r="V44" i="1"/>
  <c r="V43" i="1" s="1"/>
  <c r="AI44" i="1"/>
  <c r="AI43" i="1" s="1"/>
  <c r="L47" i="1"/>
  <c r="BB49" i="1"/>
  <c r="AG57" i="1"/>
  <c r="AG56" i="1" s="1"/>
  <c r="AG90" i="1"/>
  <c r="U85" i="1"/>
  <c r="F114" i="1"/>
  <c r="F113" i="1" s="1"/>
  <c r="N117" i="1"/>
  <c r="BB15" i="1"/>
  <c r="BB21" i="1"/>
  <c r="AJ22" i="1"/>
  <c r="AJ9" i="1" s="1"/>
  <c r="AJ8" i="1" s="1"/>
  <c r="G23" i="1"/>
  <c r="S22" i="1"/>
  <c r="S9" i="1" s="1"/>
  <c r="S8" i="1" s="1"/>
  <c r="AF22" i="1"/>
  <c r="BB27" i="1"/>
  <c r="T30" i="1"/>
  <c r="AG30" i="1"/>
  <c r="AO30" i="1"/>
  <c r="J33" i="1"/>
  <c r="J32" i="1" s="1"/>
  <c r="W33" i="1"/>
  <c r="W32" i="1" s="1"/>
  <c r="W9" i="1" s="1"/>
  <c r="W8" i="1" s="1"/>
  <c r="BB37" i="1"/>
  <c r="G39" i="1"/>
  <c r="AO41" i="1"/>
  <c r="J44" i="1"/>
  <c r="J43" i="1" s="1"/>
  <c r="W44" i="1"/>
  <c r="W43" i="1" s="1"/>
  <c r="G50" i="1"/>
  <c r="BB51" i="1"/>
  <c r="BB71" i="1"/>
  <c r="AP65" i="1"/>
  <c r="AB99" i="1"/>
  <c r="N126" i="1"/>
  <c r="AO136" i="1"/>
  <c r="U11" i="1"/>
  <c r="U10" i="1" s="1"/>
  <c r="T18" i="1"/>
  <c r="AS22" i="1"/>
  <c r="BB28" i="1"/>
  <c r="AO20" i="1"/>
  <c r="T23" i="1"/>
  <c r="K33" i="1"/>
  <c r="K32" i="1" s="1"/>
  <c r="K9" i="1" s="1"/>
  <c r="K8" i="1" s="1"/>
  <c r="X33" i="1"/>
  <c r="X32" i="1" s="1"/>
  <c r="X9" i="1" s="1"/>
  <c r="X8" i="1" s="1"/>
  <c r="T39" i="1"/>
  <c r="AG39" i="1"/>
  <c r="N72" i="1"/>
  <c r="G93" i="1"/>
  <c r="D92" i="1"/>
  <c r="AN99" i="1"/>
  <c r="T24" i="1"/>
  <c r="AL11" i="1"/>
  <c r="AL10" i="1" s="1"/>
  <c r="AL9" i="1" s="1"/>
  <c r="AL8" i="1" s="1"/>
  <c r="AG17" i="1"/>
  <c r="AO22" i="1"/>
  <c r="G29" i="1"/>
  <c r="Z11" i="1"/>
  <c r="Z10" i="1" s="1"/>
  <c r="Z9" i="1" s="1"/>
  <c r="Z8" i="1" s="1"/>
  <c r="BB14" i="1"/>
  <c r="G16" i="1"/>
  <c r="BB20" i="1"/>
  <c r="I22" i="1"/>
  <c r="V22" i="1"/>
  <c r="BB26" i="1"/>
  <c r="G28" i="1"/>
  <c r="T29" i="1"/>
  <c r="AG29" i="1"/>
  <c r="AW32" i="1"/>
  <c r="AW9" i="1" s="1"/>
  <c r="AW8" i="1" s="1"/>
  <c r="AW7" i="1" s="1"/>
  <c r="AW138" i="1" s="1"/>
  <c r="L32" i="1"/>
  <c r="BB36" i="1"/>
  <c r="G38" i="1"/>
  <c r="L44" i="1"/>
  <c r="L43" i="1" s="1"/>
  <c r="Y44" i="1"/>
  <c r="Y43" i="1" s="1"/>
  <c r="AJ47" i="1"/>
  <c r="AJ44" i="1" s="1"/>
  <c r="AJ43" i="1" s="1"/>
  <c r="O47" i="1"/>
  <c r="BB48" i="1"/>
  <c r="BB47" i="1" s="1"/>
  <c r="BB44" i="1" s="1"/>
  <c r="BB43" i="1" s="1"/>
  <c r="AH54" i="1"/>
  <c r="AO57" i="1"/>
  <c r="AO56" i="1" s="1"/>
  <c r="M58" i="1"/>
  <c r="M53" i="1" s="1"/>
  <c r="M52" i="1" s="1"/>
  <c r="Z58" i="1"/>
  <c r="Z53" i="1" s="1"/>
  <c r="Z52" i="1" s="1"/>
  <c r="AB58" i="1"/>
  <c r="AB53" i="1" s="1"/>
  <c r="AB52" i="1" s="1"/>
  <c r="AB42" i="1" s="1"/>
  <c r="BB60" i="1"/>
  <c r="D99" i="1"/>
  <c r="S110" i="1"/>
  <c r="S109" i="1" s="1"/>
  <c r="S108" i="1" s="1"/>
  <c r="S99" i="1" s="1"/>
  <c r="T17" i="1"/>
  <c r="AG23" i="1"/>
  <c r="Y11" i="1"/>
  <c r="Y10" i="1" s="1"/>
  <c r="Y9" i="1" s="1"/>
  <c r="Y8" i="1" s="1"/>
  <c r="AY11" i="1"/>
  <c r="AY10" i="1" s="1"/>
  <c r="AY9" i="1" s="1"/>
  <c r="AY8" i="1" s="1"/>
  <c r="N11" i="1"/>
  <c r="N10" i="1" s="1"/>
  <c r="N9" i="1" s="1"/>
  <c r="N8" i="1" s="1"/>
  <c r="T16" i="1"/>
  <c r="AG16" i="1"/>
  <c r="AO17" i="1"/>
  <c r="J22" i="1"/>
  <c r="J9" i="1" s="1"/>
  <c r="J8" i="1" s="1"/>
  <c r="T28" i="1"/>
  <c r="AG28" i="1"/>
  <c r="BB35" i="1"/>
  <c r="T38" i="1"/>
  <c r="AG38" i="1"/>
  <c r="AO38" i="1"/>
  <c r="U44" i="1"/>
  <c r="U43" i="1" s="1"/>
  <c r="AW44" i="1"/>
  <c r="AW43" i="1" s="1"/>
  <c r="AW42" i="1" s="1"/>
  <c r="M44" i="1"/>
  <c r="M43" i="1" s="1"/>
  <c r="E53" i="1"/>
  <c r="N58" i="1"/>
  <c r="N53" i="1" s="1"/>
  <c r="N52" i="1" s="1"/>
  <c r="AA58" i="1"/>
  <c r="P58" i="1"/>
  <c r="P53" i="1" s="1"/>
  <c r="P52" i="1" s="1"/>
  <c r="P42" i="1" s="1"/>
  <c r="AC58" i="1"/>
  <c r="AC53" i="1" s="1"/>
  <c r="AC52" i="1" s="1"/>
  <c r="AC42" i="1" s="1"/>
  <c r="Z65" i="1"/>
  <c r="AO121" i="1"/>
  <c r="BB63" i="1"/>
  <c r="BB68" i="1"/>
  <c r="AB72" i="1"/>
  <c r="BB74" i="1"/>
  <c r="BB73" i="1" s="1"/>
  <c r="Q75" i="1"/>
  <c r="AD75" i="1"/>
  <c r="AD72" i="1" s="1"/>
  <c r="AD52" i="1" s="1"/>
  <c r="AD42" i="1" s="1"/>
  <c r="AD7" i="1" s="1"/>
  <c r="AD138" i="1" s="1"/>
  <c r="BB87" i="1"/>
  <c r="G89" i="1"/>
  <c r="T94" i="1"/>
  <c r="AG94" i="1"/>
  <c r="BB97" i="1"/>
  <c r="T104" i="1"/>
  <c r="AG104" i="1"/>
  <c r="G111" i="1"/>
  <c r="G110" i="1" s="1"/>
  <c r="G109" i="1" s="1"/>
  <c r="G108" i="1" s="1"/>
  <c r="AT110" i="1"/>
  <c r="AT109" i="1" s="1"/>
  <c r="AT108" i="1" s="1"/>
  <c r="T112" i="1"/>
  <c r="AG112" i="1"/>
  <c r="T116" i="1"/>
  <c r="AG116" i="1"/>
  <c r="AB117" i="1"/>
  <c r="Y117" i="1"/>
  <c r="BB125" i="1"/>
  <c r="BB124" i="1" s="1"/>
  <c r="T132" i="1"/>
  <c r="AG132" i="1"/>
  <c r="BB137" i="1"/>
  <c r="T59" i="1"/>
  <c r="T58" i="1" s="1"/>
  <c r="AG59" i="1"/>
  <c r="AO59" i="1"/>
  <c r="AU58" i="1"/>
  <c r="BB62" i="1"/>
  <c r="L65" i="1"/>
  <c r="L53" i="1" s="1"/>
  <c r="L52" i="1" s="1"/>
  <c r="Y65" i="1"/>
  <c r="Y53" i="1" s="1"/>
  <c r="Y52" i="1" s="1"/>
  <c r="AQ65" i="1"/>
  <c r="G69" i="1"/>
  <c r="BB70" i="1"/>
  <c r="E73" i="1"/>
  <c r="E72" i="1" s="1"/>
  <c r="E52" i="1" s="1"/>
  <c r="E42" i="1" s="1"/>
  <c r="E7" i="1" s="1"/>
  <c r="E138" i="1" s="1"/>
  <c r="P72" i="1"/>
  <c r="E75" i="1"/>
  <c r="R75" i="1"/>
  <c r="AE75" i="1"/>
  <c r="X81" i="1"/>
  <c r="AO82" i="1"/>
  <c r="AO81" i="1" s="1"/>
  <c r="BB84" i="1"/>
  <c r="D85" i="1"/>
  <c r="N85" i="1"/>
  <c r="T89" i="1"/>
  <c r="AG89" i="1"/>
  <c r="F92" i="1"/>
  <c r="AF102" i="1"/>
  <c r="AF101" i="1" s="1"/>
  <c r="AF100" i="1" s="1"/>
  <c r="AF99" i="1" s="1"/>
  <c r="AH110" i="1"/>
  <c r="AH109" i="1" s="1"/>
  <c r="AH108" i="1" s="1"/>
  <c r="AU110" i="1"/>
  <c r="AU109" i="1" s="1"/>
  <c r="AU108" i="1" s="1"/>
  <c r="AU99" i="1" s="1"/>
  <c r="AO116" i="1"/>
  <c r="M119" i="1"/>
  <c r="M118" i="1" s="1"/>
  <c r="M117" i="1" s="1"/>
  <c r="F126" i="1"/>
  <c r="M126" i="1"/>
  <c r="BB129" i="1"/>
  <c r="G131" i="1"/>
  <c r="AI58" i="1"/>
  <c r="AI53" i="1" s="1"/>
  <c r="AI52" i="1" s="1"/>
  <c r="G64" i="1"/>
  <c r="G58" i="1" s="1"/>
  <c r="M65" i="1"/>
  <c r="AM65" i="1"/>
  <c r="BB67" i="1"/>
  <c r="AO69" i="1"/>
  <c r="AR72" i="1"/>
  <c r="G76" i="1"/>
  <c r="G75" i="1" s="1"/>
  <c r="T77" i="1"/>
  <c r="AG77" i="1"/>
  <c r="AO78" i="1"/>
  <c r="L81" i="1"/>
  <c r="Y81" i="1"/>
  <c r="BB86" i="1"/>
  <c r="AO90" i="1"/>
  <c r="T93" i="1"/>
  <c r="AG93" i="1"/>
  <c r="AG92" i="1" s="1"/>
  <c r="AH92" i="1"/>
  <c r="AO95" i="1"/>
  <c r="BB96" i="1"/>
  <c r="H102" i="1"/>
  <c r="H101" i="1" s="1"/>
  <c r="H100" i="1" s="1"/>
  <c r="H99" i="1" s="1"/>
  <c r="U102" i="1"/>
  <c r="U101" i="1" s="1"/>
  <c r="U100" i="1" s="1"/>
  <c r="AT114" i="1"/>
  <c r="AT113" i="1" s="1"/>
  <c r="BB121" i="1"/>
  <c r="E117" i="1"/>
  <c r="BA126" i="1"/>
  <c r="BB128" i="1"/>
  <c r="T131" i="1"/>
  <c r="AG131" i="1"/>
  <c r="BB136" i="1"/>
  <c r="W47" i="1"/>
  <c r="F56" i="1"/>
  <c r="F53" i="1" s="1"/>
  <c r="W58" i="1"/>
  <c r="W53" i="1" s="1"/>
  <c r="W52" i="1" s="1"/>
  <c r="BB61" i="1"/>
  <c r="T64" i="1"/>
  <c r="AG64" i="1"/>
  <c r="AA65" i="1"/>
  <c r="AA53" i="1" s="1"/>
  <c r="AE65" i="1"/>
  <c r="AE53" i="1" s="1"/>
  <c r="T76" i="1"/>
  <c r="AG76" i="1"/>
  <c r="AH75" i="1"/>
  <c r="BB80" i="1"/>
  <c r="D81" i="1"/>
  <c r="D72" i="1" s="1"/>
  <c r="M81" i="1"/>
  <c r="M72" i="1" s="1"/>
  <c r="Z81" i="1"/>
  <c r="BB83" i="1"/>
  <c r="AQ85" i="1"/>
  <c r="T88" i="1"/>
  <c r="AG88" i="1"/>
  <c r="AO89" i="1"/>
  <c r="I92" i="1"/>
  <c r="I72" i="1" s="1"/>
  <c r="V92" i="1"/>
  <c r="AO93" i="1"/>
  <c r="I102" i="1"/>
  <c r="I101" i="1" s="1"/>
  <c r="I100" i="1" s="1"/>
  <c r="I99" i="1" s="1"/>
  <c r="V102" i="1"/>
  <c r="V101" i="1" s="1"/>
  <c r="V100" i="1" s="1"/>
  <c r="V99" i="1" s="1"/>
  <c r="AI102" i="1"/>
  <c r="AI101" i="1" s="1"/>
  <c r="AI100" i="1" s="1"/>
  <c r="AI99" i="1" s="1"/>
  <c r="J110" i="1"/>
  <c r="J109" i="1" s="1"/>
  <c r="J108" i="1" s="1"/>
  <c r="W110" i="1"/>
  <c r="W109" i="1" s="1"/>
  <c r="W108" i="1" s="1"/>
  <c r="AJ110" i="1"/>
  <c r="AJ109" i="1" s="1"/>
  <c r="AJ108" i="1" s="1"/>
  <c r="AJ99" i="1" s="1"/>
  <c r="T115" i="1"/>
  <c r="AG115" i="1"/>
  <c r="AG114" i="1" s="1"/>
  <c r="AG113" i="1" s="1"/>
  <c r="AH114" i="1"/>
  <c r="AH113" i="1" s="1"/>
  <c r="AU114" i="1"/>
  <c r="AU113" i="1" s="1"/>
  <c r="BB120" i="1"/>
  <c r="BB119" i="1" s="1"/>
  <c r="BB118" i="1" s="1"/>
  <c r="G125" i="1"/>
  <c r="G124" i="1" s="1"/>
  <c r="BB127" i="1"/>
  <c r="G130" i="1"/>
  <c r="AO131" i="1"/>
  <c r="BB135" i="1"/>
  <c r="AO51" i="1"/>
  <c r="K58" i="1"/>
  <c r="K53" i="1" s="1"/>
  <c r="K52" i="1" s="1"/>
  <c r="AZ58" i="1"/>
  <c r="AZ53" i="1" s="1"/>
  <c r="AZ52" i="1" s="1"/>
  <c r="AZ42" i="1" s="1"/>
  <c r="O65" i="1"/>
  <c r="BB66" i="1"/>
  <c r="BB65" i="1" s="1"/>
  <c r="AR65" i="1"/>
  <c r="S65" i="1"/>
  <c r="T71" i="1"/>
  <c r="AG71" i="1"/>
  <c r="AO71" i="1"/>
  <c r="AF72" i="1"/>
  <c r="V75" i="1"/>
  <c r="V72" i="1" s="1"/>
  <c r="BB79" i="1"/>
  <c r="F81" i="1"/>
  <c r="N81" i="1"/>
  <c r="BA81" i="1"/>
  <c r="AD85" i="1"/>
  <c r="G87" i="1"/>
  <c r="AO88" i="1"/>
  <c r="BB91" i="1"/>
  <c r="J92" i="1"/>
  <c r="AO94" i="1"/>
  <c r="T98" i="1"/>
  <c r="AG98" i="1"/>
  <c r="AO98" i="1"/>
  <c r="P99" i="1"/>
  <c r="AQ99" i="1"/>
  <c r="J99" i="1"/>
  <c r="W99" i="1"/>
  <c r="F110" i="1"/>
  <c r="F109" i="1" s="1"/>
  <c r="F108" i="1" s="1"/>
  <c r="O117" i="1"/>
  <c r="T125" i="1"/>
  <c r="T124" i="1" s="1"/>
  <c r="AG125" i="1"/>
  <c r="AG124" i="1" s="1"/>
  <c r="AC126" i="1"/>
  <c r="T130" i="1"/>
  <c r="AG130" i="1"/>
  <c r="G137" i="1"/>
  <c r="AO60" i="1"/>
  <c r="BA58" i="1"/>
  <c r="BA53" i="1" s="1"/>
  <c r="T63" i="1"/>
  <c r="AG63" i="1"/>
  <c r="AO63" i="1"/>
  <c r="AS65" i="1"/>
  <c r="AS53" i="1" s="1"/>
  <c r="AS52" i="1" s="1"/>
  <c r="AS42" i="1" s="1"/>
  <c r="T68" i="1"/>
  <c r="AG68" i="1"/>
  <c r="AO68" i="1"/>
  <c r="T74" i="1"/>
  <c r="T73" i="1" s="1"/>
  <c r="AG74" i="1"/>
  <c r="AG73" i="1" s="1"/>
  <c r="AO74" i="1"/>
  <c r="AO73" i="1" s="1"/>
  <c r="J75" i="1"/>
  <c r="W75" i="1"/>
  <c r="BB82" i="1"/>
  <c r="BB81" i="1" s="1"/>
  <c r="R85" i="1"/>
  <c r="AE85" i="1"/>
  <c r="AE72" i="1" s="1"/>
  <c r="T87" i="1"/>
  <c r="AG87" i="1"/>
  <c r="AG85" i="1" s="1"/>
  <c r="H92" i="1"/>
  <c r="BB95" i="1"/>
  <c r="T97" i="1"/>
  <c r="AG97" i="1"/>
  <c r="AO97" i="1"/>
  <c r="AK99" i="1"/>
  <c r="AX99" i="1"/>
  <c r="P117" i="1"/>
  <c r="AR117" i="1"/>
  <c r="Q126" i="1"/>
  <c r="T129" i="1"/>
  <c r="AG129" i="1"/>
  <c r="AG126" i="1" s="1"/>
  <c r="AO130" i="1"/>
  <c r="BB134" i="1"/>
  <c r="T137" i="1"/>
  <c r="AG137" i="1"/>
  <c r="T62" i="1"/>
  <c r="AG62" i="1"/>
  <c r="AO62" i="1"/>
  <c r="AF65" i="1"/>
  <c r="AF53" i="1" s="1"/>
  <c r="AF52" i="1" s="1"/>
  <c r="AF42" i="1" s="1"/>
  <c r="AF7" i="1" s="1"/>
  <c r="AF138" i="1" s="1"/>
  <c r="T70" i="1"/>
  <c r="AG70" i="1"/>
  <c r="AO70" i="1"/>
  <c r="R72" i="1"/>
  <c r="AP73" i="1"/>
  <c r="AI72" i="1"/>
  <c r="AV72" i="1"/>
  <c r="K75" i="1"/>
  <c r="AY75" i="1"/>
  <c r="BB78" i="1"/>
  <c r="T84" i="1"/>
  <c r="AG84" i="1"/>
  <c r="F85" i="1"/>
  <c r="S85" i="1"/>
  <c r="S72" i="1" s="1"/>
  <c r="AO87" i="1"/>
  <c r="AO85" i="1" s="1"/>
  <c r="BB90" i="1"/>
  <c r="Y99" i="1"/>
  <c r="AL99" i="1"/>
  <c r="G120" i="1"/>
  <c r="G119" i="1" s="1"/>
  <c r="G118" i="1" s="1"/>
  <c r="AE117" i="1"/>
  <c r="T121" i="1"/>
  <c r="AG121" i="1"/>
  <c r="E126" i="1"/>
  <c r="T128" i="1"/>
  <c r="AG128" i="1"/>
  <c r="T136" i="1"/>
  <c r="AG136" i="1"/>
  <c r="T67" i="1"/>
  <c r="AG67" i="1"/>
  <c r="AO67" i="1"/>
  <c r="W72" i="1"/>
  <c r="AJ72" i="1"/>
  <c r="G81" i="1"/>
  <c r="AO84" i="1"/>
  <c r="H85" i="1"/>
  <c r="AG86" i="1"/>
  <c r="BB94" i="1"/>
  <c r="T96" i="1"/>
  <c r="AG96" i="1"/>
  <c r="AV99" i="1"/>
  <c r="BB104" i="1"/>
  <c r="BB112" i="1"/>
  <c r="BB116" i="1"/>
  <c r="AF117" i="1"/>
  <c r="BB133" i="1"/>
  <c r="G135" i="1"/>
  <c r="G66" i="1"/>
  <c r="AT72" i="1"/>
  <c r="K72" i="1"/>
  <c r="X72" i="1"/>
  <c r="T80" i="1"/>
  <c r="AG80" i="1"/>
  <c r="AO80" i="1"/>
  <c r="T83" i="1"/>
  <c r="T81" i="1" s="1"/>
  <c r="AG83" i="1"/>
  <c r="AO83" i="1"/>
  <c r="V85" i="1"/>
  <c r="K85" i="1"/>
  <c r="BB89" i="1"/>
  <c r="G91" i="1"/>
  <c r="BA92" i="1"/>
  <c r="AW99" i="1"/>
  <c r="BB111" i="1"/>
  <c r="V117" i="1"/>
  <c r="T120" i="1"/>
  <c r="AG120" i="1"/>
  <c r="T127" i="1"/>
  <c r="AG127" i="1"/>
  <c r="BB132" i="1"/>
  <c r="T135" i="1"/>
  <c r="AG135" i="1"/>
  <c r="AO135" i="1"/>
  <c r="AQ58" i="1"/>
  <c r="AQ53" i="1" s="1"/>
  <c r="E58" i="1"/>
  <c r="T66" i="1"/>
  <c r="AG66" i="1"/>
  <c r="AH65" i="1"/>
  <c r="AH53" i="1" s="1"/>
  <c r="AU65" i="1"/>
  <c r="AU53" i="1" s="1"/>
  <c r="AU52" i="1" s="1"/>
  <c r="Y72" i="1"/>
  <c r="AU72" i="1"/>
  <c r="L72" i="1"/>
  <c r="N75" i="1"/>
  <c r="AA75" i="1"/>
  <c r="BA75" i="1"/>
  <c r="BB77" i="1"/>
  <c r="T79" i="1"/>
  <c r="AG79" i="1"/>
  <c r="AO79" i="1"/>
  <c r="V81" i="1"/>
  <c r="J85" i="1"/>
  <c r="J72" i="1" s="1"/>
  <c r="J52" i="1" s="1"/>
  <c r="T91" i="1"/>
  <c r="AG91" i="1"/>
  <c r="AO91" i="1"/>
  <c r="BB93" i="1"/>
  <c r="AD92" i="1"/>
  <c r="G95" i="1"/>
  <c r="AO96" i="1"/>
  <c r="G107" i="1"/>
  <c r="G106" i="1" s="1"/>
  <c r="G105" i="1" s="1"/>
  <c r="AR110" i="1"/>
  <c r="AR109" i="1" s="1"/>
  <c r="AR108" i="1" s="1"/>
  <c r="AR99" i="1" s="1"/>
  <c r="AR114" i="1"/>
  <c r="AR113" i="1" s="1"/>
  <c r="W117" i="1"/>
  <c r="AO120" i="1"/>
  <c r="AO119" i="1" s="1"/>
  <c r="AO118" i="1" s="1"/>
  <c r="AO117" i="1" s="1"/>
  <c r="AG123" i="1"/>
  <c r="AG122" i="1" s="1"/>
  <c r="I126" i="1"/>
  <c r="V126" i="1"/>
  <c r="AI126" i="1"/>
  <c r="BB131" i="1"/>
  <c r="G134" i="1"/>
  <c r="AD58" i="1"/>
  <c r="AD53" i="1" s="1"/>
  <c r="AR58" i="1"/>
  <c r="V65" i="1"/>
  <c r="AI65" i="1"/>
  <c r="AV65" i="1"/>
  <c r="AV53" i="1" s="1"/>
  <c r="AV52" i="1" s="1"/>
  <c r="AK65" i="1"/>
  <c r="Z72" i="1"/>
  <c r="AZ72" i="1"/>
  <c r="BB76" i="1"/>
  <c r="BB75" i="1" s="1"/>
  <c r="T82" i="1"/>
  <c r="AG82" i="1"/>
  <c r="AX85" i="1"/>
  <c r="BB88" i="1"/>
  <c r="R92" i="1"/>
  <c r="T95" i="1"/>
  <c r="AG95" i="1"/>
  <c r="AC99" i="1"/>
  <c r="BB115" i="1"/>
  <c r="BB114" i="1" s="1"/>
  <c r="BB113" i="1" s="1"/>
  <c r="G116" i="1"/>
  <c r="G114" i="1" s="1"/>
  <c r="G113" i="1" s="1"/>
  <c r="AT117" i="1"/>
  <c r="AW117" i="1"/>
  <c r="T123" i="1"/>
  <c r="T122" i="1" s="1"/>
  <c r="AO123" i="1"/>
  <c r="AO122" i="1" s="1"/>
  <c r="T134" i="1"/>
  <c r="AG134" i="1"/>
  <c r="Q22" i="2"/>
  <c r="I8" i="2"/>
  <c r="I7" i="2" s="1"/>
  <c r="I16" i="2" s="1"/>
  <c r="L8" i="2"/>
  <c r="L7" i="2" s="1"/>
  <c r="L16" i="2" s="1"/>
  <c r="M8" i="2"/>
  <c r="M7" i="2" s="1"/>
  <c r="M16" i="2" s="1"/>
  <c r="AP11" i="1"/>
  <c r="AP10" i="1" s="1"/>
  <c r="G12" i="1"/>
  <c r="AG12" i="1"/>
  <c r="AG11" i="1" s="1"/>
  <c r="AG10" i="1" s="1"/>
  <c r="T13" i="1"/>
  <c r="AG13" i="1"/>
  <c r="AE9" i="1"/>
  <c r="AE8" i="1" s="1"/>
  <c r="AO13" i="1"/>
  <c r="N44" i="1"/>
  <c r="N43" i="1" s="1"/>
  <c r="AV44" i="1"/>
  <c r="AV43" i="1" s="1"/>
  <c r="G22" i="1"/>
  <c r="O44" i="1"/>
  <c r="O43" i="1" s="1"/>
  <c r="AO12" i="1"/>
  <c r="BB13" i="1"/>
  <c r="BB11" i="1" s="1"/>
  <c r="BB10" i="1" s="1"/>
  <c r="G32" i="1"/>
  <c r="BB33" i="1"/>
  <c r="BB32" i="1" s="1"/>
  <c r="F33" i="1"/>
  <c r="F32" i="1" s="1"/>
  <c r="F9" i="1" s="1"/>
  <c r="F8" i="1" s="1"/>
  <c r="F45" i="1"/>
  <c r="F44" i="1" s="1"/>
  <c r="F43" i="1" s="1"/>
  <c r="AP45" i="1"/>
  <c r="AP44" i="1" s="1"/>
  <c r="AP43" i="1" s="1"/>
  <c r="BB50" i="1"/>
  <c r="AY72" i="1"/>
  <c r="AY52" i="1" s="1"/>
  <c r="AY42" i="1" s="1"/>
  <c r="AY7" i="1" s="1"/>
  <c r="AY138" i="1" s="1"/>
  <c r="O72" i="1"/>
  <c r="Q72" i="1"/>
  <c r="Q52" i="1" s="1"/>
  <c r="Q42" i="1" s="1"/>
  <c r="Q7" i="1" s="1"/>
  <c r="Q138" i="1" s="1"/>
  <c r="E99" i="1"/>
  <c r="AO46" i="1"/>
  <c r="AO45" i="1" s="1"/>
  <c r="AJ53" i="1"/>
  <c r="BB55" i="1"/>
  <c r="BB54" i="1" s="1"/>
  <c r="O53" i="1"/>
  <c r="AO58" i="1"/>
  <c r="AO53" i="1" s="1"/>
  <c r="AQ72" i="1"/>
  <c r="H33" i="1"/>
  <c r="H32" i="1" s="1"/>
  <c r="AO34" i="1"/>
  <c r="AG51" i="1"/>
  <c r="BB85" i="1"/>
  <c r="AM99" i="1"/>
  <c r="F22" i="1"/>
  <c r="AP22" i="1"/>
  <c r="U33" i="1"/>
  <c r="U32" i="1" s="1"/>
  <c r="T51" i="1"/>
  <c r="AR53" i="1"/>
  <c r="AR52" i="1" s="1"/>
  <c r="AR42" i="1" s="1"/>
  <c r="AR7" i="1" s="1"/>
  <c r="AR138" i="1" s="1"/>
  <c r="G48" i="1"/>
  <c r="G49" i="1"/>
  <c r="H22" i="1"/>
  <c r="T50" i="1"/>
  <c r="T47" i="1" s="1"/>
  <c r="T44" i="1" s="1"/>
  <c r="T43" i="1" s="1"/>
  <c r="AG50" i="1"/>
  <c r="AO50" i="1"/>
  <c r="S53" i="1"/>
  <c r="AM72" i="1"/>
  <c r="U22" i="1"/>
  <c r="U9" i="1" s="1"/>
  <c r="U8" i="1" s="1"/>
  <c r="AG48" i="1"/>
  <c r="AG47" i="1" s="1"/>
  <c r="AG44" i="1" s="1"/>
  <c r="AG43" i="1" s="1"/>
  <c r="T55" i="1"/>
  <c r="T54" i="1" s="1"/>
  <c r="AG55" i="1"/>
  <c r="AG54" i="1" s="1"/>
  <c r="T57" i="1"/>
  <c r="T56" i="1" s="1"/>
  <c r="AX53" i="1"/>
  <c r="AG81" i="1"/>
  <c r="AM53" i="1"/>
  <c r="AA72" i="1"/>
  <c r="AX72" i="1"/>
  <c r="AC72" i="1"/>
  <c r="G92" i="1"/>
  <c r="AZ99" i="1"/>
  <c r="G86" i="1"/>
  <c r="G85" i="1" s="1"/>
  <c r="G72" i="1" s="1"/>
  <c r="AY99" i="1"/>
  <c r="T107" i="1"/>
  <c r="T106" i="1" s="1"/>
  <c r="T105" i="1" s="1"/>
  <c r="AG107" i="1"/>
  <c r="AG106" i="1" s="1"/>
  <c r="AH106" i="1"/>
  <c r="AH105" i="1" s="1"/>
  <c r="AH99" i="1" s="1"/>
  <c r="AO107" i="1"/>
  <c r="AO106" i="1" s="1"/>
  <c r="AO105" i="1" s="1"/>
  <c r="AV117" i="1"/>
  <c r="L117" i="1"/>
  <c r="D58" i="1"/>
  <c r="D53" i="1" s="1"/>
  <c r="D52" i="1" s="1"/>
  <c r="D42" i="1" s="1"/>
  <c r="AN58" i="1"/>
  <c r="AN53" i="1" s="1"/>
  <c r="AN52" i="1" s="1"/>
  <c r="AN42" i="1" s="1"/>
  <c r="H65" i="1"/>
  <c r="AO66" i="1"/>
  <c r="AO65" i="1" s="1"/>
  <c r="H73" i="1"/>
  <c r="H72" i="1" s="1"/>
  <c r="AH81" i="1"/>
  <c r="AH72" i="1" s="1"/>
  <c r="T86" i="1"/>
  <c r="T85" i="1" s="1"/>
  <c r="T111" i="1"/>
  <c r="T110" i="1" s="1"/>
  <c r="T109" i="1" s="1"/>
  <c r="T108" i="1" s="1"/>
  <c r="AG111" i="1"/>
  <c r="AG110" i="1" s="1"/>
  <c r="AG109" i="1" s="1"/>
  <c r="AG108" i="1" s="1"/>
  <c r="U65" i="1"/>
  <c r="AP54" i="1"/>
  <c r="AP58" i="1"/>
  <c r="AK56" i="1"/>
  <c r="F75" i="1"/>
  <c r="F72" i="1" s="1"/>
  <c r="AP75" i="1"/>
  <c r="AP72" i="1" s="1"/>
  <c r="AK81" i="1"/>
  <c r="AK72" i="1" s="1"/>
  <c r="AL85" i="1"/>
  <c r="AL72" i="1" s="1"/>
  <c r="AL52" i="1" s="1"/>
  <c r="AL42" i="1" s="1"/>
  <c r="AL7" i="1" s="1"/>
  <c r="AL138" i="1" s="1"/>
  <c r="AI117" i="1"/>
  <c r="AQ117" i="1"/>
  <c r="H54" i="1"/>
  <c r="H58" i="1"/>
  <c r="AP92" i="1"/>
  <c r="BB103" i="1"/>
  <c r="BB102" i="1" s="1"/>
  <c r="BB101" i="1" s="1"/>
  <c r="BB100" i="1" s="1"/>
  <c r="AD117" i="1"/>
  <c r="U54" i="1"/>
  <c r="U58" i="1"/>
  <c r="AO76" i="1"/>
  <c r="G103" i="1"/>
  <c r="G102" i="1" s="1"/>
  <c r="G101" i="1" s="1"/>
  <c r="G100" i="1" s="1"/>
  <c r="BB107" i="1"/>
  <c r="BB106" i="1" s="1"/>
  <c r="BB105" i="1" s="1"/>
  <c r="G126" i="1"/>
  <c r="AP85" i="1"/>
  <c r="U92" i="1"/>
  <c r="U72" i="1" s="1"/>
  <c r="T103" i="1"/>
  <c r="T102" i="1" s="1"/>
  <c r="T101" i="1" s="1"/>
  <c r="T100" i="1" s="1"/>
  <c r="T119" i="1"/>
  <c r="T118" i="1" s="1"/>
  <c r="AG119" i="1"/>
  <c r="AG118" i="1" s="1"/>
  <c r="AG117" i="1" s="1"/>
  <c r="BB98" i="1"/>
  <c r="AG103" i="1"/>
  <c r="AG102" i="1" s="1"/>
  <c r="AG101" i="1" s="1"/>
  <c r="AG100" i="1" s="1"/>
  <c r="AO103" i="1"/>
  <c r="AO102" i="1" s="1"/>
  <c r="AO101" i="1" s="1"/>
  <c r="AO100" i="1" s="1"/>
  <c r="AO104" i="1"/>
  <c r="F117" i="1"/>
  <c r="AA117" i="1"/>
  <c r="AO127" i="1"/>
  <c r="AO126" i="1" s="1"/>
  <c r="BB123" i="1"/>
  <c r="BB122" i="1" s="1"/>
  <c r="BB117" i="1" s="1"/>
  <c r="U126" i="1"/>
  <c r="F102" i="1"/>
  <c r="F101" i="1" s="1"/>
  <c r="F100" i="1" s="1"/>
  <c r="AP102" i="1"/>
  <c r="AP101" i="1" s="1"/>
  <c r="AP100" i="1" s="1"/>
  <c r="AP99" i="1" s="1"/>
  <c r="H110" i="1"/>
  <c r="H109" i="1" s="1"/>
  <c r="H108" i="1" s="1"/>
  <c r="AO111" i="1"/>
  <c r="AO110" i="1" s="1"/>
  <c r="AO109" i="1" s="1"/>
  <c r="AO108" i="1" s="1"/>
  <c r="H114" i="1"/>
  <c r="H113" i="1" s="1"/>
  <c r="AO115" i="1"/>
  <c r="AO114" i="1" s="1"/>
  <c r="AO113" i="1" s="1"/>
  <c r="I122" i="1"/>
  <c r="I117" i="1" s="1"/>
  <c r="U122" i="1"/>
  <c r="U110" i="1"/>
  <c r="U109" i="1" s="1"/>
  <c r="U108" i="1" s="1"/>
  <c r="U114" i="1"/>
  <c r="U113" i="1" s="1"/>
  <c r="G123" i="1"/>
  <c r="G122" i="1" s="1"/>
  <c r="G117" i="1" s="1"/>
  <c r="U106" i="1"/>
  <c r="U105" i="1" s="1"/>
  <c r="AG105" i="1" s="1"/>
  <c r="H119" i="1"/>
  <c r="H118" i="1" s="1"/>
  <c r="H117" i="1" s="1"/>
  <c r="F124" i="1"/>
  <c r="AP124" i="1"/>
  <c r="AP117" i="1" s="1"/>
  <c r="U119" i="1"/>
  <c r="U118" i="1" s="1"/>
  <c r="AJ42" i="1" l="1"/>
  <c r="AJ7" i="1" s="1"/>
  <c r="AJ138" i="1" s="1"/>
  <c r="W7" i="1"/>
  <c r="W138" i="1" s="1"/>
  <c r="BB72" i="1"/>
  <c r="AE52" i="1"/>
  <c r="AE42" i="1" s="1"/>
  <c r="G53" i="1"/>
  <c r="G52" i="1" s="1"/>
  <c r="AC7" i="1"/>
  <c r="AC138" i="1" s="1"/>
  <c r="K7" i="1"/>
  <c r="K138" i="1" s="1"/>
  <c r="AK53" i="1"/>
  <c r="AK52" i="1" s="1"/>
  <c r="AK42" i="1" s="1"/>
  <c r="AK7" i="1" s="1"/>
  <c r="AK138" i="1" s="1"/>
  <c r="S52" i="1"/>
  <c r="S42" i="1" s="1"/>
  <c r="S7" i="1" s="1"/>
  <c r="S138" i="1" s="1"/>
  <c r="AG65" i="1"/>
  <c r="AG53" i="1" s="1"/>
  <c r="AG52" i="1" s="1"/>
  <c r="AG42" i="1" s="1"/>
  <c r="AG7" i="1" s="1"/>
  <c r="AG138" i="1" s="1"/>
  <c r="AB7" i="1"/>
  <c r="AB138" i="1" s="1"/>
  <c r="BB58" i="1"/>
  <c r="BB53" i="1" s="1"/>
  <c r="BB52" i="1" s="1"/>
  <c r="BB42" i="1" s="1"/>
  <c r="BB7" i="1" s="1"/>
  <c r="BB138" i="1" s="1"/>
  <c r="I7" i="1"/>
  <c r="I138" i="1" s="1"/>
  <c r="T117" i="1"/>
  <c r="F99" i="1"/>
  <c r="AO47" i="1"/>
  <c r="T11" i="1"/>
  <c r="T10" i="1" s="1"/>
  <c r="T65" i="1"/>
  <c r="BB110" i="1"/>
  <c r="BB109" i="1" s="1"/>
  <c r="BB108" i="1" s="1"/>
  <c r="BB99" i="1" s="1"/>
  <c r="BA9" i="1"/>
  <c r="BA8" i="1" s="1"/>
  <c r="BA7" i="1" s="1"/>
  <c r="BA138" i="1" s="1"/>
  <c r="AZ9" i="1"/>
  <c r="AZ8" i="1" s="1"/>
  <c r="AZ7" i="1" s="1"/>
  <c r="AZ138" i="1" s="1"/>
  <c r="AN7" i="1"/>
  <c r="AN138" i="1" s="1"/>
  <c r="X52" i="1"/>
  <c r="X42" i="1" s="1"/>
  <c r="X7" i="1" s="1"/>
  <c r="X138" i="1" s="1"/>
  <c r="R52" i="1"/>
  <c r="R42" i="1" s="1"/>
  <c r="R7" i="1" s="1"/>
  <c r="R138" i="1" s="1"/>
  <c r="H53" i="1"/>
  <c r="H52" i="1" s="1"/>
  <c r="H42" i="1" s="1"/>
  <c r="AJ52" i="1"/>
  <c r="BA72" i="1"/>
  <c r="BB126" i="1"/>
  <c r="M42" i="1"/>
  <c r="U99" i="1"/>
  <c r="T53" i="1"/>
  <c r="AO33" i="1"/>
  <c r="AO32" i="1" s="1"/>
  <c r="AV42" i="1"/>
  <c r="AV7" i="1" s="1"/>
  <c r="AV138" i="1" s="1"/>
  <c r="AO92" i="1"/>
  <c r="AO72" i="1" s="1"/>
  <c r="AO52" i="1" s="1"/>
  <c r="T22" i="1"/>
  <c r="M7" i="1"/>
  <c r="M138" i="1" s="1"/>
  <c r="G99" i="1"/>
  <c r="G11" i="1"/>
  <c r="G10" i="1" s="1"/>
  <c r="BB92" i="1"/>
  <c r="G65" i="1"/>
  <c r="AG75" i="1"/>
  <c r="AG72" i="1" s="1"/>
  <c r="AT42" i="1"/>
  <c r="AT7" i="1" s="1"/>
  <c r="AT138" i="1" s="1"/>
  <c r="P7" i="1"/>
  <c r="P138" i="1" s="1"/>
  <c r="V52" i="1"/>
  <c r="V42" i="1" s="1"/>
  <c r="V7" i="1" s="1"/>
  <c r="V138" i="1" s="1"/>
  <c r="Z42" i="1"/>
  <c r="Z7" i="1" s="1"/>
  <c r="Z138" i="1" s="1"/>
  <c r="N42" i="1"/>
  <c r="N7" i="1" s="1"/>
  <c r="N138" i="1" s="1"/>
  <c r="T75" i="1"/>
  <c r="AO75" i="1"/>
  <c r="BA52" i="1"/>
  <c r="BA42" i="1" s="1"/>
  <c r="T92" i="1"/>
  <c r="T72" i="1" s="1"/>
  <c r="T52" i="1" s="1"/>
  <c r="T42" i="1" s="1"/>
  <c r="AG22" i="1"/>
  <c r="AG32" i="1"/>
  <c r="AG9" i="1"/>
  <c r="AG8" i="1" s="1"/>
  <c r="AM52" i="1"/>
  <c r="AM42" i="1" s="1"/>
  <c r="AM7" i="1" s="1"/>
  <c r="AM138" i="1" s="1"/>
  <c r="AQ52" i="1"/>
  <c r="AQ42" i="1" s="1"/>
  <c r="AQ7" i="1" s="1"/>
  <c r="AQ138" i="1" s="1"/>
  <c r="BB9" i="1"/>
  <c r="BB8" i="1" s="1"/>
  <c r="AE7" i="1"/>
  <c r="AE138" i="1" s="1"/>
  <c r="T126" i="1"/>
  <c r="W42" i="1"/>
  <c r="AI42" i="1"/>
  <c r="AI7" i="1" s="1"/>
  <c r="AI138" i="1" s="1"/>
  <c r="T33" i="1"/>
  <c r="T32" i="1" s="1"/>
  <c r="AT52" i="1"/>
  <c r="Y42" i="1"/>
  <c r="Y7" i="1" s="1"/>
  <c r="Y138" i="1" s="1"/>
  <c r="J42" i="1"/>
  <c r="J7" i="1" s="1"/>
  <c r="J138" i="1" s="1"/>
  <c r="AU42" i="1"/>
  <c r="AU7" i="1"/>
  <c r="AU138" i="1" s="1"/>
  <c r="D7" i="1"/>
  <c r="D138" i="1" s="1"/>
  <c r="T114" i="1"/>
  <c r="T113" i="1" s="1"/>
  <c r="F52" i="1"/>
  <c r="F42" i="1" s="1"/>
  <c r="F7" i="1" s="1"/>
  <c r="F138" i="1" s="1"/>
  <c r="L42" i="1"/>
  <c r="L7" i="1" s="1"/>
  <c r="L138" i="1" s="1"/>
  <c r="I42" i="1"/>
  <c r="AS7" i="1"/>
  <c r="AS138" i="1" s="1"/>
  <c r="O52" i="1"/>
  <c r="O42" i="1" s="1"/>
  <c r="O7" i="1" s="1"/>
  <c r="O138" i="1" s="1"/>
  <c r="AG99" i="1"/>
  <c r="AH52" i="1"/>
  <c r="AH42" i="1" s="1"/>
  <c r="AH7" i="1" s="1"/>
  <c r="AH138" i="1" s="1"/>
  <c r="G9" i="1"/>
  <c r="G8" i="1" s="1"/>
  <c r="T99" i="1"/>
  <c r="G47" i="1"/>
  <c r="G44" i="1" s="1"/>
  <c r="G43" i="1" s="1"/>
  <c r="U53" i="1"/>
  <c r="U52" i="1" s="1"/>
  <c r="U42" i="1" s="1"/>
  <c r="AA52" i="1"/>
  <c r="AA42" i="1" s="1"/>
  <c r="AA7" i="1" s="1"/>
  <c r="AA138" i="1" s="1"/>
  <c r="AP53" i="1"/>
  <c r="AP52" i="1" s="1"/>
  <c r="AP42" i="1" s="1"/>
  <c r="AP9" i="1"/>
  <c r="AP8" i="1" s="1"/>
  <c r="AO44" i="1"/>
  <c r="AO43" i="1" s="1"/>
  <c r="AO99" i="1"/>
  <c r="H9" i="1"/>
  <c r="H8" i="1" s="1"/>
  <c r="H7" i="1" s="1"/>
  <c r="H138" i="1" s="1"/>
  <c r="AO11" i="1"/>
  <c r="AO10" i="1" s="1"/>
  <c r="AO9" i="1" s="1"/>
  <c r="AO8" i="1" s="1"/>
  <c r="AX52" i="1"/>
  <c r="AX42" i="1" s="1"/>
  <c r="AX7" i="1" s="1"/>
  <c r="AX138" i="1" s="1"/>
  <c r="U117" i="1"/>
  <c r="T7" i="1" l="1"/>
  <c r="T138" i="1" s="1"/>
  <c r="T9" i="1"/>
  <c r="T8" i="1" s="1"/>
  <c r="AO42" i="1"/>
  <c r="AO7" i="1" s="1"/>
  <c r="AO138" i="1" s="1"/>
  <c r="U7" i="1"/>
  <c r="U138" i="1" s="1"/>
  <c r="G42" i="1"/>
  <c r="AP7" i="1"/>
  <c r="AP138" i="1" s="1"/>
  <c r="G7" i="1"/>
  <c r="G138" i="1" s="1"/>
</calcChain>
</file>

<file path=xl/sharedStrings.xml><?xml version="1.0" encoding="utf-8"?>
<sst xmlns="http://schemas.openxmlformats.org/spreadsheetml/2006/main" count="567" uniqueCount="336">
  <si>
    <t>DEPARTAMENTO ADMINISTRATIVO NACIONAL DE ESTADÍSTICA - DANE</t>
  </si>
  <si>
    <t>CÓDIGO: GFI-020-PDT-003-f-001</t>
  </si>
  <si>
    <t>Informe Mensual de Ejecución del Presupuesto de Gastos</t>
  </si>
  <si>
    <t>VERSIÓN : 06</t>
  </si>
  <si>
    <t>Apropiaciones de la Vigencia</t>
  </si>
  <si>
    <t>SECCION:  0401</t>
  </si>
  <si>
    <r>
      <t>Mes</t>
    </r>
    <r>
      <rPr>
        <b/>
        <u/>
        <sz val="8"/>
        <rFont val="Arial"/>
        <family val="2"/>
      </rPr>
      <t xml:space="preserve"> Julio</t>
    </r>
    <r>
      <rPr>
        <b/>
        <sz val="8"/>
        <rFont val="Arial"/>
        <family val="2"/>
      </rPr>
      <t xml:space="preserve"> Vigencia </t>
    </r>
    <r>
      <rPr>
        <b/>
        <u/>
        <sz val="8"/>
        <rFont val="Arial"/>
        <family val="2"/>
      </rPr>
      <t>2025</t>
    </r>
  </si>
  <si>
    <t>UNIDAD EJECUTORA:040101</t>
  </si>
  <si>
    <t>Presupuesto General y Modificaciones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</si>
  <si>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</si>
  <si>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</si>
  <si>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</si>
  <si>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</si>
  <si>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</si>
  <si>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</si>
  <si>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</si>
  <si>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</si>
  <si>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</si>
  <si>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</si>
  <si>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</si>
  <si>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</si>
  <si>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</si>
  <si>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</si>
  <si>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</si>
  <si>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</si>
  <si>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</si>
  <si>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</si>
  <si>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</si>
  <si>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</si>
  <si>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</si>
  <si>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</si>
  <si>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</si>
  <si>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</si>
  <si>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</si>
  <si>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</si>
  <si>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</si>
  <si>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</si>
  <si>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</si>
  <si>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</si>
  <si>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</si>
  <si>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</si>
  <si>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</si>
  <si>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</si>
  <si>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
Febrero</t>
  </si>
  <si>
    <t>Obligación
Marzo</t>
  </si>
  <si>
    <t>Obligación
Abril</t>
  </si>
  <si>
    <t>Obligación
Mayo</t>
  </si>
  <si>
    <t>Obligación
Junio</t>
  </si>
  <si>
    <t>Obligación
Julio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</si>
  <si>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</si>
  <si>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</si>
  <si>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</si>
  <si>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</si>
  <si>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</si>
  <si>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</si>
  <si>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</si>
  <si>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</si>
  <si>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</si>
  <si>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</si>
  <si>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</si>
  <si>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</si>
  <si>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</si>
  <si>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</si>
  <si>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</si>
  <si>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</si>
  <si>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</si>
  <si>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</si>
  <si>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</si>
  <si>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</si>
  <si>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</si>
  <si>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</si>
  <si>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</si>
  <si>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</si>
  <si>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</si>
  <si>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10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</si>
  <si>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</si>
  <si>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</si>
  <si>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</si>
  <si>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</si>
  <si>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</si>
  <si>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</si>
  <si>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</si>
  <si>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</si>
  <si>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</si>
  <si>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</si>
  <si>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</si>
  <si>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</si>
  <si>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</si>
  <si>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</si>
  <si>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</si>
  <si>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</si>
  <si>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</si>
  <si>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</si>
  <si>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</si>
  <si>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</si>
  <si>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</si>
  <si>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</si>
  <si>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</si>
  <si>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</si>
  <si>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</si>
  <si>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</si>
  <si>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</si>
  <si>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</si>
  <si>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</si>
  <si>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</si>
  <si>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</si>
  <si>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</si>
  <si>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</si>
  <si>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</si>
  <si>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</si>
  <si>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</si>
  <si>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</si>
  <si>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</si>
  <si>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</si>
  <si>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</t>
  </si>
  <si>
    <t>REMUNERACIONES NO CONSTITUTIVAS DE FACTOR SALARIAL</t>
  </si>
  <si>
    <t>A-01-01-03-001</t>
  </si>
  <si>
    <t>PRESTACIONES SOCIALES SEGÚN DEFINICIÓN LEGAL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</si>
  <si>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</si>
  <si>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</si>
  <si>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</si>
  <si>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</si>
  <si>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</si>
  <si>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</si>
  <si>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</si>
  <si>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</si>
  <si>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A-01-01-03-005</t>
  </si>
  <si>
    <t>PRIMA DE RIESGO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</si>
  <si>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</si>
  <si>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</si>
  <si>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</si>
  <si>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</si>
  <si>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</si>
  <si>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</si>
  <si>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A-02</t>
  </si>
  <si>
    <t>ADQUISICIÓN DE BIENES Y SERVICIOS</t>
  </si>
  <si>
    <t>A-02-01</t>
  </si>
  <si>
    <t>ADQUISICIÓN DE ACTIVOS NO FINANCIEROS</t>
  </si>
  <si>
    <t>A-02-01-01</t>
  </si>
  <si>
    <t>ACTIVOS FIJOS</t>
  </si>
  <si>
    <t>A-02-01-01-003</t>
  </si>
  <si>
    <t>ACTIVOS FIJOS NO CLASIFICADOS COMO MAQUINARIA Y EQUIPO</t>
  </si>
  <si>
    <t>A-02-01-01-003-008</t>
  </si>
  <si>
    <t>MUEBLES, INSTRUMENTOS MUSICALES, ARTÍCULOS DE DEPORTE Y ANTIGÜEDADES</t>
  </si>
  <si>
    <t>A-02-01-01-004</t>
  </si>
  <si>
    <t>MAQUINARIA Y EQUIPO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</si>
  <si>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</si>
  <si>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</si>
  <si>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</si>
  <si>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</si>
  <si>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</si>
  <si>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</si>
  <si>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A-02-01-01-004-009</t>
  </si>
  <si>
    <t>EQUIPO DE TRANSPORTE</t>
  </si>
  <si>
    <t>A-02-02</t>
  </si>
  <si>
    <t>ADQUISIONES DIFERENTES DE ACTIVOS</t>
  </si>
  <si>
    <t>A-02-02-01</t>
  </si>
  <si>
    <t>MATERIALES Y SUMINISTROS</t>
  </si>
  <si>
    <t>A-02-02-01-001</t>
  </si>
  <si>
    <t>MINERALES; ELECTRICIDAD, GAS Y AGUA</t>
  </si>
  <si>
    <t>A-02-02-01-001-005</t>
  </si>
  <si>
    <t>PIEDRA, ARENA Y ARCILLA</t>
  </si>
  <si>
    <t>A-02-02-01-002</t>
  </si>
  <si>
    <t>PRODUCTOS ALIMENTICIOS, BEBIDAS Y TABACO; TEXTILES, PRENDAS DE VESTIR Y PRODUCTOS DE CUERO</t>
  </si>
  <si>
    <t>A-02-02-01-002-008</t>
  </si>
  <si>
    <t>DOTACIÓN (PRENDAS DE VESTIR Y CALZADO)</t>
  </si>
  <si>
    <t>A-02-02-01-003</t>
  </si>
  <si>
    <t>OTROS BIENES TRANSPORTABLES (EXCEPTO PRODUCTOS METÁLICOS, MAQUINARIA Y EQUIPO)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</si>
  <si>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</si>
  <si>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</si>
  <si>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</si>
  <si>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</si>
  <si>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</si>
  <si>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</si>
  <si>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</si>
  <si>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</si>
  <si>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</si>
  <si>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</si>
  <si>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</si>
  <si>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</si>
  <si>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A-02-02-01-004</t>
  </si>
  <si>
    <t>PRODUCTOS METÁLICOS Y PAQUETES DE SOFTWARE</t>
  </si>
  <si>
    <t>A-02-02-01-004-002</t>
  </si>
  <si>
    <t>PRODUCTOS METÁLICOS ELABORADOS (EXCEPTO MAQUINARIA Y EQUIPO)</t>
  </si>
  <si>
    <t>A-02-02-01-004-003</t>
  </si>
  <si>
    <t>MAQUINARIA PARA USO GENERAL</t>
  </si>
  <si>
    <t>A-02-02-01-004-004</t>
  </si>
  <si>
    <t>MAQUINARIA PARA USOS ESPECIALES</t>
  </si>
  <si>
    <t>A-02-02-01-004-005</t>
  </si>
  <si>
    <t>A-02-02-01-004-006</t>
  </si>
  <si>
    <t>A-02-02-01-004-007</t>
  </si>
  <si>
    <t>A-02-02-02</t>
  </si>
  <si>
    <t>ADQUISICIÓN DE SERVICIOS</t>
  </si>
  <si>
    <t>A-02-02-02-005</t>
  </si>
  <si>
    <t>SERVICIOS DE LA CONSTRUCCIÓN</t>
  </si>
  <si>
    <t>A-02-02-02-005-004</t>
  </si>
  <si>
    <t>SERVICIOS DE CONSTRUCCIÓN</t>
  </si>
  <si>
    <t>A-02-02-02-006</t>
  </si>
  <si>
    <t>SERVICIOS DE ALOJAMIENTO; SERVICIOS DE SUMINISTRO DE COMIDAS Y BEBIDAS; SERVICIOS DE TRANSPORTE; Y SERVICIOS DE DISTRIBUCIÓN DE ELECTRICIDAD, GAS Y AGUA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</si>
  <si>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</si>
  <si>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</si>
  <si>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</si>
  <si>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</si>
  <si>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</si>
  <si>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</si>
  <si>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</si>
  <si>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</si>
  <si>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</si>
  <si>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</si>
  <si>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</t>
  </si>
  <si>
    <t>SERVICIOS FINANCIEROS Y SERVICIOS CONEXOS, SERVICIOS INMOBILIARIOS Y SERVICIOS DE LEASING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</si>
  <si>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</si>
  <si>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</si>
  <si>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</si>
  <si>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</si>
  <si>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</si>
  <si>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</si>
  <si>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</t>
  </si>
  <si>
    <t>SERVICIOS PRESTADOS A LAS EMPRESAS Y SERVICIOS DE PRODUCCIÓN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</si>
  <si>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</si>
  <si>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</si>
  <si>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</si>
  <si>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</si>
  <si>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</si>
  <si>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</si>
  <si>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</si>
  <si>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</si>
  <si>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</si>
  <si>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</si>
  <si>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</si>
  <si>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</si>
  <si>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</t>
  </si>
  <si>
    <t>SERVICIOS PARA LA COMUNIDAD, SOCIALES Y PERSONALES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</si>
  <si>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</si>
  <si>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</si>
  <si>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</si>
  <si>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</si>
  <si>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</si>
  <si>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</si>
  <si>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</si>
  <si>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</si>
  <si>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</si>
  <si>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</si>
  <si>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</si>
  <si>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</si>
  <si>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A-03</t>
  </si>
  <si>
    <t>TRANSFERENCIAS CORRIENTES</t>
  </si>
  <si>
    <t>A-03-02</t>
  </si>
  <si>
    <t>A GOBIERNOS Y ORGANIZACIONES INTERNACIONALES</t>
  </si>
  <si>
    <t>A-03-02-02</t>
  </si>
  <si>
    <t>A ORGANIZACIONES INTERNACIONALES</t>
  </si>
  <si>
    <t>A-03-02-02-105</t>
  </si>
  <si>
    <t>ORGANIZACIONES PARA LA COOPERACIÓN Y EL DESARROLLO ECONÓMICO OCDE</t>
  </si>
  <si>
    <t>A-03-02-02-105-001</t>
  </si>
  <si>
    <t>MEMBRESÍAS</t>
  </si>
  <si>
    <t>A-03-02-02-105-002</t>
  </si>
  <si>
    <t>DISTINTAS A MEMBRESÍAS</t>
  </si>
  <si>
    <t>A-03-03</t>
  </si>
  <si>
    <t>A ENTIDADES DEL GOBIERNO</t>
  </si>
  <si>
    <t>A-03-03-01</t>
  </si>
  <si>
    <t>A ÓRGANOS DEL PGN</t>
  </si>
  <si>
    <t>A-03-03-01-999</t>
  </si>
  <si>
    <t>OTRAS TRANSFERENCIAS - DISTRIBUCIÓN PREVIO CONCEPTO DGPPN</t>
  </si>
  <si>
    <t>A-03-04</t>
  </si>
  <si>
    <t>PRESTACIONES SOCIALES</t>
  </si>
  <si>
    <t>A-03-04-02</t>
  </si>
  <si>
    <t>PRESTACIONES SOCIALES RELACIONADAS CON EL EMPLEO</t>
  </si>
  <si>
    <t>A-03-04-02-012</t>
  </si>
  <si>
    <t>INCAPACIDADES Y LICENCIAS DE MATERNIDAD (NO DE PENSIONES)</t>
  </si>
  <si>
    <t>A-03-04-02-012-001</t>
  </si>
  <si>
    <t>INCAPACIDADES (NO DE PENSIONES)</t>
  </si>
  <si>
    <t>A-03-04-02-012-002</t>
  </si>
  <si>
    <t>LICENCIAS DE MATERNIDAD Y PATERNIDAD (NO DE PENSIONES)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</si>
  <si>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</si>
  <si>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</si>
  <si>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</si>
  <si>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</si>
  <si>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</si>
  <si>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</si>
  <si>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</si>
  <si>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CONCILIACIONES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</si>
  <si>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</si>
  <si>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</si>
  <si>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</si>
  <si>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</si>
  <si>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</si>
  <si>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</si>
  <si>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A-08-01-02-001</t>
  </si>
  <si>
    <t>IMPUESTO PREDIAL Y SOBRETASA AMBIENTAL</t>
  </si>
  <si>
    <t>A-08-01-02-006</t>
  </si>
  <si>
    <t>IMPUESTO SOBRE VEHÍCULOS AUTOMOTORES</t>
  </si>
  <si>
    <t>A-08-04</t>
  </si>
  <si>
    <t>CONTRIBUCIONES</t>
  </si>
  <si>
    <t>A-08-04-01</t>
  </si>
  <si>
    <t>CUOTA DE FISCALIZACIÓN Y AUDITAJE</t>
  </si>
  <si>
    <t>A-08-05</t>
  </si>
  <si>
    <t>MULTAS, SANCIONES E INTERESES DE MORA</t>
  </si>
  <si>
    <t>A-08-05-01-003</t>
  </si>
  <si>
    <t>SANCIONES ADMINISTRATIVAS</t>
  </si>
  <si>
    <t>C</t>
  </si>
  <si>
    <t>INVERSIÓN</t>
  </si>
  <si>
    <t>C-0401-1003-30-20104D</t>
  </si>
  <si>
    <t>2. SEGURIDAD HUMANA Y JUSTICIA SOCIAL / D. DATOS SECTORIALES PARA AUMENTAR EL APROVECHAMIENTO DE DATOS EN EL PAÍS</t>
  </si>
  <si>
    <t>C-0401-1003-31-20104D</t>
  </si>
  <si>
    <t>C-0401-1003-32-20104D</t>
  </si>
  <si>
    <t>C-0401-1003-33-20104D</t>
  </si>
  <si>
    <t>C-0401-1003-34-20104D</t>
  </si>
  <si>
    <t>C-0401-1003-35-20104D</t>
  </si>
  <si>
    <t>C-0401-1003-36-20104D</t>
  </si>
  <si>
    <t>C-0499-1003-9-53105B</t>
  </si>
  <si>
    <t>5. CONVERGENCIA REGIONAL / B. ENTIDADES PÚBLICAS TERRITORIALES Y NACIONALES FORTALECIDAS</t>
  </si>
  <si>
    <t>C-0499-1003-10-53105B</t>
  </si>
  <si>
    <t>C-0499-1003-11-53105B</t>
  </si>
  <si>
    <t>C-0499-1003-12-53105B</t>
  </si>
  <si>
    <t>TOTAL PRESUPUESTO DE LA SECCIÓN</t>
  </si>
  <si>
    <t>DEPARTAMENTO ADMINISTRATIVO NACIONAL DE ESTADISTICA - DANE</t>
  </si>
  <si>
    <t>Cuentas por Pagar 2024</t>
  </si>
  <si>
    <t>Mes Julio Vigencia 2025</t>
  </si>
  <si>
    <t>UNIDAD EJECUTORA: 040101</t>
  </si>
  <si>
    <t>Obligaciones</t>
  </si>
  <si>
    <t>TOTALES</t>
  </si>
  <si>
    <t>CÓDIGO:  GFI-020-PDT-003-f-001</t>
  </si>
  <si>
    <t>Reservas de Apropiación - 2024</t>
  </si>
  <si>
    <r>
      <t xml:space="preserve">Mes </t>
    </r>
    <r>
      <rPr>
        <b/>
        <u/>
        <sz val="8"/>
        <rFont val="Arial"/>
        <family val="2"/>
      </rPr>
      <t xml:space="preserve">Julio </t>
    </r>
    <r>
      <rPr>
        <b/>
        <sz val="8"/>
        <rFont val="Arial"/>
        <family val="2"/>
      </rPr>
      <t>Vigencia 2025</t>
    </r>
  </si>
  <si>
    <t>UNIDAD EJECUTORA:  040101</t>
  </si>
  <si>
    <t>Reservas Constituidas</t>
  </si>
  <si>
    <t>Compromisos Vigentes</t>
  </si>
  <si>
    <t>Obligación
Agosto</t>
  </si>
  <si>
    <t>Obligación
Septiembre</t>
  </si>
  <si>
    <t>Obligación
Octubre</t>
  </si>
  <si>
    <t>Obligación
Noviembre</t>
  </si>
  <si>
    <t>Obligación
Diciembre</t>
  </si>
  <si>
    <t>COMERCIO Y DISTRIBUCIÓN; ALOJAMIENTO; SERVICIOS DE SUMINISTRO DE COMIDAS Y BEBIDAS; SERVICIOS DE TRANSPORTE; Y SERVICIOS DE DISTRIBUCIÓN DE ELECTRICIDAD, GAS Y AGUA</t>
  </si>
  <si>
    <t>SERVICIOS FINANCIEROS Y SERVICIOS CONEXOS, SERVICIOS INMOBILIARIOS Y SERVICIOS DE ARRENDAMIENTO Y LEASING</t>
  </si>
  <si>
    <t>C-0499-1003-7-53105B</t>
  </si>
  <si>
    <t>C-0499-1003-8-53105B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</si>
</sst>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;[Red]#,##0"/>
    <numFmt numFmtId="165" formatCode="_(* #,##0.00_);_(* \(#,##0.00\);_(* &quot;-&quot;??_);_(@_)"/>
    <numFmt numFmtId="166" formatCode="[$-1240A]&quot;$&quot;\ #,##0.00;\(&quot;$&quot;\ #,##0.00\)"/>
    <numFmt numFmtId="167" formatCode="_(* #,##0_);_(* \(#,##0\);_(* &quot;-&quot;??_);_(@_)"/>
  </numFmts>
  <fonts count="2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theme="1"/>
      <name val="Arial"/>
      <family val="2"/>
    </font>
    <font>
      <sz val="8"/>
      <color theme="9" tint="-0.499984740745262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9"/>
      <color rgb="FF000000"/>
      <name val="Times New Roman"/>
      <family val="1"/>
    </font>
    <font>
      <sz val="9"/>
      <name val="Calibri"/>
      <family val="2"/>
    </font>
    <font>
      <sz val="8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D3D3D3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351">
    <xf numFmtId="0" fontId="0" fillId="0" borderId="0" xfId="0"/>
    <xf numFmtId="164" fontId="3" fillId="2" borderId="1" xfId="0" applyNumberFormat="1" applyFont="1" applyFill="1" applyBorder="1"/>
    <xf numFmtId="164" fontId="4" fillId="2" borderId="2" xfId="0" applyNumberFormat="1" applyFont="1" applyFill="1" applyBorder="1"/>
    <xf numFmtId="164" fontId="4" fillId="2" borderId="3" xfId="0" applyNumberFormat="1" applyFont="1" applyFill="1" applyBorder="1"/>
    <xf numFmtId="164" fontId="3" fillId="2" borderId="0" xfId="0" applyNumberFormat="1" applyFont="1" applyFill="1" applyAlignment="1">
      <alignment vertical="center"/>
    </xf>
    <xf numFmtId="164" fontId="3" fillId="2" borderId="0" xfId="0" applyNumberFormat="1" applyFont="1" applyFill="1"/>
    <xf numFmtId="164" fontId="3" fillId="2" borderId="4" xfId="0" applyNumberFormat="1" applyFont="1" applyFill="1" applyBorder="1"/>
    <xf numFmtId="164" fontId="6" fillId="2" borderId="0" xfId="0" applyNumberFormat="1" applyFont="1" applyFill="1"/>
    <xf numFmtId="164" fontId="6" fillId="2" borderId="5" xfId="0" applyNumberFormat="1" applyFont="1" applyFill="1" applyBorder="1"/>
    <xf numFmtId="164" fontId="3" fillId="2" borderId="6" xfId="0" applyNumberFormat="1" applyFont="1" applyFill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164" fontId="6" fillId="2" borderId="0" xfId="0" applyNumberFormat="1" applyFont="1" applyFill="1" applyAlignment="1" applyProtection="1">
      <alignment horizontal="left"/>
      <protection locked="0"/>
    </xf>
    <xf numFmtId="164" fontId="3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right"/>
    </xf>
    <xf numFmtId="164" fontId="7" fillId="2" borderId="0" xfId="0" applyNumberFormat="1" applyFont="1" applyFill="1"/>
    <xf numFmtId="164" fontId="6" fillId="2" borderId="6" xfId="0" applyNumberFormat="1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/>
    <xf numFmtId="164" fontId="3" fillId="2" borderId="7" xfId="0" applyNumberFormat="1" applyFont="1" applyFill="1" applyBorder="1"/>
    <xf numFmtId="164" fontId="7" fillId="2" borderId="7" xfId="0" applyNumberFormat="1" applyFont="1" applyFill="1" applyBorder="1"/>
    <xf numFmtId="164" fontId="7" fillId="3" borderId="12" xfId="0" applyNumberFormat="1" applyFont="1" applyFill="1" applyBorder="1" applyAlignment="1">
      <alignment horizontal="center" vertical="center" wrapText="1" readingOrder="1"/>
    </xf>
    <xf numFmtId="164" fontId="7" fillId="2" borderId="0" xfId="0" applyNumberFormat="1" applyFont="1" applyFill="1" applyAlignment="1">
      <alignment horizontal="center" vertical="center"/>
    </xf>
    <xf numFmtId="164" fontId="6" fillId="3" borderId="13" xfId="0" applyNumberFormat="1" applyFont="1" applyFill="1" applyBorder="1" applyAlignment="1">
      <alignment vertical="center" wrapText="1" readingOrder="1"/>
    </xf>
    <xf numFmtId="164" fontId="6" fillId="3" borderId="13" xfId="0" applyNumberFormat="1" applyFont="1" applyFill="1" applyBorder="1" applyAlignment="1">
      <alignment horizontal="center" vertical="center" wrapText="1" readingOrder="1"/>
    </xf>
    <xf numFmtId="10" fontId="3" fillId="2" borderId="0" xfId="2" applyNumberFormat="1" applyFont="1" applyFill="1" applyBorder="1" applyAlignment="1">
      <alignment vertical="center"/>
    </xf>
    <xf numFmtId="164" fontId="9" fillId="2" borderId="0" xfId="0" applyNumberFormat="1" applyFont="1" applyFill="1"/>
    <xf numFmtId="164" fontId="6" fillId="4" borderId="12" xfId="0" applyNumberFormat="1" applyFont="1" applyFill="1" applyBorder="1" applyAlignment="1">
      <alignment vertical="center" wrapText="1" readingOrder="1"/>
    </xf>
    <xf numFmtId="164" fontId="6" fillId="4" borderId="12" xfId="0" applyNumberFormat="1" applyFont="1" applyFill="1" applyBorder="1" applyAlignment="1">
      <alignment horizontal="center" vertical="center" wrapText="1" readingOrder="1"/>
    </xf>
    <xf numFmtId="164" fontId="6" fillId="5" borderId="13" xfId="0" applyNumberFormat="1" applyFont="1" applyFill="1" applyBorder="1" applyAlignment="1">
      <alignment vertical="center" wrapText="1" readingOrder="1"/>
    </xf>
    <xf numFmtId="164" fontId="6" fillId="5" borderId="13" xfId="0" applyNumberFormat="1" applyFont="1" applyFill="1" applyBorder="1" applyAlignment="1">
      <alignment horizontal="center" vertical="center" wrapText="1" readingOrder="1"/>
    </xf>
    <xf numFmtId="164" fontId="10" fillId="5" borderId="12" xfId="0" applyNumberFormat="1" applyFont="1" applyFill="1" applyBorder="1" applyAlignment="1">
      <alignment vertical="center" wrapText="1" readingOrder="1"/>
    </xf>
    <xf numFmtId="164" fontId="10" fillId="5" borderId="12" xfId="0" applyNumberFormat="1" applyFont="1" applyFill="1" applyBorder="1" applyAlignment="1">
      <alignment horizontal="center" vertical="center" wrapText="1" readingOrder="1"/>
    </xf>
    <xf numFmtId="164" fontId="10" fillId="2" borderId="0" xfId="0" applyNumberFormat="1" applyFont="1" applyFill="1"/>
    <xf numFmtId="164" fontId="7" fillId="2" borderId="12" xfId="0" applyNumberFormat="1" applyFont="1" applyFill="1" applyBorder="1" applyAlignment="1">
      <alignment horizontal="left" vertical="center" wrapText="1" readingOrder="1"/>
    </xf>
    <xf numFmtId="49" fontId="7" fillId="2" borderId="12" xfId="0" applyNumberFormat="1" applyFont="1" applyFill="1" applyBorder="1" applyAlignment="1">
      <alignment horizontal="center" vertical="center" wrapText="1" readingOrder="1"/>
    </xf>
    <xf numFmtId="164" fontId="7" fillId="2" borderId="12" xfId="0" applyNumberFormat="1" applyFont="1" applyFill="1" applyBorder="1" applyAlignment="1">
      <alignment horizontal="left" vertical="center" wrapText="1" indent="1" readingOrder="1"/>
    </xf>
    <xf numFmtId="164" fontId="7" fillId="2" borderId="12" xfId="0" applyNumberFormat="1" applyFont="1" applyFill="1" applyBorder="1" applyAlignment="1">
      <alignment vertical="center" wrapText="1" readingOrder="1"/>
    </xf>
    <xf numFmtId="164" fontId="3" fillId="2" borderId="14" xfId="0" applyNumberFormat="1" applyFont="1" applyFill="1" applyBorder="1" applyAlignment="1">
      <alignment horizontal="left" vertical="center" wrapText="1" readingOrder="1"/>
    </xf>
    <xf numFmtId="49" fontId="3" fillId="2" borderId="14" xfId="0" applyNumberFormat="1" applyFont="1" applyFill="1" applyBorder="1" applyAlignment="1">
      <alignment horizontal="center" vertical="center" wrapText="1" readingOrder="1"/>
    </xf>
    <xf numFmtId="164" fontId="3" fillId="2" borderId="14" xfId="0" applyNumberFormat="1" applyFont="1" applyFill="1" applyBorder="1" applyAlignment="1">
      <alignment horizontal="left" vertical="center" wrapText="1" indent="2" readingOrder="1"/>
    </xf>
    <xf numFmtId="164" fontId="3" fillId="2" borderId="14" xfId="0" applyNumberFormat="1" applyFont="1" applyFill="1" applyBorder="1" applyAlignment="1">
      <alignment vertical="center" wrapText="1" readingOrder="1"/>
    </xf>
    <xf numFmtId="164" fontId="3" fillId="2" borderId="15" xfId="0" applyNumberFormat="1" applyFont="1" applyFill="1" applyBorder="1" applyAlignment="1">
      <alignment horizontal="left" vertical="center" wrapText="1" readingOrder="1"/>
    </xf>
    <xf numFmtId="164" fontId="3" fillId="2" borderId="15" xfId="0" applyNumberFormat="1" applyFont="1" applyFill="1" applyBorder="1" applyAlignment="1">
      <alignment horizontal="left" vertical="center" wrapText="1" indent="2" readingOrder="1"/>
    </xf>
    <xf numFmtId="164" fontId="3" fillId="2" borderId="15" xfId="0" applyNumberFormat="1" applyFont="1" applyFill="1" applyBorder="1" applyAlignment="1">
      <alignment vertical="center" wrapText="1" readingOrder="1"/>
    </xf>
    <xf numFmtId="0" fontId="3" fillId="2" borderId="15" xfId="0" applyFont="1" applyFill="1" applyBorder="1" applyAlignment="1">
      <alignment horizontal="left" vertical="center" wrapText="1" readingOrder="1"/>
    </xf>
    <xf numFmtId="0" fontId="3" fillId="2" borderId="15" xfId="0" applyFont="1" applyFill="1" applyBorder="1" applyAlignment="1">
      <alignment horizontal="left" vertical="center" wrapText="1" indent="2" readingOrder="1"/>
    </xf>
    <xf numFmtId="0" fontId="3" fillId="2" borderId="15" xfId="0" applyFont="1" applyFill="1" applyBorder="1" applyAlignment="1">
      <alignment vertical="center" wrapText="1" readingOrder="1"/>
    </xf>
    <xf numFmtId="49" fontId="10" fillId="5" borderId="12" xfId="0" applyNumberFormat="1" applyFont="1" applyFill="1" applyBorder="1" applyAlignment="1">
      <alignment horizontal="center" vertical="center" wrapText="1" readingOrder="1"/>
    </xf>
    <xf numFmtId="49" fontId="3" fillId="2" borderId="15" xfId="0" applyNumberFormat="1" applyFont="1" applyFill="1" applyBorder="1" applyAlignment="1">
      <alignment horizontal="center" vertical="center" wrapText="1" readingOrder="1"/>
    </xf>
    <xf numFmtId="164" fontId="3" fillId="2" borderId="15" xfId="0" applyNumberFormat="1" applyFont="1" applyFill="1" applyBorder="1" applyAlignment="1">
      <alignment horizontal="left" vertical="center" wrapText="1" indent="1" readingOrder="1"/>
    </xf>
    <xf numFmtId="164" fontId="3" fillId="2" borderId="16" xfId="0" applyNumberFormat="1" applyFont="1" applyFill="1" applyBorder="1" applyAlignment="1">
      <alignment vertical="center" wrapText="1" readingOrder="1"/>
    </xf>
    <xf numFmtId="164" fontId="10" fillId="5" borderId="13" xfId="0" applyNumberFormat="1" applyFont="1" applyFill="1" applyBorder="1" applyAlignment="1">
      <alignment vertical="center" wrapText="1" readingOrder="1"/>
    </xf>
    <xf numFmtId="49" fontId="10" fillId="5" borderId="13" xfId="0" applyNumberFormat="1" applyFont="1" applyFill="1" applyBorder="1" applyAlignment="1">
      <alignment horizontal="center" vertical="center" wrapText="1" readingOrder="1"/>
    </xf>
    <xf numFmtId="164" fontId="10" fillId="5" borderId="17" xfId="0" applyNumberFormat="1" applyFont="1" applyFill="1" applyBorder="1" applyAlignment="1">
      <alignment vertical="center" wrapText="1" readingOrder="1"/>
    </xf>
    <xf numFmtId="164" fontId="10" fillId="5" borderId="18" xfId="0" applyNumberFormat="1" applyFont="1" applyFill="1" applyBorder="1" applyAlignment="1">
      <alignment vertical="center" wrapText="1" readingOrder="1"/>
    </xf>
    <xf numFmtId="164" fontId="10" fillId="5" borderId="19" xfId="0" applyNumberFormat="1" applyFont="1" applyFill="1" applyBorder="1" applyAlignment="1">
      <alignment vertical="center" wrapText="1" readingOrder="1"/>
    </xf>
    <xf numFmtId="164" fontId="7" fillId="2" borderId="20" xfId="0" applyNumberFormat="1" applyFont="1" applyFill="1" applyBorder="1" applyAlignment="1">
      <alignment vertical="center" wrapText="1" readingOrder="1"/>
    </xf>
    <xf numFmtId="164" fontId="7" fillId="2" borderId="17" xfId="0" applyNumberFormat="1" applyFont="1" applyFill="1" applyBorder="1" applyAlignment="1">
      <alignment vertical="center" wrapText="1" readingOrder="1"/>
    </xf>
    <xf numFmtId="164" fontId="7" fillId="2" borderId="21" xfId="0" applyNumberFormat="1" applyFont="1" applyFill="1" applyBorder="1" applyAlignment="1">
      <alignment vertical="center" wrapText="1" readingOrder="1"/>
    </xf>
    <xf numFmtId="164" fontId="7" fillId="2" borderId="22" xfId="0" applyNumberFormat="1" applyFont="1" applyFill="1" applyBorder="1" applyAlignment="1">
      <alignment vertical="center" wrapText="1" readingOrder="1"/>
    </xf>
    <xf numFmtId="164" fontId="7" fillId="2" borderId="23" xfId="0" applyNumberFormat="1" applyFont="1" applyFill="1" applyBorder="1" applyAlignment="1">
      <alignment vertical="center" wrapText="1" readingOrder="1"/>
    </xf>
    <xf numFmtId="164" fontId="7" fillId="2" borderId="24" xfId="0" applyNumberFormat="1" applyFont="1" applyFill="1" applyBorder="1" applyAlignment="1">
      <alignment vertical="center" wrapText="1" readingOrder="1"/>
    </xf>
    <xf numFmtId="164" fontId="7" fillId="2" borderId="25" xfId="0" applyNumberFormat="1" applyFont="1" applyFill="1" applyBorder="1" applyAlignment="1">
      <alignment vertical="center" wrapText="1" readingOrder="1"/>
    </xf>
    <xf numFmtId="10" fontId="7" fillId="2" borderId="0" xfId="2" applyNumberFormat="1" applyFont="1" applyFill="1" applyBorder="1" applyAlignment="1">
      <alignment vertical="center"/>
    </xf>
    <xf numFmtId="164" fontId="3" fillId="2" borderId="26" xfId="0" applyNumberFormat="1" applyFont="1" applyFill="1" applyBorder="1" applyAlignment="1">
      <alignment horizontal="left" vertical="center" wrapText="1" readingOrder="1"/>
    </xf>
    <xf numFmtId="164" fontId="3" fillId="2" borderId="27" xfId="0" applyNumberFormat="1" applyFont="1" applyFill="1" applyBorder="1" applyAlignment="1">
      <alignment vertical="center" wrapText="1" readingOrder="1"/>
    </xf>
    <xf numFmtId="164" fontId="3" fillId="2" borderId="28" xfId="0" applyNumberFormat="1" applyFont="1" applyFill="1" applyBorder="1" applyAlignment="1">
      <alignment vertical="center" wrapText="1" readingOrder="1"/>
    </xf>
    <xf numFmtId="164" fontId="3" fillId="2" borderId="29" xfId="0" applyNumberFormat="1" applyFont="1" applyFill="1" applyBorder="1" applyAlignment="1">
      <alignment vertical="center" wrapText="1" readingOrder="1"/>
    </xf>
    <xf numFmtId="164" fontId="3" fillId="2" borderId="30" xfId="0" applyNumberFormat="1" applyFont="1" applyFill="1" applyBorder="1" applyAlignment="1">
      <alignment vertical="center" wrapText="1" readingOrder="1"/>
    </xf>
    <xf numFmtId="164" fontId="3" fillId="2" borderId="31" xfId="0" applyNumberFormat="1" applyFont="1" applyFill="1" applyBorder="1" applyAlignment="1">
      <alignment vertical="center" wrapText="1" readingOrder="1"/>
    </xf>
    <xf numFmtId="164" fontId="3" fillId="2" borderId="32" xfId="0" applyNumberFormat="1" applyFont="1" applyFill="1" applyBorder="1" applyAlignment="1">
      <alignment vertical="center" wrapText="1" readingOrder="1"/>
    </xf>
    <xf numFmtId="164" fontId="3" fillId="2" borderId="26" xfId="0" applyNumberFormat="1" applyFont="1" applyFill="1" applyBorder="1" applyAlignment="1">
      <alignment vertical="center" wrapText="1" readingOrder="1"/>
    </xf>
    <xf numFmtId="164" fontId="3" fillId="2" borderId="33" xfId="0" applyNumberFormat="1" applyFont="1" applyFill="1" applyBorder="1" applyAlignment="1">
      <alignment horizontal="left" vertical="center" wrapText="1" readingOrder="1"/>
    </xf>
    <xf numFmtId="164" fontId="3" fillId="2" borderId="34" xfId="0" applyNumberFormat="1" applyFont="1" applyFill="1" applyBorder="1" applyAlignment="1">
      <alignment vertical="center" wrapText="1" readingOrder="1"/>
    </xf>
    <xf numFmtId="164" fontId="3" fillId="2" borderId="35" xfId="0" applyNumberFormat="1" applyFont="1" applyFill="1" applyBorder="1" applyAlignment="1">
      <alignment vertical="center" wrapText="1" readingOrder="1"/>
    </xf>
    <xf numFmtId="164" fontId="3" fillId="2" borderId="36" xfId="0" applyNumberFormat="1" applyFont="1" applyFill="1" applyBorder="1" applyAlignment="1">
      <alignment vertical="center" wrapText="1" readingOrder="1"/>
    </xf>
    <xf numFmtId="164" fontId="3" fillId="2" borderId="37" xfId="0" applyNumberFormat="1" applyFont="1" applyFill="1" applyBorder="1" applyAlignment="1">
      <alignment vertical="center" wrapText="1" readingOrder="1"/>
    </xf>
    <xf numFmtId="164" fontId="3" fillId="2" borderId="38" xfId="0" applyNumberFormat="1" applyFont="1" applyFill="1" applyBorder="1" applyAlignment="1">
      <alignment vertical="center" wrapText="1" readingOrder="1"/>
    </xf>
    <xf numFmtId="164" fontId="3" fillId="2" borderId="33" xfId="0" applyNumberFormat="1" applyFont="1" applyFill="1" applyBorder="1" applyAlignment="1">
      <alignment vertical="center" wrapText="1" readingOrder="1"/>
    </xf>
    <xf numFmtId="164" fontId="3" fillId="2" borderId="39" xfId="0" applyNumberFormat="1" applyFont="1" applyFill="1" applyBorder="1" applyAlignment="1">
      <alignment horizontal="left" vertical="center" wrapText="1" readingOrder="1"/>
    </xf>
    <xf numFmtId="49" fontId="3" fillId="2" borderId="40" xfId="0" applyNumberFormat="1" applyFont="1" applyFill="1" applyBorder="1" applyAlignment="1">
      <alignment horizontal="center" vertical="center" wrapText="1" readingOrder="1"/>
    </xf>
    <xf numFmtId="164" fontId="3" fillId="2" borderId="40" xfId="0" applyNumberFormat="1" applyFont="1" applyFill="1" applyBorder="1" applyAlignment="1">
      <alignment horizontal="left" vertical="center" wrapText="1" indent="2" readingOrder="1"/>
    </xf>
    <xf numFmtId="164" fontId="3" fillId="2" borderId="41" xfId="0" applyNumberFormat="1" applyFont="1" applyFill="1" applyBorder="1" applyAlignment="1">
      <alignment vertical="center" wrapText="1" readingOrder="1"/>
    </xf>
    <xf numFmtId="164" fontId="3" fillId="2" borderId="40" xfId="0" applyNumberFormat="1" applyFont="1" applyFill="1" applyBorder="1" applyAlignment="1">
      <alignment vertical="center" wrapText="1" readingOrder="1"/>
    </xf>
    <xf numFmtId="164" fontId="3" fillId="2" borderId="42" xfId="0" applyNumberFormat="1" applyFont="1" applyFill="1" applyBorder="1" applyAlignment="1">
      <alignment vertical="center" wrapText="1" readingOrder="1"/>
    </xf>
    <xf numFmtId="164" fontId="3" fillId="2" borderId="43" xfId="0" applyNumberFormat="1" applyFont="1" applyFill="1" applyBorder="1" applyAlignment="1">
      <alignment vertical="center" wrapText="1" readingOrder="1"/>
    </xf>
    <xf numFmtId="164" fontId="3" fillId="2" borderId="44" xfId="0" applyNumberFormat="1" applyFont="1" applyFill="1" applyBorder="1" applyAlignment="1">
      <alignment vertical="center" wrapText="1" readingOrder="1"/>
    </xf>
    <xf numFmtId="164" fontId="3" fillId="2" borderId="45" xfId="0" applyNumberFormat="1" applyFont="1" applyFill="1" applyBorder="1" applyAlignment="1">
      <alignment vertical="center" wrapText="1" readingOrder="1"/>
    </xf>
    <xf numFmtId="164" fontId="3" fillId="2" borderId="46" xfId="0" applyNumberFormat="1" applyFont="1" applyFill="1" applyBorder="1" applyAlignment="1">
      <alignment vertical="center" wrapText="1" readingOrder="1"/>
    </xf>
    <xf numFmtId="164" fontId="3" fillId="2" borderId="47" xfId="0" applyNumberFormat="1" applyFont="1" applyFill="1" applyBorder="1" applyAlignment="1">
      <alignment vertical="center" wrapText="1" readingOrder="1"/>
    </xf>
    <xf numFmtId="164" fontId="3" fillId="2" borderId="39" xfId="0" applyNumberFormat="1" applyFont="1" applyFill="1" applyBorder="1" applyAlignment="1">
      <alignment vertical="center" wrapText="1" readingOrder="1"/>
    </xf>
    <xf numFmtId="164" fontId="7" fillId="2" borderId="48" xfId="0" applyNumberFormat="1" applyFont="1" applyFill="1" applyBorder="1" applyAlignment="1">
      <alignment horizontal="left" vertical="center" wrapText="1" readingOrder="1"/>
    </xf>
    <xf numFmtId="49" fontId="7" fillId="2" borderId="48" xfId="0" applyNumberFormat="1" applyFont="1" applyFill="1" applyBorder="1" applyAlignment="1">
      <alignment horizontal="center" vertical="center" wrapText="1" readingOrder="1"/>
    </xf>
    <xf numFmtId="164" fontId="7" fillId="2" borderId="48" xfId="0" applyNumberFormat="1" applyFont="1" applyFill="1" applyBorder="1" applyAlignment="1">
      <alignment horizontal="left" vertical="center" wrapText="1" indent="1" readingOrder="1"/>
    </xf>
    <xf numFmtId="164" fontId="7" fillId="2" borderId="49" xfId="0" applyNumberFormat="1" applyFont="1" applyFill="1" applyBorder="1" applyAlignment="1">
      <alignment vertical="center" wrapText="1" readingOrder="1"/>
    </xf>
    <xf numFmtId="164" fontId="7" fillId="2" borderId="48" xfId="0" applyNumberFormat="1" applyFont="1" applyFill="1" applyBorder="1" applyAlignment="1">
      <alignment vertical="center" wrapText="1" readingOrder="1"/>
    </xf>
    <xf numFmtId="164" fontId="7" fillId="2" borderId="50" xfId="0" applyNumberFormat="1" applyFont="1" applyFill="1" applyBorder="1" applyAlignment="1">
      <alignment vertical="center" wrapText="1" readingOrder="1"/>
    </xf>
    <xf numFmtId="164" fontId="7" fillId="2" borderId="30" xfId="0" applyNumberFormat="1" applyFont="1" applyFill="1" applyBorder="1" applyAlignment="1">
      <alignment vertical="center" wrapText="1" readingOrder="1"/>
    </xf>
    <xf numFmtId="164" fontId="7" fillId="2" borderId="51" xfId="0" applyNumberFormat="1" applyFont="1" applyFill="1" applyBorder="1" applyAlignment="1">
      <alignment vertical="center" wrapText="1" readingOrder="1"/>
    </xf>
    <xf numFmtId="164" fontId="7" fillId="2" borderId="52" xfId="0" applyNumberFormat="1" applyFont="1" applyFill="1" applyBorder="1" applyAlignment="1">
      <alignment vertical="center" wrapText="1" readingOrder="1"/>
    </xf>
    <xf numFmtId="164" fontId="7" fillId="2" borderId="53" xfId="0" applyNumberFormat="1" applyFont="1" applyFill="1" applyBorder="1" applyAlignment="1">
      <alignment vertical="center" wrapText="1" readingOrder="1"/>
    </xf>
    <xf numFmtId="164" fontId="7" fillId="2" borderId="29" xfId="0" applyNumberFormat="1" applyFont="1" applyFill="1" applyBorder="1" applyAlignment="1">
      <alignment vertical="center" wrapText="1" readingOrder="1"/>
    </xf>
    <xf numFmtId="164" fontId="7" fillId="2" borderId="54" xfId="0" applyNumberFormat="1" applyFont="1" applyFill="1" applyBorder="1" applyAlignment="1">
      <alignment vertical="center" wrapText="1" readingOrder="1"/>
    </xf>
    <xf numFmtId="164" fontId="7" fillId="2" borderId="25" xfId="0" applyNumberFormat="1" applyFont="1" applyFill="1" applyBorder="1" applyAlignment="1">
      <alignment horizontal="left" vertical="center" wrapText="1" readingOrder="1"/>
    </xf>
    <xf numFmtId="49" fontId="7" fillId="2" borderId="55" xfId="0" applyNumberFormat="1" applyFont="1" applyFill="1" applyBorder="1" applyAlignment="1">
      <alignment horizontal="center" vertical="center" wrapText="1" readingOrder="1"/>
    </xf>
    <xf numFmtId="164" fontId="3" fillId="2" borderId="48" xfId="0" applyNumberFormat="1" applyFont="1" applyFill="1" applyBorder="1" applyAlignment="1">
      <alignment vertical="center" wrapText="1" readingOrder="1"/>
    </xf>
    <xf numFmtId="164" fontId="7" fillId="2" borderId="47" xfId="0" applyNumberFormat="1" applyFont="1" applyFill="1" applyBorder="1" applyAlignment="1">
      <alignment vertical="center" wrapText="1" readingOrder="1"/>
    </xf>
    <xf numFmtId="164" fontId="7" fillId="2" borderId="43" xfId="0" applyNumberFormat="1" applyFont="1" applyFill="1" applyBorder="1" applyAlignment="1">
      <alignment vertical="center" wrapText="1" readingOrder="1"/>
    </xf>
    <xf numFmtId="164" fontId="7" fillId="2" borderId="56" xfId="0" applyNumberFormat="1" applyFont="1" applyFill="1" applyBorder="1" applyAlignment="1">
      <alignment vertical="center" wrapText="1" readingOrder="1"/>
    </xf>
    <xf numFmtId="164" fontId="7" fillId="2" borderId="55" xfId="0" applyNumberFormat="1" applyFont="1" applyFill="1" applyBorder="1" applyAlignment="1">
      <alignment vertical="center" wrapText="1" readingOrder="1"/>
    </xf>
    <xf numFmtId="164" fontId="7" fillId="2" borderId="57" xfId="0" applyNumberFormat="1" applyFont="1" applyFill="1" applyBorder="1" applyAlignment="1">
      <alignment vertical="center" wrapText="1" readingOrder="1"/>
    </xf>
    <xf numFmtId="164" fontId="10" fillId="4" borderId="12" xfId="0" applyNumberFormat="1" applyFont="1" applyFill="1" applyBorder="1" applyAlignment="1">
      <alignment horizontal="center" vertical="center" wrapText="1" readingOrder="1"/>
    </xf>
    <xf numFmtId="164" fontId="6" fillId="4" borderId="12" xfId="0" applyNumberFormat="1" applyFont="1" applyFill="1" applyBorder="1" applyAlignment="1">
      <alignment horizontal="left" vertical="center" wrapText="1" readingOrder="1"/>
    </xf>
    <xf numFmtId="164" fontId="10" fillId="4" borderId="20" xfId="0" applyNumberFormat="1" applyFont="1" applyFill="1" applyBorder="1" applyAlignment="1">
      <alignment vertical="center" wrapText="1" readingOrder="1"/>
    </xf>
    <xf numFmtId="164" fontId="10" fillId="4" borderId="58" xfId="0" applyNumberFormat="1" applyFont="1" applyFill="1" applyBorder="1" applyAlignment="1">
      <alignment vertical="center" wrapText="1" readingOrder="1"/>
    </xf>
    <xf numFmtId="164" fontId="10" fillId="4" borderId="12" xfId="0" applyNumberFormat="1" applyFont="1" applyFill="1" applyBorder="1" applyAlignment="1">
      <alignment vertical="center" wrapText="1" readingOrder="1"/>
    </xf>
    <xf numFmtId="164" fontId="10" fillId="4" borderId="59" xfId="0" applyNumberFormat="1" applyFont="1" applyFill="1" applyBorder="1" applyAlignment="1">
      <alignment vertical="center" wrapText="1" readingOrder="1"/>
    </xf>
    <xf numFmtId="164" fontId="10" fillId="5" borderId="12" xfId="0" applyNumberFormat="1" applyFont="1" applyFill="1" applyBorder="1" applyAlignment="1">
      <alignment horizontal="left" vertical="center" wrapText="1" indent="1" readingOrder="1"/>
    </xf>
    <xf numFmtId="164" fontId="7" fillId="5" borderId="12" xfId="0" applyNumberFormat="1" applyFont="1" applyFill="1" applyBorder="1" applyAlignment="1">
      <alignment vertical="center" wrapText="1" readingOrder="1"/>
    </xf>
    <xf numFmtId="164" fontId="7" fillId="5" borderId="12" xfId="0" applyNumberFormat="1" applyFont="1" applyFill="1" applyBorder="1" applyAlignment="1">
      <alignment horizontal="center" vertical="center" wrapText="1" readingOrder="1"/>
    </xf>
    <xf numFmtId="164" fontId="7" fillId="5" borderId="12" xfId="0" applyNumberFormat="1" applyFont="1" applyFill="1" applyBorder="1" applyAlignment="1">
      <alignment horizontal="left" vertical="center" wrapText="1" indent="2" readingOrder="1"/>
    </xf>
    <xf numFmtId="164" fontId="7" fillId="2" borderId="12" xfId="0" applyNumberFormat="1" applyFont="1" applyFill="1" applyBorder="1" applyAlignment="1">
      <alignment horizontal="center" vertical="center" wrapText="1" readingOrder="1"/>
    </xf>
    <xf numFmtId="164" fontId="7" fillId="2" borderId="12" xfId="0" applyNumberFormat="1" applyFont="1" applyFill="1" applyBorder="1" applyAlignment="1">
      <alignment horizontal="left" vertical="center" wrapText="1" indent="3" readingOrder="1"/>
    </xf>
    <xf numFmtId="164" fontId="3" fillId="2" borderId="12" xfId="0" applyNumberFormat="1" applyFont="1" applyFill="1" applyBorder="1" applyAlignment="1">
      <alignment horizontal="left" vertical="center" wrapText="1" readingOrder="1"/>
    </xf>
    <xf numFmtId="49" fontId="3" fillId="2" borderId="12" xfId="0" applyNumberFormat="1" applyFont="1" applyFill="1" applyBorder="1" applyAlignment="1">
      <alignment horizontal="center" vertical="center" wrapText="1" readingOrder="1"/>
    </xf>
    <xf numFmtId="164" fontId="3" fillId="2" borderId="12" xfId="0" applyNumberFormat="1" applyFont="1" applyFill="1" applyBorder="1" applyAlignment="1">
      <alignment horizontal="left" vertical="center" wrapText="1" indent="4" readingOrder="1"/>
    </xf>
    <xf numFmtId="164" fontId="3" fillId="2" borderId="59" xfId="0" applyNumberFormat="1" applyFont="1" applyFill="1" applyBorder="1" applyAlignment="1">
      <alignment vertical="center" wrapText="1" readingOrder="1"/>
    </xf>
    <xf numFmtId="164" fontId="3" fillId="2" borderId="12" xfId="0" applyNumberFormat="1" applyFont="1" applyFill="1" applyBorder="1" applyAlignment="1">
      <alignment vertical="center" wrapText="1" readingOrder="1"/>
    </xf>
    <xf numFmtId="164" fontId="3" fillId="2" borderId="20" xfId="0" applyNumberFormat="1" applyFont="1" applyFill="1" applyBorder="1" applyAlignment="1">
      <alignment vertical="center" wrapText="1" readingOrder="1"/>
    </xf>
    <xf numFmtId="164" fontId="7" fillId="2" borderId="59" xfId="0" applyNumberFormat="1" applyFont="1" applyFill="1" applyBorder="1" applyAlignment="1">
      <alignment vertical="center" wrapText="1" readingOrder="1"/>
    </xf>
    <xf numFmtId="164" fontId="7" fillId="2" borderId="15" xfId="0" applyNumberFormat="1" applyFont="1" applyFill="1" applyBorder="1" applyAlignment="1">
      <alignment vertical="center" wrapText="1" readingOrder="1"/>
    </xf>
    <xf numFmtId="164" fontId="3" fillId="2" borderId="60" xfId="0" applyNumberFormat="1" applyFont="1" applyFill="1" applyBorder="1" applyAlignment="1">
      <alignment vertical="center" wrapText="1" readingOrder="1"/>
    </xf>
    <xf numFmtId="164" fontId="3" fillId="2" borderId="55" xfId="0" applyNumberFormat="1" applyFont="1" applyFill="1" applyBorder="1" applyAlignment="1">
      <alignment vertical="center" wrapText="1" readingOrder="1"/>
    </xf>
    <xf numFmtId="164" fontId="11" fillId="2" borderId="12" xfId="0" applyNumberFormat="1" applyFont="1" applyFill="1" applyBorder="1" applyAlignment="1">
      <alignment horizontal="left" vertical="center" wrapText="1" indent="4" readingOrder="1"/>
    </xf>
    <xf numFmtId="164" fontId="3" fillId="5" borderId="12" xfId="0" applyNumberFormat="1" applyFont="1" applyFill="1" applyBorder="1" applyAlignment="1">
      <alignment vertical="center" wrapText="1" readingOrder="1"/>
    </xf>
    <xf numFmtId="164" fontId="3" fillId="5" borderId="12" xfId="0" applyNumberFormat="1" applyFont="1" applyFill="1" applyBorder="1" applyAlignment="1">
      <alignment horizontal="center" vertical="center" wrapText="1" readingOrder="1"/>
    </xf>
    <xf numFmtId="164" fontId="3" fillId="2" borderId="12" xfId="0" applyNumberFormat="1" applyFont="1" applyFill="1" applyBorder="1" applyAlignment="1">
      <alignment horizontal="center" vertical="center" wrapText="1" readingOrder="1"/>
    </xf>
    <xf numFmtId="164" fontId="3" fillId="2" borderId="14" xfId="0" applyNumberFormat="1" applyFont="1" applyFill="1" applyBorder="1" applyAlignment="1">
      <alignment horizontal="left" vertical="center" wrapText="1" indent="4" readingOrder="1"/>
    </xf>
    <xf numFmtId="164" fontId="3" fillId="2" borderId="13" xfId="0" applyNumberFormat="1" applyFont="1" applyFill="1" applyBorder="1" applyAlignment="1">
      <alignment vertical="center" wrapText="1" readingOrder="1"/>
    </xf>
    <xf numFmtId="164" fontId="3" fillId="2" borderId="15" xfId="0" applyNumberFormat="1" applyFont="1" applyFill="1" applyBorder="1" applyAlignment="1">
      <alignment horizontal="center" vertical="center" wrapText="1" readingOrder="1"/>
    </xf>
    <xf numFmtId="164" fontId="3" fillId="2" borderId="15" xfId="0" applyNumberFormat="1" applyFont="1" applyFill="1" applyBorder="1" applyAlignment="1">
      <alignment horizontal="left" vertical="center" wrapText="1" indent="4" readingOrder="1"/>
    </xf>
    <xf numFmtId="164" fontId="3" fillId="2" borderId="14" xfId="0" applyNumberFormat="1" applyFont="1" applyFill="1" applyBorder="1" applyAlignment="1">
      <alignment horizontal="center" vertical="center" wrapText="1" readingOrder="1"/>
    </xf>
    <xf numFmtId="164" fontId="3" fillId="2" borderId="40" xfId="0" applyNumberFormat="1" applyFont="1" applyFill="1" applyBorder="1" applyAlignment="1">
      <alignment horizontal="left" vertical="center" wrapText="1" indent="4" readingOrder="1"/>
    </xf>
    <xf numFmtId="164" fontId="3" fillId="2" borderId="55" xfId="0" applyNumberFormat="1" applyFont="1" applyFill="1" applyBorder="1" applyAlignment="1">
      <alignment horizontal="center" vertical="center" wrapText="1" readingOrder="1"/>
    </xf>
    <xf numFmtId="164" fontId="3" fillId="2" borderId="55" xfId="0" applyNumberFormat="1" applyFont="1" applyFill="1" applyBorder="1" applyAlignment="1">
      <alignment horizontal="left" vertical="center" wrapText="1" indent="4" readingOrder="1"/>
    </xf>
    <xf numFmtId="164" fontId="3" fillId="2" borderId="28" xfId="0" applyNumberFormat="1" applyFont="1" applyFill="1" applyBorder="1" applyAlignment="1">
      <alignment horizontal="center" vertical="center" wrapText="1" readingOrder="1"/>
    </xf>
    <xf numFmtId="164" fontId="3" fillId="2" borderId="28" xfId="0" applyNumberFormat="1" applyFont="1" applyFill="1" applyBorder="1" applyAlignment="1">
      <alignment horizontal="left" vertical="center" wrapText="1" indent="4" readingOrder="1"/>
    </xf>
    <xf numFmtId="164" fontId="3" fillId="2" borderId="61" xfId="0" applyNumberFormat="1" applyFont="1" applyFill="1" applyBorder="1" applyAlignment="1">
      <alignment vertical="center" wrapText="1" readingOrder="1"/>
    </xf>
    <xf numFmtId="164" fontId="3" fillId="2" borderId="61" xfId="0" applyNumberFormat="1" applyFont="1" applyFill="1" applyBorder="1" applyAlignment="1">
      <alignment horizontal="center" vertical="center" wrapText="1" readingOrder="1"/>
    </xf>
    <xf numFmtId="164" fontId="7" fillId="2" borderId="14" xfId="0" applyNumberFormat="1" applyFont="1" applyFill="1" applyBorder="1" applyAlignment="1">
      <alignment vertical="center" wrapText="1" readingOrder="1"/>
    </xf>
    <xf numFmtId="0" fontId="12" fillId="5" borderId="12" xfId="0" applyFont="1" applyFill="1" applyBorder="1" applyAlignment="1">
      <alignment vertical="center" wrapText="1" readingOrder="1"/>
    </xf>
    <xf numFmtId="0" fontId="12" fillId="5" borderId="12" xfId="0" applyFont="1" applyFill="1" applyBorder="1" applyAlignment="1">
      <alignment horizontal="center" vertical="center" wrapText="1" readingOrder="1"/>
    </xf>
    <xf numFmtId="164" fontId="3" fillId="2" borderId="12" xfId="0" applyNumberFormat="1" applyFont="1" applyFill="1" applyBorder="1" applyAlignment="1">
      <alignment horizontal="left" vertical="center" wrapText="1" indent="3" readingOrder="1"/>
    </xf>
    <xf numFmtId="0" fontId="12" fillId="5" borderId="48" xfId="0" applyFont="1" applyFill="1" applyBorder="1" applyAlignment="1">
      <alignment vertical="center" wrapText="1" readingOrder="1"/>
    </xf>
    <xf numFmtId="0" fontId="12" fillId="5" borderId="48" xfId="0" applyFont="1" applyFill="1" applyBorder="1" applyAlignment="1">
      <alignment horizontal="center" vertical="center" wrapText="1" readingOrder="1"/>
    </xf>
    <xf numFmtId="164" fontId="10" fillId="5" borderId="48" xfId="0" applyNumberFormat="1" applyFont="1" applyFill="1" applyBorder="1" applyAlignment="1">
      <alignment horizontal="left" vertical="center" wrapText="1" indent="1" readingOrder="1"/>
    </xf>
    <xf numFmtId="164" fontId="10" fillId="5" borderId="55" xfId="0" applyNumberFormat="1" applyFont="1" applyFill="1" applyBorder="1" applyAlignment="1">
      <alignment vertical="center" wrapText="1" readingOrder="1"/>
    </xf>
    <xf numFmtId="164" fontId="3" fillId="5" borderId="14" xfId="0" applyNumberFormat="1" applyFont="1" applyFill="1" applyBorder="1" applyAlignment="1">
      <alignment vertical="center" wrapText="1" readingOrder="1"/>
    </xf>
    <xf numFmtId="164" fontId="3" fillId="5" borderId="15" xfId="0" applyNumberFormat="1" applyFont="1" applyFill="1" applyBorder="1" applyAlignment="1">
      <alignment vertical="center" wrapText="1" readingOrder="1"/>
    </xf>
    <xf numFmtId="10" fontId="5" fillId="2" borderId="0" xfId="2" applyNumberFormat="1" applyFont="1" applyFill="1" applyBorder="1" applyAlignment="1">
      <alignment vertical="center"/>
    </xf>
    <xf numFmtId="164" fontId="5" fillId="2" borderId="0" xfId="0" applyNumberFormat="1" applyFont="1" applyFill="1"/>
    <xf numFmtId="164" fontId="3" fillId="2" borderId="16" xfId="0" applyNumberFormat="1" applyFont="1" applyFill="1" applyBorder="1" applyAlignment="1">
      <alignment horizontal="center" vertical="center" wrapText="1" readingOrder="1"/>
    </xf>
    <xf numFmtId="164" fontId="3" fillId="2" borderId="61" xfId="0" applyNumberFormat="1" applyFont="1" applyFill="1" applyBorder="1" applyAlignment="1">
      <alignment horizontal="left" vertical="center" wrapText="1" indent="4" readingOrder="1"/>
    </xf>
    <xf numFmtId="164" fontId="10" fillId="5" borderId="48" xfId="0" applyNumberFormat="1" applyFont="1" applyFill="1" applyBorder="1" applyAlignment="1">
      <alignment horizontal="center" vertical="center" wrapText="1" readingOrder="1"/>
    </xf>
    <xf numFmtId="164" fontId="7" fillId="5" borderId="13" xfId="0" applyNumberFormat="1" applyFont="1" applyFill="1" applyBorder="1" applyAlignment="1">
      <alignment vertical="center" wrapText="1" readingOrder="1"/>
    </xf>
    <xf numFmtId="164" fontId="7" fillId="5" borderId="13" xfId="0" applyNumberFormat="1" applyFont="1" applyFill="1" applyBorder="1" applyAlignment="1">
      <alignment horizontal="left" vertical="center" wrapText="1" indent="2" readingOrder="1"/>
    </xf>
    <xf numFmtId="164" fontId="3" fillId="2" borderId="61" xfId="0" applyNumberFormat="1" applyFont="1" applyFill="1" applyBorder="1" applyAlignment="1">
      <alignment horizontal="left" vertical="center" wrapText="1" indent="3" readingOrder="1"/>
    </xf>
    <xf numFmtId="164" fontId="3" fillId="2" borderId="55" xfId="0" applyNumberFormat="1" applyFont="1" applyFill="1" applyBorder="1" applyAlignment="1">
      <alignment horizontal="left" vertical="center" wrapText="1" indent="3" readingOrder="1"/>
    </xf>
    <xf numFmtId="164" fontId="6" fillId="4" borderId="12" xfId="0" applyNumberFormat="1" applyFont="1" applyFill="1" applyBorder="1" applyAlignment="1">
      <alignment horizontal="left" vertical="center" wrapText="1" indent="1" readingOrder="1"/>
    </xf>
    <xf numFmtId="164" fontId="10" fillId="5" borderId="12" xfId="0" applyNumberFormat="1" applyFont="1" applyFill="1" applyBorder="1" applyAlignment="1">
      <alignment horizontal="left" vertical="center" wrapText="1" indent="2" readingOrder="1"/>
    </xf>
    <xf numFmtId="164" fontId="7" fillId="5" borderId="12" xfId="0" applyNumberFormat="1" applyFont="1" applyFill="1" applyBorder="1" applyAlignment="1">
      <alignment horizontal="left" vertical="center" wrapText="1" indent="3" readingOrder="1"/>
    </xf>
    <xf numFmtId="0" fontId="13" fillId="2" borderId="62" xfId="0" applyFont="1" applyFill="1" applyBorder="1" applyAlignment="1">
      <alignment vertical="center" wrapText="1" readingOrder="1"/>
    </xf>
    <xf numFmtId="0" fontId="13" fillId="2" borderId="61" xfId="0" applyFont="1" applyFill="1" applyBorder="1" applyAlignment="1">
      <alignment horizontal="left" vertical="center" wrapText="1" indent="4" readingOrder="1"/>
    </xf>
    <xf numFmtId="164" fontId="10" fillId="5" borderId="48" xfId="0" applyNumberFormat="1" applyFont="1" applyFill="1" applyBorder="1" applyAlignment="1">
      <alignment vertical="center" wrapText="1" readingOrder="1"/>
    </xf>
    <xf numFmtId="164" fontId="3" fillId="2" borderId="48" xfId="0" applyNumberFormat="1" applyFont="1" applyFill="1" applyBorder="1" applyAlignment="1">
      <alignment horizontal="center" vertical="center" wrapText="1" readingOrder="1"/>
    </xf>
    <xf numFmtId="164" fontId="3" fillId="2" borderId="14" xfId="0" applyNumberFormat="1" applyFont="1" applyFill="1" applyBorder="1" applyAlignment="1">
      <alignment horizontal="left" vertical="center" wrapText="1" indent="3" readingOrder="1"/>
    </xf>
    <xf numFmtId="164" fontId="10" fillId="2" borderId="55" xfId="0" applyNumberFormat="1" applyFont="1" applyFill="1" applyBorder="1" applyAlignment="1">
      <alignment vertical="center" wrapText="1" readingOrder="1"/>
    </xf>
    <xf numFmtId="164" fontId="6" fillId="3" borderId="13" xfId="0" applyNumberFormat="1" applyFont="1" applyFill="1" applyBorder="1" applyAlignment="1">
      <alignment horizontal="left" vertical="center" wrapText="1" readingOrder="1"/>
    </xf>
    <xf numFmtId="164" fontId="6" fillId="3" borderId="17" xfId="0" applyNumberFormat="1" applyFont="1" applyFill="1" applyBorder="1" applyAlignment="1">
      <alignment vertical="center" wrapText="1" readingOrder="1"/>
    </xf>
    <xf numFmtId="0" fontId="14" fillId="2" borderId="15" xfId="0" applyFont="1" applyFill="1" applyBorder="1" applyAlignment="1">
      <alignment vertical="center" wrapText="1" readingOrder="1"/>
    </xf>
    <xf numFmtId="0" fontId="14" fillId="2" borderId="15" xfId="0" applyFont="1" applyFill="1" applyBorder="1" applyAlignment="1">
      <alignment horizontal="left" vertical="center" wrapText="1" readingOrder="1"/>
    </xf>
    <xf numFmtId="165" fontId="3" fillId="2" borderId="0" xfId="1" applyFont="1" applyFill="1" applyBorder="1" applyAlignment="1">
      <alignment vertical="center"/>
    </xf>
    <xf numFmtId="0" fontId="3" fillId="2" borderId="0" xfId="2" applyNumberFormat="1" applyFont="1" applyFill="1" applyBorder="1" applyAlignment="1">
      <alignment vertical="center"/>
    </xf>
    <xf numFmtId="0" fontId="3" fillId="2" borderId="0" xfId="0" applyFont="1" applyFill="1"/>
    <xf numFmtId="0" fontId="14" fillId="2" borderId="40" xfId="0" applyFont="1" applyFill="1" applyBorder="1" applyAlignment="1">
      <alignment vertical="center" wrapText="1" readingOrder="1"/>
    </xf>
    <xf numFmtId="164" fontId="3" fillId="2" borderId="40" xfId="0" applyNumberFormat="1" applyFont="1" applyFill="1" applyBorder="1" applyAlignment="1">
      <alignment horizontal="center" vertical="center" wrapText="1" readingOrder="1"/>
    </xf>
    <xf numFmtId="0" fontId="14" fillId="2" borderId="40" xfId="0" applyFont="1" applyFill="1" applyBorder="1" applyAlignment="1">
      <alignment horizontal="left" vertical="center" wrapText="1" readingOrder="1"/>
    </xf>
    <xf numFmtId="164" fontId="6" fillId="3" borderId="12" xfId="0" applyNumberFormat="1" applyFont="1" applyFill="1" applyBorder="1" applyAlignment="1">
      <alignment vertical="center" wrapText="1" readingOrder="1"/>
    </xf>
    <xf numFmtId="164" fontId="15" fillId="2" borderId="0" xfId="0" applyNumberFormat="1" applyFont="1" applyFill="1"/>
    <xf numFmtId="164" fontId="16" fillId="2" borderId="0" xfId="0" applyNumberFormat="1" applyFont="1" applyFill="1"/>
    <xf numFmtId="164" fontId="7" fillId="2" borderId="0" xfId="0" applyNumberFormat="1" applyFont="1" applyFill="1" applyAlignment="1">
      <alignment horizontal="center" vertical="center" wrapText="1" readingOrder="1"/>
    </xf>
    <xf numFmtId="164" fontId="19" fillId="2" borderId="0" xfId="0" applyNumberFormat="1" applyFont="1" applyFill="1"/>
    <xf numFmtId="165" fontId="19" fillId="2" borderId="0" xfId="1" applyFont="1" applyFill="1" applyBorder="1"/>
    <xf numFmtId="165" fontId="3" fillId="2" borderId="0" xfId="1" applyFont="1" applyFill="1" applyBorder="1"/>
    <xf numFmtId="165" fontId="20" fillId="2" borderId="0" xfId="1" applyFont="1" applyFill="1"/>
    <xf numFmtId="165" fontId="16" fillId="2" borderId="0" xfId="1" applyFont="1" applyFill="1" applyBorder="1"/>
    <xf numFmtId="164" fontId="3" fillId="2" borderId="0" xfId="0" applyNumberFormat="1" applyFont="1" applyFill="1" applyAlignment="1">
      <alignment wrapText="1"/>
    </xf>
    <xf numFmtId="166" fontId="14" fillId="2" borderId="63" xfId="0" applyNumberFormat="1" applyFont="1" applyFill="1" applyBorder="1" applyAlignment="1">
      <alignment horizontal="right" vertical="center" wrapText="1" readingOrder="1"/>
    </xf>
    <xf numFmtId="166" fontId="14" fillId="2" borderId="0" xfId="0" applyNumberFormat="1" applyFont="1" applyFill="1" applyAlignment="1">
      <alignment horizontal="right" vertical="center" wrapText="1" readingOrder="1"/>
    </xf>
    <xf numFmtId="0" fontId="3" fillId="0" borderId="1" xfId="3" applyFont="1" applyBorder="1"/>
    <xf numFmtId="0" fontId="4" fillId="0" borderId="2" xfId="3" applyFont="1" applyBorder="1"/>
    <xf numFmtId="0" fontId="4" fillId="0" borderId="3" xfId="3" applyFont="1" applyBorder="1"/>
    <xf numFmtId="0" fontId="3" fillId="0" borderId="0" xfId="3" applyFont="1"/>
    <xf numFmtId="0" fontId="3" fillId="0" borderId="4" xfId="3" applyFont="1" applyBorder="1"/>
    <xf numFmtId="0" fontId="6" fillId="0" borderId="0" xfId="3" applyFont="1"/>
    <xf numFmtId="0" fontId="6" fillId="0" borderId="5" xfId="3" applyFont="1" applyBorder="1"/>
    <xf numFmtId="0" fontId="3" fillId="0" borderId="6" xfId="3" applyFont="1" applyBorder="1"/>
    <xf numFmtId="0" fontId="6" fillId="0" borderId="7" xfId="3" applyFont="1" applyBorder="1"/>
    <xf numFmtId="0" fontId="6" fillId="0" borderId="8" xfId="3" applyFont="1" applyBorder="1"/>
    <xf numFmtId="0" fontId="6" fillId="0" borderId="0" xfId="3" applyFont="1" applyAlignment="1" applyProtection="1">
      <alignment horizontal="left"/>
      <protection locked="0"/>
    </xf>
    <xf numFmtId="3" fontId="3" fillId="0" borderId="0" xfId="3" applyNumberFormat="1" applyFont="1"/>
    <xf numFmtId="3" fontId="7" fillId="0" borderId="0" xfId="3" applyNumberFormat="1" applyFont="1" applyAlignment="1">
      <alignment horizontal="right"/>
    </xf>
    <xf numFmtId="0" fontId="7" fillId="0" borderId="0" xfId="3" applyFont="1"/>
    <xf numFmtId="3" fontId="7" fillId="0" borderId="0" xfId="3" applyNumberFormat="1" applyFont="1"/>
    <xf numFmtId="164" fontId="7" fillId="3" borderId="12" xfId="3" applyNumberFormat="1" applyFont="1" applyFill="1" applyBorder="1" applyAlignment="1">
      <alignment horizontal="center" vertical="center" wrapText="1" readingOrder="1"/>
    </xf>
    <xf numFmtId="3" fontId="21" fillId="3" borderId="12" xfId="3" applyNumberFormat="1" applyFont="1" applyFill="1" applyBorder="1" applyAlignment="1">
      <alignment horizontal="center" vertical="center" wrapText="1" readingOrder="1"/>
    </xf>
    <xf numFmtId="164" fontId="6" fillId="3" borderId="13" xfId="3" applyNumberFormat="1" applyFont="1" applyFill="1" applyBorder="1" applyAlignment="1">
      <alignment vertical="center" wrapText="1" readingOrder="1"/>
    </xf>
    <xf numFmtId="0" fontId="9" fillId="0" borderId="0" xfId="3" applyFont="1"/>
    <xf numFmtId="164" fontId="6" fillId="4" borderId="12" xfId="3" applyNumberFormat="1" applyFont="1" applyFill="1" applyBorder="1" applyAlignment="1">
      <alignment vertical="center" wrapText="1" readingOrder="1"/>
    </xf>
    <xf numFmtId="0" fontId="12" fillId="5" borderId="12" xfId="3" applyFont="1" applyFill="1" applyBorder="1" applyAlignment="1">
      <alignment vertical="center" wrapText="1" readingOrder="1"/>
    </xf>
    <xf numFmtId="164" fontId="10" fillId="5" borderId="12" xfId="3" applyNumberFormat="1" applyFont="1" applyFill="1" applyBorder="1" applyAlignment="1">
      <alignment horizontal="center" vertical="center" wrapText="1" readingOrder="1"/>
    </xf>
    <xf numFmtId="164" fontId="10" fillId="5" borderId="12" xfId="3" applyNumberFormat="1" applyFont="1" applyFill="1" applyBorder="1" applyAlignment="1">
      <alignment horizontal="left" vertical="center" wrapText="1" indent="1" readingOrder="1"/>
    </xf>
    <xf numFmtId="164" fontId="7" fillId="5" borderId="12" xfId="3" applyNumberFormat="1" applyFont="1" applyFill="1" applyBorder="1" applyAlignment="1">
      <alignment vertical="center" wrapText="1" readingOrder="1"/>
    </xf>
    <xf numFmtId="3" fontId="13" fillId="5" borderId="15" xfId="3" applyNumberFormat="1" applyFont="1" applyFill="1" applyBorder="1" applyAlignment="1">
      <alignment vertical="center" wrapText="1" readingOrder="1"/>
    </xf>
    <xf numFmtId="164" fontId="7" fillId="0" borderId="14" xfId="3" applyNumberFormat="1" applyFont="1" applyBorder="1" applyAlignment="1">
      <alignment vertical="center" wrapText="1" readingOrder="1"/>
    </xf>
    <xf numFmtId="164" fontId="7" fillId="0" borderId="14" xfId="3" applyNumberFormat="1" applyFont="1" applyBorder="1" applyAlignment="1">
      <alignment horizontal="center" vertical="center" wrapText="1" readingOrder="1"/>
    </xf>
    <xf numFmtId="164" fontId="7" fillId="0" borderId="12" xfId="3" applyNumberFormat="1" applyFont="1" applyBorder="1" applyAlignment="1">
      <alignment vertical="center" wrapText="1" readingOrder="1"/>
    </xf>
    <xf numFmtId="164" fontId="3" fillId="0" borderId="13" xfId="3" applyNumberFormat="1" applyFont="1" applyBorder="1" applyAlignment="1">
      <alignment vertical="center" wrapText="1" readingOrder="1"/>
    </xf>
    <xf numFmtId="164" fontId="3" fillId="0" borderId="13" xfId="3" applyNumberFormat="1" applyFont="1" applyBorder="1" applyAlignment="1">
      <alignment horizontal="center" vertical="center" wrapText="1" readingOrder="1"/>
    </xf>
    <xf numFmtId="164" fontId="3" fillId="0" borderId="12" xfId="3" applyNumberFormat="1" applyFont="1" applyBorder="1" applyAlignment="1">
      <alignment vertical="center" wrapText="1" readingOrder="1"/>
    </xf>
    <xf numFmtId="164" fontId="3" fillId="0" borderId="15" xfId="3" applyNumberFormat="1" applyFont="1" applyBorder="1" applyAlignment="1">
      <alignment vertical="center" wrapText="1" readingOrder="1"/>
    </xf>
    <xf numFmtId="3" fontId="13" fillId="0" borderId="15" xfId="3" applyNumberFormat="1" applyFont="1" applyBorder="1" applyAlignment="1">
      <alignment vertical="center" wrapText="1" readingOrder="1"/>
    </xf>
    <xf numFmtId="164" fontId="6" fillId="3" borderId="12" xfId="3" applyNumberFormat="1" applyFont="1" applyFill="1" applyBorder="1" applyAlignment="1">
      <alignment horizontal="left" vertical="center" wrapText="1" readingOrder="1"/>
    </xf>
    <xf numFmtId="164" fontId="6" fillId="3" borderId="12" xfId="3" applyNumberFormat="1" applyFont="1" applyFill="1" applyBorder="1" applyAlignment="1">
      <alignment horizontal="center" vertical="center" wrapText="1" readingOrder="1"/>
    </xf>
    <xf numFmtId="164" fontId="6" fillId="3" borderId="12" xfId="3" applyNumberFormat="1" applyFont="1" applyFill="1" applyBorder="1" applyAlignment="1">
      <alignment vertical="center" wrapText="1" readingOrder="1"/>
    </xf>
    <xf numFmtId="0" fontId="14" fillId="0" borderId="28" xfId="3" applyFont="1" applyBorder="1" applyAlignment="1">
      <alignment horizontal="left" vertical="center" wrapText="1" readingOrder="1"/>
    </xf>
    <xf numFmtId="164" fontId="3" fillId="0" borderId="28" xfId="3" applyNumberFormat="1" applyFont="1" applyBorder="1" applyAlignment="1">
      <alignment vertical="center" wrapText="1" readingOrder="1"/>
    </xf>
    <xf numFmtId="164" fontId="3" fillId="0" borderId="15" xfId="3" applyNumberFormat="1" applyFont="1" applyBorder="1" applyAlignment="1">
      <alignment horizontal="center" vertical="center" wrapText="1" readingOrder="1"/>
    </xf>
    <xf numFmtId="0" fontId="14" fillId="0" borderId="15" xfId="3" applyFont="1" applyBorder="1" applyAlignment="1">
      <alignment horizontal="left" vertical="center" wrapText="1" readingOrder="1"/>
    </xf>
    <xf numFmtId="164" fontId="3" fillId="0" borderId="55" xfId="3" applyNumberFormat="1" applyFont="1" applyBorder="1" applyAlignment="1">
      <alignment horizontal="center" vertical="center" wrapText="1" readingOrder="1"/>
    </xf>
    <xf numFmtId="0" fontId="14" fillId="0" borderId="64" xfId="3" applyFont="1" applyBorder="1" applyAlignment="1">
      <alignment horizontal="left" vertical="center" wrapText="1" readingOrder="1"/>
    </xf>
    <xf numFmtId="164" fontId="3" fillId="0" borderId="61" xfId="3" applyNumberFormat="1" applyFont="1" applyBorder="1" applyAlignment="1">
      <alignment vertical="center" wrapText="1" readingOrder="1"/>
    </xf>
    <xf numFmtId="3" fontId="7" fillId="3" borderId="12" xfId="3" applyNumberFormat="1" applyFont="1" applyFill="1" applyBorder="1" applyAlignment="1">
      <alignment vertical="center"/>
    </xf>
    <xf numFmtId="164" fontId="3" fillId="0" borderId="0" xfId="3" applyNumberFormat="1" applyFont="1"/>
    <xf numFmtId="165" fontId="3" fillId="0" borderId="0" xfId="4" applyFont="1"/>
    <xf numFmtId="43" fontId="3" fillId="0" borderId="0" xfId="3" applyNumberFormat="1" applyFont="1"/>
    <xf numFmtId="0" fontId="3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2" borderId="4" xfId="0" applyFont="1" applyFill="1" applyBorder="1"/>
    <xf numFmtId="0" fontId="6" fillId="2" borderId="0" xfId="0" applyFont="1" applyFill="1"/>
    <xf numFmtId="0" fontId="6" fillId="2" borderId="5" xfId="0" applyFont="1" applyFill="1" applyBorder="1"/>
    <xf numFmtId="0" fontId="3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6" fillId="2" borderId="0" xfId="0" applyFont="1" applyFill="1" applyAlignment="1" applyProtection="1">
      <alignment horizontal="left"/>
      <protection locked="0"/>
    </xf>
    <xf numFmtId="3" fontId="3" fillId="2" borderId="0" xfId="0" applyNumberFormat="1" applyFont="1" applyFill="1"/>
    <xf numFmtId="3" fontId="7" fillId="2" borderId="0" xfId="0" applyNumberFormat="1" applyFont="1" applyFill="1" applyAlignment="1">
      <alignment horizontal="right"/>
    </xf>
    <xf numFmtId="0" fontId="7" fillId="2" borderId="0" xfId="0" applyFont="1" applyFill="1"/>
    <xf numFmtId="3" fontId="7" fillId="2" borderId="0" xfId="0" applyNumberFormat="1" applyFont="1" applyFill="1"/>
    <xf numFmtId="164" fontId="10" fillId="3" borderId="12" xfId="0" applyNumberFormat="1" applyFont="1" applyFill="1" applyBorder="1" applyAlignment="1">
      <alignment horizontal="center" vertical="center" wrapText="1" readingOrder="1"/>
    </xf>
    <xf numFmtId="3" fontId="12" fillId="3" borderId="12" xfId="0" applyNumberFormat="1" applyFont="1" applyFill="1" applyBorder="1" applyAlignment="1">
      <alignment horizontal="center" vertical="center" wrapText="1" readingOrder="1"/>
    </xf>
    <xf numFmtId="0" fontId="5" fillId="2" borderId="0" xfId="0" applyFont="1" applyFill="1"/>
    <xf numFmtId="164" fontId="10" fillId="3" borderId="12" xfId="0" applyNumberFormat="1" applyFont="1" applyFill="1" applyBorder="1" applyAlignment="1">
      <alignment vertical="center" wrapText="1" readingOrder="1"/>
    </xf>
    <xf numFmtId="3" fontId="5" fillId="2" borderId="0" xfId="0" applyNumberFormat="1" applyFont="1" applyFill="1"/>
    <xf numFmtId="164" fontId="10" fillId="4" borderId="12" xfId="0" applyNumberFormat="1" applyFont="1" applyFill="1" applyBorder="1" applyAlignment="1">
      <alignment horizontal="left" vertical="center" wrapText="1" readingOrder="1"/>
    </xf>
    <xf numFmtId="0" fontId="10" fillId="2" borderId="0" xfId="0" applyFont="1" applyFill="1"/>
    <xf numFmtId="0" fontId="22" fillId="2" borderId="0" xfId="0" applyFont="1" applyFill="1" applyAlignment="1">
      <alignment vertical="center" wrapText="1" readingOrder="1"/>
    </xf>
    <xf numFmtId="165" fontId="23" fillId="2" borderId="0" xfId="1" applyFont="1" applyFill="1"/>
    <xf numFmtId="164" fontId="10" fillId="2" borderId="12" xfId="0" applyNumberFormat="1" applyFont="1" applyFill="1" applyBorder="1" applyAlignment="1">
      <alignment vertical="center" wrapText="1" readingOrder="1"/>
    </xf>
    <xf numFmtId="164" fontId="10" fillId="2" borderId="12" xfId="0" applyNumberFormat="1" applyFont="1" applyFill="1" applyBorder="1" applyAlignment="1">
      <alignment horizontal="center" vertical="center" wrapText="1" readingOrder="1"/>
    </xf>
    <xf numFmtId="164" fontId="10" fillId="2" borderId="12" xfId="0" applyNumberFormat="1" applyFont="1" applyFill="1" applyBorder="1" applyAlignment="1">
      <alignment horizontal="left" vertical="center" wrapText="1" indent="1" readingOrder="1"/>
    </xf>
    <xf numFmtId="0" fontId="14" fillId="2" borderId="0" xfId="0" applyFont="1" applyFill="1" applyAlignment="1">
      <alignment vertical="center" wrapText="1" readingOrder="1"/>
    </xf>
    <xf numFmtId="165" fontId="24" fillId="2" borderId="0" xfId="1" applyFont="1" applyFill="1"/>
    <xf numFmtId="167" fontId="23" fillId="2" borderId="0" xfId="1" applyNumberFormat="1" applyFont="1" applyFill="1"/>
    <xf numFmtId="164" fontId="5" fillId="5" borderId="12" xfId="0" applyNumberFormat="1" applyFont="1" applyFill="1" applyBorder="1" applyAlignment="1">
      <alignment horizontal="center" vertical="center" wrapText="1" readingOrder="1"/>
    </xf>
    <xf numFmtId="164" fontId="10" fillId="2" borderId="12" xfId="0" applyNumberFormat="1" applyFont="1" applyFill="1" applyBorder="1" applyAlignment="1">
      <alignment horizontal="left" vertical="center" wrapText="1" indent="2" readingOrder="1"/>
    </xf>
    <xf numFmtId="164" fontId="3" fillId="6" borderId="12" xfId="0" applyNumberFormat="1" applyFont="1" applyFill="1" applyBorder="1" applyAlignment="1">
      <alignment vertical="center" wrapText="1" readingOrder="1"/>
    </xf>
    <xf numFmtId="0" fontId="12" fillId="2" borderId="12" xfId="0" applyFont="1" applyFill="1" applyBorder="1" applyAlignment="1">
      <alignment vertical="center" wrapText="1" readingOrder="1"/>
    </xf>
    <xf numFmtId="0" fontId="25" fillId="2" borderId="0" xfId="0" applyFont="1" applyFill="1" applyAlignment="1">
      <alignment vertical="center" wrapText="1" readingOrder="1"/>
    </xf>
    <xf numFmtId="165" fontId="5" fillId="2" borderId="0" xfId="1" applyFont="1" applyFill="1"/>
    <xf numFmtId="0" fontId="13" fillId="2" borderId="12" xfId="0" applyFont="1" applyFill="1" applyBorder="1" applyAlignment="1">
      <alignment vertical="center" wrapText="1" readingOrder="1"/>
    </xf>
    <xf numFmtId="0" fontId="13" fillId="2" borderId="0" xfId="0" applyFont="1" applyFill="1" applyAlignment="1">
      <alignment vertical="center" wrapText="1" readingOrder="1"/>
    </xf>
    <xf numFmtId="165" fontId="3" fillId="2" borderId="0" xfId="1" applyFont="1" applyFill="1"/>
    <xf numFmtId="3" fontId="10" fillId="2" borderId="0" xfId="0" applyNumberFormat="1" applyFont="1" applyFill="1"/>
    <xf numFmtId="164" fontId="10" fillId="3" borderId="12" xfId="0" applyNumberFormat="1" applyFont="1" applyFill="1" applyBorder="1" applyAlignment="1">
      <alignment horizontal="left" vertical="center" wrapText="1" readingOrder="1"/>
    </xf>
    <xf numFmtId="165" fontId="5" fillId="2" borderId="0" xfId="1" applyFont="1" applyFill="1" applyBorder="1"/>
    <xf numFmtId="164" fontId="10" fillId="2" borderId="12" xfId="0" applyNumberFormat="1" applyFont="1" applyFill="1" applyBorder="1" applyAlignment="1">
      <alignment horizontal="left" vertical="center" wrapText="1" indent="3" readingOrder="1"/>
    </xf>
    <xf numFmtId="164" fontId="3" fillId="2" borderId="12" xfId="0" applyNumberFormat="1" applyFont="1" applyFill="1" applyBorder="1" applyAlignment="1">
      <alignment horizontal="justify" vertical="center" wrapText="1" readingOrder="1"/>
    </xf>
    <xf numFmtId="167" fontId="24" fillId="2" borderId="0" xfId="1" applyNumberFormat="1" applyFont="1" applyFill="1"/>
    <xf numFmtId="167" fontId="3" fillId="2" borderId="0" xfId="0" applyNumberFormat="1" applyFont="1" applyFill="1"/>
    <xf numFmtId="3" fontId="10" fillId="7" borderId="12" xfId="0" applyNumberFormat="1" applyFont="1" applyFill="1" applyBorder="1" applyAlignment="1">
      <alignment vertical="center"/>
    </xf>
    <xf numFmtId="164" fontId="10" fillId="7" borderId="12" xfId="0" applyNumberFormat="1" applyFont="1" applyFill="1" applyBorder="1" applyAlignment="1">
      <alignment vertical="center"/>
    </xf>
    <xf numFmtId="165" fontId="7" fillId="2" borderId="0" xfId="1" applyFont="1" applyFill="1"/>
    <xf numFmtId="3" fontId="16" fillId="2" borderId="0" xfId="0" applyNumberFormat="1" applyFont="1" applyFill="1"/>
    <xf numFmtId="43" fontId="3" fillId="2" borderId="0" xfId="0" applyNumberFormat="1" applyFont="1" applyFill="1"/>
    <xf numFmtId="0" fontId="3" fillId="2" borderId="0" xfId="0" applyFont="1" applyFill="1" applyAlignment="1">
      <alignment vertical="center"/>
    </xf>
    <xf numFmtId="3" fontId="3" fillId="0" borderId="0" xfId="0" applyNumberFormat="1" applyFont="1"/>
    <xf numFmtId="0" fontId="7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164" fontId="3" fillId="0" borderId="12" xfId="0" applyNumberFormat="1" applyFont="1" applyBorder="1" applyAlignment="1">
      <alignment vertical="center" wrapText="1" readingOrder="1"/>
    </xf>
    <xf numFmtId="164" fontId="17" fillId="2" borderId="0" xfId="0" applyNumberFormat="1" applyFont="1" applyFill="1" applyAlignment="1">
      <alignment vertical="center" wrapText="1" readingOrder="1"/>
    </xf>
    <xf numFmtId="164" fontId="18" fillId="2" borderId="0" xfId="0" applyNumberFormat="1" applyFont="1" applyFill="1"/>
    <xf numFmtId="164" fontId="15" fillId="2" borderId="0" xfId="0" applyNumberFormat="1" applyFont="1" applyFill="1" applyAlignment="1">
      <alignment horizontal="center"/>
    </xf>
    <xf numFmtId="165" fontId="15" fillId="2" borderId="0" xfId="1" applyFont="1" applyFill="1"/>
    <xf numFmtId="164" fontId="15" fillId="2" borderId="0" xfId="0" applyNumberFormat="1" applyFont="1" applyFill="1" applyAlignment="1">
      <alignment vertic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164" fontId="7" fillId="2" borderId="11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 vertical="center" wrapText="1" readingOrder="1"/>
    </xf>
    <xf numFmtId="164" fontId="7" fillId="0" borderId="1" xfId="3" applyNumberFormat="1" applyFont="1" applyBorder="1" applyAlignment="1">
      <alignment horizontal="center"/>
    </xf>
    <xf numFmtId="164" fontId="7" fillId="0" borderId="3" xfId="3" applyNumberFormat="1" applyFont="1" applyBorder="1" applyAlignment="1">
      <alignment horizontal="center"/>
    </xf>
    <xf numFmtId="164" fontId="7" fillId="0" borderId="6" xfId="3" applyNumberFormat="1" applyFont="1" applyBorder="1" applyAlignment="1">
      <alignment horizontal="center"/>
    </xf>
    <xf numFmtId="164" fontId="7" fillId="0" borderId="8" xfId="3" applyNumberFormat="1" applyFont="1" applyBorder="1" applyAlignment="1">
      <alignment horizontal="center"/>
    </xf>
    <xf numFmtId="0" fontId="7" fillId="3" borderId="59" xfId="3" applyFont="1" applyFill="1" applyBorder="1" applyAlignment="1">
      <alignment horizontal="center" vertical="center"/>
    </xf>
    <xf numFmtId="0" fontId="7" fillId="3" borderId="58" xfId="3" applyFont="1" applyFill="1" applyBorder="1" applyAlignment="1">
      <alignment horizontal="center" vertical="center"/>
    </xf>
    <xf numFmtId="0" fontId="7" fillId="3" borderId="20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4" fillId="0" borderId="5" xfId="3" applyFont="1" applyBorder="1" applyAlignment="1">
      <alignment horizontal="center"/>
    </xf>
    <xf numFmtId="0" fontId="5" fillId="0" borderId="1" xfId="3" applyFont="1" applyBorder="1" applyAlignment="1">
      <alignment horizontal="left" vertical="center"/>
    </xf>
    <xf numFmtId="0" fontId="5" fillId="0" borderId="3" xfId="3" applyFont="1" applyBorder="1" applyAlignment="1">
      <alignment horizontal="left" vertical="center"/>
    </xf>
    <xf numFmtId="0" fontId="6" fillId="0" borderId="4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6" fillId="0" borderId="5" xfId="3" applyFont="1" applyBorder="1" applyAlignment="1">
      <alignment horizontal="center"/>
    </xf>
    <xf numFmtId="0" fontId="5" fillId="0" borderId="4" xfId="3" applyFont="1" applyBorder="1" applyAlignment="1">
      <alignment horizontal="left" vertical="center"/>
    </xf>
    <xf numFmtId="0" fontId="5" fillId="0" borderId="5" xfId="3" applyFont="1" applyBorder="1" applyAlignment="1">
      <alignment horizontal="left" vertical="center"/>
    </xf>
    <xf numFmtId="0" fontId="5" fillId="0" borderId="6" xfId="3" applyFont="1" applyBorder="1" applyAlignment="1">
      <alignment horizontal="left" vertical="center" wrapText="1"/>
    </xf>
    <xf numFmtId="0" fontId="5" fillId="0" borderId="8" xfId="3" applyFont="1" applyBorder="1" applyAlignment="1">
      <alignment horizontal="left" vertical="center" wrapText="1"/>
    </xf>
    <xf numFmtId="0" fontId="10" fillId="7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</cellXfs>
  <cellStyles count="5">
    <cellStyle name="Millares" xfId="1" builtinId="3"/>
    <cellStyle name="Millares 2" xfId="4" xr:uid="{01E9B51F-859B-409F-914C-7A3661C8D2AA}"/>
    <cellStyle name="Normal" xfId="0" builtinId="0"/>
    <cellStyle name="Normal 2" xfId="3" xr:uid="{8304E246-EB79-44B9-8B77-D397247E647B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D19C9CF-D91C-4D0C-ACDA-1FEA7965418B@DANE.GOV.CO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cid:6D19C9CF-D91C-4D0C-ACDA-1FEA7965418B@DANE.GOV.CO" TargetMode="External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6D19C9CF-D91C-4D0C-ACDA-1FEA7965418B@DANE.GOV.CO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247650</xdr:rowOff>
    </xdr:from>
    <xdr:to>
      <xdr:col>2</xdr:col>
      <xdr:colOff>323850</xdr:colOff>
      <xdr:row>2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49D982-7408-47F5-948C-4348C3948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47650"/>
          <a:ext cx="1714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809626</xdr:colOff>
      <xdr:row>0</xdr:row>
      <xdr:rowOff>152401</xdr:rowOff>
    </xdr:from>
    <xdr:to>
      <xdr:col>2</xdr:col>
      <xdr:colOff>2428876</xdr:colOff>
      <xdr:row>2</xdr:row>
      <xdr:rowOff>285750</xdr:rowOff>
    </xdr:to>
    <xdr:pic>
      <xdr:nvPicPr>
        <xdr:cNvPr id="3" name="90F09A81-5214-4FC3-8CA3-AFB3377FD0C7">
          <a:extLst>
            <a:ext uri="{FF2B5EF4-FFF2-40B4-BE49-F238E27FC236}">
              <a16:creationId xmlns:a16="http://schemas.microsoft.com/office/drawing/2014/main" id="{EE36A693-BD1A-4309-9371-B74698962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1" y="152401"/>
          <a:ext cx="1619250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1038225</xdr:colOff>
      <xdr:row>0</xdr:row>
      <xdr:rowOff>38100</xdr:rowOff>
    </xdr:from>
    <xdr:to>
      <xdr:col>2</xdr:col>
      <xdr:colOff>2657475</xdr:colOff>
      <xdr:row>2</xdr:row>
      <xdr:rowOff>209550</xdr:rowOff>
    </xdr:to>
    <xdr:pic>
      <xdr:nvPicPr>
        <xdr:cNvPr id="2" name="90F09A81-5214-4FC3-8CA3-AFB3377FD0C7">
          <a:extLst>
            <a:ext uri="{FF2B5EF4-FFF2-40B4-BE49-F238E27FC236}">
              <a16:creationId xmlns:a16="http://schemas.microsoft.com/office/drawing/2014/main" id="{FA2BA5C2-6904-400F-ADCF-ECABFE169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8100"/>
          <a:ext cx="16192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2</xdr:col>
      <xdr:colOff>295275</xdr:colOff>
      <xdr:row>2</xdr:row>
      <xdr:rowOff>123825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4C8194C2-A36E-42CB-8DA7-FBDC7456B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1714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566257</xdr:colOff>
      <xdr:row>2</xdr:row>
      <xdr:rowOff>168671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BD7EBE-E62A-42BE-9BDF-6EB1DDB64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5057" cy="74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843359</xdr:colOff>
      <xdr:row>0</xdr:row>
      <xdr:rowOff>0</xdr:rowOff>
    </xdr:from>
    <xdr:to>
      <xdr:col>2</xdr:col>
      <xdr:colOff>2668984</xdr:colOff>
      <xdr:row>2</xdr:row>
      <xdr:rowOff>128984</xdr:rowOff>
    </xdr:to>
    <xdr:pic>
      <xdr:nvPicPr>
        <xdr:cNvPr id="3" name="90F09A81-5214-4FC3-8CA3-AFB3377FD0C7">
          <a:extLst>
            <a:ext uri="{FF2B5EF4-FFF2-40B4-BE49-F238E27FC236}">
              <a16:creationId xmlns:a16="http://schemas.microsoft.com/office/drawing/2014/main" id="{F7F34070-7DD2-4980-98EB-628FF2BCA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2159" y="0"/>
          <a:ext cx="1825625" cy="700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1E76B-B5A7-40F1-92A3-C05CD67F2358}">
  <dimension ref="A1:BJ169"/>
  <sheetViews>
    <sheetView tabSelected="1" workbookViewId="0">
      <pane ySplit="6" topLeftCell="A130" activePane="bottomLeft" state="frozen"/>
      <selection activeCell="G1" sqref="G1"/>
      <selection pane="bottomLeft" activeCell="BD148" sqref="BD148"/>
    </sheetView>
  </sheetViews>
  <sheetFormatPr baseColWidth="10" defaultRowHeight="11.25" x14ac:dyDescent="0.2"/>
  <cols>
    <col min="1" max="1" width="18.7109375" style="5" customWidth="1"/>
    <col min="2" max="2" width="4" style="13" bestFit="1" customWidth="1"/>
    <col min="3" max="3" width="48.7109375" style="5" customWidth="1"/>
    <col min="4" max="4" width="14.7109375" style="5" customWidth="1"/>
    <col min="5" max="5" width="14.42578125" style="5" customWidth="1"/>
    <col min="6" max="6" width="16.28515625" style="5" customWidth="1"/>
    <col min="7" max="7" width="16" style="5" customWidth="1"/>
    <col min="8" max="8" width="14.7109375" style="5" hidden="1" customWidth="1"/>
    <col min="9" max="9" width="13.7109375" style="5" hidden="1" customWidth="1"/>
    <col min="10" max="10" width="13.5703125" style="5" hidden="1" customWidth="1"/>
    <col min="11" max="11" width="12.5703125" style="5" hidden="1" customWidth="1"/>
    <col min="12" max="12" width="14.7109375" style="5" hidden="1" customWidth="1"/>
    <col min="13" max="13" width="14.140625" style="5" hidden="1" customWidth="1"/>
    <col min="14" max="14" width="11.140625" style="5" bestFit="1" customWidth="1"/>
    <col min="15" max="15" width="10.28515625" style="5" hidden="1" customWidth="1"/>
    <col min="16" max="16" width="11.42578125" style="5" hidden="1" customWidth="1"/>
    <col min="17" max="17" width="11.85546875" style="5" hidden="1" customWidth="1"/>
    <col min="18" max="18" width="14.140625" style="5" hidden="1" customWidth="1"/>
    <col min="19" max="19" width="13.5703125" style="5" hidden="1" customWidth="1"/>
    <col min="20" max="20" width="17.42578125" style="5" customWidth="1"/>
    <col min="21" max="21" width="16" style="5" hidden="1" customWidth="1"/>
    <col min="22" max="22" width="15" style="5" hidden="1" customWidth="1"/>
    <col min="23" max="23" width="16" style="5" hidden="1" customWidth="1"/>
    <col min="24" max="25" width="15" style="5" hidden="1" customWidth="1"/>
    <col min="26" max="26" width="16" style="5" hidden="1" customWidth="1"/>
    <col min="27" max="27" width="15" style="5" bestFit="1" customWidth="1"/>
    <col min="28" max="28" width="15" style="5" hidden="1" customWidth="1"/>
    <col min="29" max="29" width="11.140625" style="5" hidden="1" customWidth="1"/>
    <col min="30" max="30" width="15" style="5" hidden="1" customWidth="1"/>
    <col min="31" max="31" width="11.140625" style="5" hidden="1" customWidth="1"/>
    <col min="32" max="32" width="11.7109375" style="5" hidden="1" customWidth="1"/>
    <col min="33" max="33" width="16" style="5" customWidth="1"/>
    <col min="34" max="34" width="13.140625" style="5" hidden="1" customWidth="1"/>
    <col min="35" max="35" width="13.7109375" style="5" hidden="1" customWidth="1"/>
    <col min="36" max="36" width="14.5703125" style="5" hidden="1" customWidth="1"/>
    <col min="37" max="39" width="13.7109375" style="5" hidden="1" customWidth="1"/>
    <col min="40" max="40" width="13.7109375" style="5" customWidth="1"/>
    <col min="41" max="41" width="15.42578125" style="5" customWidth="1"/>
    <col min="42" max="42" width="13.140625" style="5" hidden="1" customWidth="1"/>
    <col min="43" max="43" width="13.7109375" style="5" hidden="1" customWidth="1"/>
    <col min="44" max="44" width="14" style="5" hidden="1" customWidth="1"/>
    <col min="45" max="45" width="13.7109375" style="5" hidden="1" customWidth="1"/>
    <col min="46" max="46" width="16.85546875" style="5" hidden="1" customWidth="1"/>
    <col min="47" max="47" width="13.7109375" style="5" hidden="1" customWidth="1"/>
    <col min="48" max="48" width="13.7109375" style="5" bestFit="1" customWidth="1"/>
    <col min="49" max="53" width="11.85546875" style="5" hidden="1" customWidth="1"/>
    <col min="54" max="54" width="20" style="5" customWidth="1"/>
    <col min="55" max="55" width="15.140625" style="4" bestFit="1" customWidth="1"/>
    <col min="56" max="56" width="12.5703125" style="5" bestFit="1" customWidth="1"/>
    <col min="57" max="57" width="15.140625" style="5" bestFit="1" customWidth="1"/>
    <col min="58" max="58" width="17.5703125" style="5" bestFit="1" customWidth="1"/>
    <col min="59" max="62" width="15.140625" style="5" bestFit="1" customWidth="1"/>
    <col min="63" max="16384" width="11.42578125" style="5"/>
  </cols>
  <sheetData>
    <row r="1" spans="1:55" ht="20.25" customHeight="1" x14ac:dyDescent="0.25">
      <c r="A1" s="1"/>
      <c r="B1" s="2"/>
      <c r="C1" s="3"/>
      <c r="D1" s="308" t="s">
        <v>0</v>
      </c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10" t="s">
        <v>1</v>
      </c>
      <c r="BB1" s="311"/>
    </row>
    <row r="2" spans="1:55" ht="20.25" customHeight="1" x14ac:dyDescent="0.2">
      <c r="A2" s="6"/>
      <c r="B2" s="7"/>
      <c r="C2" s="8"/>
      <c r="D2" s="312" t="s">
        <v>2</v>
      </c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4" t="s">
        <v>3</v>
      </c>
      <c r="BB2" s="315"/>
    </row>
    <row r="3" spans="1:55" ht="27.75" customHeight="1" thickBot="1" x14ac:dyDescent="0.25">
      <c r="A3" s="9"/>
      <c r="B3" s="10"/>
      <c r="C3" s="11"/>
      <c r="D3" s="312" t="s">
        <v>4</v>
      </c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6"/>
      <c r="BB3" s="317"/>
    </row>
    <row r="4" spans="1:55" ht="20.25" customHeight="1" thickBot="1" x14ac:dyDescent="0.25">
      <c r="A4" s="12" t="s">
        <v>5</v>
      </c>
      <c r="AP4" s="14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318" t="s">
        <v>6</v>
      </c>
      <c r="BB4" s="319"/>
    </row>
    <row r="5" spans="1:55" ht="20.25" customHeight="1" thickBot="1" x14ac:dyDescent="0.25">
      <c r="A5" s="16" t="s">
        <v>7</v>
      </c>
      <c r="B5" s="17"/>
      <c r="C5" s="18"/>
      <c r="D5" s="320" t="s">
        <v>8</v>
      </c>
      <c r="E5" s="321"/>
      <c r="F5" s="321"/>
      <c r="G5" s="32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323"/>
      <c r="Z5" s="323"/>
      <c r="AA5" s="323"/>
      <c r="AB5" s="323"/>
      <c r="AC5" s="323"/>
      <c r="AD5" s="323"/>
      <c r="AE5" s="323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324"/>
      <c r="BB5" s="325"/>
      <c r="BC5" s="5"/>
    </row>
    <row r="6" spans="1:55" ht="35.25" customHeight="1" x14ac:dyDescent="0.2">
      <c r="A6" s="21" t="s">
        <v>9</v>
      </c>
      <c r="B6" s="21" t="s">
        <v>10</v>
      </c>
      <c r="C6" s="21" t="s">
        <v>11</v>
      </c>
      <c r="D6" s="21" t="s">
        <v>12</v>
      </c>
      <c r="E6" s="21" t="s">
        <v>13</v>
      </c>
      <c r="F6" s="21" t="s">
        <v>14</v>
      </c>
      <c r="G6" s="21" t="s">
        <v>15</v>
      </c>
      <c r="H6" s="21" t="s">
        <v>16</v>
      </c>
      <c r="I6" s="21" t="s">
        <v>17</v>
      </c>
      <c r="J6" s="21" t="s">
        <v>18</v>
      </c>
      <c r="K6" s="21" t="s">
        <v>19</v>
      </c>
      <c r="L6" s="21" t="s">
        <v>20</v>
      </c>
      <c r="M6" s="21" t="s">
        <v>21</v>
      </c>
      <c r="N6" s="21" t="s">
        <v>22</v>
      </c>
      <c r="O6" s="21" t="s">
        <v>23</v>
      </c>
      <c r="P6" s="21" t="s">
        <v>24</v>
      </c>
      <c r="Q6" s="21" t="s">
        <v>25</v>
      </c>
      <c r="R6" s="21" t="s">
        <v>26</v>
      </c>
      <c r="S6" s="21" t="s">
        <v>27</v>
      </c>
      <c r="T6" s="21" t="s">
        <v>28</v>
      </c>
      <c r="U6" s="21" t="s">
        <v>29</v>
      </c>
      <c r="V6" s="21" t="s">
        <v>30</v>
      </c>
      <c r="W6" s="21" t="s">
        <v>31</v>
      </c>
      <c r="X6" s="21" t="s">
        <v>32</v>
      </c>
      <c r="Y6" s="21" t="s">
        <v>33</v>
      </c>
      <c r="Z6" s="21" t="s">
        <v>34</v>
      </c>
      <c r="AA6" s="21" t="s">
        <v>35</v>
      </c>
      <c r="AB6" s="21" t="s">
        <v>36</v>
      </c>
      <c r="AC6" s="21" t="s">
        <v>37</v>
      </c>
      <c r="AD6" s="21" t="s">
        <v>38</v>
      </c>
      <c r="AE6" s="21" t="s">
        <v>39</v>
      </c>
      <c r="AF6" s="21" t="s">
        <v>40</v>
      </c>
      <c r="AG6" s="21" t="s">
        <v>41</v>
      </c>
      <c r="AH6" s="21" t="s">
        <v>42</v>
      </c>
      <c r="AI6" s="21" t="s">
        <v>43</v>
      </c>
      <c r="AJ6" s="21" t="s">
        <v>44</v>
      </c>
      <c r="AK6" s="21" t="s">
        <v>45</v>
      </c>
      <c r="AL6" s="21" t="s">
        <v>46</v>
      </c>
      <c r="AM6" s="21" t="s">
        <v>47</v>
      </c>
      <c r="AN6" s="21" t="s">
        <v>48</v>
      </c>
      <c r="AO6" s="21" t="s">
        <v>49</v>
      </c>
      <c r="AP6" s="21" t="s">
        <v>50</v>
      </c>
      <c r="AQ6" s="21" t="s">
        <v>51</v>
      </c>
      <c r="AR6" s="21" t="s">
        <v>52</v>
      </c>
      <c r="AS6" s="21" t="s">
        <v>53</v>
      </c>
      <c r="AT6" s="21" t="s">
        <v>54</v>
      </c>
      <c r="AU6" s="21" t="s">
        <v>55</v>
      </c>
      <c r="AV6" s="21" t="s">
        <v>56</v>
      </c>
      <c r="AW6" s="21" t="s">
        <v>57</v>
      </c>
      <c r="AX6" s="21" t="s">
        <v>58</v>
      </c>
      <c r="AY6" s="21" t="s">
        <v>59</v>
      </c>
      <c r="AZ6" s="21" t="s">
        <v>60</v>
      </c>
      <c r="BA6" s="21" t="s">
        <v>61</v>
      </c>
      <c r="BB6" s="21" t="s">
        <v>62</v>
      </c>
      <c r="BC6" s="22"/>
    </row>
    <row r="7" spans="1:55" s="26" customFormat="1" ht="21" customHeight="1" x14ac:dyDescent="0.2">
      <c r="A7" s="23" t="s">
        <v>63</v>
      </c>
      <c r="B7" s="24"/>
      <c r="C7" s="23" t="s">
        <v>64</v>
      </c>
      <c r="D7" s="23">
        <f t="shared" ref="D7:BA7" si="0">+D8+D42+D99+D117</f>
        <v>153718925120</v>
      </c>
      <c r="E7" s="23">
        <f t="shared" si="0"/>
        <v>629735634.49000001</v>
      </c>
      <c r="F7" s="23">
        <f t="shared" si="0"/>
        <v>629735634.49000001</v>
      </c>
      <c r="G7" s="23">
        <f t="shared" si="0"/>
        <v>153718925120</v>
      </c>
      <c r="H7" s="23">
        <f t="shared" si="0"/>
        <v>145507782307.67999</v>
      </c>
      <c r="I7" s="23">
        <f t="shared" si="0"/>
        <v>2407309233.9899998</v>
      </c>
      <c r="J7" s="23">
        <f t="shared" si="0"/>
        <v>2584523406.5999999</v>
      </c>
      <c r="K7" s="23">
        <f t="shared" si="0"/>
        <v>581339343.75999999</v>
      </c>
      <c r="L7" s="23">
        <f t="shared" si="0"/>
        <v>-27352111.840000004</v>
      </c>
      <c r="M7" s="23">
        <f t="shared" si="0"/>
        <v>149647872.22</v>
      </c>
      <c r="N7" s="23">
        <f>+N8+N42+N99+N117</f>
        <v>-12273540.140000001</v>
      </c>
      <c r="O7" s="23">
        <f t="shared" si="0"/>
        <v>0</v>
      </c>
      <c r="P7" s="23">
        <f t="shared" si="0"/>
        <v>0</v>
      </c>
      <c r="Q7" s="23">
        <f t="shared" si="0"/>
        <v>0</v>
      </c>
      <c r="R7" s="23">
        <f t="shared" si="0"/>
        <v>0</v>
      </c>
      <c r="S7" s="23">
        <f t="shared" si="0"/>
        <v>0</v>
      </c>
      <c r="T7" s="23">
        <f t="shared" si="0"/>
        <v>151190976512.26999</v>
      </c>
      <c r="U7" s="23">
        <f t="shared" si="0"/>
        <v>15641961829.939999</v>
      </c>
      <c r="V7" s="23">
        <f t="shared" si="0"/>
        <v>9549951174.2099991</v>
      </c>
      <c r="W7" s="23">
        <f t="shared" si="0"/>
        <v>9662870250.8500004</v>
      </c>
      <c r="X7" s="23">
        <f t="shared" si="0"/>
        <v>10223474326.67</v>
      </c>
      <c r="Y7" s="23">
        <f t="shared" si="0"/>
        <v>10808375231.4</v>
      </c>
      <c r="Z7" s="23">
        <f t="shared" si="0"/>
        <v>15832988649.809999</v>
      </c>
      <c r="AA7" s="23">
        <f t="shared" si="0"/>
        <v>11201693938.82</v>
      </c>
      <c r="AB7" s="23">
        <f t="shared" si="0"/>
        <v>0</v>
      </c>
      <c r="AC7" s="23">
        <f t="shared" si="0"/>
        <v>0</v>
      </c>
      <c r="AD7" s="23">
        <f t="shared" si="0"/>
        <v>0</v>
      </c>
      <c r="AE7" s="23">
        <f t="shared" si="0"/>
        <v>0</v>
      </c>
      <c r="AF7" s="23">
        <f t="shared" si="0"/>
        <v>0</v>
      </c>
      <c r="AG7" s="23">
        <f t="shared" si="0"/>
        <v>82921315401.699997</v>
      </c>
      <c r="AH7" s="23">
        <f t="shared" si="0"/>
        <v>7800015336.8400002</v>
      </c>
      <c r="AI7" s="23">
        <f t="shared" si="0"/>
        <v>9417255295.75</v>
      </c>
      <c r="AJ7" s="23">
        <f t="shared" si="0"/>
        <v>11988365653.48</v>
      </c>
      <c r="AK7" s="23">
        <f t="shared" si="0"/>
        <v>9614944783.4200001</v>
      </c>
      <c r="AL7" s="23">
        <f t="shared" si="0"/>
        <v>10663086407.029999</v>
      </c>
      <c r="AM7" s="23">
        <f t="shared" si="0"/>
        <v>13171030453.029999</v>
      </c>
      <c r="AN7" s="23">
        <f t="shared" si="0"/>
        <v>14370193758.98</v>
      </c>
      <c r="AO7" s="23">
        <f t="shared" si="0"/>
        <v>77024891688.529999</v>
      </c>
      <c r="AP7" s="23">
        <f t="shared" si="0"/>
        <v>7799931957.8400002</v>
      </c>
      <c r="AQ7" s="23">
        <f t="shared" si="0"/>
        <v>9414376574.75</v>
      </c>
      <c r="AR7" s="23">
        <f t="shared" si="0"/>
        <v>11991327753.48</v>
      </c>
      <c r="AS7" s="23">
        <f>+AS8+AS42+AS99+AS117</f>
        <v>9614944783.4200001</v>
      </c>
      <c r="AT7" s="23">
        <f t="shared" si="0"/>
        <v>10489570263.029999</v>
      </c>
      <c r="AU7" s="23">
        <f t="shared" si="0"/>
        <v>13342986237.029999</v>
      </c>
      <c r="AV7" s="23">
        <f t="shared" si="0"/>
        <v>14337228137.98</v>
      </c>
      <c r="AW7" s="23">
        <f t="shared" si="0"/>
        <v>0</v>
      </c>
      <c r="AX7" s="23">
        <f t="shared" si="0"/>
        <v>0</v>
      </c>
      <c r="AY7" s="23">
        <f t="shared" si="0"/>
        <v>0</v>
      </c>
      <c r="AZ7" s="23">
        <f t="shared" si="0"/>
        <v>0</v>
      </c>
      <c r="BA7" s="23">
        <f t="shared" si="0"/>
        <v>0</v>
      </c>
      <c r="BB7" s="23">
        <f>+BB8+BB42+BB99+BB117</f>
        <v>76990365707.529999</v>
      </c>
      <c r="BC7" s="25"/>
    </row>
    <row r="8" spans="1:55" s="7" customFormat="1" ht="21" customHeight="1" x14ac:dyDescent="0.2">
      <c r="A8" s="27" t="s">
        <v>65</v>
      </c>
      <c r="B8" s="28"/>
      <c r="C8" s="27" t="s">
        <v>66</v>
      </c>
      <c r="D8" s="27">
        <f>+D9</f>
        <v>132371320140</v>
      </c>
      <c r="E8" s="27">
        <f t="shared" ref="E8:BA8" si="1">+E9</f>
        <v>0</v>
      </c>
      <c r="F8" s="27">
        <f t="shared" si="1"/>
        <v>0</v>
      </c>
      <c r="G8" s="27">
        <f t="shared" si="1"/>
        <v>132371320140</v>
      </c>
      <c r="H8" s="27">
        <f>+H9</f>
        <v>132371320140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7">
        <f t="shared" si="1"/>
        <v>0</v>
      </c>
      <c r="O8" s="27">
        <f t="shared" si="1"/>
        <v>0</v>
      </c>
      <c r="P8" s="27">
        <f t="shared" si="1"/>
        <v>0</v>
      </c>
      <c r="Q8" s="27">
        <f t="shared" si="1"/>
        <v>0</v>
      </c>
      <c r="R8" s="27">
        <f t="shared" si="1"/>
        <v>0</v>
      </c>
      <c r="S8" s="27">
        <f t="shared" si="1"/>
        <v>0</v>
      </c>
      <c r="T8" s="27">
        <f t="shared" si="1"/>
        <v>132371320140</v>
      </c>
      <c r="U8" s="27">
        <f t="shared" si="1"/>
        <v>7360253784</v>
      </c>
      <c r="V8" s="27">
        <f t="shared" si="1"/>
        <v>8506367272</v>
      </c>
      <c r="W8" s="27">
        <f t="shared" si="1"/>
        <v>8878493362</v>
      </c>
      <c r="X8" s="27">
        <f t="shared" si="1"/>
        <v>8295013727</v>
      </c>
      <c r="Y8" s="27">
        <f t="shared" si="1"/>
        <v>9476342494</v>
      </c>
      <c r="Z8" s="27">
        <f t="shared" si="1"/>
        <v>14825867789</v>
      </c>
      <c r="AA8" s="27">
        <f t="shared" si="1"/>
        <v>10056247702</v>
      </c>
      <c r="AB8" s="27">
        <f t="shared" si="1"/>
        <v>0</v>
      </c>
      <c r="AC8" s="27">
        <f t="shared" si="1"/>
        <v>0</v>
      </c>
      <c r="AD8" s="27">
        <f t="shared" si="1"/>
        <v>0</v>
      </c>
      <c r="AE8" s="27">
        <f t="shared" si="1"/>
        <v>0</v>
      </c>
      <c r="AF8" s="27">
        <f t="shared" si="1"/>
        <v>0</v>
      </c>
      <c r="AG8" s="27">
        <f t="shared" si="1"/>
        <v>67398586130</v>
      </c>
      <c r="AH8" s="27">
        <f t="shared" si="1"/>
        <v>7359216996</v>
      </c>
      <c r="AI8" s="27">
        <f t="shared" si="1"/>
        <v>8504692818</v>
      </c>
      <c r="AJ8" s="27">
        <f t="shared" si="1"/>
        <v>8877441214</v>
      </c>
      <c r="AK8" s="27">
        <f t="shared" si="1"/>
        <v>8291658470</v>
      </c>
      <c r="AL8" s="27">
        <f t="shared" si="1"/>
        <v>9473483145</v>
      </c>
      <c r="AM8" s="27">
        <f t="shared" si="1"/>
        <v>11868569433</v>
      </c>
      <c r="AN8" s="27">
        <f t="shared" si="1"/>
        <v>13012413668</v>
      </c>
      <c r="AO8" s="27">
        <f t="shared" si="1"/>
        <v>67387475744</v>
      </c>
      <c r="AP8" s="27">
        <f t="shared" si="1"/>
        <v>7359216996</v>
      </c>
      <c r="AQ8" s="27">
        <f t="shared" si="1"/>
        <v>8504692818</v>
      </c>
      <c r="AR8" s="27">
        <f t="shared" si="1"/>
        <v>8877441214</v>
      </c>
      <c r="AS8" s="27">
        <f t="shared" si="1"/>
        <v>8291658470</v>
      </c>
      <c r="AT8" s="27">
        <f t="shared" si="1"/>
        <v>9299967001</v>
      </c>
      <c r="AU8" s="27">
        <f t="shared" si="1"/>
        <v>12042085577</v>
      </c>
      <c r="AV8" s="27">
        <f t="shared" si="1"/>
        <v>12977887687</v>
      </c>
      <c r="AW8" s="27">
        <f t="shared" si="1"/>
        <v>0</v>
      </c>
      <c r="AX8" s="27">
        <f t="shared" si="1"/>
        <v>0</v>
      </c>
      <c r="AY8" s="27">
        <f t="shared" si="1"/>
        <v>0</v>
      </c>
      <c r="AZ8" s="27">
        <f t="shared" si="1"/>
        <v>0</v>
      </c>
      <c r="BA8" s="27">
        <f t="shared" si="1"/>
        <v>0</v>
      </c>
      <c r="BB8" s="27">
        <f>+BB9</f>
        <v>67352949763</v>
      </c>
      <c r="BC8" s="25"/>
    </row>
    <row r="9" spans="1:55" s="7" customFormat="1" ht="21" customHeight="1" x14ac:dyDescent="0.2">
      <c r="A9" s="29" t="s">
        <v>67</v>
      </c>
      <c r="B9" s="30"/>
      <c r="C9" s="29" t="s">
        <v>68</v>
      </c>
      <c r="D9" s="29">
        <f t="shared" ref="D9:BA9" si="2">SUM(D10,D22,D32)</f>
        <v>132371320140</v>
      </c>
      <c r="E9" s="29">
        <f t="shared" si="2"/>
        <v>0</v>
      </c>
      <c r="F9" s="29">
        <f t="shared" si="2"/>
        <v>0</v>
      </c>
      <c r="G9" s="29">
        <f t="shared" si="2"/>
        <v>132371320140</v>
      </c>
      <c r="H9" s="29">
        <f t="shared" si="2"/>
        <v>132371320140</v>
      </c>
      <c r="I9" s="29">
        <f t="shared" si="2"/>
        <v>0</v>
      </c>
      <c r="J9" s="29">
        <f t="shared" si="2"/>
        <v>0</v>
      </c>
      <c r="K9" s="29">
        <f t="shared" si="2"/>
        <v>0</v>
      </c>
      <c r="L9" s="29">
        <f t="shared" si="2"/>
        <v>0</v>
      </c>
      <c r="M9" s="29">
        <f t="shared" si="2"/>
        <v>0</v>
      </c>
      <c r="N9" s="29">
        <f t="shared" si="2"/>
        <v>0</v>
      </c>
      <c r="O9" s="29">
        <f t="shared" si="2"/>
        <v>0</v>
      </c>
      <c r="P9" s="29">
        <f t="shared" si="2"/>
        <v>0</v>
      </c>
      <c r="Q9" s="29">
        <f t="shared" si="2"/>
        <v>0</v>
      </c>
      <c r="R9" s="29">
        <f t="shared" si="2"/>
        <v>0</v>
      </c>
      <c r="S9" s="29">
        <f t="shared" si="2"/>
        <v>0</v>
      </c>
      <c r="T9" s="29">
        <f t="shared" si="2"/>
        <v>132371320140</v>
      </c>
      <c r="U9" s="29">
        <f t="shared" si="2"/>
        <v>7360253784</v>
      </c>
      <c r="V9" s="29">
        <f t="shared" si="2"/>
        <v>8506367272</v>
      </c>
      <c r="W9" s="29">
        <f t="shared" si="2"/>
        <v>8878493362</v>
      </c>
      <c r="X9" s="29">
        <f t="shared" si="2"/>
        <v>8295013727</v>
      </c>
      <c r="Y9" s="29">
        <f t="shared" si="2"/>
        <v>9476342494</v>
      </c>
      <c r="Z9" s="29">
        <f t="shared" si="2"/>
        <v>14825867789</v>
      </c>
      <c r="AA9" s="29">
        <f t="shared" si="2"/>
        <v>10056247702</v>
      </c>
      <c r="AB9" s="29">
        <f t="shared" si="2"/>
        <v>0</v>
      </c>
      <c r="AC9" s="29">
        <f t="shared" si="2"/>
        <v>0</v>
      </c>
      <c r="AD9" s="29">
        <f t="shared" si="2"/>
        <v>0</v>
      </c>
      <c r="AE9" s="29">
        <f t="shared" si="2"/>
        <v>0</v>
      </c>
      <c r="AF9" s="29">
        <f t="shared" si="2"/>
        <v>0</v>
      </c>
      <c r="AG9" s="29">
        <f t="shared" si="2"/>
        <v>67398586130</v>
      </c>
      <c r="AH9" s="29">
        <f t="shared" si="2"/>
        <v>7359216996</v>
      </c>
      <c r="AI9" s="29">
        <f t="shared" si="2"/>
        <v>8504692818</v>
      </c>
      <c r="AJ9" s="29">
        <f t="shared" si="2"/>
        <v>8877441214</v>
      </c>
      <c r="AK9" s="29">
        <f t="shared" si="2"/>
        <v>8291658470</v>
      </c>
      <c r="AL9" s="29">
        <f t="shared" si="2"/>
        <v>9473483145</v>
      </c>
      <c r="AM9" s="29">
        <f t="shared" si="2"/>
        <v>11868569433</v>
      </c>
      <c r="AN9" s="29">
        <f t="shared" si="2"/>
        <v>13012413668</v>
      </c>
      <c r="AO9" s="29">
        <f t="shared" si="2"/>
        <v>67387475744</v>
      </c>
      <c r="AP9" s="29">
        <f t="shared" si="2"/>
        <v>7359216996</v>
      </c>
      <c r="AQ9" s="29">
        <f t="shared" si="2"/>
        <v>8504692818</v>
      </c>
      <c r="AR9" s="29">
        <f t="shared" si="2"/>
        <v>8877441214</v>
      </c>
      <c r="AS9" s="29">
        <f t="shared" si="2"/>
        <v>8291658470</v>
      </c>
      <c r="AT9" s="29">
        <f>SUM(AT10,AT22,AT32)</f>
        <v>9299967001</v>
      </c>
      <c r="AU9" s="29">
        <f t="shared" si="2"/>
        <v>12042085577</v>
      </c>
      <c r="AV9" s="29">
        <f t="shared" si="2"/>
        <v>12977887687</v>
      </c>
      <c r="AW9" s="29">
        <f t="shared" si="2"/>
        <v>0</v>
      </c>
      <c r="AX9" s="29">
        <f t="shared" si="2"/>
        <v>0</v>
      </c>
      <c r="AY9" s="29">
        <f t="shared" si="2"/>
        <v>0</v>
      </c>
      <c r="AZ9" s="29">
        <f t="shared" si="2"/>
        <v>0</v>
      </c>
      <c r="BA9" s="29">
        <f t="shared" si="2"/>
        <v>0</v>
      </c>
      <c r="BB9" s="29">
        <f>SUM(BB10,BB22,BB32)</f>
        <v>67352949763</v>
      </c>
      <c r="BC9" s="25"/>
    </row>
    <row r="10" spans="1:55" s="33" customFormat="1" ht="21" customHeight="1" x14ac:dyDescent="0.2">
      <c r="A10" s="31" t="s">
        <v>69</v>
      </c>
      <c r="B10" s="32"/>
      <c r="C10" s="31" t="s">
        <v>70</v>
      </c>
      <c r="D10" s="31">
        <f>SUM(D11)</f>
        <v>88829320140</v>
      </c>
      <c r="E10" s="31">
        <f>SUM(E11)</f>
        <v>0</v>
      </c>
      <c r="F10" s="31">
        <f>SUM(F11)</f>
        <v>0</v>
      </c>
      <c r="G10" s="31">
        <f>SUM(G11)</f>
        <v>88829320140</v>
      </c>
      <c r="H10" s="31">
        <f>SUM(H11)</f>
        <v>88829320140</v>
      </c>
      <c r="I10" s="31">
        <f t="shared" ref="I10:BB10" si="3">SUM(I11)</f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31">
        <f t="shared" si="3"/>
        <v>0</v>
      </c>
      <c r="P10" s="31">
        <f t="shared" si="3"/>
        <v>0</v>
      </c>
      <c r="Q10" s="31">
        <f t="shared" si="3"/>
        <v>0</v>
      </c>
      <c r="R10" s="31">
        <f t="shared" si="3"/>
        <v>0</v>
      </c>
      <c r="S10" s="31">
        <f t="shared" si="3"/>
        <v>0</v>
      </c>
      <c r="T10" s="31">
        <f t="shared" si="3"/>
        <v>88829320140</v>
      </c>
      <c r="U10" s="31">
        <f t="shared" si="3"/>
        <v>5277106392</v>
      </c>
      <c r="V10" s="31">
        <f t="shared" si="3"/>
        <v>5715000267</v>
      </c>
      <c r="W10" s="31">
        <f t="shared" si="3"/>
        <v>5859850123</v>
      </c>
      <c r="X10" s="31">
        <f t="shared" si="3"/>
        <v>5661882615</v>
      </c>
      <c r="Y10" s="31">
        <f t="shared" si="3"/>
        <v>6088953986</v>
      </c>
      <c r="Z10" s="31">
        <f t="shared" si="3"/>
        <v>10948235631</v>
      </c>
      <c r="AA10" s="31">
        <f t="shared" si="3"/>
        <v>6382093774</v>
      </c>
      <c r="AB10" s="31">
        <f t="shared" si="3"/>
        <v>0</v>
      </c>
      <c r="AC10" s="31">
        <f t="shared" si="3"/>
        <v>0</v>
      </c>
      <c r="AD10" s="31">
        <f t="shared" si="3"/>
        <v>0</v>
      </c>
      <c r="AE10" s="31">
        <f t="shared" si="3"/>
        <v>0</v>
      </c>
      <c r="AF10" s="31">
        <f t="shared" si="3"/>
        <v>0</v>
      </c>
      <c r="AG10" s="31">
        <f t="shared" si="3"/>
        <v>45933122788</v>
      </c>
      <c r="AH10" s="31">
        <f t="shared" si="3"/>
        <v>5276242402</v>
      </c>
      <c r="AI10" s="31">
        <f t="shared" si="3"/>
        <v>5713437924</v>
      </c>
      <c r="AJ10" s="31">
        <f t="shared" si="3"/>
        <v>5858797975</v>
      </c>
      <c r="AK10" s="31">
        <f t="shared" si="3"/>
        <v>5658812476</v>
      </c>
      <c r="AL10" s="31">
        <f t="shared" si="3"/>
        <v>6088212242</v>
      </c>
      <c r="AM10" s="31">
        <f t="shared" si="3"/>
        <v>7994917091</v>
      </c>
      <c r="AN10" s="31">
        <f t="shared" si="3"/>
        <v>9334522719</v>
      </c>
      <c r="AO10" s="31">
        <f t="shared" si="3"/>
        <v>45924942829</v>
      </c>
      <c r="AP10" s="31">
        <f t="shared" si="3"/>
        <v>5276242402</v>
      </c>
      <c r="AQ10" s="31">
        <f t="shared" si="3"/>
        <v>5713437924</v>
      </c>
      <c r="AR10" s="31">
        <f t="shared" si="3"/>
        <v>5858797975</v>
      </c>
      <c r="AS10" s="31">
        <f t="shared" si="3"/>
        <v>5658812476</v>
      </c>
      <c r="AT10" s="31">
        <f>SUM(AT11)</f>
        <v>6088212242</v>
      </c>
      <c r="AU10" s="31">
        <f t="shared" si="3"/>
        <v>7994917091</v>
      </c>
      <c r="AV10" s="31">
        <f t="shared" si="3"/>
        <v>9315704829</v>
      </c>
      <c r="AW10" s="31">
        <f t="shared" si="3"/>
        <v>0</v>
      </c>
      <c r="AX10" s="31">
        <f t="shared" si="3"/>
        <v>0</v>
      </c>
      <c r="AY10" s="31">
        <f t="shared" si="3"/>
        <v>0</v>
      </c>
      <c r="AZ10" s="31">
        <f t="shared" si="3"/>
        <v>0</v>
      </c>
      <c r="BA10" s="31">
        <f t="shared" si="3"/>
        <v>0</v>
      </c>
      <c r="BB10" s="31">
        <f t="shared" si="3"/>
        <v>45906124939</v>
      </c>
      <c r="BC10" s="25"/>
    </row>
    <row r="11" spans="1:55" s="15" customFormat="1" ht="21" customHeight="1" x14ac:dyDescent="0.2">
      <c r="A11" s="34" t="s">
        <v>71</v>
      </c>
      <c r="B11" s="35"/>
      <c r="C11" s="36" t="s">
        <v>72</v>
      </c>
      <c r="D11" s="37">
        <f>SUM(D12:D21)</f>
        <v>88829320140</v>
      </c>
      <c r="E11" s="37">
        <f>SUM(E12:E21)</f>
        <v>0</v>
      </c>
      <c r="F11" s="37">
        <f t="shared" ref="F11:BA11" si="4">SUM(F12:F21)</f>
        <v>0</v>
      </c>
      <c r="G11" s="37">
        <f t="shared" si="4"/>
        <v>88829320140</v>
      </c>
      <c r="H11" s="37">
        <f t="shared" si="4"/>
        <v>88829320140</v>
      </c>
      <c r="I11" s="37">
        <f t="shared" si="4"/>
        <v>0</v>
      </c>
      <c r="J11" s="37">
        <f t="shared" si="4"/>
        <v>0</v>
      </c>
      <c r="K11" s="37">
        <f t="shared" si="4"/>
        <v>0</v>
      </c>
      <c r="L11" s="37">
        <f t="shared" si="4"/>
        <v>0</v>
      </c>
      <c r="M11" s="37">
        <f t="shared" si="4"/>
        <v>0</v>
      </c>
      <c r="N11" s="37">
        <f>SUM(N12:N21)</f>
        <v>0</v>
      </c>
      <c r="O11" s="37">
        <f t="shared" si="4"/>
        <v>0</v>
      </c>
      <c r="P11" s="37">
        <f t="shared" si="4"/>
        <v>0</v>
      </c>
      <c r="Q11" s="37">
        <f t="shared" si="4"/>
        <v>0</v>
      </c>
      <c r="R11" s="37">
        <f t="shared" si="4"/>
        <v>0</v>
      </c>
      <c r="S11" s="37">
        <f t="shared" si="4"/>
        <v>0</v>
      </c>
      <c r="T11" s="37">
        <f>SUM(T12:T21)</f>
        <v>88829320140</v>
      </c>
      <c r="U11" s="37">
        <f t="shared" si="4"/>
        <v>5277106392</v>
      </c>
      <c r="V11" s="37">
        <f t="shared" si="4"/>
        <v>5715000267</v>
      </c>
      <c r="W11" s="37">
        <f t="shared" si="4"/>
        <v>5859850123</v>
      </c>
      <c r="X11" s="37">
        <f t="shared" si="4"/>
        <v>5661882615</v>
      </c>
      <c r="Y11" s="37">
        <f t="shared" si="4"/>
        <v>6088953986</v>
      </c>
      <c r="Z11" s="37">
        <f t="shared" si="4"/>
        <v>10948235631</v>
      </c>
      <c r="AA11" s="37">
        <f t="shared" si="4"/>
        <v>6382093774</v>
      </c>
      <c r="AB11" s="37">
        <f t="shared" si="4"/>
        <v>0</v>
      </c>
      <c r="AC11" s="37">
        <f t="shared" si="4"/>
        <v>0</v>
      </c>
      <c r="AD11" s="37">
        <f t="shared" si="4"/>
        <v>0</v>
      </c>
      <c r="AE11" s="37">
        <f t="shared" si="4"/>
        <v>0</v>
      </c>
      <c r="AF11" s="37">
        <f t="shared" si="4"/>
        <v>0</v>
      </c>
      <c r="AG11" s="37">
        <f t="shared" si="4"/>
        <v>45933122788</v>
      </c>
      <c r="AH11" s="37">
        <f t="shared" si="4"/>
        <v>5276242402</v>
      </c>
      <c r="AI11" s="37">
        <f t="shared" si="4"/>
        <v>5713437924</v>
      </c>
      <c r="AJ11" s="37">
        <f t="shared" si="4"/>
        <v>5858797975</v>
      </c>
      <c r="AK11" s="37">
        <f t="shared" si="4"/>
        <v>5658812476</v>
      </c>
      <c r="AL11" s="37">
        <f t="shared" si="4"/>
        <v>6088212242</v>
      </c>
      <c r="AM11" s="37">
        <f t="shared" si="4"/>
        <v>7994917091</v>
      </c>
      <c r="AN11" s="37">
        <f t="shared" si="4"/>
        <v>9334522719</v>
      </c>
      <c r="AO11" s="37">
        <f t="shared" si="4"/>
        <v>45924942829</v>
      </c>
      <c r="AP11" s="37">
        <f t="shared" si="4"/>
        <v>5276242402</v>
      </c>
      <c r="AQ11" s="37">
        <f t="shared" si="4"/>
        <v>5713437924</v>
      </c>
      <c r="AR11" s="37">
        <f t="shared" si="4"/>
        <v>5858797975</v>
      </c>
      <c r="AS11" s="37">
        <f t="shared" si="4"/>
        <v>5658812476</v>
      </c>
      <c r="AT11" s="37">
        <f>SUM(AT12:AT21)</f>
        <v>6088212242</v>
      </c>
      <c r="AU11" s="37">
        <f t="shared" si="4"/>
        <v>7994917091</v>
      </c>
      <c r="AV11" s="37">
        <f t="shared" si="4"/>
        <v>9315704829</v>
      </c>
      <c r="AW11" s="37">
        <f t="shared" si="4"/>
        <v>0</v>
      </c>
      <c r="AX11" s="37">
        <f t="shared" si="4"/>
        <v>0</v>
      </c>
      <c r="AY11" s="37">
        <f t="shared" si="4"/>
        <v>0</v>
      </c>
      <c r="AZ11" s="37">
        <f t="shared" si="4"/>
        <v>0</v>
      </c>
      <c r="BA11" s="37">
        <f t="shared" si="4"/>
        <v>0</v>
      </c>
      <c r="BB11" s="37">
        <f>SUM(BB12:BB21)</f>
        <v>45906124939</v>
      </c>
      <c r="BC11" s="25"/>
    </row>
    <row r="12" spans="1:55" ht="21" customHeight="1" x14ac:dyDescent="0.2">
      <c r="A12" s="38" t="s">
        <v>73</v>
      </c>
      <c r="B12" s="39" t="s">
        <v>74</v>
      </c>
      <c r="C12" s="40" t="s">
        <v>75</v>
      </c>
      <c r="D12" s="41">
        <v>70125774661</v>
      </c>
      <c r="E12" s="41">
        <v>0</v>
      </c>
      <c r="F12" s="41">
        <v>0</v>
      </c>
      <c r="G12" s="41">
        <f t="shared" ref="G12:G21" si="5">SUM(D12:E12)-F12</f>
        <v>70125774661</v>
      </c>
      <c r="H12" s="41">
        <v>70125774661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f>SUM(H12:S12)</f>
        <v>70125774661</v>
      </c>
      <c r="U12" s="41">
        <v>4794638894</v>
      </c>
      <c r="V12" s="41">
        <v>5352422345</v>
      </c>
      <c r="W12" s="41">
        <v>5419625577</v>
      </c>
      <c r="X12" s="41">
        <v>5285153100</v>
      </c>
      <c r="Y12" s="41">
        <v>5295798504</v>
      </c>
      <c r="Z12" s="41">
        <v>7154816316</v>
      </c>
      <c r="AA12" s="41">
        <v>5428997613</v>
      </c>
      <c r="AB12" s="41">
        <v>0</v>
      </c>
      <c r="AC12" s="41">
        <v>0</v>
      </c>
      <c r="AD12" s="41">
        <v>0</v>
      </c>
      <c r="AE12" s="41">
        <v>0</v>
      </c>
      <c r="AF12" s="41">
        <v>0</v>
      </c>
      <c r="AG12" s="41">
        <f>SUM(U12:AF12)</f>
        <v>38731452349</v>
      </c>
      <c r="AH12" s="41">
        <v>4793774904</v>
      </c>
      <c r="AI12" s="41">
        <v>5351386230</v>
      </c>
      <c r="AJ12" s="41">
        <v>5419028429</v>
      </c>
      <c r="AK12" s="41">
        <v>5284366797</v>
      </c>
      <c r="AL12" s="41">
        <v>5295056760</v>
      </c>
      <c r="AM12" s="41">
        <v>7154816316</v>
      </c>
      <c r="AN12" s="41">
        <v>5428218982</v>
      </c>
      <c r="AO12" s="41">
        <f>SUM(AH12:AN12)</f>
        <v>38726648418</v>
      </c>
      <c r="AP12" s="41">
        <v>4793774904</v>
      </c>
      <c r="AQ12" s="41">
        <v>5351386230</v>
      </c>
      <c r="AR12" s="41">
        <v>5419028429</v>
      </c>
      <c r="AS12" s="41">
        <v>5284366797</v>
      </c>
      <c r="AT12" s="41">
        <v>5295056760</v>
      </c>
      <c r="AU12" s="41">
        <v>7154816316</v>
      </c>
      <c r="AV12" s="41">
        <v>5428218982</v>
      </c>
      <c r="AW12" s="41">
        <v>0</v>
      </c>
      <c r="AX12" s="41">
        <v>0</v>
      </c>
      <c r="AY12" s="41">
        <v>0</v>
      </c>
      <c r="AZ12" s="41">
        <v>0</v>
      </c>
      <c r="BA12" s="41">
        <v>0</v>
      </c>
      <c r="BB12" s="41">
        <f>SUM(AP12:BA12)</f>
        <v>38726648418</v>
      </c>
      <c r="BC12" s="25"/>
    </row>
    <row r="13" spans="1:55" ht="21" customHeight="1" x14ac:dyDescent="0.2">
      <c r="A13" s="42" t="s">
        <v>76</v>
      </c>
      <c r="B13" s="39" t="s">
        <v>74</v>
      </c>
      <c r="C13" s="43" t="s">
        <v>77</v>
      </c>
      <c r="D13" s="41">
        <v>306179036</v>
      </c>
      <c r="E13" s="41">
        <v>0</v>
      </c>
      <c r="F13" s="41">
        <v>0</v>
      </c>
      <c r="G13" s="41">
        <f>SUM(D13:E13)-F13</f>
        <v>306179036</v>
      </c>
      <c r="H13" s="41">
        <v>306179036</v>
      </c>
      <c r="I13" s="41">
        <v>0</v>
      </c>
      <c r="J13" s="44">
        <v>0</v>
      </c>
      <c r="K13" s="44">
        <v>0</v>
      </c>
      <c r="L13" s="44">
        <v>0</v>
      </c>
      <c r="M13" s="41">
        <v>0</v>
      </c>
      <c r="N13" s="41">
        <v>0</v>
      </c>
      <c r="O13" s="41">
        <v>0</v>
      </c>
      <c r="P13" s="41">
        <v>0</v>
      </c>
      <c r="Q13" s="44">
        <v>0</v>
      </c>
      <c r="R13" s="44">
        <v>0</v>
      </c>
      <c r="S13" s="44">
        <v>0</v>
      </c>
      <c r="T13" s="41">
        <f t="shared" ref="T13:T21" si="6">SUM(H13:S13)</f>
        <v>306179036</v>
      </c>
      <c r="U13" s="41">
        <v>16887115</v>
      </c>
      <c r="V13" s="41">
        <v>22609126</v>
      </c>
      <c r="W13" s="44">
        <v>22609126</v>
      </c>
      <c r="X13" s="41">
        <v>22609126</v>
      </c>
      <c r="Y13" s="41">
        <v>22609126</v>
      </c>
      <c r="Z13" s="41">
        <v>31704414</v>
      </c>
      <c r="AA13" s="41">
        <v>24191765</v>
      </c>
      <c r="AB13" s="44">
        <v>0</v>
      </c>
      <c r="AC13" s="41">
        <v>0</v>
      </c>
      <c r="AD13" s="44">
        <v>0</v>
      </c>
      <c r="AE13" s="44">
        <v>0</v>
      </c>
      <c r="AF13" s="44">
        <v>0</v>
      </c>
      <c r="AG13" s="41">
        <f t="shared" ref="AG13:AG21" si="7">SUM(U13:AF13)</f>
        <v>163219798</v>
      </c>
      <c r="AH13" s="41">
        <v>16887115</v>
      </c>
      <c r="AI13" s="41">
        <v>22609126</v>
      </c>
      <c r="AJ13" s="44">
        <v>22609126</v>
      </c>
      <c r="AK13" s="44">
        <v>22609126</v>
      </c>
      <c r="AL13" s="41">
        <v>22609126</v>
      </c>
      <c r="AM13" s="41">
        <v>31704414</v>
      </c>
      <c r="AN13" s="41">
        <v>24191765</v>
      </c>
      <c r="AO13" s="41">
        <f t="shared" ref="AO13:AO21" si="8">SUM(AH13:AN13)</f>
        <v>163219798</v>
      </c>
      <c r="AP13" s="41">
        <v>16887115</v>
      </c>
      <c r="AQ13" s="41">
        <v>22609126</v>
      </c>
      <c r="AR13" s="44">
        <v>22609126</v>
      </c>
      <c r="AS13" s="44">
        <v>22609126</v>
      </c>
      <c r="AT13" s="44">
        <v>22609126</v>
      </c>
      <c r="AU13" s="41">
        <v>31704414</v>
      </c>
      <c r="AV13" s="44">
        <v>24191765</v>
      </c>
      <c r="AW13" s="44">
        <v>0</v>
      </c>
      <c r="AX13" s="41">
        <v>0</v>
      </c>
      <c r="AY13" s="44">
        <v>0</v>
      </c>
      <c r="AZ13" s="44">
        <v>0</v>
      </c>
      <c r="BA13" s="44">
        <v>0</v>
      </c>
      <c r="BB13" s="44">
        <f t="shared" ref="BB13:BB21" si="9">SUM(AP13:BA13)</f>
        <v>163219798</v>
      </c>
      <c r="BC13" s="25"/>
    </row>
    <row r="14" spans="1:55" ht="21" customHeight="1" x14ac:dyDescent="0.2">
      <c r="A14" s="42" t="s">
        <v>78</v>
      </c>
      <c r="B14" s="39" t="s">
        <v>74</v>
      </c>
      <c r="C14" s="43" t="s">
        <v>79</v>
      </c>
      <c r="D14" s="41">
        <v>1118219089</v>
      </c>
      <c r="E14" s="41">
        <v>0</v>
      </c>
      <c r="F14" s="41">
        <v>0</v>
      </c>
      <c r="G14" s="41">
        <f t="shared" si="5"/>
        <v>1118219089</v>
      </c>
      <c r="H14" s="41">
        <v>1118219089</v>
      </c>
      <c r="I14" s="41">
        <v>0</v>
      </c>
      <c r="J14" s="44">
        <v>0</v>
      </c>
      <c r="K14" s="44">
        <v>0</v>
      </c>
      <c r="L14" s="44">
        <v>0</v>
      </c>
      <c r="M14" s="41">
        <v>0</v>
      </c>
      <c r="N14" s="41">
        <v>0</v>
      </c>
      <c r="O14" s="41">
        <v>0</v>
      </c>
      <c r="P14" s="41">
        <v>0</v>
      </c>
      <c r="Q14" s="44">
        <v>0</v>
      </c>
      <c r="R14" s="44">
        <v>0</v>
      </c>
      <c r="S14" s="44">
        <v>0</v>
      </c>
      <c r="T14" s="41">
        <f t="shared" si="6"/>
        <v>1118219089</v>
      </c>
      <c r="U14" s="41">
        <v>84420584</v>
      </c>
      <c r="V14" s="41">
        <v>86676749</v>
      </c>
      <c r="W14" s="44">
        <v>80055759</v>
      </c>
      <c r="X14" s="41">
        <v>79698335</v>
      </c>
      <c r="Y14" s="41">
        <v>92332739</v>
      </c>
      <c r="Z14" s="41">
        <v>136676478</v>
      </c>
      <c r="AA14" s="41">
        <v>121071393</v>
      </c>
      <c r="AB14" s="44">
        <v>0</v>
      </c>
      <c r="AC14" s="41">
        <v>0</v>
      </c>
      <c r="AD14" s="44">
        <v>0</v>
      </c>
      <c r="AE14" s="44">
        <v>0</v>
      </c>
      <c r="AF14" s="44">
        <v>0</v>
      </c>
      <c r="AG14" s="41">
        <f t="shared" si="7"/>
        <v>680932037</v>
      </c>
      <c r="AH14" s="41">
        <v>84420584</v>
      </c>
      <c r="AI14" s="41">
        <v>86676749</v>
      </c>
      <c r="AJ14" s="44">
        <v>80055759</v>
      </c>
      <c r="AK14" s="44">
        <v>77865200</v>
      </c>
      <c r="AL14" s="41">
        <v>92332739</v>
      </c>
      <c r="AM14" s="41">
        <v>136676478</v>
      </c>
      <c r="AN14" s="41">
        <v>121071393</v>
      </c>
      <c r="AO14" s="41">
        <f t="shared" si="8"/>
        <v>679098902</v>
      </c>
      <c r="AP14" s="41">
        <v>84420584</v>
      </c>
      <c r="AQ14" s="41">
        <v>86676749</v>
      </c>
      <c r="AR14" s="44">
        <v>80055759</v>
      </c>
      <c r="AS14" s="44">
        <v>77865200</v>
      </c>
      <c r="AT14" s="44">
        <v>92332739</v>
      </c>
      <c r="AU14" s="41">
        <v>136676478</v>
      </c>
      <c r="AV14" s="44">
        <v>121071393</v>
      </c>
      <c r="AW14" s="44">
        <v>0</v>
      </c>
      <c r="AX14" s="41">
        <v>0</v>
      </c>
      <c r="AY14" s="44">
        <v>0</v>
      </c>
      <c r="AZ14" s="44">
        <v>0</v>
      </c>
      <c r="BA14" s="44">
        <v>0</v>
      </c>
      <c r="BB14" s="44">
        <f t="shared" si="9"/>
        <v>679098902</v>
      </c>
      <c r="BC14" s="25"/>
    </row>
    <row r="15" spans="1:55" s="15" customFormat="1" ht="21" customHeight="1" x14ac:dyDescent="0.2">
      <c r="A15" s="42" t="s">
        <v>80</v>
      </c>
      <c r="B15" s="39" t="s">
        <v>74</v>
      </c>
      <c r="C15" s="43" t="s">
        <v>81</v>
      </c>
      <c r="D15" s="41">
        <v>212994112</v>
      </c>
      <c r="E15" s="41">
        <v>0</v>
      </c>
      <c r="F15" s="41">
        <v>0</v>
      </c>
      <c r="G15" s="41">
        <f t="shared" si="5"/>
        <v>212994112</v>
      </c>
      <c r="H15" s="41">
        <v>212994112</v>
      </c>
      <c r="I15" s="41">
        <v>0</v>
      </c>
      <c r="J15" s="44">
        <v>0</v>
      </c>
      <c r="K15" s="44">
        <v>0</v>
      </c>
      <c r="L15" s="44">
        <v>0</v>
      </c>
      <c r="M15" s="41">
        <v>0</v>
      </c>
      <c r="N15" s="41">
        <v>0</v>
      </c>
      <c r="O15" s="41">
        <v>0</v>
      </c>
      <c r="P15" s="41">
        <v>0</v>
      </c>
      <c r="Q15" s="44">
        <v>0</v>
      </c>
      <c r="R15" s="44">
        <v>0</v>
      </c>
      <c r="S15" s="44">
        <v>0</v>
      </c>
      <c r="T15" s="41">
        <f t="shared" si="6"/>
        <v>212994112</v>
      </c>
      <c r="U15" s="41">
        <v>13991970</v>
      </c>
      <c r="V15" s="41">
        <v>15132289</v>
      </c>
      <c r="W15" s="44">
        <v>15153864</v>
      </c>
      <c r="X15" s="41">
        <v>14968951</v>
      </c>
      <c r="Y15" s="41">
        <v>15009012</v>
      </c>
      <c r="Z15" s="41">
        <v>20758886</v>
      </c>
      <c r="AA15" s="41">
        <v>14895146</v>
      </c>
      <c r="AB15" s="44">
        <v>0</v>
      </c>
      <c r="AC15" s="41">
        <v>0</v>
      </c>
      <c r="AD15" s="44">
        <v>0</v>
      </c>
      <c r="AE15" s="44">
        <v>0</v>
      </c>
      <c r="AF15" s="44">
        <v>0</v>
      </c>
      <c r="AG15" s="41">
        <f t="shared" si="7"/>
        <v>109910118</v>
      </c>
      <c r="AH15" s="41">
        <v>13991970</v>
      </c>
      <c r="AI15" s="41">
        <v>15123043</v>
      </c>
      <c r="AJ15" s="44">
        <v>15153864</v>
      </c>
      <c r="AK15" s="44">
        <v>14968951</v>
      </c>
      <c r="AL15" s="41">
        <v>15009012</v>
      </c>
      <c r="AM15" s="41">
        <v>20725908</v>
      </c>
      <c r="AN15" s="41">
        <v>14895146</v>
      </c>
      <c r="AO15" s="41">
        <f t="shared" si="8"/>
        <v>109867894</v>
      </c>
      <c r="AP15" s="41">
        <v>13991970</v>
      </c>
      <c r="AQ15" s="41">
        <v>15123043</v>
      </c>
      <c r="AR15" s="44">
        <v>15153864</v>
      </c>
      <c r="AS15" s="44">
        <v>14968951</v>
      </c>
      <c r="AT15" s="44">
        <v>15009012</v>
      </c>
      <c r="AU15" s="41">
        <v>20725908</v>
      </c>
      <c r="AV15" s="44">
        <v>14895146</v>
      </c>
      <c r="AW15" s="44">
        <v>0</v>
      </c>
      <c r="AX15" s="41">
        <v>0</v>
      </c>
      <c r="AY15" s="44">
        <v>0</v>
      </c>
      <c r="AZ15" s="44">
        <v>0</v>
      </c>
      <c r="BA15" s="44">
        <v>0</v>
      </c>
      <c r="BB15" s="44">
        <f t="shared" si="9"/>
        <v>109867894</v>
      </c>
      <c r="BC15" s="25"/>
    </row>
    <row r="16" spans="1:55" s="15" customFormat="1" ht="21" customHeight="1" x14ac:dyDescent="0.2">
      <c r="A16" s="45" t="s">
        <v>82</v>
      </c>
      <c r="B16" s="39" t="s">
        <v>74</v>
      </c>
      <c r="C16" s="46" t="s">
        <v>83</v>
      </c>
      <c r="D16" s="41">
        <v>386051828</v>
      </c>
      <c r="E16" s="41">
        <v>0</v>
      </c>
      <c r="F16" s="41">
        <v>0</v>
      </c>
      <c r="G16" s="41">
        <f t="shared" si="5"/>
        <v>386051828</v>
      </c>
      <c r="H16" s="41">
        <v>386051828</v>
      </c>
      <c r="I16" s="41">
        <v>0</v>
      </c>
      <c r="J16" s="47">
        <v>0</v>
      </c>
      <c r="K16" s="47">
        <v>0</v>
      </c>
      <c r="L16" s="44">
        <v>0</v>
      </c>
      <c r="M16" s="41">
        <v>0</v>
      </c>
      <c r="N16" s="41">
        <v>0</v>
      </c>
      <c r="O16" s="41">
        <v>0</v>
      </c>
      <c r="P16" s="41">
        <v>0</v>
      </c>
      <c r="Q16" s="47">
        <v>0</v>
      </c>
      <c r="R16" s="41">
        <v>0</v>
      </c>
      <c r="S16" s="44">
        <v>0</v>
      </c>
      <c r="T16" s="41">
        <f t="shared" si="6"/>
        <v>386051828</v>
      </c>
      <c r="U16" s="41">
        <v>28413335</v>
      </c>
      <c r="V16" s="41">
        <v>29860002</v>
      </c>
      <c r="W16" s="44">
        <v>29793332</v>
      </c>
      <c r="X16" s="41">
        <v>29380001</v>
      </c>
      <c r="Y16" s="41">
        <v>29746668</v>
      </c>
      <c r="Z16" s="44">
        <v>45535865</v>
      </c>
      <c r="AA16" s="41">
        <v>29606669</v>
      </c>
      <c r="AB16" s="44">
        <v>0</v>
      </c>
      <c r="AC16" s="41">
        <v>0</v>
      </c>
      <c r="AD16" s="47">
        <v>0</v>
      </c>
      <c r="AE16" s="47">
        <v>0</v>
      </c>
      <c r="AF16" s="47">
        <v>0</v>
      </c>
      <c r="AG16" s="41">
        <f t="shared" si="7"/>
        <v>222335872</v>
      </c>
      <c r="AH16" s="41">
        <v>28413335</v>
      </c>
      <c r="AI16" s="41">
        <v>29840002</v>
      </c>
      <c r="AJ16" s="44">
        <v>29793332</v>
      </c>
      <c r="AK16" s="47">
        <v>29380001</v>
      </c>
      <c r="AL16" s="41">
        <v>29746668</v>
      </c>
      <c r="AM16" s="41">
        <v>45469199</v>
      </c>
      <c r="AN16" s="41">
        <v>29606669</v>
      </c>
      <c r="AO16" s="41">
        <f t="shared" si="8"/>
        <v>222249206</v>
      </c>
      <c r="AP16" s="41">
        <v>28413335</v>
      </c>
      <c r="AQ16" s="41">
        <v>29840002</v>
      </c>
      <c r="AR16" s="44">
        <v>29793332</v>
      </c>
      <c r="AS16" s="47">
        <v>29380001</v>
      </c>
      <c r="AT16" s="47">
        <v>29746668</v>
      </c>
      <c r="AU16" s="41">
        <v>45469199</v>
      </c>
      <c r="AV16" s="44">
        <v>29606669</v>
      </c>
      <c r="AW16" s="47">
        <v>0</v>
      </c>
      <c r="AX16" s="41">
        <v>0</v>
      </c>
      <c r="AY16" s="47">
        <v>0</v>
      </c>
      <c r="AZ16" s="47">
        <v>0</v>
      </c>
      <c r="BA16" s="47">
        <v>0</v>
      </c>
      <c r="BB16" s="44">
        <f t="shared" si="9"/>
        <v>222249206</v>
      </c>
      <c r="BC16" s="25"/>
    </row>
    <row r="17" spans="1:55" ht="21" customHeight="1" x14ac:dyDescent="0.2">
      <c r="A17" s="42" t="s">
        <v>84</v>
      </c>
      <c r="B17" s="39" t="s">
        <v>74</v>
      </c>
      <c r="C17" s="43" t="s">
        <v>85</v>
      </c>
      <c r="D17" s="41">
        <v>3421217928</v>
      </c>
      <c r="E17" s="41">
        <v>0</v>
      </c>
      <c r="F17" s="41">
        <v>0</v>
      </c>
      <c r="G17" s="41">
        <f t="shared" si="5"/>
        <v>3421217928</v>
      </c>
      <c r="H17" s="41">
        <v>3421217928</v>
      </c>
      <c r="I17" s="41">
        <v>0</v>
      </c>
      <c r="J17" s="44">
        <v>0</v>
      </c>
      <c r="K17" s="44">
        <v>0</v>
      </c>
      <c r="L17" s="44">
        <v>0</v>
      </c>
      <c r="M17" s="41">
        <v>0</v>
      </c>
      <c r="N17" s="41">
        <v>0</v>
      </c>
      <c r="O17" s="41">
        <v>0</v>
      </c>
      <c r="P17" s="41">
        <v>0</v>
      </c>
      <c r="Q17" s="44">
        <v>0</v>
      </c>
      <c r="R17" s="44">
        <v>0</v>
      </c>
      <c r="S17" s="44">
        <v>0</v>
      </c>
      <c r="T17" s="41">
        <f t="shared" si="6"/>
        <v>3421217928</v>
      </c>
      <c r="U17" s="41">
        <v>18785699</v>
      </c>
      <c r="V17" s="41">
        <v>10241382</v>
      </c>
      <c r="W17" s="44">
        <v>14314749</v>
      </c>
      <c r="X17" s="41">
        <v>5223541</v>
      </c>
      <c r="Y17" s="41">
        <v>13143943</v>
      </c>
      <c r="Z17" s="41">
        <v>2967421718</v>
      </c>
      <c r="AA17" s="41">
        <v>36585901</v>
      </c>
      <c r="AB17" s="44">
        <v>0</v>
      </c>
      <c r="AC17" s="41">
        <v>0</v>
      </c>
      <c r="AD17" s="44">
        <v>0</v>
      </c>
      <c r="AE17" s="44">
        <v>0</v>
      </c>
      <c r="AF17" s="44">
        <v>0</v>
      </c>
      <c r="AG17" s="41">
        <f t="shared" si="7"/>
        <v>3065716933</v>
      </c>
      <c r="AH17" s="41">
        <v>18785699</v>
      </c>
      <c r="AI17" s="41">
        <v>10241382</v>
      </c>
      <c r="AJ17" s="44">
        <v>14314749</v>
      </c>
      <c r="AK17" s="44">
        <v>5223541</v>
      </c>
      <c r="AL17" s="41">
        <v>13143943</v>
      </c>
      <c r="AM17" s="41">
        <v>15811605</v>
      </c>
      <c r="AN17" s="41">
        <v>2988196014</v>
      </c>
      <c r="AO17" s="41">
        <f t="shared" si="8"/>
        <v>3065716933</v>
      </c>
      <c r="AP17" s="41">
        <v>18785699</v>
      </c>
      <c r="AQ17" s="41">
        <v>10241382</v>
      </c>
      <c r="AR17" s="44">
        <v>14314749</v>
      </c>
      <c r="AS17" s="44">
        <v>5223541</v>
      </c>
      <c r="AT17" s="44">
        <v>13143943</v>
      </c>
      <c r="AU17" s="41">
        <v>15811605</v>
      </c>
      <c r="AV17" s="44">
        <v>2981635913</v>
      </c>
      <c r="AW17" s="44">
        <v>0</v>
      </c>
      <c r="AX17" s="41">
        <v>0</v>
      </c>
      <c r="AY17" s="44">
        <v>0</v>
      </c>
      <c r="AZ17" s="44">
        <v>0</v>
      </c>
      <c r="BA17" s="44">
        <v>0</v>
      </c>
      <c r="BB17" s="44">
        <f t="shared" si="9"/>
        <v>3059156832</v>
      </c>
      <c r="BC17" s="25"/>
    </row>
    <row r="18" spans="1:55" s="15" customFormat="1" ht="21" customHeight="1" x14ac:dyDescent="0.2">
      <c r="A18" s="42" t="s">
        <v>86</v>
      </c>
      <c r="B18" s="39" t="s">
        <v>74</v>
      </c>
      <c r="C18" s="43" t="s">
        <v>87</v>
      </c>
      <c r="D18" s="41">
        <v>2382871631</v>
      </c>
      <c r="E18" s="41">
        <v>0</v>
      </c>
      <c r="F18" s="41">
        <v>0</v>
      </c>
      <c r="G18" s="41">
        <f t="shared" si="5"/>
        <v>2382871631</v>
      </c>
      <c r="H18" s="41">
        <v>2382871631</v>
      </c>
      <c r="I18" s="41">
        <v>0</v>
      </c>
      <c r="J18" s="44">
        <v>0</v>
      </c>
      <c r="K18" s="44">
        <v>0</v>
      </c>
      <c r="L18" s="44">
        <v>0</v>
      </c>
      <c r="M18" s="41">
        <v>0</v>
      </c>
      <c r="N18" s="41">
        <v>0</v>
      </c>
      <c r="O18" s="41">
        <v>0</v>
      </c>
      <c r="P18" s="41">
        <v>0</v>
      </c>
      <c r="Q18" s="44">
        <v>0</v>
      </c>
      <c r="R18" s="44">
        <v>0</v>
      </c>
      <c r="S18" s="44">
        <v>0</v>
      </c>
      <c r="T18" s="41">
        <f t="shared" si="6"/>
        <v>2382871631</v>
      </c>
      <c r="U18" s="41">
        <v>194357502</v>
      </c>
      <c r="V18" s="41">
        <v>96368330</v>
      </c>
      <c r="W18" s="44">
        <v>49978198</v>
      </c>
      <c r="X18" s="41">
        <v>71352216</v>
      </c>
      <c r="Y18" s="41">
        <v>106977863</v>
      </c>
      <c r="Z18" s="41">
        <v>256596129</v>
      </c>
      <c r="AA18" s="41">
        <v>327130858</v>
      </c>
      <c r="AB18" s="44">
        <v>0</v>
      </c>
      <c r="AC18" s="41">
        <v>0</v>
      </c>
      <c r="AD18" s="44">
        <v>0</v>
      </c>
      <c r="AE18" s="44">
        <v>0</v>
      </c>
      <c r="AF18" s="44">
        <v>0</v>
      </c>
      <c r="AG18" s="41">
        <f t="shared" si="7"/>
        <v>1102761096</v>
      </c>
      <c r="AH18" s="41">
        <v>194357502</v>
      </c>
      <c r="AI18" s="41">
        <v>95913330</v>
      </c>
      <c r="AJ18" s="44">
        <v>49523198</v>
      </c>
      <c r="AK18" s="44">
        <v>70901515</v>
      </c>
      <c r="AL18" s="41">
        <v>106977863</v>
      </c>
      <c r="AM18" s="41">
        <v>256540610</v>
      </c>
      <c r="AN18" s="41">
        <v>327186377</v>
      </c>
      <c r="AO18" s="41">
        <f t="shared" si="8"/>
        <v>1101400395</v>
      </c>
      <c r="AP18" s="41">
        <v>194357502</v>
      </c>
      <c r="AQ18" s="41">
        <v>95913330</v>
      </c>
      <c r="AR18" s="44">
        <v>49523198</v>
      </c>
      <c r="AS18" s="44">
        <v>70901515</v>
      </c>
      <c r="AT18" s="44">
        <v>106977863</v>
      </c>
      <c r="AU18" s="41">
        <v>256540610</v>
      </c>
      <c r="AV18" s="44">
        <v>325443660</v>
      </c>
      <c r="AW18" s="44">
        <v>0</v>
      </c>
      <c r="AX18" s="41">
        <v>0</v>
      </c>
      <c r="AY18" s="44">
        <v>0</v>
      </c>
      <c r="AZ18" s="44">
        <v>0</v>
      </c>
      <c r="BA18" s="44">
        <v>0</v>
      </c>
      <c r="BB18" s="44">
        <f t="shared" si="9"/>
        <v>1099657678</v>
      </c>
      <c r="BC18" s="25"/>
    </row>
    <row r="19" spans="1:55" ht="21" customHeight="1" x14ac:dyDescent="0.2">
      <c r="A19" s="42" t="s">
        <v>88</v>
      </c>
      <c r="B19" s="39" t="s">
        <v>74</v>
      </c>
      <c r="C19" s="43" t="s">
        <v>89</v>
      </c>
      <c r="D19" s="41">
        <v>186369848</v>
      </c>
      <c r="E19" s="41">
        <v>0</v>
      </c>
      <c r="F19" s="41">
        <v>0</v>
      </c>
      <c r="G19" s="41">
        <f t="shared" si="5"/>
        <v>186369848</v>
      </c>
      <c r="H19" s="41">
        <v>186369848</v>
      </c>
      <c r="I19" s="41">
        <v>0</v>
      </c>
      <c r="J19" s="44">
        <v>0</v>
      </c>
      <c r="K19" s="44">
        <v>0</v>
      </c>
      <c r="L19" s="44">
        <v>0</v>
      </c>
      <c r="M19" s="41">
        <v>0</v>
      </c>
      <c r="N19" s="41">
        <v>0</v>
      </c>
      <c r="O19" s="41">
        <v>0</v>
      </c>
      <c r="P19" s="41">
        <v>0</v>
      </c>
      <c r="Q19" s="44">
        <v>0</v>
      </c>
      <c r="R19" s="44">
        <v>0</v>
      </c>
      <c r="S19" s="44">
        <v>0</v>
      </c>
      <c r="T19" s="41">
        <f t="shared" si="6"/>
        <v>186369848</v>
      </c>
      <c r="U19" s="41">
        <v>0</v>
      </c>
      <c r="V19" s="41">
        <v>11772898</v>
      </c>
      <c r="W19" s="44">
        <v>11826345</v>
      </c>
      <c r="X19" s="41">
        <v>13093263</v>
      </c>
      <c r="Y19" s="41">
        <v>12531453</v>
      </c>
      <c r="Z19" s="41">
        <v>17421525</v>
      </c>
      <c r="AA19" s="41">
        <v>13178531</v>
      </c>
      <c r="AB19" s="44">
        <v>0</v>
      </c>
      <c r="AC19" s="41">
        <v>0</v>
      </c>
      <c r="AD19" s="44">
        <v>0</v>
      </c>
      <c r="AE19" s="44">
        <v>0</v>
      </c>
      <c r="AF19" s="44">
        <v>0</v>
      </c>
      <c r="AG19" s="41">
        <f t="shared" si="7"/>
        <v>79824015</v>
      </c>
      <c r="AH19" s="41">
        <v>0</v>
      </c>
      <c r="AI19" s="41">
        <v>11730916</v>
      </c>
      <c r="AJ19" s="44">
        <v>11826345</v>
      </c>
      <c r="AK19" s="44">
        <v>13093263</v>
      </c>
      <c r="AL19" s="41">
        <v>12531453</v>
      </c>
      <c r="AM19" s="41">
        <v>17421525</v>
      </c>
      <c r="AN19" s="41">
        <v>13175593</v>
      </c>
      <c r="AO19" s="41">
        <f t="shared" si="8"/>
        <v>79779095</v>
      </c>
      <c r="AP19" s="41">
        <v>0</v>
      </c>
      <c r="AQ19" s="41">
        <v>11730916</v>
      </c>
      <c r="AR19" s="44">
        <v>11826345</v>
      </c>
      <c r="AS19" s="44">
        <v>13093263</v>
      </c>
      <c r="AT19" s="44">
        <v>12531453</v>
      </c>
      <c r="AU19" s="41">
        <v>17421525</v>
      </c>
      <c r="AV19" s="44">
        <v>13175593</v>
      </c>
      <c r="AW19" s="44">
        <v>0</v>
      </c>
      <c r="AX19" s="41">
        <v>0</v>
      </c>
      <c r="AY19" s="44">
        <v>0</v>
      </c>
      <c r="AZ19" s="44">
        <v>0</v>
      </c>
      <c r="BA19" s="44">
        <v>0</v>
      </c>
      <c r="BB19" s="44">
        <f t="shared" si="9"/>
        <v>79779095</v>
      </c>
      <c r="BC19" s="25"/>
    </row>
    <row r="20" spans="1:55" ht="21" customHeight="1" x14ac:dyDescent="0.2">
      <c r="A20" s="42" t="s">
        <v>90</v>
      </c>
      <c r="B20" s="39" t="s">
        <v>74</v>
      </c>
      <c r="C20" s="43" t="s">
        <v>91</v>
      </c>
      <c r="D20" s="41">
        <v>7201863419</v>
      </c>
      <c r="E20" s="41">
        <v>0</v>
      </c>
      <c r="F20" s="41">
        <v>0</v>
      </c>
      <c r="G20" s="41">
        <f t="shared" si="5"/>
        <v>7201863419</v>
      </c>
      <c r="H20" s="41">
        <v>7201863419</v>
      </c>
      <c r="I20" s="41">
        <v>0</v>
      </c>
      <c r="J20" s="44">
        <v>0</v>
      </c>
      <c r="K20" s="44">
        <v>0</v>
      </c>
      <c r="L20" s="44">
        <v>0</v>
      </c>
      <c r="M20" s="41">
        <v>0</v>
      </c>
      <c r="N20" s="41">
        <v>0</v>
      </c>
      <c r="O20" s="41">
        <v>0</v>
      </c>
      <c r="P20" s="41">
        <v>0</v>
      </c>
      <c r="Q20" s="44">
        <v>0</v>
      </c>
      <c r="R20" s="44">
        <v>0</v>
      </c>
      <c r="S20" s="44">
        <v>0</v>
      </c>
      <c r="T20" s="41">
        <f t="shared" si="6"/>
        <v>7201863419</v>
      </c>
      <c r="U20" s="41">
        <v>3939640</v>
      </c>
      <c r="V20" s="41">
        <v>4364328</v>
      </c>
      <c r="W20" s="44">
        <v>9887424</v>
      </c>
      <c r="X20" s="41">
        <v>4092158</v>
      </c>
      <c r="Y20" s="41">
        <v>11836261</v>
      </c>
      <c r="Z20" s="41">
        <v>17492756</v>
      </c>
      <c r="AA20" s="41">
        <v>32869548</v>
      </c>
      <c r="AB20" s="44">
        <v>0</v>
      </c>
      <c r="AC20" s="41">
        <v>0</v>
      </c>
      <c r="AD20" s="44">
        <v>0</v>
      </c>
      <c r="AE20" s="44">
        <v>0</v>
      </c>
      <c r="AF20" s="44">
        <v>0</v>
      </c>
      <c r="AG20" s="41">
        <f t="shared" si="7"/>
        <v>84482115</v>
      </c>
      <c r="AH20" s="41">
        <v>3939640</v>
      </c>
      <c r="AI20" s="41">
        <v>4364328</v>
      </c>
      <c r="AJ20" s="44">
        <v>9887424</v>
      </c>
      <c r="AK20" s="44">
        <v>4092158</v>
      </c>
      <c r="AL20" s="41">
        <v>11836261</v>
      </c>
      <c r="AM20" s="41">
        <v>16051614</v>
      </c>
      <c r="AN20" s="41">
        <v>34310690</v>
      </c>
      <c r="AO20" s="41">
        <f t="shared" si="8"/>
        <v>84482115</v>
      </c>
      <c r="AP20" s="41">
        <v>3939640</v>
      </c>
      <c r="AQ20" s="41">
        <v>4364328</v>
      </c>
      <c r="AR20" s="44">
        <v>9887424</v>
      </c>
      <c r="AS20" s="44">
        <v>4092158</v>
      </c>
      <c r="AT20" s="44">
        <v>11836261</v>
      </c>
      <c r="AU20" s="41">
        <v>16051614</v>
      </c>
      <c r="AV20" s="44">
        <v>27319499</v>
      </c>
      <c r="AW20" s="44">
        <v>0</v>
      </c>
      <c r="AX20" s="41">
        <v>0</v>
      </c>
      <c r="AY20" s="44">
        <v>0</v>
      </c>
      <c r="AZ20" s="44">
        <v>0</v>
      </c>
      <c r="BA20" s="44">
        <v>0</v>
      </c>
      <c r="BB20" s="44">
        <f t="shared" si="9"/>
        <v>77490924</v>
      </c>
      <c r="BC20" s="25"/>
    </row>
    <row r="21" spans="1:55" ht="21" customHeight="1" x14ac:dyDescent="0.2">
      <c r="A21" s="42" t="s">
        <v>92</v>
      </c>
      <c r="B21" s="39" t="s">
        <v>74</v>
      </c>
      <c r="C21" s="43" t="s">
        <v>93</v>
      </c>
      <c r="D21" s="41">
        <v>3487778588</v>
      </c>
      <c r="E21" s="41">
        <v>0</v>
      </c>
      <c r="F21" s="41">
        <v>0</v>
      </c>
      <c r="G21" s="41">
        <f t="shared" si="5"/>
        <v>3487778588</v>
      </c>
      <c r="H21" s="41">
        <v>3487778588</v>
      </c>
      <c r="I21" s="41">
        <v>0</v>
      </c>
      <c r="J21" s="44">
        <v>0</v>
      </c>
      <c r="K21" s="44">
        <v>0</v>
      </c>
      <c r="L21" s="44">
        <v>0</v>
      </c>
      <c r="M21" s="41">
        <v>0</v>
      </c>
      <c r="N21" s="41">
        <v>0</v>
      </c>
      <c r="O21" s="41">
        <v>0</v>
      </c>
      <c r="P21" s="41">
        <v>0</v>
      </c>
      <c r="Q21" s="44">
        <v>0</v>
      </c>
      <c r="R21" s="44">
        <v>0</v>
      </c>
      <c r="S21" s="44">
        <v>0</v>
      </c>
      <c r="T21" s="41">
        <f t="shared" si="6"/>
        <v>3487778588</v>
      </c>
      <c r="U21" s="41">
        <v>121671653</v>
      </c>
      <c r="V21" s="41">
        <v>85552818</v>
      </c>
      <c r="W21" s="44">
        <v>206605749</v>
      </c>
      <c r="X21" s="41">
        <v>136311924</v>
      </c>
      <c r="Y21" s="41">
        <v>488968417</v>
      </c>
      <c r="Z21" s="41">
        <v>299811544</v>
      </c>
      <c r="AA21" s="41">
        <v>353566350</v>
      </c>
      <c r="AB21" s="44">
        <v>0</v>
      </c>
      <c r="AC21" s="41">
        <v>0</v>
      </c>
      <c r="AD21" s="44">
        <v>0</v>
      </c>
      <c r="AE21" s="44">
        <v>0</v>
      </c>
      <c r="AF21" s="44">
        <v>0</v>
      </c>
      <c r="AG21" s="41">
        <f t="shared" si="7"/>
        <v>1692488455</v>
      </c>
      <c r="AH21" s="41">
        <v>121671653</v>
      </c>
      <c r="AI21" s="41">
        <v>85552818</v>
      </c>
      <c r="AJ21" s="44">
        <v>206605749</v>
      </c>
      <c r="AK21" s="44">
        <v>136311924</v>
      </c>
      <c r="AL21" s="41">
        <v>488968417</v>
      </c>
      <c r="AM21" s="41">
        <v>299699422</v>
      </c>
      <c r="AN21" s="41">
        <v>353670090</v>
      </c>
      <c r="AO21" s="41">
        <f t="shared" si="8"/>
        <v>1692480073</v>
      </c>
      <c r="AP21" s="41">
        <v>121671653</v>
      </c>
      <c r="AQ21" s="41">
        <v>85552818</v>
      </c>
      <c r="AR21" s="44">
        <v>206605749</v>
      </c>
      <c r="AS21" s="44">
        <v>136311924</v>
      </c>
      <c r="AT21" s="44">
        <v>488968417</v>
      </c>
      <c r="AU21" s="41">
        <v>299699422</v>
      </c>
      <c r="AV21" s="44">
        <v>350146209</v>
      </c>
      <c r="AW21" s="44">
        <v>0</v>
      </c>
      <c r="AX21" s="41">
        <v>0</v>
      </c>
      <c r="AY21" s="44">
        <v>0</v>
      </c>
      <c r="AZ21" s="44">
        <v>0</v>
      </c>
      <c r="BA21" s="44">
        <v>0</v>
      </c>
      <c r="BB21" s="44">
        <f t="shared" si="9"/>
        <v>1688956192</v>
      </c>
      <c r="BC21" s="25"/>
    </row>
    <row r="22" spans="1:55" ht="21" customHeight="1" x14ac:dyDescent="0.2">
      <c r="A22" s="31" t="s">
        <v>94</v>
      </c>
      <c r="B22" s="48"/>
      <c r="C22" s="31" t="s">
        <v>95</v>
      </c>
      <c r="D22" s="31">
        <f>SUM(D23:D31)</f>
        <v>32586000000</v>
      </c>
      <c r="E22" s="31">
        <f>SUM(E23:E31)</f>
        <v>0</v>
      </c>
      <c r="F22" s="31">
        <f>SUM(F23:F31)</f>
        <v>0</v>
      </c>
      <c r="G22" s="31">
        <f>SUM(G23:G31)</f>
        <v>32586000000</v>
      </c>
      <c r="H22" s="31">
        <f>SUM(H23:H31)</f>
        <v>32586000000</v>
      </c>
      <c r="I22" s="31">
        <f t="shared" ref="I22:S22" si="10">SUM(I23:I31)</f>
        <v>0</v>
      </c>
      <c r="J22" s="31">
        <f t="shared" si="10"/>
        <v>0</v>
      </c>
      <c r="K22" s="31">
        <f t="shared" si="10"/>
        <v>0</v>
      </c>
      <c r="L22" s="31">
        <f t="shared" si="10"/>
        <v>0</v>
      </c>
      <c r="M22" s="31">
        <f>SUM(M23:M31)</f>
        <v>0</v>
      </c>
      <c r="N22" s="31">
        <f t="shared" si="10"/>
        <v>0</v>
      </c>
      <c r="O22" s="31">
        <f t="shared" si="10"/>
        <v>0</v>
      </c>
      <c r="P22" s="31">
        <f t="shared" si="10"/>
        <v>0</v>
      </c>
      <c r="Q22" s="31">
        <f t="shared" si="10"/>
        <v>0</v>
      </c>
      <c r="R22" s="31">
        <f t="shared" si="10"/>
        <v>0</v>
      </c>
      <c r="S22" s="31">
        <f t="shared" si="10"/>
        <v>0</v>
      </c>
      <c r="T22" s="31">
        <f>SUM(T23:T31)</f>
        <v>32586000000</v>
      </c>
      <c r="U22" s="31">
        <f>SUM(U23:U31)</f>
        <v>1709291434</v>
      </c>
      <c r="V22" s="31">
        <f t="shared" ref="V22:AF22" si="11">SUM(V23:V31)</f>
        <v>2446671019</v>
      </c>
      <c r="W22" s="31">
        <f t="shared" si="11"/>
        <v>2457160637</v>
      </c>
      <c r="X22" s="31">
        <f t="shared" si="11"/>
        <v>2200983729</v>
      </c>
      <c r="Y22" s="31">
        <f t="shared" si="11"/>
        <v>2327438644</v>
      </c>
      <c r="Z22" s="31">
        <f>SUM(Z23:Z31)</f>
        <v>2677440988</v>
      </c>
      <c r="AA22" s="31">
        <f t="shared" si="11"/>
        <v>2802358334</v>
      </c>
      <c r="AB22" s="31">
        <f t="shared" si="11"/>
        <v>0</v>
      </c>
      <c r="AC22" s="31">
        <f t="shared" si="11"/>
        <v>0</v>
      </c>
      <c r="AD22" s="31">
        <f t="shared" si="11"/>
        <v>0</v>
      </c>
      <c r="AE22" s="31">
        <f t="shared" si="11"/>
        <v>0</v>
      </c>
      <c r="AF22" s="31">
        <f t="shared" si="11"/>
        <v>0</v>
      </c>
      <c r="AG22" s="31">
        <f>SUM(AG23:AG31)</f>
        <v>16621344785</v>
      </c>
      <c r="AH22" s="31">
        <f>SUM(AH23:AH31)</f>
        <v>1709291434</v>
      </c>
      <c r="AI22" s="31">
        <f t="shared" ref="AI22:AN22" si="12">SUM(AI23:AI31)</f>
        <v>2446671019</v>
      </c>
      <c r="AJ22" s="31">
        <f t="shared" si="12"/>
        <v>2457160637</v>
      </c>
      <c r="AK22" s="31">
        <f t="shared" si="12"/>
        <v>2200983729</v>
      </c>
      <c r="AL22" s="31">
        <f t="shared" si="12"/>
        <v>2326380050</v>
      </c>
      <c r="AM22" s="31">
        <f t="shared" si="12"/>
        <v>2677440988</v>
      </c>
      <c r="AN22" s="31">
        <f t="shared" si="12"/>
        <v>2802358334</v>
      </c>
      <c r="AO22" s="31">
        <f>SUM(AO23:AO31)</f>
        <v>16620286191</v>
      </c>
      <c r="AP22" s="31">
        <f>SUM(AP23:AP31)</f>
        <v>1709291434</v>
      </c>
      <c r="AQ22" s="31">
        <f t="shared" ref="AQ22:BA22" si="13">SUM(AQ23:AQ31)</f>
        <v>2446671019</v>
      </c>
      <c r="AR22" s="31">
        <f t="shared" si="13"/>
        <v>2457160637</v>
      </c>
      <c r="AS22" s="31">
        <f t="shared" si="13"/>
        <v>2200983729</v>
      </c>
      <c r="AT22" s="31">
        <f>SUM(AT23:AT31)</f>
        <v>2152863906</v>
      </c>
      <c r="AU22" s="31">
        <f>SUM(AU23:AU31)</f>
        <v>2850957132</v>
      </c>
      <c r="AV22" s="31">
        <f t="shared" si="13"/>
        <v>2802358334</v>
      </c>
      <c r="AW22" s="31">
        <f t="shared" si="13"/>
        <v>0</v>
      </c>
      <c r="AX22" s="31">
        <f t="shared" si="13"/>
        <v>0</v>
      </c>
      <c r="AY22" s="31">
        <f t="shared" si="13"/>
        <v>0</v>
      </c>
      <c r="AZ22" s="31">
        <f t="shared" si="13"/>
        <v>0</v>
      </c>
      <c r="BA22" s="31">
        <f t="shared" si="13"/>
        <v>0</v>
      </c>
      <c r="BB22" s="31">
        <f>SUM(BB23:BB31)</f>
        <v>16620286191</v>
      </c>
      <c r="BC22" s="25"/>
    </row>
    <row r="23" spans="1:55" ht="21" customHeight="1" x14ac:dyDescent="0.2">
      <c r="A23" s="42" t="s">
        <v>96</v>
      </c>
      <c r="B23" s="49" t="s">
        <v>74</v>
      </c>
      <c r="C23" s="50" t="s">
        <v>97</v>
      </c>
      <c r="D23" s="44">
        <v>10250341655</v>
      </c>
      <c r="E23" s="41">
        <v>0</v>
      </c>
      <c r="F23" s="41">
        <v>0</v>
      </c>
      <c r="G23" s="44">
        <f t="shared" ref="G23:G31" si="14">SUM(D23:E23)-F23</f>
        <v>10250341655</v>
      </c>
      <c r="H23" s="44">
        <v>10250341655</v>
      </c>
      <c r="I23" s="44">
        <v>0</v>
      </c>
      <c r="J23" s="44">
        <v>0</v>
      </c>
      <c r="K23" s="44">
        <v>0</v>
      </c>
      <c r="L23" s="44">
        <v>0</v>
      </c>
      <c r="M23" s="41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f>SUM(H23:S23)</f>
        <v>10250341655</v>
      </c>
      <c r="U23" s="44">
        <v>699430967</v>
      </c>
      <c r="V23" s="44">
        <v>688245000</v>
      </c>
      <c r="W23" s="44">
        <v>679307100</v>
      </c>
      <c r="X23" s="44">
        <v>680912497</v>
      </c>
      <c r="Y23" s="44">
        <v>687983200</v>
      </c>
      <c r="Z23" s="41">
        <v>746742194</v>
      </c>
      <c r="AA23" s="44">
        <v>766341271</v>
      </c>
      <c r="AB23" s="44">
        <v>0</v>
      </c>
      <c r="AC23" s="44">
        <v>0</v>
      </c>
      <c r="AD23" s="44">
        <v>0</v>
      </c>
      <c r="AE23" s="44">
        <v>0</v>
      </c>
      <c r="AF23" s="44">
        <v>0</v>
      </c>
      <c r="AG23" s="44">
        <f t="shared" ref="AG23:AG31" si="15">SUM(U23:AF23)</f>
        <v>4948962229</v>
      </c>
      <c r="AH23" s="44">
        <v>699430967</v>
      </c>
      <c r="AI23" s="44">
        <v>688245000</v>
      </c>
      <c r="AJ23" s="44">
        <v>679307100</v>
      </c>
      <c r="AK23" s="44">
        <v>680912497</v>
      </c>
      <c r="AL23" s="44">
        <v>687363535</v>
      </c>
      <c r="AM23" s="44">
        <v>746742194</v>
      </c>
      <c r="AN23" s="44">
        <v>766341271</v>
      </c>
      <c r="AO23" s="44">
        <f>SUM(AH23:AN23)</f>
        <v>4948342564</v>
      </c>
      <c r="AP23" s="44">
        <v>699430967</v>
      </c>
      <c r="AQ23" s="44">
        <v>688245000</v>
      </c>
      <c r="AR23" s="44">
        <v>679307100</v>
      </c>
      <c r="AS23" s="44">
        <v>680912497</v>
      </c>
      <c r="AT23" s="44">
        <v>687363535</v>
      </c>
      <c r="AU23" s="41">
        <v>746742194</v>
      </c>
      <c r="AV23" s="44">
        <v>766341271</v>
      </c>
      <c r="AW23" s="44">
        <v>0</v>
      </c>
      <c r="AX23" s="44">
        <v>0</v>
      </c>
      <c r="AY23" s="44">
        <v>0</v>
      </c>
      <c r="AZ23" s="44">
        <v>0</v>
      </c>
      <c r="BA23" s="44">
        <v>0</v>
      </c>
      <c r="BB23" s="44">
        <f t="shared" ref="BB23:BB31" si="16">SUM(AP23:BA23)</f>
        <v>4948342564</v>
      </c>
      <c r="BC23" s="25"/>
    </row>
    <row r="24" spans="1:55" ht="21" customHeight="1" x14ac:dyDescent="0.2">
      <c r="A24" s="42" t="s">
        <v>98</v>
      </c>
      <c r="B24" s="49" t="s">
        <v>74</v>
      </c>
      <c r="C24" s="50" t="s">
        <v>99</v>
      </c>
      <c r="D24" s="44">
        <v>6935620779</v>
      </c>
      <c r="E24" s="41">
        <v>0</v>
      </c>
      <c r="F24" s="41">
        <v>0</v>
      </c>
      <c r="G24" s="44">
        <f t="shared" si="14"/>
        <v>6935620779</v>
      </c>
      <c r="H24" s="44">
        <v>6935620779</v>
      </c>
      <c r="I24" s="44">
        <v>0</v>
      </c>
      <c r="J24" s="44">
        <v>0</v>
      </c>
      <c r="K24" s="44">
        <v>0</v>
      </c>
      <c r="L24" s="44">
        <v>0</v>
      </c>
      <c r="M24" s="41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f t="shared" ref="T24:T31" si="17">SUM(H24:S24)</f>
        <v>6935620779</v>
      </c>
      <c r="U24" s="44">
        <v>496156667</v>
      </c>
      <c r="V24" s="44">
        <v>488290900</v>
      </c>
      <c r="W24" s="44">
        <v>481820800</v>
      </c>
      <c r="X24" s="44">
        <v>483041197</v>
      </c>
      <c r="Y24" s="44">
        <v>488055800</v>
      </c>
      <c r="Z24" s="41">
        <v>529980594</v>
      </c>
      <c r="AA24" s="44">
        <v>543648971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f t="shared" si="15"/>
        <v>3510994929</v>
      </c>
      <c r="AH24" s="44">
        <v>496156667</v>
      </c>
      <c r="AI24" s="44">
        <v>488290900</v>
      </c>
      <c r="AJ24" s="44">
        <v>481820800</v>
      </c>
      <c r="AK24" s="44">
        <v>483041197</v>
      </c>
      <c r="AL24" s="44">
        <v>487616871</v>
      </c>
      <c r="AM24" s="44">
        <v>529980594</v>
      </c>
      <c r="AN24" s="44">
        <v>543648971</v>
      </c>
      <c r="AO24" s="44">
        <f t="shared" ref="AO24:AO31" si="18">SUM(AH24:AN24)</f>
        <v>3510556000</v>
      </c>
      <c r="AP24" s="44">
        <v>496156667</v>
      </c>
      <c r="AQ24" s="44">
        <v>488290900</v>
      </c>
      <c r="AR24" s="44">
        <v>481820800</v>
      </c>
      <c r="AS24" s="44">
        <v>483041197</v>
      </c>
      <c r="AT24" s="44">
        <v>487616871</v>
      </c>
      <c r="AU24" s="41">
        <v>529980594</v>
      </c>
      <c r="AV24" s="44">
        <v>543648971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f t="shared" si="16"/>
        <v>3510556000</v>
      </c>
      <c r="BC24" s="25"/>
    </row>
    <row r="25" spans="1:55" ht="21" customHeight="1" x14ac:dyDescent="0.2">
      <c r="A25" s="42" t="s">
        <v>100</v>
      </c>
      <c r="B25" s="49" t="s">
        <v>74</v>
      </c>
      <c r="C25" s="50" t="s">
        <v>101</v>
      </c>
      <c r="D25" s="44">
        <v>7085302759</v>
      </c>
      <c r="E25" s="41">
        <v>0</v>
      </c>
      <c r="F25" s="41">
        <v>0</v>
      </c>
      <c r="G25" s="44">
        <f t="shared" si="14"/>
        <v>7085302759</v>
      </c>
      <c r="H25" s="44">
        <v>7085302759</v>
      </c>
      <c r="I25" s="44">
        <v>0</v>
      </c>
      <c r="J25" s="44">
        <v>0</v>
      </c>
      <c r="K25" s="44">
        <v>0</v>
      </c>
      <c r="L25" s="44">
        <v>0</v>
      </c>
      <c r="M25" s="41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f t="shared" si="17"/>
        <v>7085302759</v>
      </c>
      <c r="U25" s="44">
        <v>0</v>
      </c>
      <c r="V25" s="44">
        <v>719527619</v>
      </c>
      <c r="W25" s="44">
        <v>715813037</v>
      </c>
      <c r="X25" s="44">
        <v>482195135</v>
      </c>
      <c r="Y25" s="44">
        <v>508516144</v>
      </c>
      <c r="Z25" s="41">
        <v>800000000</v>
      </c>
      <c r="AA25" s="44">
        <v>602215192</v>
      </c>
      <c r="AB25" s="44">
        <v>0</v>
      </c>
      <c r="AC25" s="44">
        <v>0</v>
      </c>
      <c r="AD25" s="44">
        <v>0</v>
      </c>
      <c r="AE25" s="44">
        <v>0</v>
      </c>
      <c r="AF25" s="44">
        <v>0</v>
      </c>
      <c r="AG25" s="44">
        <f t="shared" si="15"/>
        <v>3828267127</v>
      </c>
      <c r="AH25" s="44">
        <v>0</v>
      </c>
      <c r="AI25" s="44">
        <v>719527619</v>
      </c>
      <c r="AJ25" s="44">
        <v>715813037</v>
      </c>
      <c r="AK25" s="44">
        <v>482195135</v>
      </c>
      <c r="AL25" s="44">
        <v>508516144</v>
      </c>
      <c r="AM25" s="44">
        <v>800000000</v>
      </c>
      <c r="AN25" s="44">
        <v>602215192</v>
      </c>
      <c r="AO25" s="44">
        <f t="shared" si="18"/>
        <v>3828267127</v>
      </c>
      <c r="AP25" s="44">
        <v>0</v>
      </c>
      <c r="AQ25" s="44">
        <v>719527619</v>
      </c>
      <c r="AR25" s="44">
        <v>715813037</v>
      </c>
      <c r="AS25" s="44">
        <v>482195135</v>
      </c>
      <c r="AT25" s="44">
        <v>335000000</v>
      </c>
      <c r="AU25" s="41">
        <v>973516144</v>
      </c>
      <c r="AV25" s="44">
        <v>602215192</v>
      </c>
      <c r="AW25" s="44">
        <v>0</v>
      </c>
      <c r="AX25" s="44">
        <v>0</v>
      </c>
      <c r="AY25" s="44">
        <v>0</v>
      </c>
      <c r="AZ25" s="44">
        <v>0</v>
      </c>
      <c r="BA25" s="44">
        <v>0</v>
      </c>
      <c r="BB25" s="44">
        <f t="shared" si="16"/>
        <v>3828267127</v>
      </c>
      <c r="BC25" s="25"/>
    </row>
    <row r="26" spans="1:55" ht="21" customHeight="1" x14ac:dyDescent="0.2">
      <c r="A26" s="42" t="s">
        <v>102</v>
      </c>
      <c r="B26" s="49" t="s">
        <v>74</v>
      </c>
      <c r="C26" s="50" t="s">
        <v>103</v>
      </c>
      <c r="D26" s="44">
        <v>3541027115</v>
      </c>
      <c r="E26" s="41">
        <v>0</v>
      </c>
      <c r="F26" s="41">
        <v>0</v>
      </c>
      <c r="G26" s="44">
        <f t="shared" si="14"/>
        <v>3541027115</v>
      </c>
      <c r="H26" s="44">
        <v>3541027115</v>
      </c>
      <c r="I26" s="44">
        <v>0</v>
      </c>
      <c r="J26" s="44">
        <v>0</v>
      </c>
      <c r="K26" s="44">
        <v>0</v>
      </c>
      <c r="L26" s="44">
        <v>0</v>
      </c>
      <c r="M26" s="41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f t="shared" si="17"/>
        <v>3541027115</v>
      </c>
      <c r="U26" s="44">
        <v>216048500</v>
      </c>
      <c r="V26" s="44">
        <v>231215600</v>
      </c>
      <c r="W26" s="44">
        <v>244338800</v>
      </c>
      <c r="X26" s="44">
        <v>233306500</v>
      </c>
      <c r="Y26" s="44">
        <v>272303700</v>
      </c>
      <c r="Z26" s="41">
        <v>252996800</v>
      </c>
      <c r="AA26" s="44">
        <v>381409000</v>
      </c>
      <c r="AB26" s="44">
        <v>0</v>
      </c>
      <c r="AC26" s="44">
        <v>0</v>
      </c>
      <c r="AD26" s="44">
        <v>0</v>
      </c>
      <c r="AE26" s="44">
        <v>0</v>
      </c>
      <c r="AF26" s="44">
        <v>0</v>
      </c>
      <c r="AG26" s="44">
        <f t="shared" si="15"/>
        <v>1831618900</v>
      </c>
      <c r="AH26" s="44">
        <v>216048500</v>
      </c>
      <c r="AI26" s="44">
        <v>231215600</v>
      </c>
      <c r="AJ26" s="44">
        <v>244338800</v>
      </c>
      <c r="AK26" s="44">
        <v>233306500</v>
      </c>
      <c r="AL26" s="44">
        <v>272303700</v>
      </c>
      <c r="AM26" s="44">
        <v>252996800</v>
      </c>
      <c r="AN26" s="44">
        <v>381409000</v>
      </c>
      <c r="AO26" s="44">
        <f t="shared" si="18"/>
        <v>1831618900</v>
      </c>
      <c r="AP26" s="44">
        <v>216048500</v>
      </c>
      <c r="AQ26" s="44">
        <v>231215600</v>
      </c>
      <c r="AR26" s="44">
        <v>244338800</v>
      </c>
      <c r="AS26" s="44">
        <v>233306500</v>
      </c>
      <c r="AT26" s="44">
        <v>272303700</v>
      </c>
      <c r="AU26" s="41">
        <v>252996800</v>
      </c>
      <c r="AV26" s="44">
        <v>381409000</v>
      </c>
      <c r="AW26" s="44">
        <v>0</v>
      </c>
      <c r="AX26" s="44">
        <v>0</v>
      </c>
      <c r="AY26" s="44">
        <v>0</v>
      </c>
      <c r="AZ26" s="44">
        <v>0</v>
      </c>
      <c r="BA26" s="44">
        <v>0</v>
      </c>
      <c r="BB26" s="44">
        <f t="shared" si="16"/>
        <v>1831618900</v>
      </c>
      <c r="BC26" s="25"/>
    </row>
    <row r="27" spans="1:55" ht="21" customHeight="1" x14ac:dyDescent="0.2">
      <c r="A27" s="42" t="s">
        <v>104</v>
      </c>
      <c r="B27" s="49" t="s">
        <v>74</v>
      </c>
      <c r="C27" s="50" t="s">
        <v>105</v>
      </c>
      <c r="D27" s="44">
        <v>412676092</v>
      </c>
      <c r="E27" s="41">
        <v>0</v>
      </c>
      <c r="F27" s="41">
        <v>0</v>
      </c>
      <c r="G27" s="44">
        <f t="shared" si="14"/>
        <v>412676092</v>
      </c>
      <c r="H27" s="44">
        <v>412676092</v>
      </c>
      <c r="I27" s="44">
        <v>0</v>
      </c>
      <c r="J27" s="44">
        <v>0</v>
      </c>
      <c r="K27" s="44">
        <v>0</v>
      </c>
      <c r="L27" s="44">
        <v>0</v>
      </c>
      <c r="M27" s="41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f t="shared" si="17"/>
        <v>412676092</v>
      </c>
      <c r="U27" s="44">
        <v>27436900</v>
      </c>
      <c r="V27" s="44">
        <v>30215000</v>
      </c>
      <c r="W27" s="44">
        <v>30296600</v>
      </c>
      <c r="X27" s="44">
        <v>29736800</v>
      </c>
      <c r="Y27" s="44">
        <v>30042900</v>
      </c>
      <c r="Z27" s="41">
        <v>31311700</v>
      </c>
      <c r="AA27" s="44">
        <v>31833500</v>
      </c>
      <c r="AB27" s="44">
        <v>0</v>
      </c>
      <c r="AC27" s="44">
        <v>0</v>
      </c>
      <c r="AD27" s="44">
        <v>0</v>
      </c>
      <c r="AE27" s="44">
        <v>0</v>
      </c>
      <c r="AF27" s="44">
        <v>0</v>
      </c>
      <c r="AG27" s="44">
        <f t="shared" si="15"/>
        <v>210873400</v>
      </c>
      <c r="AH27" s="44">
        <v>27436900</v>
      </c>
      <c r="AI27" s="44">
        <v>30215000</v>
      </c>
      <c r="AJ27" s="44">
        <v>30296600</v>
      </c>
      <c r="AK27" s="44">
        <v>29736800</v>
      </c>
      <c r="AL27" s="44">
        <v>30042900</v>
      </c>
      <c r="AM27" s="44">
        <v>31311700</v>
      </c>
      <c r="AN27" s="44">
        <v>31833500</v>
      </c>
      <c r="AO27" s="44">
        <f t="shared" si="18"/>
        <v>210873400</v>
      </c>
      <c r="AP27" s="44">
        <v>27436900</v>
      </c>
      <c r="AQ27" s="44">
        <v>30215000</v>
      </c>
      <c r="AR27" s="44">
        <v>30296600</v>
      </c>
      <c r="AS27" s="44">
        <v>29736800</v>
      </c>
      <c r="AT27" s="44">
        <v>30042900</v>
      </c>
      <c r="AU27" s="41">
        <v>31311700</v>
      </c>
      <c r="AV27" s="44">
        <v>31833500</v>
      </c>
      <c r="AW27" s="44">
        <v>0</v>
      </c>
      <c r="AX27" s="44">
        <v>0</v>
      </c>
      <c r="AY27" s="44">
        <v>0</v>
      </c>
      <c r="AZ27" s="44">
        <v>0</v>
      </c>
      <c r="BA27" s="44">
        <v>0</v>
      </c>
      <c r="BB27" s="44">
        <f t="shared" si="16"/>
        <v>210873400</v>
      </c>
      <c r="BC27" s="25"/>
    </row>
    <row r="28" spans="1:55" ht="21" customHeight="1" x14ac:dyDescent="0.2">
      <c r="A28" s="42" t="s">
        <v>106</v>
      </c>
      <c r="B28" s="49" t="s">
        <v>74</v>
      </c>
      <c r="C28" s="50" t="s">
        <v>107</v>
      </c>
      <c r="D28" s="44">
        <v>2590518044</v>
      </c>
      <c r="E28" s="41">
        <v>0</v>
      </c>
      <c r="F28" s="41">
        <v>0</v>
      </c>
      <c r="G28" s="44">
        <f t="shared" si="14"/>
        <v>2590518044</v>
      </c>
      <c r="H28" s="44">
        <v>2590518044</v>
      </c>
      <c r="I28" s="44">
        <v>0</v>
      </c>
      <c r="J28" s="44">
        <v>0</v>
      </c>
      <c r="K28" s="44">
        <v>0</v>
      </c>
      <c r="L28" s="44">
        <v>0</v>
      </c>
      <c r="M28" s="41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f t="shared" si="17"/>
        <v>2590518044</v>
      </c>
      <c r="U28" s="44">
        <v>162050700</v>
      </c>
      <c r="V28" s="44">
        <v>173424000</v>
      </c>
      <c r="W28" s="44">
        <v>183267500</v>
      </c>
      <c r="X28" s="44">
        <v>174993300</v>
      </c>
      <c r="Y28" s="44">
        <v>204240900</v>
      </c>
      <c r="Z28" s="41">
        <v>189761400</v>
      </c>
      <c r="AA28" s="44">
        <v>286069300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f t="shared" si="15"/>
        <v>1373807100</v>
      </c>
      <c r="AH28" s="44">
        <v>162050700</v>
      </c>
      <c r="AI28" s="44">
        <v>173424000</v>
      </c>
      <c r="AJ28" s="44">
        <v>183267500</v>
      </c>
      <c r="AK28" s="44">
        <v>174993300</v>
      </c>
      <c r="AL28" s="44">
        <v>204240900</v>
      </c>
      <c r="AM28" s="44">
        <v>189761400</v>
      </c>
      <c r="AN28" s="44">
        <v>286069300</v>
      </c>
      <c r="AO28" s="44">
        <f t="shared" si="18"/>
        <v>1373807100</v>
      </c>
      <c r="AP28" s="44">
        <v>162050700</v>
      </c>
      <c r="AQ28" s="44">
        <v>173424000</v>
      </c>
      <c r="AR28" s="44">
        <v>183267500</v>
      </c>
      <c r="AS28" s="44">
        <v>174993300</v>
      </c>
      <c r="AT28" s="44">
        <v>204240900</v>
      </c>
      <c r="AU28" s="41">
        <v>189761400</v>
      </c>
      <c r="AV28" s="44">
        <v>286069300</v>
      </c>
      <c r="AW28" s="44">
        <v>0</v>
      </c>
      <c r="AX28" s="44">
        <v>0</v>
      </c>
      <c r="AY28" s="44">
        <v>0</v>
      </c>
      <c r="AZ28" s="44">
        <v>0</v>
      </c>
      <c r="BA28" s="44">
        <v>0</v>
      </c>
      <c r="BB28" s="44">
        <f t="shared" si="16"/>
        <v>1373807100</v>
      </c>
      <c r="BC28" s="25"/>
    </row>
    <row r="29" spans="1:55" s="15" customFormat="1" ht="21" customHeight="1" x14ac:dyDescent="0.2">
      <c r="A29" s="42" t="s">
        <v>108</v>
      </c>
      <c r="B29" s="49" t="s">
        <v>74</v>
      </c>
      <c r="C29" s="50" t="s">
        <v>109</v>
      </c>
      <c r="D29" s="44">
        <v>439300356</v>
      </c>
      <c r="E29" s="41">
        <v>0</v>
      </c>
      <c r="F29" s="41">
        <v>0</v>
      </c>
      <c r="G29" s="44">
        <f t="shared" si="14"/>
        <v>439300356</v>
      </c>
      <c r="H29" s="44">
        <v>439300356</v>
      </c>
      <c r="I29" s="44">
        <v>0</v>
      </c>
      <c r="J29" s="44">
        <v>0</v>
      </c>
      <c r="K29" s="44">
        <v>0</v>
      </c>
      <c r="L29" s="44">
        <v>0</v>
      </c>
      <c r="M29" s="41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f t="shared" si="17"/>
        <v>439300356</v>
      </c>
      <c r="U29" s="44">
        <v>27060000</v>
      </c>
      <c r="V29" s="44">
        <v>28957100</v>
      </c>
      <c r="W29" s="44">
        <v>30598800</v>
      </c>
      <c r="X29" s="44">
        <v>29218600</v>
      </c>
      <c r="Y29" s="44">
        <v>34092200</v>
      </c>
      <c r="Z29" s="41">
        <v>31677900</v>
      </c>
      <c r="AA29" s="44">
        <v>47723800</v>
      </c>
      <c r="AB29" s="44">
        <v>0</v>
      </c>
      <c r="AC29" s="44">
        <v>0</v>
      </c>
      <c r="AD29" s="44">
        <v>0</v>
      </c>
      <c r="AE29" s="44">
        <v>0</v>
      </c>
      <c r="AF29" s="44">
        <v>0</v>
      </c>
      <c r="AG29" s="44">
        <f t="shared" si="15"/>
        <v>229328400</v>
      </c>
      <c r="AH29" s="44">
        <v>27060000</v>
      </c>
      <c r="AI29" s="44">
        <v>28957100</v>
      </c>
      <c r="AJ29" s="44">
        <v>30598800</v>
      </c>
      <c r="AK29" s="44">
        <v>29218600</v>
      </c>
      <c r="AL29" s="44">
        <v>34092200</v>
      </c>
      <c r="AM29" s="44">
        <v>31677900</v>
      </c>
      <c r="AN29" s="44">
        <v>47723800</v>
      </c>
      <c r="AO29" s="44">
        <f t="shared" si="18"/>
        <v>229328400</v>
      </c>
      <c r="AP29" s="44">
        <v>27060000</v>
      </c>
      <c r="AQ29" s="44">
        <v>28957100</v>
      </c>
      <c r="AR29" s="44">
        <v>30598800</v>
      </c>
      <c r="AS29" s="44">
        <v>29218600</v>
      </c>
      <c r="AT29" s="44">
        <v>34092200</v>
      </c>
      <c r="AU29" s="41">
        <v>31677900</v>
      </c>
      <c r="AV29" s="44">
        <v>47723800</v>
      </c>
      <c r="AW29" s="44">
        <v>0</v>
      </c>
      <c r="AX29" s="44">
        <v>0</v>
      </c>
      <c r="AY29" s="44">
        <v>0</v>
      </c>
      <c r="AZ29" s="44">
        <v>0</v>
      </c>
      <c r="BA29" s="44">
        <v>0</v>
      </c>
      <c r="BB29" s="44">
        <f t="shared" si="16"/>
        <v>229328400</v>
      </c>
      <c r="BC29" s="25"/>
    </row>
    <row r="30" spans="1:55" ht="21" customHeight="1" x14ac:dyDescent="0.2">
      <c r="A30" s="42" t="s">
        <v>110</v>
      </c>
      <c r="B30" s="49" t="s">
        <v>74</v>
      </c>
      <c r="C30" s="50" t="s">
        <v>111</v>
      </c>
      <c r="D30" s="44">
        <v>439300356</v>
      </c>
      <c r="E30" s="41">
        <v>0</v>
      </c>
      <c r="F30" s="41">
        <v>0</v>
      </c>
      <c r="G30" s="44">
        <f t="shared" si="14"/>
        <v>439300356</v>
      </c>
      <c r="H30" s="44">
        <v>439300356</v>
      </c>
      <c r="I30" s="44">
        <v>0</v>
      </c>
      <c r="J30" s="44">
        <v>0</v>
      </c>
      <c r="K30" s="44">
        <v>0</v>
      </c>
      <c r="L30" s="44">
        <v>0</v>
      </c>
      <c r="M30" s="41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f t="shared" si="17"/>
        <v>439300356</v>
      </c>
      <c r="U30" s="44">
        <v>27060000</v>
      </c>
      <c r="V30" s="44">
        <v>28957100</v>
      </c>
      <c r="W30" s="44">
        <v>30598800</v>
      </c>
      <c r="X30" s="44">
        <v>29218600</v>
      </c>
      <c r="Y30" s="44">
        <v>34092200</v>
      </c>
      <c r="Z30" s="41">
        <v>31677900</v>
      </c>
      <c r="AA30" s="44">
        <v>47723800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f t="shared" si="15"/>
        <v>229328400</v>
      </c>
      <c r="AH30" s="44">
        <v>27060000</v>
      </c>
      <c r="AI30" s="44">
        <v>28957100</v>
      </c>
      <c r="AJ30" s="44">
        <v>30598800</v>
      </c>
      <c r="AK30" s="44">
        <v>29218600</v>
      </c>
      <c r="AL30" s="44">
        <v>34092200</v>
      </c>
      <c r="AM30" s="44">
        <v>31677900</v>
      </c>
      <c r="AN30" s="44">
        <v>47723800</v>
      </c>
      <c r="AO30" s="44">
        <f t="shared" si="18"/>
        <v>229328400</v>
      </c>
      <c r="AP30" s="44">
        <v>27060000</v>
      </c>
      <c r="AQ30" s="44">
        <v>28957100</v>
      </c>
      <c r="AR30" s="44">
        <v>30598800</v>
      </c>
      <c r="AS30" s="44">
        <v>29218600</v>
      </c>
      <c r="AT30" s="44">
        <v>34092200</v>
      </c>
      <c r="AU30" s="41">
        <v>31677900</v>
      </c>
      <c r="AV30" s="44">
        <v>47723800</v>
      </c>
      <c r="AW30" s="44">
        <v>0</v>
      </c>
      <c r="AX30" s="44">
        <v>0</v>
      </c>
      <c r="AY30" s="44">
        <v>0</v>
      </c>
      <c r="AZ30" s="44">
        <v>0</v>
      </c>
      <c r="BA30" s="44">
        <v>0</v>
      </c>
      <c r="BB30" s="44">
        <f t="shared" si="16"/>
        <v>229328400</v>
      </c>
      <c r="BC30" s="25"/>
    </row>
    <row r="31" spans="1:55" ht="21" customHeight="1" x14ac:dyDescent="0.2">
      <c r="A31" s="42" t="s">
        <v>112</v>
      </c>
      <c r="B31" s="49" t="s">
        <v>74</v>
      </c>
      <c r="C31" s="50" t="s">
        <v>113</v>
      </c>
      <c r="D31" s="44">
        <v>891912844</v>
      </c>
      <c r="E31" s="41">
        <v>0</v>
      </c>
      <c r="F31" s="41">
        <v>0</v>
      </c>
      <c r="G31" s="44">
        <f t="shared" si="14"/>
        <v>891912844</v>
      </c>
      <c r="H31" s="44">
        <v>891912844</v>
      </c>
      <c r="I31" s="44">
        <v>0</v>
      </c>
      <c r="J31" s="44">
        <v>0</v>
      </c>
      <c r="K31" s="44">
        <v>0</v>
      </c>
      <c r="L31" s="44">
        <v>0</v>
      </c>
      <c r="M31" s="41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f t="shared" si="17"/>
        <v>891912844</v>
      </c>
      <c r="U31" s="51">
        <v>54047700</v>
      </c>
      <c r="V31" s="44">
        <v>57838700</v>
      </c>
      <c r="W31" s="44">
        <v>61119200</v>
      </c>
      <c r="X31" s="44">
        <v>58361100</v>
      </c>
      <c r="Y31" s="44">
        <v>68111600</v>
      </c>
      <c r="Z31" s="41">
        <v>63292500</v>
      </c>
      <c r="AA31" s="44">
        <v>95393500</v>
      </c>
      <c r="AB31" s="44">
        <v>0</v>
      </c>
      <c r="AC31" s="44">
        <v>0</v>
      </c>
      <c r="AD31" s="44">
        <v>0</v>
      </c>
      <c r="AE31" s="44">
        <v>0</v>
      </c>
      <c r="AF31" s="44">
        <v>0</v>
      </c>
      <c r="AG31" s="44">
        <f t="shared" si="15"/>
        <v>458164300</v>
      </c>
      <c r="AH31" s="44">
        <v>54047700</v>
      </c>
      <c r="AI31" s="44">
        <v>57838700</v>
      </c>
      <c r="AJ31" s="44">
        <v>61119200</v>
      </c>
      <c r="AK31" s="44">
        <v>58361100</v>
      </c>
      <c r="AL31" s="44">
        <v>68111600</v>
      </c>
      <c r="AM31" s="44">
        <v>63292500</v>
      </c>
      <c r="AN31" s="44">
        <v>95393500</v>
      </c>
      <c r="AO31" s="44">
        <f t="shared" si="18"/>
        <v>458164300</v>
      </c>
      <c r="AP31" s="44">
        <v>54047700</v>
      </c>
      <c r="AQ31" s="44">
        <v>57838700</v>
      </c>
      <c r="AR31" s="44">
        <v>61119200</v>
      </c>
      <c r="AS31" s="44">
        <v>58361100</v>
      </c>
      <c r="AT31" s="44">
        <v>68111600</v>
      </c>
      <c r="AU31" s="41">
        <v>63292500</v>
      </c>
      <c r="AV31" s="44">
        <v>95393500</v>
      </c>
      <c r="AW31" s="44">
        <v>0</v>
      </c>
      <c r="AX31" s="44">
        <v>0</v>
      </c>
      <c r="AY31" s="44">
        <v>0</v>
      </c>
      <c r="AZ31" s="44">
        <v>0</v>
      </c>
      <c r="BA31" s="44">
        <v>0</v>
      </c>
      <c r="BB31" s="44">
        <f t="shared" si="16"/>
        <v>458164300</v>
      </c>
      <c r="BC31" s="25"/>
    </row>
    <row r="32" spans="1:55" s="33" customFormat="1" ht="21" customHeight="1" x14ac:dyDescent="0.2">
      <c r="A32" s="52" t="s">
        <v>114</v>
      </c>
      <c r="B32" s="53"/>
      <c r="C32" s="52" t="s">
        <v>115</v>
      </c>
      <c r="D32" s="54">
        <f>SUM(D33,D37,D38,D39,D40,D41)</f>
        <v>10956000000</v>
      </c>
      <c r="E32" s="55">
        <f>SUM(E33,E37:E41)</f>
        <v>0</v>
      </c>
      <c r="F32" s="52">
        <f t="shared" ref="F32:BB32" si="19">SUM(F33,F37:F41)</f>
        <v>0</v>
      </c>
      <c r="G32" s="52">
        <f>SUM(G33,G37+G38+G39+G40+G41)</f>
        <v>10956000000</v>
      </c>
      <c r="H32" s="54">
        <f>SUM(H33,H37,H38,H39,H40,H41)</f>
        <v>10956000000</v>
      </c>
      <c r="I32" s="52">
        <f t="shared" si="19"/>
        <v>0</v>
      </c>
      <c r="J32" s="52">
        <f>SUM(J33,J37:J41)</f>
        <v>0</v>
      </c>
      <c r="K32" s="54">
        <f t="shared" si="19"/>
        <v>0</v>
      </c>
      <c r="L32" s="52">
        <f t="shared" si="19"/>
        <v>0</v>
      </c>
      <c r="M32" s="52">
        <f t="shared" si="19"/>
        <v>0</v>
      </c>
      <c r="N32" s="52">
        <f t="shared" si="19"/>
        <v>0</v>
      </c>
      <c r="O32" s="52">
        <f t="shared" si="19"/>
        <v>0</v>
      </c>
      <c r="P32" s="52">
        <f t="shared" si="19"/>
        <v>0</v>
      </c>
      <c r="Q32" s="52">
        <f t="shared" si="19"/>
        <v>0</v>
      </c>
      <c r="R32" s="52">
        <f t="shared" si="19"/>
        <v>0</v>
      </c>
      <c r="S32" s="56">
        <f t="shared" si="19"/>
        <v>0</v>
      </c>
      <c r="T32" s="52">
        <f t="shared" si="19"/>
        <v>10956000000</v>
      </c>
      <c r="U32" s="56">
        <f t="shared" si="19"/>
        <v>373855958</v>
      </c>
      <c r="V32" s="52">
        <f t="shared" si="19"/>
        <v>344695986</v>
      </c>
      <c r="W32" s="54">
        <f t="shared" si="19"/>
        <v>561482602</v>
      </c>
      <c r="X32" s="52">
        <f t="shared" si="19"/>
        <v>432147383</v>
      </c>
      <c r="Y32" s="52">
        <f t="shared" si="19"/>
        <v>1059949864</v>
      </c>
      <c r="Z32" s="52">
        <f t="shared" si="19"/>
        <v>1200191170</v>
      </c>
      <c r="AA32" s="52">
        <f t="shared" si="19"/>
        <v>871795594</v>
      </c>
      <c r="AB32" s="52">
        <f t="shared" si="19"/>
        <v>0</v>
      </c>
      <c r="AC32" s="52">
        <f t="shared" si="19"/>
        <v>0</v>
      </c>
      <c r="AD32" s="52">
        <f t="shared" si="19"/>
        <v>0</v>
      </c>
      <c r="AE32" s="52">
        <f t="shared" si="19"/>
        <v>0</v>
      </c>
      <c r="AF32" s="52">
        <f t="shared" si="19"/>
        <v>0</v>
      </c>
      <c r="AG32" s="52">
        <f t="shared" si="19"/>
        <v>4844118557</v>
      </c>
      <c r="AH32" s="56">
        <f t="shared" si="19"/>
        <v>373683160</v>
      </c>
      <c r="AI32" s="52">
        <f t="shared" si="19"/>
        <v>344583875</v>
      </c>
      <c r="AJ32" s="52">
        <f t="shared" si="19"/>
        <v>561482602</v>
      </c>
      <c r="AK32" s="54">
        <f t="shared" si="19"/>
        <v>431862265</v>
      </c>
      <c r="AL32" s="52">
        <f t="shared" si="19"/>
        <v>1058890853</v>
      </c>
      <c r="AM32" s="52">
        <f t="shared" si="19"/>
        <v>1196211354</v>
      </c>
      <c r="AN32" s="52">
        <f t="shared" si="19"/>
        <v>875532615</v>
      </c>
      <c r="AO32" s="52">
        <f t="shared" si="19"/>
        <v>4842246724</v>
      </c>
      <c r="AP32" s="56">
        <f t="shared" si="19"/>
        <v>373683160</v>
      </c>
      <c r="AQ32" s="52">
        <f t="shared" si="19"/>
        <v>344583875</v>
      </c>
      <c r="AR32" s="52">
        <f t="shared" si="19"/>
        <v>561482602</v>
      </c>
      <c r="AS32" s="54">
        <f t="shared" si="19"/>
        <v>431862265</v>
      </c>
      <c r="AT32" s="52">
        <f>SUM(AT33,AT37:AT41)</f>
        <v>1058890853</v>
      </c>
      <c r="AU32" s="52">
        <f t="shared" si="19"/>
        <v>1196211354</v>
      </c>
      <c r="AV32" s="52">
        <f t="shared" si="19"/>
        <v>859824524</v>
      </c>
      <c r="AW32" s="52">
        <f t="shared" si="19"/>
        <v>0</v>
      </c>
      <c r="AX32" s="52">
        <f t="shared" si="19"/>
        <v>0</v>
      </c>
      <c r="AY32" s="52">
        <f t="shared" si="19"/>
        <v>0</v>
      </c>
      <c r="AZ32" s="52">
        <f t="shared" si="19"/>
        <v>0</v>
      </c>
      <c r="BA32" s="52">
        <f t="shared" si="19"/>
        <v>0</v>
      </c>
      <c r="BB32" s="52">
        <f t="shared" si="19"/>
        <v>4826538633</v>
      </c>
      <c r="BC32" s="25"/>
    </row>
    <row r="33" spans="1:55" s="15" customFormat="1" ht="21" customHeight="1" x14ac:dyDescent="0.2">
      <c r="A33" s="34" t="s">
        <v>116</v>
      </c>
      <c r="B33" s="35"/>
      <c r="C33" s="36" t="s">
        <v>117</v>
      </c>
      <c r="D33" s="57">
        <f>SUM(D34:D36)</f>
        <v>6565117753</v>
      </c>
      <c r="E33" s="37">
        <f>SUM(E34:E36)</f>
        <v>0</v>
      </c>
      <c r="F33" s="58">
        <f>SUM(F34:F36)</f>
        <v>0</v>
      </c>
      <c r="G33" s="37">
        <f>SUM(G34:G36)</f>
        <v>6565117753</v>
      </c>
      <c r="H33" s="37">
        <f>SUM(H34:H36)</f>
        <v>6565117753</v>
      </c>
      <c r="I33" s="57">
        <f t="shared" ref="I33:S33" si="20">SUM(I34:I36)</f>
        <v>0</v>
      </c>
      <c r="J33" s="57">
        <f t="shared" si="20"/>
        <v>0</v>
      </c>
      <c r="K33" s="59">
        <f t="shared" si="20"/>
        <v>0</v>
      </c>
      <c r="L33" s="60">
        <f t="shared" si="20"/>
        <v>0</v>
      </c>
      <c r="M33" s="60">
        <f>SUM(M34:M36)</f>
        <v>0</v>
      </c>
      <c r="N33" s="60">
        <f t="shared" si="20"/>
        <v>0</v>
      </c>
      <c r="O33" s="60">
        <f t="shared" si="20"/>
        <v>0</v>
      </c>
      <c r="P33" s="60">
        <f t="shared" si="20"/>
        <v>0</v>
      </c>
      <c r="Q33" s="60">
        <f t="shared" si="20"/>
        <v>0</v>
      </c>
      <c r="R33" s="60">
        <f t="shared" si="20"/>
        <v>0</v>
      </c>
      <c r="S33" s="61">
        <f t="shared" si="20"/>
        <v>0</v>
      </c>
      <c r="T33" s="62">
        <f>SUM(T34:T36)</f>
        <v>6565117753</v>
      </c>
      <c r="U33" s="61">
        <f>SUM(U34:U36)</f>
        <v>174621717</v>
      </c>
      <c r="V33" s="37">
        <f t="shared" ref="V33:AF33" si="21">SUM(V34:V36)</f>
        <v>125022509</v>
      </c>
      <c r="W33" s="37">
        <f t="shared" si="21"/>
        <v>339597266</v>
      </c>
      <c r="X33" s="59">
        <f>SUM(X34:X36)</f>
        <v>211077070</v>
      </c>
      <c r="Y33" s="60">
        <f t="shared" si="21"/>
        <v>800605112</v>
      </c>
      <c r="Z33" s="60">
        <f>SUM(Z34:Z36)</f>
        <v>489826288</v>
      </c>
      <c r="AA33" s="60">
        <f t="shared" si="21"/>
        <v>610262887</v>
      </c>
      <c r="AB33" s="60">
        <f t="shared" si="21"/>
        <v>0</v>
      </c>
      <c r="AC33" s="60">
        <f t="shared" si="21"/>
        <v>0</v>
      </c>
      <c r="AD33" s="60">
        <f t="shared" si="21"/>
        <v>0</v>
      </c>
      <c r="AE33" s="60">
        <f t="shared" si="21"/>
        <v>0</v>
      </c>
      <c r="AF33" s="61">
        <f t="shared" si="21"/>
        <v>0</v>
      </c>
      <c r="AG33" s="62">
        <f>SUM(AG34:AG36)</f>
        <v>2751012849</v>
      </c>
      <c r="AH33" s="61">
        <f>SUM(AH34:AH36)</f>
        <v>174621717</v>
      </c>
      <c r="AI33" s="37">
        <f t="shared" ref="AI33:AN33" si="22">SUM(AI34:AI36)</f>
        <v>125022509</v>
      </c>
      <c r="AJ33" s="37">
        <f t="shared" si="22"/>
        <v>339597266</v>
      </c>
      <c r="AK33" s="59">
        <f t="shared" si="22"/>
        <v>211077070</v>
      </c>
      <c r="AL33" s="60">
        <f t="shared" si="22"/>
        <v>800605112</v>
      </c>
      <c r="AM33" s="60">
        <f t="shared" si="22"/>
        <v>489666073</v>
      </c>
      <c r="AN33" s="60">
        <f t="shared" si="22"/>
        <v>610410563</v>
      </c>
      <c r="AO33" s="60">
        <f>SUM(AO34:AO36)</f>
        <v>2751000310</v>
      </c>
      <c r="AP33" s="61">
        <f>SUM(AP34:AP36)</f>
        <v>174621717</v>
      </c>
      <c r="AQ33" s="37">
        <f t="shared" ref="AQ33:BA33" si="23">SUM(AQ34:AQ36)</f>
        <v>125022509</v>
      </c>
      <c r="AR33" s="37">
        <f t="shared" si="23"/>
        <v>339597266</v>
      </c>
      <c r="AS33" s="59">
        <f t="shared" si="23"/>
        <v>211077070</v>
      </c>
      <c r="AT33" s="60">
        <f t="shared" si="23"/>
        <v>800605112</v>
      </c>
      <c r="AU33" s="60">
        <f>SUM(AU34:AU36)</f>
        <v>489666073</v>
      </c>
      <c r="AV33" s="60">
        <f t="shared" si="23"/>
        <v>594702472</v>
      </c>
      <c r="AW33" s="60">
        <f t="shared" si="23"/>
        <v>0</v>
      </c>
      <c r="AX33" s="60">
        <f t="shared" si="23"/>
        <v>0</v>
      </c>
      <c r="AY33" s="60">
        <f t="shared" si="23"/>
        <v>0</v>
      </c>
      <c r="AZ33" s="60">
        <f t="shared" si="23"/>
        <v>0</v>
      </c>
      <c r="BA33" s="60">
        <f t="shared" si="23"/>
        <v>0</v>
      </c>
      <c r="BB33" s="63">
        <f>SUM(BB34:BB36)</f>
        <v>2735292219</v>
      </c>
      <c r="BC33" s="64"/>
    </row>
    <row r="34" spans="1:55" ht="21" customHeight="1" x14ac:dyDescent="0.2">
      <c r="A34" s="65" t="s">
        <v>118</v>
      </c>
      <c r="B34" s="39" t="s">
        <v>74</v>
      </c>
      <c r="C34" s="40" t="s">
        <v>119</v>
      </c>
      <c r="D34" s="66">
        <v>4102061529</v>
      </c>
      <c r="E34" s="41">
        <v>0</v>
      </c>
      <c r="F34" s="67">
        <v>0</v>
      </c>
      <c r="G34" s="41">
        <f t="shared" ref="G34:G41" si="24">SUM(D34:E34)-F34</f>
        <v>4102061529</v>
      </c>
      <c r="H34" s="41">
        <v>4102061529</v>
      </c>
      <c r="I34" s="66">
        <v>0</v>
      </c>
      <c r="J34" s="66">
        <v>0</v>
      </c>
      <c r="K34" s="68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70">
        <v>0</v>
      </c>
      <c r="T34" s="71">
        <f t="shared" ref="T34:T41" si="25">SUM(H34:S34)</f>
        <v>4102061529</v>
      </c>
      <c r="U34" s="70">
        <v>106257188</v>
      </c>
      <c r="V34" s="41">
        <v>89305472</v>
      </c>
      <c r="W34" s="41">
        <v>256488245</v>
      </c>
      <c r="X34" s="68">
        <v>173980072</v>
      </c>
      <c r="Y34" s="69">
        <v>709927014</v>
      </c>
      <c r="Z34" s="69">
        <v>423331360</v>
      </c>
      <c r="AA34" s="69">
        <v>469465579</v>
      </c>
      <c r="AB34" s="69">
        <v>0</v>
      </c>
      <c r="AC34" s="69">
        <v>0</v>
      </c>
      <c r="AD34" s="69">
        <v>0</v>
      </c>
      <c r="AE34" s="69">
        <v>0</v>
      </c>
      <c r="AF34" s="70">
        <v>0</v>
      </c>
      <c r="AG34" s="71">
        <f t="shared" ref="AG34:AG41" si="26">SUM(U34:AF34)</f>
        <v>2228754930</v>
      </c>
      <c r="AH34" s="70">
        <v>106257188</v>
      </c>
      <c r="AI34" s="41">
        <v>89305472</v>
      </c>
      <c r="AJ34" s="41">
        <v>256488245</v>
      </c>
      <c r="AK34" s="68">
        <v>173980072</v>
      </c>
      <c r="AL34" s="69">
        <v>709927014</v>
      </c>
      <c r="AM34" s="69">
        <v>423331360</v>
      </c>
      <c r="AN34" s="69">
        <v>469453040</v>
      </c>
      <c r="AO34" s="69">
        <f>SUM(AH34:AN34)</f>
        <v>2228742391</v>
      </c>
      <c r="AP34" s="70">
        <v>106257188</v>
      </c>
      <c r="AQ34" s="41">
        <v>89305472</v>
      </c>
      <c r="AR34" s="41">
        <v>256488245</v>
      </c>
      <c r="AS34" s="68">
        <v>173980072</v>
      </c>
      <c r="AT34" s="69">
        <v>709927014</v>
      </c>
      <c r="AU34" s="69">
        <v>423331360</v>
      </c>
      <c r="AV34" s="69">
        <v>468809124</v>
      </c>
      <c r="AW34" s="69">
        <v>0</v>
      </c>
      <c r="AX34" s="69">
        <v>0</v>
      </c>
      <c r="AY34" s="69">
        <v>0</v>
      </c>
      <c r="AZ34" s="69">
        <v>0</v>
      </c>
      <c r="BA34" s="69">
        <v>0</v>
      </c>
      <c r="BB34" s="72">
        <f t="shared" ref="BB34:BB41" si="27">SUM(AP34:BA34)</f>
        <v>2228098475</v>
      </c>
      <c r="BC34" s="25"/>
    </row>
    <row r="35" spans="1:55" ht="21" customHeight="1" x14ac:dyDescent="0.2">
      <c r="A35" s="73" t="s">
        <v>120</v>
      </c>
      <c r="B35" s="49" t="s">
        <v>74</v>
      </c>
      <c r="C35" s="43" t="s">
        <v>121</v>
      </c>
      <c r="D35" s="74">
        <v>1937068000</v>
      </c>
      <c r="E35" s="41">
        <v>0</v>
      </c>
      <c r="F35" s="41">
        <v>0</v>
      </c>
      <c r="G35" s="44">
        <f t="shared" si="24"/>
        <v>1937068000</v>
      </c>
      <c r="H35" s="44">
        <v>1937068000</v>
      </c>
      <c r="I35" s="74">
        <v>0</v>
      </c>
      <c r="J35" s="74">
        <v>0</v>
      </c>
      <c r="K35" s="75">
        <v>0</v>
      </c>
      <c r="L35" s="69">
        <v>0</v>
      </c>
      <c r="M35" s="69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7">
        <v>0</v>
      </c>
      <c r="T35" s="78">
        <f t="shared" si="25"/>
        <v>1937068000</v>
      </c>
      <c r="U35" s="77">
        <v>53925683</v>
      </c>
      <c r="V35" s="44">
        <v>25544646</v>
      </c>
      <c r="W35" s="44">
        <v>58979765</v>
      </c>
      <c r="X35" s="68">
        <v>20254309</v>
      </c>
      <c r="Y35" s="76">
        <v>30064339</v>
      </c>
      <c r="Z35" s="76">
        <v>28959814</v>
      </c>
      <c r="AA35" s="76">
        <v>98421975</v>
      </c>
      <c r="AB35" s="76">
        <v>0</v>
      </c>
      <c r="AC35" s="76">
        <v>0</v>
      </c>
      <c r="AD35" s="76">
        <v>0</v>
      </c>
      <c r="AE35" s="76">
        <v>0</v>
      </c>
      <c r="AF35" s="77">
        <v>0</v>
      </c>
      <c r="AG35" s="78">
        <f t="shared" si="26"/>
        <v>316150531</v>
      </c>
      <c r="AH35" s="77">
        <v>53925683</v>
      </c>
      <c r="AI35" s="44">
        <v>25544646</v>
      </c>
      <c r="AJ35" s="44">
        <v>58979765</v>
      </c>
      <c r="AK35" s="75">
        <v>20254309</v>
      </c>
      <c r="AL35" s="69">
        <v>30064339</v>
      </c>
      <c r="AM35" s="69">
        <v>28807002</v>
      </c>
      <c r="AN35" s="69">
        <v>98574787</v>
      </c>
      <c r="AO35" s="69">
        <f t="shared" ref="AO35" si="28">SUM(AH35:AN35)</f>
        <v>316150531</v>
      </c>
      <c r="AP35" s="77">
        <v>53925683</v>
      </c>
      <c r="AQ35" s="44">
        <v>25544646</v>
      </c>
      <c r="AR35" s="44">
        <v>58979765</v>
      </c>
      <c r="AS35" s="75">
        <v>20254309</v>
      </c>
      <c r="AT35" s="76">
        <v>30064339</v>
      </c>
      <c r="AU35" s="76">
        <v>28807002</v>
      </c>
      <c r="AV35" s="69">
        <v>83765830</v>
      </c>
      <c r="AW35" s="76">
        <v>0</v>
      </c>
      <c r="AX35" s="76">
        <v>0</v>
      </c>
      <c r="AY35" s="76">
        <v>0</v>
      </c>
      <c r="AZ35" s="76">
        <v>0</v>
      </c>
      <c r="BA35" s="76">
        <v>0</v>
      </c>
      <c r="BB35" s="79">
        <f t="shared" si="27"/>
        <v>301341574</v>
      </c>
      <c r="BC35" s="25"/>
    </row>
    <row r="36" spans="1:55" s="33" customFormat="1" ht="21" customHeight="1" x14ac:dyDescent="0.2">
      <c r="A36" s="80" t="s">
        <v>122</v>
      </c>
      <c r="B36" s="81" t="s">
        <v>74</v>
      </c>
      <c r="C36" s="82" t="s">
        <v>123</v>
      </c>
      <c r="D36" s="83">
        <v>525988224</v>
      </c>
      <c r="E36" s="41">
        <v>0</v>
      </c>
      <c r="F36" s="41">
        <v>0</v>
      </c>
      <c r="G36" s="84">
        <f t="shared" si="24"/>
        <v>525988224</v>
      </c>
      <c r="H36" s="84">
        <v>525988224</v>
      </c>
      <c r="I36" s="83">
        <v>0</v>
      </c>
      <c r="J36" s="83">
        <v>0</v>
      </c>
      <c r="K36" s="85">
        <v>0</v>
      </c>
      <c r="L36" s="86">
        <v>0</v>
      </c>
      <c r="M36" s="69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8">
        <v>0</v>
      </c>
      <c r="T36" s="89">
        <f t="shared" si="25"/>
        <v>525988224</v>
      </c>
      <c r="U36" s="88">
        <v>14438846</v>
      </c>
      <c r="V36" s="84">
        <v>10172391</v>
      </c>
      <c r="W36" s="84">
        <v>24129256</v>
      </c>
      <c r="X36" s="90">
        <v>16842689</v>
      </c>
      <c r="Y36" s="87">
        <v>60613759</v>
      </c>
      <c r="Z36" s="87">
        <v>37535114</v>
      </c>
      <c r="AA36" s="87">
        <v>42375333</v>
      </c>
      <c r="AB36" s="87">
        <v>0</v>
      </c>
      <c r="AC36" s="87">
        <v>0</v>
      </c>
      <c r="AD36" s="87">
        <v>0</v>
      </c>
      <c r="AE36" s="87">
        <v>0</v>
      </c>
      <c r="AF36" s="88">
        <v>0</v>
      </c>
      <c r="AG36" s="89">
        <f t="shared" si="26"/>
        <v>206107388</v>
      </c>
      <c r="AH36" s="88">
        <v>14438846</v>
      </c>
      <c r="AI36" s="84">
        <v>10172391</v>
      </c>
      <c r="AJ36" s="84">
        <v>24129256</v>
      </c>
      <c r="AK36" s="85">
        <v>16842689</v>
      </c>
      <c r="AL36" s="69">
        <v>60613759</v>
      </c>
      <c r="AM36" s="69">
        <v>37527711</v>
      </c>
      <c r="AN36" s="69">
        <v>42382736</v>
      </c>
      <c r="AO36" s="69">
        <f>SUM(AH36:AN36)</f>
        <v>206107388</v>
      </c>
      <c r="AP36" s="88">
        <v>14438846</v>
      </c>
      <c r="AQ36" s="84">
        <v>10172391</v>
      </c>
      <c r="AR36" s="84">
        <v>24129256</v>
      </c>
      <c r="AS36" s="85">
        <v>16842689</v>
      </c>
      <c r="AT36" s="87">
        <v>60613759</v>
      </c>
      <c r="AU36" s="87">
        <v>37527711</v>
      </c>
      <c r="AV36" s="69">
        <v>42127518</v>
      </c>
      <c r="AW36" s="87">
        <v>0</v>
      </c>
      <c r="AX36" s="87">
        <v>0</v>
      </c>
      <c r="AY36" s="87">
        <v>0</v>
      </c>
      <c r="AZ36" s="87">
        <v>0</v>
      </c>
      <c r="BA36" s="87">
        <v>0</v>
      </c>
      <c r="BB36" s="91">
        <f t="shared" si="27"/>
        <v>205852170</v>
      </c>
      <c r="BC36" s="25"/>
    </row>
    <row r="37" spans="1:55" s="15" customFormat="1" ht="21" customHeight="1" x14ac:dyDescent="0.2">
      <c r="A37" s="34" t="s">
        <v>124</v>
      </c>
      <c r="B37" s="35" t="s">
        <v>74</v>
      </c>
      <c r="C37" s="36" t="s">
        <v>125</v>
      </c>
      <c r="D37" s="37">
        <v>1724080105</v>
      </c>
      <c r="E37" s="41">
        <v>0</v>
      </c>
      <c r="F37" s="41">
        <v>0</v>
      </c>
      <c r="G37" s="37">
        <f t="shared" si="24"/>
        <v>1724080105</v>
      </c>
      <c r="H37" s="37">
        <v>1724080105</v>
      </c>
      <c r="I37" s="57">
        <v>0</v>
      </c>
      <c r="J37" s="57">
        <v>0</v>
      </c>
      <c r="K37" s="57">
        <v>0</v>
      </c>
      <c r="L37" s="37">
        <v>0</v>
      </c>
      <c r="M37" s="69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f t="shared" si="25"/>
        <v>1724080105</v>
      </c>
      <c r="U37" s="37">
        <v>85229101</v>
      </c>
      <c r="V37" s="37">
        <v>100197331</v>
      </c>
      <c r="W37" s="37">
        <v>96830611</v>
      </c>
      <c r="X37" s="37">
        <v>92590470</v>
      </c>
      <c r="Y37" s="37">
        <v>106707501</v>
      </c>
      <c r="Z37" s="37">
        <v>147053239</v>
      </c>
      <c r="AA37" s="37">
        <v>107366224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f t="shared" si="26"/>
        <v>735974477</v>
      </c>
      <c r="AH37" s="37">
        <v>85229101</v>
      </c>
      <c r="AI37" s="37">
        <v>100197331</v>
      </c>
      <c r="AJ37" s="37">
        <v>96830611</v>
      </c>
      <c r="AK37" s="37">
        <v>92590470</v>
      </c>
      <c r="AL37" s="37">
        <v>106707501</v>
      </c>
      <c r="AM37" s="37">
        <v>147053239</v>
      </c>
      <c r="AN37" s="69">
        <v>107237905</v>
      </c>
      <c r="AO37" s="37">
        <f>SUM(AH37:AN37)</f>
        <v>735846158</v>
      </c>
      <c r="AP37" s="37">
        <v>85229101</v>
      </c>
      <c r="AQ37" s="37">
        <v>100197331</v>
      </c>
      <c r="AR37" s="37">
        <v>96830611</v>
      </c>
      <c r="AS37" s="37">
        <v>92590470</v>
      </c>
      <c r="AT37" s="37">
        <v>106707501</v>
      </c>
      <c r="AU37" s="37">
        <v>147053239</v>
      </c>
      <c r="AV37" s="37">
        <v>107237905</v>
      </c>
      <c r="AW37" s="37">
        <v>0</v>
      </c>
      <c r="AX37" s="37">
        <v>0</v>
      </c>
      <c r="AY37" s="37">
        <v>0</v>
      </c>
      <c r="AZ37" s="37">
        <v>0</v>
      </c>
      <c r="BA37" s="37">
        <v>0</v>
      </c>
      <c r="BB37" s="37">
        <f t="shared" si="27"/>
        <v>735846158</v>
      </c>
      <c r="BC37" s="64"/>
    </row>
    <row r="38" spans="1:55" s="15" customFormat="1" ht="21" customHeight="1" x14ac:dyDescent="0.2">
      <c r="A38" s="34" t="s">
        <v>126</v>
      </c>
      <c r="B38" s="35" t="s">
        <v>74</v>
      </c>
      <c r="C38" s="36" t="s">
        <v>127</v>
      </c>
      <c r="D38" s="37">
        <v>13312132</v>
      </c>
      <c r="E38" s="41">
        <v>0</v>
      </c>
      <c r="F38" s="41">
        <v>0</v>
      </c>
      <c r="G38" s="37">
        <f t="shared" si="24"/>
        <v>13312132</v>
      </c>
      <c r="H38" s="37">
        <v>13312132</v>
      </c>
      <c r="I38" s="57">
        <v>0</v>
      </c>
      <c r="J38" s="57">
        <v>0</v>
      </c>
      <c r="K38" s="57">
        <v>0</v>
      </c>
      <c r="L38" s="37">
        <v>0</v>
      </c>
      <c r="M38" s="69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f t="shared" si="25"/>
        <v>13312132</v>
      </c>
      <c r="U38" s="37">
        <v>381815</v>
      </c>
      <c r="V38" s="37">
        <v>381815</v>
      </c>
      <c r="W38" s="37">
        <v>381815</v>
      </c>
      <c r="X38" s="37">
        <v>381815</v>
      </c>
      <c r="Y38" s="37">
        <v>381815</v>
      </c>
      <c r="Z38" s="37">
        <v>542177</v>
      </c>
      <c r="AA38" s="37">
        <v>408542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f t="shared" si="26"/>
        <v>2859794</v>
      </c>
      <c r="AH38" s="37">
        <v>381815</v>
      </c>
      <c r="AI38" s="37">
        <v>381815</v>
      </c>
      <c r="AJ38" s="37">
        <v>381815</v>
      </c>
      <c r="AK38" s="37">
        <v>381815</v>
      </c>
      <c r="AL38" s="37">
        <v>381815</v>
      </c>
      <c r="AM38" s="37">
        <v>542177</v>
      </c>
      <c r="AN38" s="69">
        <v>408542</v>
      </c>
      <c r="AO38" s="37">
        <f t="shared" ref="AO38:AO39" si="29">SUM(AH38:AN38)</f>
        <v>2859794</v>
      </c>
      <c r="AP38" s="37">
        <v>381815</v>
      </c>
      <c r="AQ38" s="37">
        <v>381815</v>
      </c>
      <c r="AR38" s="37">
        <v>381815</v>
      </c>
      <c r="AS38" s="37">
        <v>381815</v>
      </c>
      <c r="AT38" s="37">
        <v>381815</v>
      </c>
      <c r="AU38" s="37">
        <v>542177</v>
      </c>
      <c r="AV38" s="37">
        <v>408542</v>
      </c>
      <c r="AW38" s="37">
        <v>0</v>
      </c>
      <c r="AX38" s="37">
        <v>0</v>
      </c>
      <c r="AY38" s="37">
        <v>0</v>
      </c>
      <c r="AZ38" s="37">
        <v>0</v>
      </c>
      <c r="BA38" s="37">
        <v>0</v>
      </c>
      <c r="BB38" s="37">
        <f t="shared" si="27"/>
        <v>2859794</v>
      </c>
      <c r="BC38" s="64"/>
    </row>
    <row r="39" spans="1:55" s="15" customFormat="1" ht="21" customHeight="1" x14ac:dyDescent="0.2">
      <c r="A39" s="92" t="s">
        <v>128</v>
      </c>
      <c r="B39" s="93" t="s">
        <v>74</v>
      </c>
      <c r="C39" s="94" t="s">
        <v>129</v>
      </c>
      <c r="D39" s="95">
        <v>31000000</v>
      </c>
      <c r="E39" s="41">
        <v>0</v>
      </c>
      <c r="F39" s="41">
        <v>0</v>
      </c>
      <c r="G39" s="96">
        <f t="shared" si="24"/>
        <v>31000000</v>
      </c>
      <c r="H39" s="96">
        <v>31000000</v>
      </c>
      <c r="I39" s="57">
        <v>0</v>
      </c>
      <c r="J39" s="95">
        <v>0</v>
      </c>
      <c r="K39" s="97">
        <v>0</v>
      </c>
      <c r="L39" s="98">
        <v>0</v>
      </c>
      <c r="M39" s="69">
        <v>0</v>
      </c>
      <c r="N39" s="99">
        <v>0</v>
      </c>
      <c r="O39" s="99">
        <v>0</v>
      </c>
      <c r="P39" s="99">
        <v>0</v>
      </c>
      <c r="Q39" s="99">
        <v>0</v>
      </c>
      <c r="R39" s="99">
        <v>0</v>
      </c>
      <c r="S39" s="100">
        <v>0</v>
      </c>
      <c r="T39" s="101">
        <f t="shared" si="25"/>
        <v>31000000</v>
      </c>
      <c r="U39" s="100">
        <v>0</v>
      </c>
      <c r="V39" s="96">
        <v>0</v>
      </c>
      <c r="W39" s="96">
        <v>0</v>
      </c>
      <c r="X39" s="102">
        <v>0</v>
      </c>
      <c r="Y39" s="99">
        <v>0</v>
      </c>
      <c r="Z39" s="99">
        <v>0</v>
      </c>
      <c r="AA39" s="99">
        <v>0</v>
      </c>
      <c r="AB39" s="99">
        <v>0</v>
      </c>
      <c r="AC39" s="99">
        <v>0</v>
      </c>
      <c r="AD39" s="99">
        <v>0</v>
      </c>
      <c r="AE39" s="99">
        <v>0</v>
      </c>
      <c r="AF39" s="100">
        <v>0</v>
      </c>
      <c r="AG39" s="101">
        <f t="shared" si="26"/>
        <v>0</v>
      </c>
      <c r="AH39" s="100">
        <v>0</v>
      </c>
      <c r="AI39" s="96">
        <v>0</v>
      </c>
      <c r="AJ39" s="96">
        <v>0</v>
      </c>
      <c r="AK39" s="97">
        <v>0</v>
      </c>
      <c r="AL39" s="99">
        <v>0</v>
      </c>
      <c r="AM39" s="99">
        <v>0</v>
      </c>
      <c r="AN39" s="69">
        <v>0</v>
      </c>
      <c r="AO39" s="37">
        <f t="shared" si="29"/>
        <v>0</v>
      </c>
      <c r="AP39" s="100">
        <v>0</v>
      </c>
      <c r="AQ39" s="96">
        <v>0</v>
      </c>
      <c r="AR39" s="96">
        <v>0</v>
      </c>
      <c r="AS39" s="97">
        <v>0</v>
      </c>
      <c r="AT39" s="99">
        <v>0</v>
      </c>
      <c r="AU39" s="99">
        <v>0</v>
      </c>
      <c r="AV39" s="99">
        <v>0</v>
      </c>
      <c r="AW39" s="99">
        <v>0</v>
      </c>
      <c r="AX39" s="99">
        <v>0</v>
      </c>
      <c r="AY39" s="99">
        <v>0</v>
      </c>
      <c r="AZ39" s="99">
        <v>0</v>
      </c>
      <c r="BA39" s="99">
        <v>0</v>
      </c>
      <c r="BB39" s="103">
        <f t="shared" si="27"/>
        <v>0</v>
      </c>
      <c r="BC39" s="64"/>
    </row>
    <row r="40" spans="1:55" s="15" customFormat="1" ht="21" customHeight="1" x14ac:dyDescent="0.2">
      <c r="A40" s="34" t="s">
        <v>130</v>
      </c>
      <c r="B40" s="35" t="s">
        <v>74</v>
      </c>
      <c r="C40" s="36" t="s">
        <v>131</v>
      </c>
      <c r="D40" s="57">
        <v>1810449958</v>
      </c>
      <c r="E40" s="41">
        <v>0</v>
      </c>
      <c r="F40" s="41">
        <v>0</v>
      </c>
      <c r="G40" s="37">
        <f t="shared" si="24"/>
        <v>1810449958</v>
      </c>
      <c r="H40" s="37">
        <v>1810449958</v>
      </c>
      <c r="I40" s="57">
        <v>0</v>
      </c>
      <c r="J40" s="57">
        <v>0</v>
      </c>
      <c r="K40" s="59">
        <v>0</v>
      </c>
      <c r="L40" s="98">
        <v>0</v>
      </c>
      <c r="M40" s="69">
        <v>0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61">
        <v>0</v>
      </c>
      <c r="T40" s="62">
        <f t="shared" si="25"/>
        <v>1810449958</v>
      </c>
      <c r="U40" s="61">
        <v>113623325</v>
      </c>
      <c r="V40" s="37">
        <v>119094331</v>
      </c>
      <c r="W40" s="37">
        <v>124672910</v>
      </c>
      <c r="X40" s="102">
        <v>128098028</v>
      </c>
      <c r="Y40" s="60">
        <v>130257819</v>
      </c>
      <c r="Z40" s="60">
        <v>193704236</v>
      </c>
      <c r="AA40" s="60">
        <v>152218108</v>
      </c>
      <c r="AB40" s="60">
        <v>0</v>
      </c>
      <c r="AC40" s="60">
        <v>0</v>
      </c>
      <c r="AD40" s="60">
        <v>0</v>
      </c>
      <c r="AE40" s="60">
        <v>0</v>
      </c>
      <c r="AF40" s="61">
        <v>0</v>
      </c>
      <c r="AG40" s="62">
        <f t="shared" si="26"/>
        <v>961668757</v>
      </c>
      <c r="AH40" s="61">
        <v>113450527</v>
      </c>
      <c r="AI40" s="37">
        <v>118982220</v>
      </c>
      <c r="AJ40" s="37">
        <v>124672910</v>
      </c>
      <c r="AK40" s="59">
        <v>127812910</v>
      </c>
      <c r="AL40" s="60">
        <v>129198808</v>
      </c>
      <c r="AM40" s="60">
        <v>189884635</v>
      </c>
      <c r="AN40" s="69">
        <v>155935772</v>
      </c>
      <c r="AO40" s="37">
        <f>SUM(AH40:AN40)</f>
        <v>959937782</v>
      </c>
      <c r="AP40" s="61">
        <v>113450527</v>
      </c>
      <c r="AQ40" s="37">
        <v>118982220</v>
      </c>
      <c r="AR40" s="37">
        <v>124672910</v>
      </c>
      <c r="AS40" s="59">
        <v>127812910</v>
      </c>
      <c r="AT40" s="60">
        <v>129198808</v>
      </c>
      <c r="AU40" s="60">
        <v>189884635</v>
      </c>
      <c r="AV40" s="60">
        <v>155935772</v>
      </c>
      <c r="AW40" s="60">
        <v>0</v>
      </c>
      <c r="AX40" s="60">
        <v>0</v>
      </c>
      <c r="AY40" s="60">
        <v>0</v>
      </c>
      <c r="AZ40" s="60">
        <v>0</v>
      </c>
      <c r="BA40" s="60">
        <v>0</v>
      </c>
      <c r="BB40" s="63">
        <f t="shared" si="27"/>
        <v>959937782</v>
      </c>
      <c r="BC40" s="64"/>
    </row>
    <row r="41" spans="1:55" s="15" customFormat="1" ht="21" customHeight="1" x14ac:dyDescent="0.2">
      <c r="A41" s="104" t="s">
        <v>132</v>
      </c>
      <c r="B41" s="105" t="s">
        <v>74</v>
      </c>
      <c r="C41" s="36" t="s">
        <v>133</v>
      </c>
      <c r="D41" s="37">
        <v>812040052</v>
      </c>
      <c r="E41" s="106">
        <v>0</v>
      </c>
      <c r="F41" s="106">
        <v>0</v>
      </c>
      <c r="G41" s="96">
        <f t="shared" si="24"/>
        <v>812040052</v>
      </c>
      <c r="H41" s="96">
        <v>812040052</v>
      </c>
      <c r="I41" s="95">
        <v>0</v>
      </c>
      <c r="J41" s="57">
        <v>0</v>
      </c>
      <c r="K41" s="107">
        <v>0</v>
      </c>
      <c r="L41" s="98">
        <v>0</v>
      </c>
      <c r="M41" s="69">
        <v>0</v>
      </c>
      <c r="N41" s="108">
        <v>0</v>
      </c>
      <c r="O41" s="108">
        <v>0</v>
      </c>
      <c r="P41" s="108">
        <v>0</v>
      </c>
      <c r="Q41" s="108">
        <v>0</v>
      </c>
      <c r="R41" s="108">
        <v>0</v>
      </c>
      <c r="S41" s="109">
        <v>0</v>
      </c>
      <c r="T41" s="62">
        <f t="shared" si="25"/>
        <v>812040052</v>
      </c>
      <c r="U41" s="109">
        <v>0</v>
      </c>
      <c r="V41" s="96">
        <v>0</v>
      </c>
      <c r="W41" s="96">
        <v>0</v>
      </c>
      <c r="X41" s="102">
        <v>0</v>
      </c>
      <c r="Y41" s="108">
        <v>21997617</v>
      </c>
      <c r="Z41" s="108">
        <v>369065230</v>
      </c>
      <c r="AA41" s="108">
        <v>1539833</v>
      </c>
      <c r="AB41" s="108">
        <v>0</v>
      </c>
      <c r="AC41" s="108">
        <v>0</v>
      </c>
      <c r="AD41" s="108">
        <v>0</v>
      </c>
      <c r="AE41" s="108">
        <v>0</v>
      </c>
      <c r="AF41" s="109">
        <v>0</v>
      </c>
      <c r="AG41" s="62">
        <f t="shared" si="26"/>
        <v>392602680</v>
      </c>
      <c r="AH41" s="109">
        <v>0</v>
      </c>
      <c r="AI41" s="37">
        <v>0</v>
      </c>
      <c r="AJ41" s="96">
        <v>0</v>
      </c>
      <c r="AK41" s="107">
        <v>0</v>
      </c>
      <c r="AL41" s="108">
        <v>21997617</v>
      </c>
      <c r="AM41" s="108">
        <v>369065230</v>
      </c>
      <c r="AN41" s="69">
        <v>1539833</v>
      </c>
      <c r="AO41" s="37">
        <f>SUM(AH41:AN41)</f>
        <v>392602680</v>
      </c>
      <c r="AP41" s="109">
        <v>0</v>
      </c>
      <c r="AQ41" s="110">
        <v>0</v>
      </c>
      <c r="AR41" s="96">
        <v>0</v>
      </c>
      <c r="AS41" s="107">
        <v>0</v>
      </c>
      <c r="AT41" s="108">
        <v>21997617</v>
      </c>
      <c r="AU41" s="108">
        <v>369065230</v>
      </c>
      <c r="AV41" s="108">
        <v>1539833</v>
      </c>
      <c r="AW41" s="108">
        <v>0</v>
      </c>
      <c r="AX41" s="108">
        <v>0</v>
      </c>
      <c r="AY41" s="108">
        <v>0</v>
      </c>
      <c r="AZ41" s="108">
        <v>0</v>
      </c>
      <c r="BA41" s="108">
        <v>0</v>
      </c>
      <c r="BB41" s="111">
        <f t="shared" si="27"/>
        <v>392602680</v>
      </c>
      <c r="BC41" s="64"/>
    </row>
    <row r="42" spans="1:55" s="33" customFormat="1" ht="21" customHeight="1" x14ac:dyDescent="0.2">
      <c r="A42" s="27" t="s">
        <v>134</v>
      </c>
      <c r="B42" s="112"/>
      <c r="C42" s="113" t="s">
        <v>135</v>
      </c>
      <c r="D42" s="114">
        <f>+D43+D52</f>
        <v>18087679860</v>
      </c>
      <c r="E42" s="115">
        <f>+E43+E52</f>
        <v>624742476.49000001</v>
      </c>
      <c r="F42" s="116">
        <f t="shared" ref="F42:BB42" si="30">+F43+F52</f>
        <v>624742476.49000001</v>
      </c>
      <c r="G42" s="114">
        <f t="shared" si="30"/>
        <v>18087679860</v>
      </c>
      <c r="H42" s="116">
        <f t="shared" si="30"/>
        <v>12386462167.68</v>
      </c>
      <c r="I42" s="116">
        <f t="shared" si="30"/>
        <v>2188042846.9899998</v>
      </c>
      <c r="J42" s="116">
        <f t="shared" si="30"/>
        <v>2476131232.5999999</v>
      </c>
      <c r="K42" s="116">
        <f t="shared" si="30"/>
        <v>489788120.75999999</v>
      </c>
      <c r="L42" s="116">
        <f t="shared" si="30"/>
        <v>-37530944.840000004</v>
      </c>
      <c r="M42" s="116">
        <f t="shared" si="30"/>
        <v>-3074002.7800000012</v>
      </c>
      <c r="N42" s="116">
        <f t="shared" si="30"/>
        <v>-16152094.140000001</v>
      </c>
      <c r="O42" s="116">
        <f t="shared" si="30"/>
        <v>0</v>
      </c>
      <c r="P42" s="116">
        <f t="shared" si="30"/>
        <v>0</v>
      </c>
      <c r="Q42" s="116">
        <f t="shared" si="30"/>
        <v>0</v>
      </c>
      <c r="R42" s="116">
        <f t="shared" si="30"/>
        <v>0</v>
      </c>
      <c r="S42" s="117">
        <f>+S43+S52</f>
        <v>0</v>
      </c>
      <c r="T42" s="116">
        <f t="shared" si="30"/>
        <v>17483667326.269997</v>
      </c>
      <c r="U42" s="116">
        <f t="shared" si="30"/>
        <v>8240480509.9399996</v>
      </c>
      <c r="V42" s="116">
        <f t="shared" si="30"/>
        <v>1009579101.2099999</v>
      </c>
      <c r="W42" s="114">
        <f t="shared" si="30"/>
        <v>673524500.8499999</v>
      </c>
      <c r="X42" s="116">
        <f t="shared" si="30"/>
        <v>1658758944.6699998</v>
      </c>
      <c r="Y42" s="116">
        <f t="shared" si="30"/>
        <v>1266222678.4000001</v>
      </c>
      <c r="Z42" s="116">
        <f t="shared" si="30"/>
        <v>846990395.80999994</v>
      </c>
      <c r="AA42" s="116">
        <f t="shared" si="30"/>
        <v>957507265.81999993</v>
      </c>
      <c r="AB42" s="116">
        <f t="shared" si="30"/>
        <v>0</v>
      </c>
      <c r="AC42" s="116">
        <f t="shared" si="30"/>
        <v>0</v>
      </c>
      <c r="AD42" s="116">
        <f t="shared" si="30"/>
        <v>0</v>
      </c>
      <c r="AE42" s="116">
        <f t="shared" si="30"/>
        <v>0</v>
      </c>
      <c r="AF42" s="117">
        <f t="shared" si="30"/>
        <v>0</v>
      </c>
      <c r="AG42" s="116">
        <f t="shared" si="30"/>
        <v>14653063396.700001</v>
      </c>
      <c r="AH42" s="117">
        <f t="shared" si="30"/>
        <v>399570804.83999997</v>
      </c>
      <c r="AI42" s="116">
        <f t="shared" si="30"/>
        <v>882076678.75</v>
      </c>
      <c r="AJ42" s="114">
        <f t="shared" si="30"/>
        <v>3008688936.48</v>
      </c>
      <c r="AK42" s="116">
        <f t="shared" si="30"/>
        <v>1075211132.4200001</v>
      </c>
      <c r="AL42" s="116">
        <f t="shared" si="30"/>
        <v>1156323750.0299997</v>
      </c>
      <c r="AM42" s="116">
        <f t="shared" si="30"/>
        <v>1265099922.0299997</v>
      </c>
      <c r="AN42" s="116">
        <f t="shared" si="30"/>
        <v>1202644022.9799998</v>
      </c>
      <c r="AO42" s="116">
        <f>+AO43+AO52</f>
        <v>8989615247.5300026</v>
      </c>
      <c r="AP42" s="117">
        <f t="shared" si="30"/>
        <v>399487425.83999997</v>
      </c>
      <c r="AQ42" s="116">
        <f t="shared" si="30"/>
        <v>879197957.75</v>
      </c>
      <c r="AR42" s="114">
        <f t="shared" si="30"/>
        <v>3011651036.48</v>
      </c>
      <c r="AS42" s="116">
        <f t="shared" si="30"/>
        <v>1075211132.4200001</v>
      </c>
      <c r="AT42" s="116">
        <f>+AT43+AT52</f>
        <v>1156323750.0299997</v>
      </c>
      <c r="AU42" s="116">
        <f t="shared" si="30"/>
        <v>1263539562.0299997</v>
      </c>
      <c r="AV42" s="116">
        <f t="shared" si="30"/>
        <v>1204204382.9799998</v>
      </c>
      <c r="AW42" s="116">
        <f t="shared" si="30"/>
        <v>0</v>
      </c>
      <c r="AX42" s="116">
        <f t="shared" si="30"/>
        <v>0</v>
      </c>
      <c r="AY42" s="116">
        <f t="shared" si="30"/>
        <v>0</v>
      </c>
      <c r="AZ42" s="116">
        <f t="shared" si="30"/>
        <v>0</v>
      </c>
      <c r="BA42" s="116">
        <f t="shared" si="30"/>
        <v>0</v>
      </c>
      <c r="BB42" s="116">
        <f t="shared" si="30"/>
        <v>8989615247.5300026</v>
      </c>
      <c r="BC42" s="25"/>
    </row>
    <row r="43" spans="1:55" s="15" customFormat="1" ht="21" customHeight="1" x14ac:dyDescent="0.2">
      <c r="A43" s="31" t="s">
        <v>136</v>
      </c>
      <c r="B43" s="32"/>
      <c r="C43" s="118" t="s">
        <v>137</v>
      </c>
      <c r="D43" s="119">
        <f>+D44</f>
        <v>0</v>
      </c>
      <c r="E43" s="119">
        <f t="shared" ref="E43:BB43" si="31">+E44</f>
        <v>0</v>
      </c>
      <c r="F43" s="119">
        <f t="shared" si="31"/>
        <v>0</v>
      </c>
      <c r="G43" s="119">
        <f t="shared" si="31"/>
        <v>0</v>
      </c>
      <c r="H43" s="119">
        <f t="shared" si="31"/>
        <v>0</v>
      </c>
      <c r="I43" s="119">
        <f t="shared" si="31"/>
        <v>0</v>
      </c>
      <c r="J43" s="119">
        <f t="shared" si="31"/>
        <v>0</v>
      </c>
      <c r="K43" s="119">
        <f t="shared" si="31"/>
        <v>0</v>
      </c>
      <c r="L43" s="119">
        <f t="shared" si="31"/>
        <v>0</v>
      </c>
      <c r="M43" s="119">
        <f t="shared" si="31"/>
        <v>0</v>
      </c>
      <c r="N43" s="119">
        <f t="shared" si="31"/>
        <v>0</v>
      </c>
      <c r="O43" s="119">
        <f t="shared" si="31"/>
        <v>0</v>
      </c>
      <c r="P43" s="119">
        <f t="shared" si="31"/>
        <v>0</v>
      </c>
      <c r="Q43" s="119">
        <f t="shared" si="31"/>
        <v>0</v>
      </c>
      <c r="R43" s="119">
        <f t="shared" si="31"/>
        <v>0</v>
      </c>
      <c r="S43" s="119">
        <f t="shared" si="31"/>
        <v>0</v>
      </c>
      <c r="T43" s="119">
        <f>+T44</f>
        <v>0</v>
      </c>
      <c r="U43" s="119">
        <f t="shared" si="31"/>
        <v>0</v>
      </c>
      <c r="V43" s="119">
        <f t="shared" si="31"/>
        <v>0</v>
      </c>
      <c r="W43" s="119">
        <f t="shared" si="31"/>
        <v>0</v>
      </c>
      <c r="X43" s="119">
        <f t="shared" si="31"/>
        <v>0</v>
      </c>
      <c r="Y43" s="119">
        <f t="shared" si="31"/>
        <v>0</v>
      </c>
      <c r="Z43" s="119">
        <f t="shared" si="31"/>
        <v>0</v>
      </c>
      <c r="AA43" s="119">
        <f t="shared" si="31"/>
        <v>0</v>
      </c>
      <c r="AB43" s="119">
        <f t="shared" si="31"/>
        <v>0</v>
      </c>
      <c r="AC43" s="119">
        <f t="shared" si="31"/>
        <v>0</v>
      </c>
      <c r="AD43" s="119">
        <f t="shared" si="31"/>
        <v>0</v>
      </c>
      <c r="AE43" s="119">
        <f t="shared" si="31"/>
        <v>0</v>
      </c>
      <c r="AF43" s="119">
        <f t="shared" si="31"/>
        <v>0</v>
      </c>
      <c r="AG43" s="119">
        <f t="shared" si="31"/>
        <v>0</v>
      </c>
      <c r="AH43" s="119">
        <f t="shared" si="31"/>
        <v>0</v>
      </c>
      <c r="AI43" s="119">
        <f t="shared" si="31"/>
        <v>0</v>
      </c>
      <c r="AJ43" s="119">
        <f t="shared" si="31"/>
        <v>0</v>
      </c>
      <c r="AK43" s="119">
        <f t="shared" si="31"/>
        <v>0</v>
      </c>
      <c r="AL43" s="119">
        <f t="shared" si="31"/>
        <v>0</v>
      </c>
      <c r="AM43" s="119">
        <f t="shared" si="31"/>
        <v>0</v>
      </c>
      <c r="AN43" s="119">
        <f t="shared" si="31"/>
        <v>0</v>
      </c>
      <c r="AO43" s="119">
        <f t="shared" si="31"/>
        <v>0</v>
      </c>
      <c r="AP43" s="119">
        <f t="shared" si="31"/>
        <v>0</v>
      </c>
      <c r="AQ43" s="119">
        <f t="shared" si="31"/>
        <v>0</v>
      </c>
      <c r="AR43" s="119">
        <f t="shared" si="31"/>
        <v>0</v>
      </c>
      <c r="AS43" s="119">
        <f t="shared" si="31"/>
        <v>0</v>
      </c>
      <c r="AT43" s="119">
        <f>+AT44</f>
        <v>0</v>
      </c>
      <c r="AU43" s="119">
        <f t="shared" si="31"/>
        <v>0</v>
      </c>
      <c r="AV43" s="119">
        <f t="shared" si="31"/>
        <v>0</v>
      </c>
      <c r="AW43" s="119">
        <f t="shared" si="31"/>
        <v>0</v>
      </c>
      <c r="AX43" s="119">
        <f t="shared" si="31"/>
        <v>0</v>
      </c>
      <c r="AY43" s="119">
        <f t="shared" si="31"/>
        <v>0</v>
      </c>
      <c r="AZ43" s="119">
        <f t="shared" si="31"/>
        <v>0</v>
      </c>
      <c r="BA43" s="119">
        <f t="shared" si="31"/>
        <v>0</v>
      </c>
      <c r="BB43" s="119">
        <f t="shared" si="31"/>
        <v>0</v>
      </c>
      <c r="BC43" s="25"/>
    </row>
    <row r="44" spans="1:55" s="15" customFormat="1" ht="21" customHeight="1" x14ac:dyDescent="0.2">
      <c r="A44" s="119" t="s">
        <v>138</v>
      </c>
      <c r="B44" s="120"/>
      <c r="C44" s="121" t="s">
        <v>139</v>
      </c>
      <c r="D44" s="119">
        <f>+D45+D47</f>
        <v>0</v>
      </c>
      <c r="E44" s="119">
        <f>+E45+E47</f>
        <v>0</v>
      </c>
      <c r="F44" s="119">
        <f t="shared" ref="F44:BB44" si="32">+F45+F47</f>
        <v>0</v>
      </c>
      <c r="G44" s="119">
        <f t="shared" si="32"/>
        <v>0</v>
      </c>
      <c r="H44" s="119">
        <f t="shared" si="32"/>
        <v>0</v>
      </c>
      <c r="I44" s="119">
        <f t="shared" si="32"/>
        <v>0</v>
      </c>
      <c r="J44" s="119">
        <f t="shared" si="32"/>
        <v>0</v>
      </c>
      <c r="K44" s="119">
        <f t="shared" si="32"/>
        <v>0</v>
      </c>
      <c r="L44" s="119">
        <f t="shared" si="32"/>
        <v>0</v>
      </c>
      <c r="M44" s="119">
        <f t="shared" si="32"/>
        <v>0</v>
      </c>
      <c r="N44" s="119">
        <f t="shared" si="32"/>
        <v>0</v>
      </c>
      <c r="O44" s="119">
        <f t="shared" si="32"/>
        <v>0</v>
      </c>
      <c r="P44" s="119">
        <f t="shared" si="32"/>
        <v>0</v>
      </c>
      <c r="Q44" s="119">
        <f t="shared" si="32"/>
        <v>0</v>
      </c>
      <c r="R44" s="119">
        <f t="shared" si="32"/>
        <v>0</v>
      </c>
      <c r="S44" s="119">
        <f t="shared" si="32"/>
        <v>0</v>
      </c>
      <c r="T44" s="119">
        <f t="shared" si="32"/>
        <v>0</v>
      </c>
      <c r="U44" s="119">
        <f t="shared" si="32"/>
        <v>0</v>
      </c>
      <c r="V44" s="119">
        <f t="shared" si="32"/>
        <v>0</v>
      </c>
      <c r="W44" s="119">
        <f t="shared" si="32"/>
        <v>0</v>
      </c>
      <c r="X44" s="119">
        <f t="shared" si="32"/>
        <v>0</v>
      </c>
      <c r="Y44" s="119">
        <f t="shared" si="32"/>
        <v>0</v>
      </c>
      <c r="Z44" s="119">
        <f t="shared" si="32"/>
        <v>0</v>
      </c>
      <c r="AA44" s="119">
        <f t="shared" si="32"/>
        <v>0</v>
      </c>
      <c r="AB44" s="119">
        <f t="shared" si="32"/>
        <v>0</v>
      </c>
      <c r="AC44" s="119">
        <f t="shared" si="32"/>
        <v>0</v>
      </c>
      <c r="AD44" s="119">
        <f t="shared" si="32"/>
        <v>0</v>
      </c>
      <c r="AE44" s="119">
        <f t="shared" si="32"/>
        <v>0</v>
      </c>
      <c r="AF44" s="119">
        <f t="shared" si="32"/>
        <v>0</v>
      </c>
      <c r="AG44" s="119">
        <f t="shared" si="32"/>
        <v>0</v>
      </c>
      <c r="AH44" s="119">
        <f t="shared" si="32"/>
        <v>0</v>
      </c>
      <c r="AI44" s="119">
        <f t="shared" si="32"/>
        <v>0</v>
      </c>
      <c r="AJ44" s="119">
        <f t="shared" si="32"/>
        <v>0</v>
      </c>
      <c r="AK44" s="119">
        <f t="shared" si="32"/>
        <v>0</v>
      </c>
      <c r="AL44" s="119">
        <f t="shared" si="32"/>
        <v>0</v>
      </c>
      <c r="AM44" s="119">
        <f t="shared" si="32"/>
        <v>0</v>
      </c>
      <c r="AN44" s="119">
        <f t="shared" si="32"/>
        <v>0</v>
      </c>
      <c r="AO44" s="119">
        <f t="shared" si="32"/>
        <v>0</v>
      </c>
      <c r="AP44" s="119">
        <f t="shared" si="32"/>
        <v>0</v>
      </c>
      <c r="AQ44" s="119">
        <f t="shared" si="32"/>
        <v>0</v>
      </c>
      <c r="AR44" s="119">
        <f t="shared" si="32"/>
        <v>0</v>
      </c>
      <c r="AS44" s="119">
        <f>+AS45+AS47</f>
        <v>0</v>
      </c>
      <c r="AT44" s="119">
        <f>+AT45+AT47</f>
        <v>0</v>
      </c>
      <c r="AU44" s="119">
        <f t="shared" si="32"/>
        <v>0</v>
      </c>
      <c r="AV44" s="119">
        <f t="shared" si="32"/>
        <v>0</v>
      </c>
      <c r="AW44" s="119">
        <f t="shared" si="32"/>
        <v>0</v>
      </c>
      <c r="AX44" s="119">
        <f t="shared" si="32"/>
        <v>0</v>
      </c>
      <c r="AY44" s="119">
        <f t="shared" si="32"/>
        <v>0</v>
      </c>
      <c r="AZ44" s="119">
        <f t="shared" si="32"/>
        <v>0</v>
      </c>
      <c r="BA44" s="119">
        <f t="shared" si="32"/>
        <v>0</v>
      </c>
      <c r="BB44" s="119">
        <f t="shared" si="32"/>
        <v>0</v>
      </c>
      <c r="BC44" s="25"/>
    </row>
    <row r="45" spans="1:55" s="15" customFormat="1" ht="21" customHeight="1" x14ac:dyDescent="0.2">
      <c r="A45" s="37" t="s">
        <v>140</v>
      </c>
      <c r="B45" s="122"/>
      <c r="C45" s="123" t="s">
        <v>141</v>
      </c>
      <c r="D45" s="37">
        <f>+D46</f>
        <v>0</v>
      </c>
      <c r="E45" s="37">
        <f t="shared" ref="E45:BB45" si="33">+E46</f>
        <v>0</v>
      </c>
      <c r="F45" s="37">
        <f t="shared" si="33"/>
        <v>0</v>
      </c>
      <c r="G45" s="37">
        <f t="shared" si="33"/>
        <v>0</v>
      </c>
      <c r="H45" s="37">
        <f t="shared" si="33"/>
        <v>0</v>
      </c>
      <c r="I45" s="37">
        <f t="shared" si="33"/>
        <v>0</v>
      </c>
      <c r="J45" s="37">
        <f t="shared" si="33"/>
        <v>0</v>
      </c>
      <c r="K45" s="37">
        <f t="shared" si="33"/>
        <v>0</v>
      </c>
      <c r="L45" s="37">
        <f t="shared" si="33"/>
        <v>0</v>
      </c>
      <c r="M45" s="37">
        <f t="shared" si="33"/>
        <v>0</v>
      </c>
      <c r="N45" s="37">
        <f t="shared" si="33"/>
        <v>0</v>
      </c>
      <c r="O45" s="37">
        <f t="shared" si="33"/>
        <v>0</v>
      </c>
      <c r="P45" s="37">
        <f t="shared" si="33"/>
        <v>0</v>
      </c>
      <c r="Q45" s="37">
        <f t="shared" si="33"/>
        <v>0</v>
      </c>
      <c r="R45" s="37">
        <f t="shared" si="33"/>
        <v>0</v>
      </c>
      <c r="S45" s="37">
        <f t="shared" si="33"/>
        <v>0</v>
      </c>
      <c r="T45" s="37">
        <f t="shared" si="33"/>
        <v>0</v>
      </c>
      <c r="U45" s="37">
        <f t="shared" si="33"/>
        <v>0</v>
      </c>
      <c r="V45" s="37">
        <f t="shared" si="33"/>
        <v>0</v>
      </c>
      <c r="W45" s="37">
        <f t="shared" si="33"/>
        <v>0</v>
      </c>
      <c r="X45" s="37">
        <f t="shared" si="33"/>
        <v>0</v>
      </c>
      <c r="Y45" s="37">
        <f t="shared" si="33"/>
        <v>0</v>
      </c>
      <c r="Z45" s="37">
        <f t="shared" si="33"/>
        <v>0</v>
      </c>
      <c r="AA45" s="37">
        <f t="shared" si="33"/>
        <v>0</v>
      </c>
      <c r="AB45" s="37">
        <f t="shared" si="33"/>
        <v>0</v>
      </c>
      <c r="AC45" s="37">
        <f t="shared" si="33"/>
        <v>0</v>
      </c>
      <c r="AD45" s="37">
        <f t="shared" si="33"/>
        <v>0</v>
      </c>
      <c r="AE45" s="37">
        <f t="shared" si="33"/>
        <v>0</v>
      </c>
      <c r="AF45" s="37">
        <f t="shared" si="33"/>
        <v>0</v>
      </c>
      <c r="AG45" s="37">
        <f t="shared" si="33"/>
        <v>0</v>
      </c>
      <c r="AH45" s="37">
        <f t="shared" si="33"/>
        <v>0</v>
      </c>
      <c r="AI45" s="37">
        <f t="shared" si="33"/>
        <v>0</v>
      </c>
      <c r="AJ45" s="37">
        <f t="shared" si="33"/>
        <v>0</v>
      </c>
      <c r="AK45" s="37">
        <f t="shared" si="33"/>
        <v>0</v>
      </c>
      <c r="AL45" s="37">
        <f t="shared" si="33"/>
        <v>0</v>
      </c>
      <c r="AM45" s="37">
        <f t="shared" si="33"/>
        <v>0</v>
      </c>
      <c r="AN45" s="37">
        <f t="shared" si="33"/>
        <v>0</v>
      </c>
      <c r="AO45" s="37">
        <f>+AO46</f>
        <v>0</v>
      </c>
      <c r="AP45" s="37">
        <f t="shared" si="33"/>
        <v>0</v>
      </c>
      <c r="AQ45" s="37">
        <f t="shared" si="33"/>
        <v>0</v>
      </c>
      <c r="AR45" s="37">
        <f t="shared" si="33"/>
        <v>0</v>
      </c>
      <c r="AS45" s="37">
        <f t="shared" si="33"/>
        <v>0</v>
      </c>
      <c r="AT45" s="37">
        <f t="shared" si="33"/>
        <v>0</v>
      </c>
      <c r="AU45" s="37">
        <f t="shared" si="33"/>
        <v>0</v>
      </c>
      <c r="AV45" s="37">
        <f t="shared" si="33"/>
        <v>0</v>
      </c>
      <c r="AW45" s="37">
        <f t="shared" si="33"/>
        <v>0</v>
      </c>
      <c r="AX45" s="37">
        <f t="shared" si="33"/>
        <v>0</v>
      </c>
      <c r="AY45" s="37">
        <f t="shared" si="33"/>
        <v>0</v>
      </c>
      <c r="AZ45" s="37">
        <f t="shared" si="33"/>
        <v>0</v>
      </c>
      <c r="BA45" s="37">
        <f t="shared" si="33"/>
        <v>0</v>
      </c>
      <c r="BB45" s="37">
        <f t="shared" si="33"/>
        <v>0</v>
      </c>
      <c r="BC45" s="64"/>
    </row>
    <row r="46" spans="1:55" s="33" customFormat="1" ht="21" customHeight="1" x14ac:dyDescent="0.2">
      <c r="A46" s="124" t="s">
        <v>142</v>
      </c>
      <c r="B46" s="125" t="s">
        <v>74</v>
      </c>
      <c r="C46" s="126" t="s">
        <v>143</v>
      </c>
      <c r="D46" s="127">
        <v>0</v>
      </c>
      <c r="E46" s="128">
        <v>0</v>
      </c>
      <c r="F46" s="129">
        <v>0</v>
      </c>
      <c r="G46" s="128">
        <f>SUM(D46:E46)-F46</f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1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f>SUM(H46:S46)</f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1">
        <v>0</v>
      </c>
      <c r="AA46" s="44">
        <v>0</v>
      </c>
      <c r="AB46" s="44">
        <v>0</v>
      </c>
      <c r="AC46" s="44">
        <v>0</v>
      </c>
      <c r="AD46" s="44">
        <v>0</v>
      </c>
      <c r="AE46" s="44">
        <v>0</v>
      </c>
      <c r="AF46" s="44">
        <v>0</v>
      </c>
      <c r="AG46" s="44">
        <f>SUM(U46:AF46)</f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f>SUM(AH46:AN46)</f>
        <v>0</v>
      </c>
      <c r="AP46" s="44">
        <v>0</v>
      </c>
      <c r="AQ46" s="44">
        <v>0</v>
      </c>
      <c r="AR46" s="44">
        <v>0</v>
      </c>
      <c r="AS46" s="44">
        <v>0</v>
      </c>
      <c r="AT46" s="44">
        <v>0</v>
      </c>
      <c r="AU46" s="41">
        <v>0</v>
      </c>
      <c r="AV46" s="44">
        <v>0</v>
      </c>
      <c r="AW46" s="44">
        <v>0</v>
      </c>
      <c r="AX46" s="44">
        <v>0</v>
      </c>
      <c r="AY46" s="44">
        <v>0</v>
      </c>
      <c r="AZ46" s="44">
        <v>0</v>
      </c>
      <c r="BA46" s="44">
        <v>0</v>
      </c>
      <c r="BB46" s="44">
        <f>SUM(AP46:BA46)</f>
        <v>0</v>
      </c>
      <c r="BC46" s="25"/>
    </row>
    <row r="47" spans="1:55" s="15" customFormat="1" ht="21" customHeight="1" x14ac:dyDescent="0.2">
      <c r="A47" s="37" t="s">
        <v>144</v>
      </c>
      <c r="B47" s="122" t="s">
        <v>74</v>
      </c>
      <c r="C47" s="123" t="s">
        <v>145</v>
      </c>
      <c r="D47" s="130">
        <f>+D48+D49+D50+D51</f>
        <v>0</v>
      </c>
      <c r="E47" s="128">
        <v>0</v>
      </c>
      <c r="F47" s="37">
        <f>+F48+F49+F50+F51</f>
        <v>0</v>
      </c>
      <c r="G47" s="57">
        <f>+G48+G49+G50+G51</f>
        <v>0</v>
      </c>
      <c r="H47" s="37">
        <f t="shared" ref="H47:BA47" si="34">+H48+H49+H50</f>
        <v>0</v>
      </c>
      <c r="I47" s="37">
        <f t="shared" si="34"/>
        <v>0</v>
      </c>
      <c r="J47" s="37">
        <f t="shared" si="34"/>
        <v>0</v>
      </c>
      <c r="K47" s="37">
        <f t="shared" si="34"/>
        <v>0</v>
      </c>
      <c r="L47" s="37">
        <f t="shared" si="34"/>
        <v>0</v>
      </c>
      <c r="M47" s="37">
        <f t="shared" si="34"/>
        <v>0</v>
      </c>
      <c r="N47" s="37">
        <f t="shared" si="34"/>
        <v>0</v>
      </c>
      <c r="O47" s="37">
        <f t="shared" si="34"/>
        <v>0</v>
      </c>
      <c r="P47" s="37">
        <f t="shared" si="34"/>
        <v>0</v>
      </c>
      <c r="Q47" s="37">
        <f>+Q48+Q49+Q50+Q51</f>
        <v>0</v>
      </c>
      <c r="R47" s="37">
        <f t="shared" si="34"/>
        <v>0</v>
      </c>
      <c r="S47" s="37">
        <f>+S48+S49+S50+S51</f>
        <v>0</v>
      </c>
      <c r="T47" s="37">
        <f>+T48+T49+T50+T51</f>
        <v>0</v>
      </c>
      <c r="U47" s="37">
        <f t="shared" si="34"/>
        <v>0</v>
      </c>
      <c r="V47" s="37">
        <f t="shared" si="34"/>
        <v>0</v>
      </c>
      <c r="W47" s="37">
        <f t="shared" si="34"/>
        <v>0</v>
      </c>
      <c r="X47" s="131">
        <v>0</v>
      </c>
      <c r="Y47" s="37">
        <f t="shared" si="34"/>
        <v>0</v>
      </c>
      <c r="Z47" s="37">
        <f t="shared" si="34"/>
        <v>0</v>
      </c>
      <c r="AA47" s="37">
        <f t="shared" si="34"/>
        <v>0</v>
      </c>
      <c r="AB47" s="37">
        <f t="shared" si="34"/>
        <v>0</v>
      </c>
      <c r="AC47" s="37">
        <f t="shared" si="34"/>
        <v>0</v>
      </c>
      <c r="AD47" s="37">
        <f>+AD48+AD49+AD50+AD51</f>
        <v>0</v>
      </c>
      <c r="AE47" s="37">
        <f t="shared" si="34"/>
        <v>0</v>
      </c>
      <c r="AF47" s="37">
        <f>+AF48+AF49+AF50+AF51</f>
        <v>0</v>
      </c>
      <c r="AG47" s="37">
        <f>+AG48+AG49+AG50+AG51</f>
        <v>0</v>
      </c>
      <c r="AH47" s="37">
        <f t="shared" si="34"/>
        <v>0</v>
      </c>
      <c r="AI47" s="37">
        <f t="shared" si="34"/>
        <v>0</v>
      </c>
      <c r="AJ47" s="37">
        <f t="shared" si="34"/>
        <v>0</v>
      </c>
      <c r="AK47" s="37">
        <f t="shared" si="34"/>
        <v>0</v>
      </c>
      <c r="AL47" s="37">
        <f t="shared" si="34"/>
        <v>0</v>
      </c>
      <c r="AM47" s="37">
        <f t="shared" si="34"/>
        <v>0</v>
      </c>
      <c r="AN47" s="44">
        <v>0</v>
      </c>
      <c r="AO47" s="37">
        <f>+AO48+AO49+AO50+AO51</f>
        <v>0</v>
      </c>
      <c r="AP47" s="37">
        <f t="shared" si="34"/>
        <v>0</v>
      </c>
      <c r="AQ47" s="37">
        <f t="shared" si="34"/>
        <v>0</v>
      </c>
      <c r="AR47" s="37">
        <f t="shared" si="34"/>
        <v>0</v>
      </c>
      <c r="AS47" s="37">
        <f t="shared" si="34"/>
        <v>0</v>
      </c>
      <c r="AT47" s="37">
        <f t="shared" si="34"/>
        <v>0</v>
      </c>
      <c r="AU47" s="37">
        <f t="shared" si="34"/>
        <v>0</v>
      </c>
      <c r="AV47" s="37">
        <f t="shared" si="34"/>
        <v>0</v>
      </c>
      <c r="AW47" s="37">
        <f t="shared" si="34"/>
        <v>0</v>
      </c>
      <c r="AX47" s="37">
        <f t="shared" si="34"/>
        <v>0</v>
      </c>
      <c r="AY47" s="37">
        <f>+AY48+AY49+AY50+AY51</f>
        <v>0</v>
      </c>
      <c r="AZ47" s="37">
        <f t="shared" si="34"/>
        <v>0</v>
      </c>
      <c r="BA47" s="37">
        <f t="shared" si="34"/>
        <v>0</v>
      </c>
      <c r="BB47" s="37">
        <f>+BB48+BB49+BB50+BB51</f>
        <v>0</v>
      </c>
      <c r="BC47" s="64"/>
    </row>
    <row r="48" spans="1:55" s="33" customFormat="1" ht="21" customHeight="1" x14ac:dyDescent="0.2">
      <c r="A48" s="124" t="s">
        <v>146</v>
      </c>
      <c r="B48" s="125">
        <v>10</v>
      </c>
      <c r="C48" s="126" t="s">
        <v>147</v>
      </c>
      <c r="D48" s="132">
        <v>0</v>
      </c>
      <c r="E48" s="41">
        <v>0</v>
      </c>
      <c r="F48" s="41">
        <v>0</v>
      </c>
      <c r="G48" s="132">
        <f>SUM(D48:E48)-F48</f>
        <v>0</v>
      </c>
      <c r="H48" s="84">
        <v>0</v>
      </c>
      <c r="I48" s="84">
        <v>0</v>
      </c>
      <c r="J48" s="84">
        <v>0</v>
      </c>
      <c r="K48" s="84">
        <v>0</v>
      </c>
      <c r="L48" s="84">
        <v>0</v>
      </c>
      <c r="M48" s="133">
        <v>0</v>
      </c>
      <c r="N48" s="84">
        <v>0</v>
      </c>
      <c r="O48" s="84">
        <v>0</v>
      </c>
      <c r="P48" s="84">
        <v>0</v>
      </c>
      <c r="Q48" s="84">
        <v>0</v>
      </c>
      <c r="R48" s="84">
        <v>0</v>
      </c>
      <c r="S48" s="84">
        <v>0</v>
      </c>
      <c r="T48" s="84">
        <f>SUM(H48:S48)</f>
        <v>0</v>
      </c>
      <c r="U48" s="84">
        <v>0</v>
      </c>
      <c r="V48" s="84">
        <v>0</v>
      </c>
      <c r="W48" s="84">
        <v>0</v>
      </c>
      <c r="X48" s="44">
        <v>0</v>
      </c>
      <c r="Y48" s="84">
        <v>0</v>
      </c>
      <c r="Z48" s="133">
        <v>0</v>
      </c>
      <c r="AA48" s="84">
        <v>0</v>
      </c>
      <c r="AB48" s="84">
        <v>0</v>
      </c>
      <c r="AC48" s="84">
        <v>0</v>
      </c>
      <c r="AD48" s="84">
        <v>0</v>
      </c>
      <c r="AE48" s="84">
        <v>0</v>
      </c>
      <c r="AF48" s="84">
        <v>0</v>
      </c>
      <c r="AG48" s="84">
        <f>SUM(U48:AF48)</f>
        <v>0</v>
      </c>
      <c r="AH48" s="84">
        <v>0</v>
      </c>
      <c r="AI48" s="84">
        <v>0</v>
      </c>
      <c r="AJ48" s="84">
        <v>0</v>
      </c>
      <c r="AK48" s="84">
        <v>0</v>
      </c>
      <c r="AL48" s="84">
        <v>0</v>
      </c>
      <c r="AM48" s="84">
        <v>0</v>
      </c>
      <c r="AN48" s="44">
        <v>0</v>
      </c>
      <c r="AO48" s="84">
        <f>SUM(AH48:AM48)</f>
        <v>0</v>
      </c>
      <c r="AP48" s="84">
        <v>0</v>
      </c>
      <c r="AQ48" s="84">
        <v>0</v>
      </c>
      <c r="AR48" s="84">
        <v>0</v>
      </c>
      <c r="AS48" s="84">
        <v>0</v>
      </c>
      <c r="AT48" s="84">
        <v>0</v>
      </c>
      <c r="AU48" s="133">
        <v>0</v>
      </c>
      <c r="AV48" s="84">
        <v>0</v>
      </c>
      <c r="AW48" s="84">
        <v>0</v>
      </c>
      <c r="AX48" s="84">
        <v>0</v>
      </c>
      <c r="AY48" s="84">
        <v>0</v>
      </c>
      <c r="AZ48" s="84">
        <v>0</v>
      </c>
      <c r="BA48" s="84">
        <v>0</v>
      </c>
      <c r="BB48" s="84">
        <f>SUM(AP48:BA48)</f>
        <v>0</v>
      </c>
      <c r="BC48" s="25"/>
    </row>
    <row r="49" spans="1:55" s="33" customFormat="1" ht="21" customHeight="1" x14ac:dyDescent="0.2">
      <c r="A49" s="124" t="s">
        <v>148</v>
      </c>
      <c r="B49" s="125" t="s">
        <v>74</v>
      </c>
      <c r="C49" s="126" t="s">
        <v>149</v>
      </c>
      <c r="D49" s="132">
        <v>0</v>
      </c>
      <c r="E49" s="41">
        <v>0</v>
      </c>
      <c r="F49" s="41">
        <v>0</v>
      </c>
      <c r="G49" s="132">
        <f>SUM(D49:E49)-F49</f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28">
        <f>SUM(H49:S49)</f>
        <v>0</v>
      </c>
      <c r="U49" s="128">
        <v>0</v>
      </c>
      <c r="V49" s="128">
        <v>0</v>
      </c>
      <c r="W49" s="128">
        <v>0</v>
      </c>
      <c r="X49" s="44">
        <v>0</v>
      </c>
      <c r="Y49" s="128">
        <v>0</v>
      </c>
      <c r="Z49" s="128">
        <v>0</v>
      </c>
      <c r="AA49" s="128">
        <v>0</v>
      </c>
      <c r="AB49" s="128">
        <v>0</v>
      </c>
      <c r="AC49" s="128">
        <v>0</v>
      </c>
      <c r="AD49" s="128">
        <v>0</v>
      </c>
      <c r="AE49" s="128">
        <v>0</v>
      </c>
      <c r="AF49" s="128">
        <v>0</v>
      </c>
      <c r="AG49" s="128">
        <f>SUM(U49:AF49)</f>
        <v>0</v>
      </c>
      <c r="AH49" s="128">
        <v>0</v>
      </c>
      <c r="AI49" s="128">
        <v>0</v>
      </c>
      <c r="AJ49" s="128">
        <v>0</v>
      </c>
      <c r="AK49" s="128">
        <v>0</v>
      </c>
      <c r="AL49" s="128">
        <v>0</v>
      </c>
      <c r="AM49" s="128">
        <v>0</v>
      </c>
      <c r="AN49" s="44">
        <v>0</v>
      </c>
      <c r="AO49" s="128">
        <f>SUM(AH49:AM49)</f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f>SUM(AP49:BA49)</f>
        <v>0</v>
      </c>
      <c r="BC49" s="25"/>
    </row>
    <row r="50" spans="1:55" s="33" customFormat="1" ht="21" customHeight="1" x14ac:dyDescent="0.2">
      <c r="A50" s="124" t="s">
        <v>150</v>
      </c>
      <c r="B50" s="125" t="s">
        <v>74</v>
      </c>
      <c r="C50" s="126" t="s">
        <v>151</v>
      </c>
      <c r="D50" s="132">
        <v>0</v>
      </c>
      <c r="E50" s="41">
        <v>0</v>
      </c>
      <c r="F50" s="41">
        <v>0</v>
      </c>
      <c r="G50" s="132">
        <f>SUM(D50:E50)-F50</f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f>SUM(H50:S50)</f>
        <v>0</v>
      </c>
      <c r="U50" s="128">
        <v>0</v>
      </c>
      <c r="V50" s="128">
        <v>0</v>
      </c>
      <c r="W50" s="128">
        <v>0</v>
      </c>
      <c r="X50" s="44">
        <v>0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f>SUM(U50:AF50)</f>
        <v>0</v>
      </c>
      <c r="AH50" s="128">
        <v>0</v>
      </c>
      <c r="AI50" s="128">
        <v>0</v>
      </c>
      <c r="AJ50" s="128">
        <v>0</v>
      </c>
      <c r="AK50" s="128">
        <v>0</v>
      </c>
      <c r="AL50" s="128">
        <v>0</v>
      </c>
      <c r="AM50" s="128">
        <v>0</v>
      </c>
      <c r="AN50" s="44">
        <v>0</v>
      </c>
      <c r="AO50" s="128">
        <f>SUM(AH50:AM50)</f>
        <v>0</v>
      </c>
      <c r="AP50" s="128">
        <v>0</v>
      </c>
      <c r="AQ50" s="128">
        <v>0</v>
      </c>
      <c r="AR50" s="128">
        <v>0</v>
      </c>
      <c r="AS50" s="128">
        <v>0</v>
      </c>
      <c r="AT50" s="128">
        <v>0</v>
      </c>
      <c r="AU50" s="128">
        <v>0</v>
      </c>
      <c r="AV50" s="128">
        <v>0</v>
      </c>
      <c r="AW50" s="128">
        <v>0</v>
      </c>
      <c r="AX50" s="128">
        <v>0</v>
      </c>
      <c r="AY50" s="128">
        <v>0</v>
      </c>
      <c r="AZ50" s="128">
        <v>0</v>
      </c>
      <c r="BA50" s="128">
        <v>0</v>
      </c>
      <c r="BB50" s="128">
        <f>SUM(AP50:BA50)</f>
        <v>0</v>
      </c>
      <c r="BC50" s="25"/>
    </row>
    <row r="51" spans="1:55" s="33" customFormat="1" ht="21" customHeight="1" x14ac:dyDescent="0.2">
      <c r="A51" s="124" t="s">
        <v>152</v>
      </c>
      <c r="B51" s="125" t="s">
        <v>74</v>
      </c>
      <c r="C51" s="134" t="s">
        <v>153</v>
      </c>
      <c r="D51" s="132">
        <v>0</v>
      </c>
      <c r="E51" s="106">
        <v>0</v>
      </c>
      <c r="F51" s="106">
        <v>0</v>
      </c>
      <c r="G51" s="132">
        <f>SUM(D51:E51)-F51</f>
        <v>0</v>
      </c>
      <c r="H51" s="41">
        <v>0</v>
      </c>
      <c r="I51" s="41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33"/>
      <c r="Q51" s="41">
        <v>0</v>
      </c>
      <c r="R51" s="133"/>
      <c r="S51" s="41">
        <v>0</v>
      </c>
      <c r="T51" s="41">
        <f>SUM(H51:S51)</f>
        <v>0</v>
      </c>
      <c r="U51" s="41">
        <v>0</v>
      </c>
      <c r="V51" s="41">
        <v>0</v>
      </c>
      <c r="W51" s="128">
        <v>0</v>
      </c>
      <c r="X51" s="44">
        <v>0</v>
      </c>
      <c r="Y51" s="128">
        <v>0</v>
      </c>
      <c r="Z51" s="128">
        <v>0</v>
      </c>
      <c r="AA51" s="128">
        <v>0</v>
      </c>
      <c r="AB51" s="133"/>
      <c r="AC51" s="133"/>
      <c r="AD51" s="41">
        <v>0</v>
      </c>
      <c r="AE51" s="133"/>
      <c r="AF51" s="41">
        <v>0</v>
      </c>
      <c r="AG51" s="41">
        <f>SUM(U51:AF51)</f>
        <v>0</v>
      </c>
      <c r="AH51" s="41">
        <v>0</v>
      </c>
      <c r="AI51" s="41">
        <v>0</v>
      </c>
      <c r="AJ51" s="128">
        <v>0</v>
      </c>
      <c r="AK51" s="128">
        <v>0</v>
      </c>
      <c r="AL51" s="128">
        <v>0</v>
      </c>
      <c r="AM51" s="128">
        <v>0</v>
      </c>
      <c r="AN51" s="44">
        <v>0</v>
      </c>
      <c r="AO51" s="41">
        <f>SUM(AH51:AM51)</f>
        <v>0</v>
      </c>
      <c r="AP51" s="41">
        <v>0</v>
      </c>
      <c r="AQ51" s="41">
        <v>0</v>
      </c>
      <c r="AR51" s="128">
        <v>0</v>
      </c>
      <c r="AS51" s="128">
        <v>0</v>
      </c>
      <c r="AT51" s="128">
        <v>0</v>
      </c>
      <c r="AU51" s="133"/>
      <c r="AV51" s="128">
        <v>0</v>
      </c>
      <c r="AW51" s="133"/>
      <c r="AX51" s="133"/>
      <c r="AY51" s="41">
        <v>0</v>
      </c>
      <c r="AZ51" s="133"/>
      <c r="BA51" s="133"/>
      <c r="BB51" s="41">
        <f>SUM(AP51:BA51)</f>
        <v>0</v>
      </c>
      <c r="BC51" s="25"/>
    </row>
    <row r="52" spans="1:55" s="15" customFormat="1" ht="21" customHeight="1" x14ac:dyDescent="0.2">
      <c r="A52" s="31" t="s">
        <v>154</v>
      </c>
      <c r="B52" s="32"/>
      <c r="C52" s="118" t="s">
        <v>155</v>
      </c>
      <c r="D52" s="119">
        <f t="shared" ref="D52:BB52" si="35">+D53+D72</f>
        <v>18087679860</v>
      </c>
      <c r="E52" s="119">
        <f>+E53+E72</f>
        <v>624742476.49000001</v>
      </c>
      <c r="F52" s="119">
        <f t="shared" si="35"/>
        <v>624742476.49000001</v>
      </c>
      <c r="G52" s="119">
        <f>+G53+G72</f>
        <v>18087679860</v>
      </c>
      <c r="H52" s="119">
        <f>+H53+H72</f>
        <v>12386462167.68</v>
      </c>
      <c r="I52" s="119">
        <f t="shared" si="35"/>
        <v>2188042846.9899998</v>
      </c>
      <c r="J52" s="119">
        <f t="shared" si="35"/>
        <v>2476131232.5999999</v>
      </c>
      <c r="K52" s="119">
        <f t="shared" si="35"/>
        <v>489788120.75999999</v>
      </c>
      <c r="L52" s="119">
        <f>+L53+L72</f>
        <v>-37530944.840000004</v>
      </c>
      <c r="M52" s="119">
        <f>+M53+M72</f>
        <v>-3074002.7800000012</v>
      </c>
      <c r="N52" s="119">
        <f t="shared" si="35"/>
        <v>-16152094.140000001</v>
      </c>
      <c r="O52" s="119">
        <f t="shared" si="35"/>
        <v>0</v>
      </c>
      <c r="P52" s="119">
        <f t="shared" si="35"/>
        <v>0</v>
      </c>
      <c r="Q52" s="119">
        <f t="shared" si="35"/>
        <v>0</v>
      </c>
      <c r="R52" s="119">
        <f t="shared" si="35"/>
        <v>0</v>
      </c>
      <c r="S52" s="119">
        <f t="shared" si="35"/>
        <v>0</v>
      </c>
      <c r="T52" s="119">
        <f t="shared" si="35"/>
        <v>17483667326.269997</v>
      </c>
      <c r="U52" s="119">
        <f t="shared" si="35"/>
        <v>8240480509.9399996</v>
      </c>
      <c r="V52" s="119">
        <f t="shared" si="35"/>
        <v>1009579101.2099999</v>
      </c>
      <c r="W52" s="119">
        <f t="shared" si="35"/>
        <v>673524500.8499999</v>
      </c>
      <c r="X52" s="119">
        <f t="shared" si="35"/>
        <v>1658758944.6699998</v>
      </c>
      <c r="Y52" s="119">
        <f t="shared" si="35"/>
        <v>1266222678.4000001</v>
      </c>
      <c r="Z52" s="119">
        <f>+Z53+Z72</f>
        <v>846990395.80999994</v>
      </c>
      <c r="AA52" s="119">
        <f t="shared" si="35"/>
        <v>957507265.81999993</v>
      </c>
      <c r="AB52" s="119">
        <f t="shared" si="35"/>
        <v>0</v>
      </c>
      <c r="AC52" s="119">
        <f t="shared" si="35"/>
        <v>0</v>
      </c>
      <c r="AD52" s="119">
        <f t="shared" si="35"/>
        <v>0</v>
      </c>
      <c r="AE52" s="119">
        <f t="shared" si="35"/>
        <v>0</v>
      </c>
      <c r="AF52" s="119">
        <f t="shared" si="35"/>
        <v>0</v>
      </c>
      <c r="AG52" s="119">
        <f t="shared" si="35"/>
        <v>14653063396.700001</v>
      </c>
      <c r="AH52" s="119">
        <f t="shared" si="35"/>
        <v>399570804.83999997</v>
      </c>
      <c r="AI52" s="119">
        <f t="shared" si="35"/>
        <v>882076678.75</v>
      </c>
      <c r="AJ52" s="119">
        <f t="shared" si="35"/>
        <v>3008688936.48</v>
      </c>
      <c r="AK52" s="119">
        <f t="shared" si="35"/>
        <v>1075211132.4200001</v>
      </c>
      <c r="AL52" s="119">
        <f t="shared" si="35"/>
        <v>1156323750.0299997</v>
      </c>
      <c r="AM52" s="119">
        <f t="shared" si="35"/>
        <v>1265099922.0299997</v>
      </c>
      <c r="AN52" s="119">
        <f t="shared" si="35"/>
        <v>1202644022.9799998</v>
      </c>
      <c r="AO52" s="119">
        <f t="shared" si="35"/>
        <v>8989615247.5300026</v>
      </c>
      <c r="AP52" s="119">
        <f t="shared" si="35"/>
        <v>399487425.83999997</v>
      </c>
      <c r="AQ52" s="119">
        <f t="shared" si="35"/>
        <v>879197957.75</v>
      </c>
      <c r="AR52" s="119">
        <f t="shared" si="35"/>
        <v>3011651036.48</v>
      </c>
      <c r="AS52" s="119">
        <f t="shared" si="35"/>
        <v>1075211132.4200001</v>
      </c>
      <c r="AT52" s="119">
        <f>+AT53+AT72</f>
        <v>1156323750.0299997</v>
      </c>
      <c r="AU52" s="119">
        <f>+AU53+AU72</f>
        <v>1263539562.0299997</v>
      </c>
      <c r="AV52" s="119">
        <f t="shared" si="35"/>
        <v>1204204382.9799998</v>
      </c>
      <c r="AW52" s="119">
        <f t="shared" si="35"/>
        <v>0</v>
      </c>
      <c r="AX52" s="119">
        <f t="shared" si="35"/>
        <v>0</v>
      </c>
      <c r="AY52" s="119">
        <f t="shared" si="35"/>
        <v>0</v>
      </c>
      <c r="AZ52" s="119">
        <f t="shared" si="35"/>
        <v>0</v>
      </c>
      <c r="BA52" s="119">
        <f t="shared" si="35"/>
        <v>0</v>
      </c>
      <c r="BB52" s="119">
        <f t="shared" si="35"/>
        <v>8989615247.5300026</v>
      </c>
      <c r="BC52" s="25"/>
    </row>
    <row r="53" spans="1:55" s="15" customFormat="1" ht="21" customHeight="1" x14ac:dyDescent="0.2">
      <c r="A53" s="135" t="s">
        <v>156</v>
      </c>
      <c r="B53" s="136"/>
      <c r="C53" s="121" t="s">
        <v>157</v>
      </c>
      <c r="D53" s="119">
        <f t="shared" ref="D53:BB53" si="36">+D54+D56+D58+D65</f>
        <v>384384700</v>
      </c>
      <c r="E53" s="119">
        <f>+E54+E56+E58+E65</f>
        <v>0</v>
      </c>
      <c r="F53" s="119">
        <f t="shared" si="36"/>
        <v>0</v>
      </c>
      <c r="G53" s="119">
        <f>+G54+G56+G58+G65</f>
        <v>384384700</v>
      </c>
      <c r="H53" s="119">
        <f>+H54+H56+H58+H65</f>
        <v>211465734</v>
      </c>
      <c r="I53" s="119">
        <f t="shared" si="36"/>
        <v>125000000</v>
      </c>
      <c r="J53" s="119">
        <f t="shared" si="36"/>
        <v>11425000</v>
      </c>
      <c r="K53" s="119">
        <f t="shared" si="36"/>
        <v>0</v>
      </c>
      <c r="L53" s="119">
        <f t="shared" si="36"/>
        <v>-46700000</v>
      </c>
      <c r="M53" s="119">
        <f>+M54+M56+M58+M65</f>
        <v>0</v>
      </c>
      <c r="N53" s="119">
        <f t="shared" si="36"/>
        <v>0</v>
      </c>
      <c r="O53" s="119">
        <f t="shared" si="36"/>
        <v>0</v>
      </c>
      <c r="P53" s="119">
        <f t="shared" si="36"/>
        <v>0</v>
      </c>
      <c r="Q53" s="119">
        <f t="shared" si="36"/>
        <v>0</v>
      </c>
      <c r="R53" s="119">
        <f t="shared" si="36"/>
        <v>0</v>
      </c>
      <c r="S53" s="119">
        <f t="shared" si="36"/>
        <v>0</v>
      </c>
      <c r="T53" s="119">
        <f t="shared" si="36"/>
        <v>301190734</v>
      </c>
      <c r="U53" s="119">
        <f t="shared" si="36"/>
        <v>10375734</v>
      </c>
      <c r="V53" s="119">
        <f t="shared" si="36"/>
        <v>350000</v>
      </c>
      <c r="W53" s="119">
        <f t="shared" si="36"/>
        <v>0</v>
      </c>
      <c r="X53" s="119">
        <f t="shared" si="36"/>
        <v>0</v>
      </c>
      <c r="Y53" s="119">
        <f t="shared" si="36"/>
        <v>4685000</v>
      </c>
      <c r="Z53" s="119">
        <f>+Z54+Z56+Z58+Z65</f>
        <v>3890000</v>
      </c>
      <c r="AA53" s="119">
        <f t="shared" si="36"/>
        <v>23007228</v>
      </c>
      <c r="AB53" s="119">
        <f t="shared" si="36"/>
        <v>0</v>
      </c>
      <c r="AC53" s="119">
        <f t="shared" si="36"/>
        <v>0</v>
      </c>
      <c r="AD53" s="119">
        <f t="shared" si="36"/>
        <v>0</v>
      </c>
      <c r="AE53" s="119">
        <f t="shared" si="36"/>
        <v>0</v>
      </c>
      <c r="AF53" s="119">
        <f t="shared" si="36"/>
        <v>0</v>
      </c>
      <c r="AG53" s="119">
        <f t="shared" si="36"/>
        <v>42307962</v>
      </c>
      <c r="AH53" s="119">
        <f t="shared" si="36"/>
        <v>0</v>
      </c>
      <c r="AI53" s="119">
        <f t="shared" si="36"/>
        <v>350000</v>
      </c>
      <c r="AJ53" s="119">
        <f t="shared" si="36"/>
        <v>1854443</v>
      </c>
      <c r="AK53" s="119">
        <f t="shared" si="36"/>
        <v>2449750</v>
      </c>
      <c r="AL53" s="119">
        <f t="shared" si="36"/>
        <v>3919619</v>
      </c>
      <c r="AM53" s="119">
        <f t="shared" si="36"/>
        <v>0</v>
      </c>
      <c r="AN53" s="119">
        <f t="shared" si="36"/>
        <v>369195.08</v>
      </c>
      <c r="AO53" s="119">
        <f t="shared" si="36"/>
        <v>8943007.0800000001</v>
      </c>
      <c r="AP53" s="119">
        <f t="shared" si="36"/>
        <v>0</v>
      </c>
      <c r="AQ53" s="119">
        <f t="shared" si="36"/>
        <v>350000</v>
      </c>
      <c r="AR53" s="119">
        <f t="shared" si="36"/>
        <v>1854443</v>
      </c>
      <c r="AS53" s="119">
        <f t="shared" si="36"/>
        <v>2449750</v>
      </c>
      <c r="AT53" s="119">
        <f>+AT54+AT56+AT58+AT65</f>
        <v>3919619</v>
      </c>
      <c r="AU53" s="119">
        <f>+AU54+AU56+AU58+AU65</f>
        <v>0</v>
      </c>
      <c r="AV53" s="119">
        <f t="shared" si="36"/>
        <v>369195.08</v>
      </c>
      <c r="AW53" s="119">
        <f t="shared" si="36"/>
        <v>0</v>
      </c>
      <c r="AX53" s="119">
        <f t="shared" si="36"/>
        <v>0</v>
      </c>
      <c r="AY53" s="119">
        <f t="shared" si="36"/>
        <v>0</v>
      </c>
      <c r="AZ53" s="119">
        <f t="shared" si="36"/>
        <v>0</v>
      </c>
      <c r="BA53" s="119">
        <f t="shared" si="36"/>
        <v>0</v>
      </c>
      <c r="BB53" s="119">
        <f t="shared" si="36"/>
        <v>8943007.0800000001</v>
      </c>
      <c r="BC53" s="25"/>
    </row>
    <row r="54" spans="1:55" s="15" customFormat="1" ht="21" customHeight="1" x14ac:dyDescent="0.2">
      <c r="A54" s="37" t="s">
        <v>158</v>
      </c>
      <c r="B54" s="122"/>
      <c r="C54" s="123" t="s">
        <v>159</v>
      </c>
      <c r="D54" s="37">
        <f t="shared" ref="D54:AI54" si="37">SUM(D55:D55)</f>
        <v>200000</v>
      </c>
      <c r="E54" s="37">
        <f>SUM(E55:E55)</f>
        <v>0</v>
      </c>
      <c r="F54" s="37">
        <f>SUM(F55:F55)</f>
        <v>0</v>
      </c>
      <c r="G54" s="37">
        <f>SUM(G55:G55)</f>
        <v>200000</v>
      </c>
      <c r="H54" s="37">
        <f t="shared" si="37"/>
        <v>100000</v>
      </c>
      <c r="I54" s="37">
        <f t="shared" si="37"/>
        <v>0</v>
      </c>
      <c r="J54" s="37">
        <f t="shared" si="37"/>
        <v>0</v>
      </c>
      <c r="K54" s="37">
        <f t="shared" si="37"/>
        <v>0</v>
      </c>
      <c r="L54" s="37">
        <f t="shared" si="37"/>
        <v>0</v>
      </c>
      <c r="M54" s="37">
        <f t="shared" si="37"/>
        <v>0</v>
      </c>
      <c r="N54" s="37">
        <f t="shared" si="37"/>
        <v>0</v>
      </c>
      <c r="O54" s="37">
        <f t="shared" si="37"/>
        <v>0</v>
      </c>
      <c r="P54" s="37">
        <f t="shared" si="37"/>
        <v>0</v>
      </c>
      <c r="Q54" s="37">
        <f t="shared" si="37"/>
        <v>0</v>
      </c>
      <c r="R54" s="37">
        <f t="shared" si="37"/>
        <v>0</v>
      </c>
      <c r="S54" s="37">
        <f t="shared" si="37"/>
        <v>0</v>
      </c>
      <c r="T54" s="37">
        <f t="shared" si="37"/>
        <v>100000</v>
      </c>
      <c r="U54" s="37">
        <f t="shared" si="37"/>
        <v>0</v>
      </c>
      <c r="V54" s="37">
        <f t="shared" si="37"/>
        <v>30000</v>
      </c>
      <c r="W54" s="37">
        <f t="shared" si="37"/>
        <v>0</v>
      </c>
      <c r="X54" s="37">
        <f t="shared" si="37"/>
        <v>0</v>
      </c>
      <c r="Y54" s="37">
        <f t="shared" si="37"/>
        <v>0</v>
      </c>
      <c r="Z54" s="37">
        <f t="shared" si="37"/>
        <v>0</v>
      </c>
      <c r="AA54" s="37">
        <f t="shared" si="37"/>
        <v>0</v>
      </c>
      <c r="AB54" s="37">
        <f t="shared" si="37"/>
        <v>0</v>
      </c>
      <c r="AC54" s="37">
        <f t="shared" si="37"/>
        <v>0</v>
      </c>
      <c r="AD54" s="37">
        <f t="shared" si="37"/>
        <v>0</v>
      </c>
      <c r="AE54" s="37">
        <f t="shared" si="37"/>
        <v>0</v>
      </c>
      <c r="AF54" s="37">
        <f t="shared" si="37"/>
        <v>0</v>
      </c>
      <c r="AG54" s="37">
        <f t="shared" si="37"/>
        <v>30000</v>
      </c>
      <c r="AH54" s="37">
        <f t="shared" si="37"/>
        <v>0</v>
      </c>
      <c r="AI54" s="37">
        <f t="shared" si="37"/>
        <v>30000</v>
      </c>
      <c r="AJ54" s="37">
        <f t="shared" ref="AJ54:BB54" si="38">SUM(AJ55:AJ55)</f>
        <v>0</v>
      </c>
      <c r="AK54" s="37">
        <f t="shared" si="38"/>
        <v>0</v>
      </c>
      <c r="AL54" s="37">
        <f t="shared" si="38"/>
        <v>0</v>
      </c>
      <c r="AM54" s="37">
        <f t="shared" si="38"/>
        <v>0</v>
      </c>
      <c r="AN54" s="37">
        <f t="shared" si="38"/>
        <v>0</v>
      </c>
      <c r="AO54" s="37">
        <f>SUM(AO55:AO55)</f>
        <v>30000</v>
      </c>
      <c r="AP54" s="37">
        <f t="shared" si="38"/>
        <v>0</v>
      </c>
      <c r="AQ54" s="37">
        <f t="shared" si="38"/>
        <v>30000</v>
      </c>
      <c r="AR54" s="37">
        <f t="shared" si="38"/>
        <v>0</v>
      </c>
      <c r="AS54" s="37">
        <f t="shared" si="38"/>
        <v>0</v>
      </c>
      <c r="AT54" s="37">
        <f t="shared" si="38"/>
        <v>0</v>
      </c>
      <c r="AU54" s="37">
        <f t="shared" si="38"/>
        <v>0</v>
      </c>
      <c r="AV54" s="37">
        <f t="shared" si="38"/>
        <v>0</v>
      </c>
      <c r="AW54" s="37">
        <f t="shared" si="38"/>
        <v>0</v>
      </c>
      <c r="AX54" s="37">
        <f t="shared" si="38"/>
        <v>0</v>
      </c>
      <c r="AY54" s="37">
        <f t="shared" si="38"/>
        <v>0</v>
      </c>
      <c r="AZ54" s="37">
        <f t="shared" si="38"/>
        <v>0</v>
      </c>
      <c r="BA54" s="37">
        <f t="shared" si="38"/>
        <v>0</v>
      </c>
      <c r="BB54" s="37">
        <f t="shared" si="38"/>
        <v>30000</v>
      </c>
      <c r="BC54" s="64"/>
    </row>
    <row r="55" spans="1:55" s="15" customFormat="1" ht="21" customHeight="1" x14ac:dyDescent="0.2">
      <c r="A55" s="41" t="s">
        <v>160</v>
      </c>
      <c r="B55" s="137" t="s">
        <v>74</v>
      </c>
      <c r="C55" s="138" t="s">
        <v>161</v>
      </c>
      <c r="D55" s="44">
        <v>200000</v>
      </c>
      <c r="E55" s="139">
        <v>0</v>
      </c>
      <c r="F55" s="41">
        <v>0</v>
      </c>
      <c r="G55" s="44">
        <f>SUM(D55:E55)-F55</f>
        <v>200000</v>
      </c>
      <c r="H55" s="44">
        <v>100000</v>
      </c>
      <c r="I55" s="44">
        <v>0</v>
      </c>
      <c r="J55" s="44">
        <v>0</v>
      </c>
      <c r="K55" s="44">
        <v>0</v>
      </c>
      <c r="L55" s="44">
        <v>0</v>
      </c>
      <c r="M55" s="41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f>SUM(H55:S55)</f>
        <v>100000</v>
      </c>
      <c r="U55" s="44">
        <v>0</v>
      </c>
      <c r="V55" s="44">
        <v>30000</v>
      </c>
      <c r="W55" s="44">
        <v>0</v>
      </c>
      <c r="X55" s="44">
        <v>0</v>
      </c>
      <c r="Y55" s="44">
        <v>0</v>
      </c>
      <c r="Z55" s="41">
        <v>0</v>
      </c>
      <c r="AA55" s="44">
        <v>0</v>
      </c>
      <c r="AB55" s="44">
        <v>0</v>
      </c>
      <c r="AC55" s="44">
        <v>0</v>
      </c>
      <c r="AD55" s="44">
        <v>0</v>
      </c>
      <c r="AE55" s="44">
        <v>0</v>
      </c>
      <c r="AF55" s="44">
        <v>0</v>
      </c>
      <c r="AG55" s="44">
        <f>SUM(U55:AF55)</f>
        <v>30000</v>
      </c>
      <c r="AH55" s="44">
        <v>0</v>
      </c>
      <c r="AI55" s="44">
        <v>30000</v>
      </c>
      <c r="AJ55" s="44">
        <v>0</v>
      </c>
      <c r="AK55" s="44">
        <v>0</v>
      </c>
      <c r="AL55" s="44">
        <v>0</v>
      </c>
      <c r="AM55" s="44">
        <v>0</v>
      </c>
      <c r="AN55" s="44">
        <v>0</v>
      </c>
      <c r="AO55" s="44">
        <f>SUM(AH55:AM55)</f>
        <v>30000</v>
      </c>
      <c r="AP55" s="44">
        <v>0</v>
      </c>
      <c r="AQ55" s="44">
        <v>30000</v>
      </c>
      <c r="AR55" s="44">
        <v>0</v>
      </c>
      <c r="AS55" s="44">
        <v>0</v>
      </c>
      <c r="AT55" s="44">
        <v>0</v>
      </c>
      <c r="AU55" s="41">
        <v>0</v>
      </c>
      <c r="AV55" s="44">
        <v>0</v>
      </c>
      <c r="AW55" s="44">
        <v>0</v>
      </c>
      <c r="AX55" s="44">
        <v>0</v>
      </c>
      <c r="AY55" s="44">
        <v>0</v>
      </c>
      <c r="AZ55" s="44">
        <v>0</v>
      </c>
      <c r="BA55" s="44">
        <v>0</v>
      </c>
      <c r="BB55" s="44">
        <f>SUM(AP55:BA55)</f>
        <v>30000</v>
      </c>
      <c r="BC55" s="25"/>
    </row>
    <row r="56" spans="1:55" s="15" customFormat="1" ht="21" customHeight="1" x14ac:dyDescent="0.2">
      <c r="A56" s="37" t="s">
        <v>162</v>
      </c>
      <c r="B56" s="122"/>
      <c r="C56" s="123" t="s">
        <v>163</v>
      </c>
      <c r="D56" s="130">
        <f>+D57</f>
        <v>200000000</v>
      </c>
      <c r="E56" s="130">
        <f>+E57</f>
        <v>0</v>
      </c>
      <c r="F56" s="57">
        <f t="shared" ref="F56:BB56" si="39">+F57</f>
        <v>0</v>
      </c>
      <c r="G56" s="37">
        <f>+G57</f>
        <v>200000000</v>
      </c>
      <c r="H56" s="37">
        <f t="shared" si="39"/>
        <v>200000000</v>
      </c>
      <c r="I56" s="37">
        <f t="shared" si="39"/>
        <v>0</v>
      </c>
      <c r="J56" s="37">
        <f t="shared" si="39"/>
        <v>0</v>
      </c>
      <c r="K56" s="37">
        <f t="shared" si="39"/>
        <v>0</v>
      </c>
      <c r="L56" s="37">
        <f t="shared" si="39"/>
        <v>0</v>
      </c>
      <c r="M56" s="37">
        <f t="shared" si="39"/>
        <v>0</v>
      </c>
      <c r="N56" s="37">
        <f t="shared" si="39"/>
        <v>0</v>
      </c>
      <c r="O56" s="37">
        <f t="shared" si="39"/>
        <v>0</v>
      </c>
      <c r="P56" s="37">
        <f t="shared" si="39"/>
        <v>0</v>
      </c>
      <c r="Q56" s="37">
        <f t="shared" si="39"/>
        <v>0</v>
      </c>
      <c r="R56" s="37">
        <f t="shared" si="39"/>
        <v>0</v>
      </c>
      <c r="S56" s="37">
        <f t="shared" si="39"/>
        <v>0</v>
      </c>
      <c r="T56" s="37">
        <f t="shared" si="39"/>
        <v>200000000</v>
      </c>
      <c r="U56" s="37">
        <f t="shared" si="39"/>
        <v>0</v>
      </c>
      <c r="V56" s="37">
        <f t="shared" si="39"/>
        <v>0</v>
      </c>
      <c r="W56" s="37">
        <f t="shared" si="39"/>
        <v>0</v>
      </c>
      <c r="X56" s="37">
        <f t="shared" si="39"/>
        <v>0</v>
      </c>
      <c r="Y56" s="37">
        <f t="shared" si="39"/>
        <v>0</v>
      </c>
      <c r="Z56" s="37">
        <f t="shared" si="39"/>
        <v>0</v>
      </c>
      <c r="AA56" s="37">
        <f t="shared" si="39"/>
        <v>0</v>
      </c>
      <c r="AB56" s="37">
        <f t="shared" si="39"/>
        <v>0</v>
      </c>
      <c r="AC56" s="37">
        <f t="shared" si="39"/>
        <v>0</v>
      </c>
      <c r="AD56" s="37">
        <f t="shared" si="39"/>
        <v>0</v>
      </c>
      <c r="AE56" s="37">
        <f t="shared" si="39"/>
        <v>0</v>
      </c>
      <c r="AF56" s="37">
        <f t="shared" si="39"/>
        <v>0</v>
      </c>
      <c r="AG56" s="37">
        <f t="shared" si="39"/>
        <v>0</v>
      </c>
      <c r="AH56" s="37">
        <f t="shared" si="39"/>
        <v>0</v>
      </c>
      <c r="AI56" s="37">
        <f t="shared" si="39"/>
        <v>0</v>
      </c>
      <c r="AJ56" s="37">
        <f t="shared" si="39"/>
        <v>0</v>
      </c>
      <c r="AK56" s="37">
        <f t="shared" si="39"/>
        <v>0</v>
      </c>
      <c r="AL56" s="37">
        <f t="shared" si="39"/>
        <v>0</v>
      </c>
      <c r="AM56" s="37">
        <f t="shared" si="39"/>
        <v>0</v>
      </c>
      <c r="AN56" s="37">
        <f t="shared" si="39"/>
        <v>0</v>
      </c>
      <c r="AO56" s="37">
        <f t="shared" si="39"/>
        <v>0</v>
      </c>
      <c r="AP56" s="37">
        <f t="shared" si="39"/>
        <v>0</v>
      </c>
      <c r="AQ56" s="37">
        <f t="shared" si="39"/>
        <v>0</v>
      </c>
      <c r="AR56" s="37">
        <f t="shared" si="39"/>
        <v>0</v>
      </c>
      <c r="AS56" s="37">
        <f t="shared" si="39"/>
        <v>0</v>
      </c>
      <c r="AT56" s="37">
        <f t="shared" si="39"/>
        <v>0</v>
      </c>
      <c r="AU56" s="37">
        <f t="shared" si="39"/>
        <v>0</v>
      </c>
      <c r="AV56" s="37">
        <f t="shared" si="39"/>
        <v>0</v>
      </c>
      <c r="AW56" s="37">
        <f t="shared" si="39"/>
        <v>0</v>
      </c>
      <c r="AX56" s="37">
        <f t="shared" si="39"/>
        <v>0</v>
      </c>
      <c r="AY56" s="37">
        <f t="shared" si="39"/>
        <v>0</v>
      </c>
      <c r="AZ56" s="37">
        <f t="shared" si="39"/>
        <v>0</v>
      </c>
      <c r="BA56" s="37">
        <f t="shared" si="39"/>
        <v>0</v>
      </c>
      <c r="BB56" s="37">
        <f t="shared" si="39"/>
        <v>0</v>
      </c>
      <c r="BC56" s="64"/>
    </row>
    <row r="57" spans="1:55" s="15" customFormat="1" ht="21" customHeight="1" x14ac:dyDescent="0.2">
      <c r="A57" s="84" t="s">
        <v>164</v>
      </c>
      <c r="B57" s="140" t="s">
        <v>74</v>
      </c>
      <c r="C57" s="141" t="s">
        <v>165</v>
      </c>
      <c r="D57" s="44">
        <v>200000000</v>
      </c>
      <c r="E57" s="41">
        <v>0</v>
      </c>
      <c r="F57" s="41">
        <v>0</v>
      </c>
      <c r="G57" s="44">
        <f>SUM(D57:E57)-F57</f>
        <v>200000000</v>
      </c>
      <c r="H57" s="44">
        <v>200000000</v>
      </c>
      <c r="I57" s="44">
        <v>0</v>
      </c>
      <c r="J57" s="44">
        <v>0</v>
      </c>
      <c r="K57" s="44">
        <v>0</v>
      </c>
      <c r="L57" s="44">
        <v>0</v>
      </c>
      <c r="M57" s="41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f>SUM(H57:S57)</f>
        <v>200000000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1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f>SUM(U57:AF57)</f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f>SUM(AH57:AM57)</f>
        <v>0</v>
      </c>
      <c r="AP57" s="44">
        <v>0</v>
      </c>
      <c r="AQ57" s="44">
        <v>0</v>
      </c>
      <c r="AR57" s="44">
        <v>0</v>
      </c>
      <c r="AS57" s="44">
        <v>0</v>
      </c>
      <c r="AT57" s="44">
        <v>0</v>
      </c>
      <c r="AU57" s="41">
        <v>0</v>
      </c>
      <c r="AV57" s="44">
        <v>0</v>
      </c>
      <c r="AW57" s="44">
        <v>0</v>
      </c>
      <c r="AX57" s="44">
        <v>0</v>
      </c>
      <c r="AY57" s="44">
        <v>0</v>
      </c>
      <c r="AZ57" s="44">
        <v>0</v>
      </c>
      <c r="BA57" s="44">
        <v>0</v>
      </c>
      <c r="BB57" s="44">
        <f>SUM(AP57:BA57)</f>
        <v>0</v>
      </c>
      <c r="BC57" s="25"/>
    </row>
    <row r="58" spans="1:55" s="15" customFormat="1" ht="21" customHeight="1" x14ac:dyDescent="0.2">
      <c r="A58" s="37" t="s">
        <v>166</v>
      </c>
      <c r="B58" s="122"/>
      <c r="C58" s="123" t="s">
        <v>167</v>
      </c>
      <c r="D58" s="37">
        <f>SUM(D59:D64)</f>
        <v>180414700</v>
      </c>
      <c r="E58" s="37">
        <f>SUM(E59:E64)</f>
        <v>0</v>
      </c>
      <c r="F58" s="37">
        <f t="shared" ref="F58:BB58" si="40">SUM(F59:F64)</f>
        <v>0</v>
      </c>
      <c r="G58" s="37">
        <f>SUM(G59:G64)</f>
        <v>180414700</v>
      </c>
      <c r="H58" s="37">
        <f>SUM(H59:H64)</f>
        <v>10945734</v>
      </c>
      <c r="I58" s="37">
        <f t="shared" si="40"/>
        <v>125000000</v>
      </c>
      <c r="J58" s="37">
        <f t="shared" si="40"/>
        <v>11425000</v>
      </c>
      <c r="K58" s="37">
        <f t="shared" si="40"/>
        <v>0</v>
      </c>
      <c r="L58" s="37">
        <f>SUM(L59:L64)</f>
        <v>-46700000</v>
      </c>
      <c r="M58" s="37">
        <f>SUM(M59:M64)</f>
        <v>0</v>
      </c>
      <c r="N58" s="37">
        <f t="shared" si="40"/>
        <v>0</v>
      </c>
      <c r="O58" s="37">
        <f t="shared" si="40"/>
        <v>0</v>
      </c>
      <c r="P58" s="37">
        <f t="shared" si="40"/>
        <v>0</v>
      </c>
      <c r="Q58" s="37">
        <f t="shared" si="40"/>
        <v>0</v>
      </c>
      <c r="R58" s="37">
        <f t="shared" si="40"/>
        <v>0</v>
      </c>
      <c r="S58" s="37">
        <f t="shared" si="40"/>
        <v>0</v>
      </c>
      <c r="T58" s="37">
        <f t="shared" si="40"/>
        <v>100670734</v>
      </c>
      <c r="U58" s="37">
        <f t="shared" si="40"/>
        <v>10375734</v>
      </c>
      <c r="V58" s="37">
        <f t="shared" si="40"/>
        <v>180000</v>
      </c>
      <c r="W58" s="37">
        <f t="shared" si="40"/>
        <v>0</v>
      </c>
      <c r="X58" s="37">
        <f t="shared" si="40"/>
        <v>0</v>
      </c>
      <c r="Y58" s="37">
        <f t="shared" si="40"/>
        <v>4685000</v>
      </c>
      <c r="Z58" s="37">
        <f>SUM(Z59:Z64)</f>
        <v>3890000</v>
      </c>
      <c r="AA58" s="37">
        <f t="shared" si="40"/>
        <v>23007228</v>
      </c>
      <c r="AB58" s="37">
        <f t="shared" si="40"/>
        <v>0</v>
      </c>
      <c r="AC58" s="37">
        <f t="shared" si="40"/>
        <v>0</v>
      </c>
      <c r="AD58" s="37">
        <f t="shared" si="40"/>
        <v>0</v>
      </c>
      <c r="AE58" s="37">
        <f t="shared" si="40"/>
        <v>0</v>
      </c>
      <c r="AF58" s="37">
        <f t="shared" si="40"/>
        <v>0</v>
      </c>
      <c r="AG58" s="37">
        <f t="shared" si="40"/>
        <v>42137962</v>
      </c>
      <c r="AH58" s="37">
        <f t="shared" si="40"/>
        <v>0</v>
      </c>
      <c r="AI58" s="37">
        <f t="shared" si="40"/>
        <v>180000</v>
      </c>
      <c r="AJ58" s="37">
        <f t="shared" si="40"/>
        <v>1854443</v>
      </c>
      <c r="AK58" s="37">
        <f t="shared" si="40"/>
        <v>2449750</v>
      </c>
      <c r="AL58" s="37">
        <f t="shared" si="40"/>
        <v>3919619</v>
      </c>
      <c r="AM58" s="37">
        <f t="shared" si="40"/>
        <v>0</v>
      </c>
      <c r="AN58" s="37">
        <f t="shared" si="40"/>
        <v>369195.08</v>
      </c>
      <c r="AO58" s="37">
        <f t="shared" si="40"/>
        <v>8773007.0800000001</v>
      </c>
      <c r="AP58" s="37">
        <f t="shared" si="40"/>
        <v>0</v>
      </c>
      <c r="AQ58" s="37">
        <f t="shared" si="40"/>
        <v>180000</v>
      </c>
      <c r="AR58" s="37">
        <f t="shared" si="40"/>
        <v>1854443</v>
      </c>
      <c r="AS58" s="37">
        <f t="shared" si="40"/>
        <v>2449750</v>
      </c>
      <c r="AT58" s="37">
        <f>SUM(AT59:AT64)</f>
        <v>3919619</v>
      </c>
      <c r="AU58" s="37">
        <f>SUM(AU59:AU64)</f>
        <v>0</v>
      </c>
      <c r="AV58" s="37">
        <f t="shared" si="40"/>
        <v>369195.08</v>
      </c>
      <c r="AW58" s="37">
        <f t="shared" si="40"/>
        <v>0</v>
      </c>
      <c r="AX58" s="37">
        <f t="shared" si="40"/>
        <v>0</v>
      </c>
      <c r="AY58" s="37">
        <f t="shared" si="40"/>
        <v>0</v>
      </c>
      <c r="AZ58" s="37">
        <f t="shared" si="40"/>
        <v>0</v>
      </c>
      <c r="BA58" s="37">
        <f t="shared" si="40"/>
        <v>0</v>
      </c>
      <c r="BB58" s="37">
        <f t="shared" si="40"/>
        <v>8773007.0800000001</v>
      </c>
      <c r="BC58" s="64"/>
    </row>
    <row r="59" spans="1:55" s="15" customFormat="1" ht="21" customHeight="1" x14ac:dyDescent="0.2">
      <c r="A59" s="84" t="s">
        <v>168</v>
      </c>
      <c r="B59" s="142" t="s">
        <v>74</v>
      </c>
      <c r="C59" s="143" t="s">
        <v>169</v>
      </c>
      <c r="D59" s="44">
        <v>100520000</v>
      </c>
      <c r="E59" s="132">
        <v>0</v>
      </c>
      <c r="F59" s="41">
        <v>0</v>
      </c>
      <c r="G59" s="44">
        <f t="shared" ref="G59:G64" si="41">SUM(D59:E59)-F59</f>
        <v>100520000</v>
      </c>
      <c r="H59" s="44">
        <v>120000</v>
      </c>
      <c r="I59" s="44">
        <v>100000000</v>
      </c>
      <c r="J59" s="44">
        <v>0</v>
      </c>
      <c r="K59" s="44">
        <v>0</v>
      </c>
      <c r="L59" s="44">
        <v>-46700000</v>
      </c>
      <c r="M59" s="41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f t="shared" ref="T59:T64" si="42">SUM(H59:S59)</f>
        <v>53420000</v>
      </c>
      <c r="U59" s="44">
        <v>0</v>
      </c>
      <c r="V59" s="44">
        <v>40000</v>
      </c>
      <c r="W59" s="44">
        <v>0</v>
      </c>
      <c r="X59" s="44">
        <v>0</v>
      </c>
      <c r="Y59" s="44">
        <v>0</v>
      </c>
      <c r="Z59" s="41">
        <v>0</v>
      </c>
      <c r="AA59" s="44">
        <v>0</v>
      </c>
      <c r="AB59" s="44">
        <v>0</v>
      </c>
      <c r="AC59" s="44">
        <v>0</v>
      </c>
      <c r="AD59" s="44">
        <v>0</v>
      </c>
      <c r="AE59" s="44">
        <v>0</v>
      </c>
      <c r="AF59" s="44">
        <v>0</v>
      </c>
      <c r="AG59" s="44">
        <f t="shared" ref="AG59:AG64" si="43">SUM(U59:AF59)</f>
        <v>40000</v>
      </c>
      <c r="AH59" s="44">
        <v>0</v>
      </c>
      <c r="AI59" s="44">
        <v>40000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f t="shared" ref="AO59:AO64" si="44">SUM(AH59:AN59)</f>
        <v>40000</v>
      </c>
      <c r="AP59" s="44">
        <v>0</v>
      </c>
      <c r="AQ59" s="44">
        <v>40000</v>
      </c>
      <c r="AR59" s="44">
        <v>0</v>
      </c>
      <c r="AS59" s="44">
        <v>0</v>
      </c>
      <c r="AT59" s="44">
        <v>0</v>
      </c>
      <c r="AU59" s="41">
        <v>0</v>
      </c>
      <c r="AV59" s="44">
        <v>0</v>
      </c>
      <c r="AW59" s="44">
        <v>0</v>
      </c>
      <c r="AX59" s="44">
        <v>0</v>
      </c>
      <c r="AY59" s="44">
        <v>0</v>
      </c>
      <c r="AZ59" s="44">
        <v>0</v>
      </c>
      <c r="BA59" s="44">
        <v>0</v>
      </c>
      <c r="BB59" s="44">
        <f t="shared" ref="BB59:BB64" si="45">SUM(AP59:BA59)</f>
        <v>40000</v>
      </c>
      <c r="BC59" s="25"/>
    </row>
    <row r="60" spans="1:55" s="15" customFormat="1" ht="21" customHeight="1" x14ac:dyDescent="0.2">
      <c r="A60" s="84" t="s">
        <v>170</v>
      </c>
      <c r="B60" s="142" t="s">
        <v>74</v>
      </c>
      <c r="C60" s="143" t="s">
        <v>171</v>
      </c>
      <c r="D60" s="44">
        <v>52144700</v>
      </c>
      <c r="E60" s="132">
        <v>0</v>
      </c>
      <c r="F60" s="41">
        <v>0</v>
      </c>
      <c r="G60" s="44">
        <f t="shared" si="41"/>
        <v>52144700</v>
      </c>
      <c r="H60" s="44">
        <v>10375734</v>
      </c>
      <c r="I60" s="44">
        <v>25000000</v>
      </c>
      <c r="J60" s="44">
        <v>11425000</v>
      </c>
      <c r="K60" s="44">
        <v>0</v>
      </c>
      <c r="L60" s="44">
        <v>0</v>
      </c>
      <c r="M60" s="41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f t="shared" si="42"/>
        <v>46800734</v>
      </c>
      <c r="U60" s="44">
        <v>10375734</v>
      </c>
      <c r="V60" s="44">
        <v>0</v>
      </c>
      <c r="W60" s="44">
        <v>0</v>
      </c>
      <c r="X60" s="44">
        <v>0</v>
      </c>
      <c r="Y60" s="44">
        <v>4685000</v>
      </c>
      <c r="Z60" s="41">
        <v>3890000</v>
      </c>
      <c r="AA60" s="44">
        <v>23007228</v>
      </c>
      <c r="AB60" s="44">
        <v>0</v>
      </c>
      <c r="AC60" s="44">
        <v>0</v>
      </c>
      <c r="AD60" s="44">
        <v>0</v>
      </c>
      <c r="AE60" s="44">
        <v>0</v>
      </c>
      <c r="AF60" s="44">
        <v>0</v>
      </c>
      <c r="AG60" s="44">
        <f t="shared" si="43"/>
        <v>41957962</v>
      </c>
      <c r="AH60" s="44">
        <v>0</v>
      </c>
      <c r="AI60" s="44">
        <v>0</v>
      </c>
      <c r="AJ60" s="44">
        <v>1854443</v>
      </c>
      <c r="AK60" s="44">
        <v>2449750</v>
      </c>
      <c r="AL60" s="44">
        <v>3919619</v>
      </c>
      <c r="AM60" s="44">
        <v>0</v>
      </c>
      <c r="AN60" s="44">
        <v>369195.08</v>
      </c>
      <c r="AO60" s="44">
        <f t="shared" si="44"/>
        <v>8593007.0800000001</v>
      </c>
      <c r="AP60" s="44">
        <v>0</v>
      </c>
      <c r="AQ60" s="44">
        <v>0</v>
      </c>
      <c r="AR60" s="44">
        <v>1854443</v>
      </c>
      <c r="AS60" s="44">
        <v>2449750</v>
      </c>
      <c r="AT60" s="44">
        <v>3919619</v>
      </c>
      <c r="AU60" s="41">
        <v>0</v>
      </c>
      <c r="AV60" s="44">
        <v>369195.08</v>
      </c>
      <c r="AW60" s="44">
        <v>0</v>
      </c>
      <c r="AX60" s="44">
        <v>0</v>
      </c>
      <c r="AY60" s="44">
        <v>0</v>
      </c>
      <c r="AZ60" s="44">
        <v>0</v>
      </c>
      <c r="BA60" s="44">
        <v>0</v>
      </c>
      <c r="BB60" s="44">
        <f t="shared" si="45"/>
        <v>8593007.0800000001</v>
      </c>
      <c r="BC60" s="25"/>
    </row>
    <row r="61" spans="1:55" s="15" customFormat="1" ht="21" customHeight="1" x14ac:dyDescent="0.2">
      <c r="A61" s="84" t="s">
        <v>172</v>
      </c>
      <c r="B61" s="142">
        <v>10</v>
      </c>
      <c r="C61" s="143" t="s">
        <v>173</v>
      </c>
      <c r="D61" s="44">
        <v>0</v>
      </c>
      <c r="E61" s="132">
        <v>0</v>
      </c>
      <c r="F61" s="41">
        <v>0</v>
      </c>
      <c r="G61" s="44">
        <f t="shared" si="41"/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1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f t="shared" si="42"/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1">
        <v>0</v>
      </c>
      <c r="AA61" s="44">
        <v>0</v>
      </c>
      <c r="AB61" s="44">
        <v>0</v>
      </c>
      <c r="AC61" s="44">
        <v>0</v>
      </c>
      <c r="AD61" s="44">
        <v>0</v>
      </c>
      <c r="AE61" s="44">
        <v>0</v>
      </c>
      <c r="AF61" s="44">
        <v>0</v>
      </c>
      <c r="AG61" s="44">
        <f t="shared" si="43"/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0</v>
      </c>
      <c r="AN61" s="44">
        <v>0</v>
      </c>
      <c r="AO61" s="44">
        <f t="shared" si="44"/>
        <v>0</v>
      </c>
      <c r="AP61" s="44">
        <v>0</v>
      </c>
      <c r="AQ61" s="44">
        <v>0</v>
      </c>
      <c r="AR61" s="44">
        <v>0</v>
      </c>
      <c r="AS61" s="44">
        <v>0</v>
      </c>
      <c r="AT61" s="44">
        <v>0</v>
      </c>
      <c r="AU61" s="41">
        <v>0</v>
      </c>
      <c r="AV61" s="44">
        <v>0</v>
      </c>
      <c r="AW61" s="44">
        <v>0</v>
      </c>
      <c r="AX61" s="44">
        <v>0</v>
      </c>
      <c r="AY61" s="44">
        <v>0</v>
      </c>
      <c r="AZ61" s="44">
        <v>0</v>
      </c>
      <c r="BA61" s="44">
        <v>0</v>
      </c>
      <c r="BB61" s="44">
        <f t="shared" si="45"/>
        <v>0</v>
      </c>
      <c r="BC61" s="25"/>
    </row>
    <row r="62" spans="1:55" s="15" customFormat="1" ht="21" customHeight="1" x14ac:dyDescent="0.2">
      <c r="A62" s="84" t="s">
        <v>174</v>
      </c>
      <c r="B62" s="142" t="s">
        <v>74</v>
      </c>
      <c r="C62" s="143" t="s">
        <v>175</v>
      </c>
      <c r="D62" s="44">
        <v>1250000</v>
      </c>
      <c r="E62" s="132">
        <v>0</v>
      </c>
      <c r="F62" s="41">
        <v>0</v>
      </c>
      <c r="G62" s="44">
        <f t="shared" si="41"/>
        <v>1250000</v>
      </c>
      <c r="H62" s="44">
        <v>250000</v>
      </c>
      <c r="I62" s="44">
        <v>0</v>
      </c>
      <c r="J62" s="44">
        <v>0</v>
      </c>
      <c r="K62" s="44">
        <v>0</v>
      </c>
      <c r="L62" s="44">
        <v>0</v>
      </c>
      <c r="M62" s="41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f t="shared" si="42"/>
        <v>250000</v>
      </c>
      <c r="U62" s="44">
        <v>0</v>
      </c>
      <c r="V62" s="44">
        <v>80000</v>
      </c>
      <c r="W62" s="44">
        <v>0</v>
      </c>
      <c r="X62" s="44">
        <v>0</v>
      </c>
      <c r="Y62" s="44">
        <v>0</v>
      </c>
      <c r="Z62" s="41">
        <v>0</v>
      </c>
      <c r="AA62" s="44">
        <v>0</v>
      </c>
      <c r="AB62" s="44">
        <v>0</v>
      </c>
      <c r="AC62" s="44">
        <v>0</v>
      </c>
      <c r="AD62" s="44">
        <v>0</v>
      </c>
      <c r="AE62" s="44">
        <v>0</v>
      </c>
      <c r="AF62" s="44">
        <v>0</v>
      </c>
      <c r="AG62" s="44">
        <f t="shared" si="43"/>
        <v>80000</v>
      </c>
      <c r="AH62" s="44">
        <v>0</v>
      </c>
      <c r="AI62" s="44">
        <v>80000</v>
      </c>
      <c r="AJ62" s="44">
        <v>0</v>
      </c>
      <c r="AK62" s="44">
        <v>0</v>
      </c>
      <c r="AL62" s="44">
        <v>0</v>
      </c>
      <c r="AM62" s="44">
        <v>0</v>
      </c>
      <c r="AN62" s="44">
        <v>0</v>
      </c>
      <c r="AO62" s="44">
        <f t="shared" si="44"/>
        <v>80000</v>
      </c>
      <c r="AP62" s="44">
        <v>0</v>
      </c>
      <c r="AQ62" s="44">
        <v>80000</v>
      </c>
      <c r="AR62" s="44">
        <v>0</v>
      </c>
      <c r="AS62" s="44">
        <v>0</v>
      </c>
      <c r="AT62" s="44">
        <v>0</v>
      </c>
      <c r="AU62" s="41">
        <v>0</v>
      </c>
      <c r="AV62" s="44">
        <v>0</v>
      </c>
      <c r="AW62" s="44">
        <v>0</v>
      </c>
      <c r="AX62" s="44">
        <v>0</v>
      </c>
      <c r="AY62" s="44">
        <v>0</v>
      </c>
      <c r="AZ62" s="44">
        <v>0</v>
      </c>
      <c r="BA62" s="44">
        <v>0</v>
      </c>
      <c r="BB62" s="44">
        <f t="shared" si="45"/>
        <v>80000</v>
      </c>
      <c r="BC62" s="25"/>
    </row>
    <row r="63" spans="1:55" s="15" customFormat="1" ht="21" customHeight="1" x14ac:dyDescent="0.2">
      <c r="A63" s="84" t="s">
        <v>176</v>
      </c>
      <c r="B63" s="142" t="s">
        <v>74</v>
      </c>
      <c r="C63" s="143" t="s">
        <v>177</v>
      </c>
      <c r="D63" s="44">
        <v>25400000</v>
      </c>
      <c r="E63" s="132">
        <v>0</v>
      </c>
      <c r="F63" s="41">
        <v>0</v>
      </c>
      <c r="G63" s="44">
        <f t="shared" si="41"/>
        <v>25400000</v>
      </c>
      <c r="H63" s="44">
        <v>100000</v>
      </c>
      <c r="I63" s="44">
        <v>0</v>
      </c>
      <c r="J63" s="44">
        <v>0</v>
      </c>
      <c r="K63" s="44">
        <v>0</v>
      </c>
      <c r="L63" s="44">
        <v>0</v>
      </c>
      <c r="M63" s="41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f t="shared" si="42"/>
        <v>100000</v>
      </c>
      <c r="U63" s="44">
        <v>0</v>
      </c>
      <c r="V63" s="44">
        <v>30000</v>
      </c>
      <c r="W63" s="44">
        <v>0</v>
      </c>
      <c r="X63" s="44">
        <v>0</v>
      </c>
      <c r="Y63" s="44">
        <v>0</v>
      </c>
      <c r="Z63" s="41">
        <v>0</v>
      </c>
      <c r="AA63" s="44">
        <v>0</v>
      </c>
      <c r="AB63" s="44">
        <v>0</v>
      </c>
      <c r="AC63" s="44">
        <v>0</v>
      </c>
      <c r="AD63" s="44">
        <v>0</v>
      </c>
      <c r="AE63" s="44">
        <v>0</v>
      </c>
      <c r="AF63" s="44">
        <v>0</v>
      </c>
      <c r="AG63" s="44">
        <f t="shared" si="43"/>
        <v>30000</v>
      </c>
      <c r="AH63" s="44">
        <v>0</v>
      </c>
      <c r="AI63" s="44">
        <v>30000</v>
      </c>
      <c r="AJ63" s="44">
        <v>0</v>
      </c>
      <c r="AK63" s="44">
        <v>0</v>
      </c>
      <c r="AL63" s="44">
        <v>0</v>
      </c>
      <c r="AM63" s="44">
        <v>0</v>
      </c>
      <c r="AN63" s="44">
        <v>0</v>
      </c>
      <c r="AO63" s="44">
        <f t="shared" si="44"/>
        <v>30000</v>
      </c>
      <c r="AP63" s="44">
        <v>0</v>
      </c>
      <c r="AQ63" s="44">
        <v>30000</v>
      </c>
      <c r="AR63" s="44">
        <v>0</v>
      </c>
      <c r="AS63" s="44">
        <v>0</v>
      </c>
      <c r="AT63" s="44">
        <v>0</v>
      </c>
      <c r="AU63" s="41">
        <v>0</v>
      </c>
      <c r="AV63" s="44">
        <v>0</v>
      </c>
      <c r="AW63" s="44">
        <v>0</v>
      </c>
      <c r="AX63" s="44">
        <v>0</v>
      </c>
      <c r="AY63" s="44">
        <v>0</v>
      </c>
      <c r="AZ63" s="44">
        <v>0</v>
      </c>
      <c r="BA63" s="44">
        <v>0</v>
      </c>
      <c r="BB63" s="44">
        <f t="shared" si="45"/>
        <v>30000</v>
      </c>
      <c r="BC63" s="25"/>
    </row>
    <row r="64" spans="1:55" s="15" customFormat="1" ht="21" customHeight="1" x14ac:dyDescent="0.2">
      <c r="A64" s="84" t="s">
        <v>178</v>
      </c>
      <c r="B64" s="142" t="s">
        <v>74</v>
      </c>
      <c r="C64" s="143" t="s">
        <v>179</v>
      </c>
      <c r="D64" s="44">
        <v>1100000</v>
      </c>
      <c r="E64" s="132">
        <v>0</v>
      </c>
      <c r="F64" s="41">
        <v>0</v>
      </c>
      <c r="G64" s="44">
        <f t="shared" si="41"/>
        <v>1100000</v>
      </c>
      <c r="H64" s="44">
        <v>100000</v>
      </c>
      <c r="I64" s="44">
        <v>0</v>
      </c>
      <c r="J64" s="44">
        <v>0</v>
      </c>
      <c r="K64" s="44">
        <v>0</v>
      </c>
      <c r="L64" s="44">
        <v>0</v>
      </c>
      <c r="M64" s="41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f t="shared" si="42"/>
        <v>100000</v>
      </c>
      <c r="U64" s="44">
        <v>0</v>
      </c>
      <c r="V64" s="44">
        <v>30000</v>
      </c>
      <c r="W64" s="44">
        <v>0</v>
      </c>
      <c r="X64" s="44">
        <v>0</v>
      </c>
      <c r="Y64" s="44">
        <v>0</v>
      </c>
      <c r="Z64" s="41">
        <v>0</v>
      </c>
      <c r="AA64" s="44">
        <v>0</v>
      </c>
      <c r="AB64" s="44">
        <v>0</v>
      </c>
      <c r="AC64" s="44">
        <v>0</v>
      </c>
      <c r="AD64" s="44">
        <v>0</v>
      </c>
      <c r="AE64" s="44">
        <v>0</v>
      </c>
      <c r="AF64" s="44">
        <v>0</v>
      </c>
      <c r="AG64" s="44">
        <f t="shared" si="43"/>
        <v>30000</v>
      </c>
      <c r="AH64" s="44">
        <v>0</v>
      </c>
      <c r="AI64" s="44">
        <v>30000</v>
      </c>
      <c r="AJ64" s="44">
        <v>0</v>
      </c>
      <c r="AK64" s="44">
        <v>0</v>
      </c>
      <c r="AL64" s="44">
        <v>0</v>
      </c>
      <c r="AM64" s="44">
        <v>0</v>
      </c>
      <c r="AN64" s="44">
        <v>0</v>
      </c>
      <c r="AO64" s="44">
        <f t="shared" si="44"/>
        <v>30000</v>
      </c>
      <c r="AP64" s="44">
        <v>0</v>
      </c>
      <c r="AQ64" s="44">
        <v>30000</v>
      </c>
      <c r="AR64" s="44">
        <v>0</v>
      </c>
      <c r="AS64" s="44">
        <v>0</v>
      </c>
      <c r="AT64" s="44">
        <v>0</v>
      </c>
      <c r="AU64" s="41">
        <v>0</v>
      </c>
      <c r="AV64" s="44">
        <v>0</v>
      </c>
      <c r="AW64" s="44">
        <v>0</v>
      </c>
      <c r="AX64" s="44">
        <v>0</v>
      </c>
      <c r="AY64" s="44">
        <v>0</v>
      </c>
      <c r="AZ64" s="44">
        <v>0</v>
      </c>
      <c r="BA64" s="44">
        <v>0</v>
      </c>
      <c r="BB64" s="44">
        <f t="shared" si="45"/>
        <v>30000</v>
      </c>
      <c r="BC64" s="25"/>
    </row>
    <row r="65" spans="1:55" s="15" customFormat="1" ht="21" customHeight="1" x14ac:dyDescent="0.2">
      <c r="A65" s="37" t="s">
        <v>180</v>
      </c>
      <c r="B65" s="122"/>
      <c r="C65" s="123" t="s">
        <v>181</v>
      </c>
      <c r="D65" s="37">
        <f>SUM(D66:D71)</f>
        <v>3770000</v>
      </c>
      <c r="E65" s="37">
        <f>SUM(E66:E71)</f>
        <v>0</v>
      </c>
      <c r="F65" s="37">
        <f t="shared" ref="F65:BB65" si="46">SUM(F66:F71)</f>
        <v>0</v>
      </c>
      <c r="G65" s="37">
        <f>SUM(G66:G71)</f>
        <v>3770000</v>
      </c>
      <c r="H65" s="37">
        <f>SUM(H66:H71)</f>
        <v>420000</v>
      </c>
      <c r="I65" s="37">
        <f t="shared" si="46"/>
        <v>0</v>
      </c>
      <c r="J65" s="37">
        <f t="shared" si="46"/>
        <v>0</v>
      </c>
      <c r="K65" s="37">
        <f t="shared" si="46"/>
        <v>0</v>
      </c>
      <c r="L65" s="37">
        <f t="shared" si="46"/>
        <v>0</v>
      </c>
      <c r="M65" s="37">
        <f>SUM(M66:M71)</f>
        <v>0</v>
      </c>
      <c r="N65" s="37">
        <f t="shared" si="46"/>
        <v>0</v>
      </c>
      <c r="O65" s="37">
        <f t="shared" si="46"/>
        <v>0</v>
      </c>
      <c r="P65" s="37">
        <f t="shared" si="46"/>
        <v>0</v>
      </c>
      <c r="Q65" s="37">
        <f t="shared" si="46"/>
        <v>0</v>
      </c>
      <c r="R65" s="37">
        <f t="shared" si="46"/>
        <v>0</v>
      </c>
      <c r="S65" s="37">
        <f t="shared" si="46"/>
        <v>0</v>
      </c>
      <c r="T65" s="37">
        <f t="shared" si="46"/>
        <v>420000</v>
      </c>
      <c r="U65" s="37">
        <f t="shared" si="46"/>
        <v>0</v>
      </c>
      <c r="V65" s="37">
        <f t="shared" si="46"/>
        <v>140000</v>
      </c>
      <c r="W65" s="37">
        <f t="shared" si="46"/>
        <v>0</v>
      </c>
      <c r="X65" s="37">
        <f t="shared" si="46"/>
        <v>0</v>
      </c>
      <c r="Y65" s="37">
        <f t="shared" si="46"/>
        <v>0</v>
      </c>
      <c r="Z65" s="37">
        <f>SUM(Z66:Z71)</f>
        <v>0</v>
      </c>
      <c r="AA65" s="37">
        <f t="shared" si="46"/>
        <v>0</v>
      </c>
      <c r="AB65" s="37">
        <f t="shared" si="46"/>
        <v>0</v>
      </c>
      <c r="AC65" s="37">
        <f t="shared" si="46"/>
        <v>0</v>
      </c>
      <c r="AD65" s="37">
        <f t="shared" si="46"/>
        <v>0</v>
      </c>
      <c r="AE65" s="37">
        <f t="shared" si="46"/>
        <v>0</v>
      </c>
      <c r="AF65" s="37">
        <f t="shared" si="46"/>
        <v>0</v>
      </c>
      <c r="AG65" s="37">
        <f t="shared" si="46"/>
        <v>140000</v>
      </c>
      <c r="AH65" s="37">
        <f t="shared" si="46"/>
        <v>0</v>
      </c>
      <c r="AI65" s="37">
        <f t="shared" si="46"/>
        <v>140000</v>
      </c>
      <c r="AJ65" s="37">
        <f t="shared" si="46"/>
        <v>0</v>
      </c>
      <c r="AK65" s="37">
        <f t="shared" si="46"/>
        <v>0</v>
      </c>
      <c r="AL65" s="37">
        <f t="shared" si="46"/>
        <v>0</v>
      </c>
      <c r="AM65" s="37">
        <f t="shared" si="46"/>
        <v>0</v>
      </c>
      <c r="AN65" s="37">
        <f t="shared" si="46"/>
        <v>0</v>
      </c>
      <c r="AO65" s="37">
        <f>SUM(AO66:AO71)</f>
        <v>140000</v>
      </c>
      <c r="AP65" s="37">
        <f t="shared" si="46"/>
        <v>0</v>
      </c>
      <c r="AQ65" s="37">
        <f t="shared" si="46"/>
        <v>140000</v>
      </c>
      <c r="AR65" s="37">
        <f t="shared" si="46"/>
        <v>0</v>
      </c>
      <c r="AS65" s="37">
        <f t="shared" si="46"/>
        <v>0</v>
      </c>
      <c r="AT65" s="37">
        <f>SUM(AT66:AT71)</f>
        <v>0</v>
      </c>
      <c r="AU65" s="37">
        <f>SUM(AU66:AU71)</f>
        <v>0</v>
      </c>
      <c r="AV65" s="37">
        <f t="shared" si="46"/>
        <v>0</v>
      </c>
      <c r="AW65" s="37">
        <f t="shared" si="46"/>
        <v>0</v>
      </c>
      <c r="AX65" s="37">
        <f t="shared" si="46"/>
        <v>0</v>
      </c>
      <c r="AY65" s="37">
        <f t="shared" si="46"/>
        <v>0</v>
      </c>
      <c r="AZ65" s="37">
        <f t="shared" si="46"/>
        <v>0</v>
      </c>
      <c r="BA65" s="37">
        <f t="shared" si="46"/>
        <v>0</v>
      </c>
      <c r="BB65" s="37">
        <f t="shared" si="46"/>
        <v>140000</v>
      </c>
      <c r="BC65" s="64"/>
    </row>
    <row r="66" spans="1:55" s="15" customFormat="1" ht="21" customHeight="1" x14ac:dyDescent="0.2">
      <c r="A66" s="44" t="s">
        <v>182</v>
      </c>
      <c r="B66" s="140" t="s">
        <v>74</v>
      </c>
      <c r="C66" s="141" t="s">
        <v>183</v>
      </c>
      <c r="D66" s="44">
        <v>2650000</v>
      </c>
      <c r="E66" s="132">
        <v>0</v>
      </c>
      <c r="F66" s="41">
        <v>0</v>
      </c>
      <c r="G66" s="44">
        <f t="shared" ref="G66:G71" si="47">SUM(D66:E66)-F66</f>
        <v>2650000</v>
      </c>
      <c r="H66" s="44">
        <v>300000</v>
      </c>
      <c r="I66" s="44">
        <v>0</v>
      </c>
      <c r="J66" s="44">
        <v>0</v>
      </c>
      <c r="K66" s="44">
        <v>0</v>
      </c>
      <c r="L66" s="44">
        <v>0</v>
      </c>
      <c r="M66" s="41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f>SUM(H66:S66)</f>
        <v>300000</v>
      </c>
      <c r="U66" s="44">
        <v>0</v>
      </c>
      <c r="V66" s="44">
        <v>100000</v>
      </c>
      <c r="W66" s="44">
        <v>0</v>
      </c>
      <c r="X66" s="44">
        <v>0</v>
      </c>
      <c r="Y66" s="44">
        <v>0</v>
      </c>
      <c r="Z66" s="41">
        <v>0</v>
      </c>
      <c r="AA66" s="44">
        <v>0</v>
      </c>
      <c r="AB66" s="44">
        <v>0</v>
      </c>
      <c r="AC66" s="44">
        <v>0</v>
      </c>
      <c r="AD66" s="44">
        <v>0</v>
      </c>
      <c r="AE66" s="44">
        <v>0</v>
      </c>
      <c r="AF66" s="44">
        <v>0</v>
      </c>
      <c r="AG66" s="44">
        <f t="shared" ref="AG66:AG71" si="48">SUM(U66:AF66)</f>
        <v>100000</v>
      </c>
      <c r="AH66" s="44">
        <v>0</v>
      </c>
      <c r="AI66" s="44">
        <v>100000</v>
      </c>
      <c r="AJ66" s="44">
        <v>0</v>
      </c>
      <c r="AK66" s="44">
        <v>0</v>
      </c>
      <c r="AL66" s="44">
        <v>0</v>
      </c>
      <c r="AM66" s="44">
        <v>0</v>
      </c>
      <c r="AN66" s="44">
        <v>0</v>
      </c>
      <c r="AO66" s="44">
        <f t="shared" ref="AO66:AO71" si="49">SUM(AH66:AN66)</f>
        <v>100000</v>
      </c>
      <c r="AP66" s="44">
        <v>0</v>
      </c>
      <c r="AQ66" s="44">
        <v>100000</v>
      </c>
      <c r="AR66" s="44">
        <v>0</v>
      </c>
      <c r="AS66" s="44">
        <v>0</v>
      </c>
      <c r="AT66" s="44">
        <v>0</v>
      </c>
      <c r="AU66" s="41">
        <v>0</v>
      </c>
      <c r="AV66" s="44">
        <v>0</v>
      </c>
      <c r="AW66" s="44">
        <v>0</v>
      </c>
      <c r="AX66" s="44">
        <v>0</v>
      </c>
      <c r="AY66" s="44">
        <v>0</v>
      </c>
      <c r="AZ66" s="44">
        <v>0</v>
      </c>
      <c r="BA66" s="44">
        <v>0</v>
      </c>
      <c r="BB66" s="44">
        <f>SUM(AP66:BA66)</f>
        <v>100000</v>
      </c>
      <c r="BC66" s="25"/>
    </row>
    <row r="67" spans="1:55" s="15" customFormat="1" ht="21" customHeight="1" x14ac:dyDescent="0.2">
      <c r="A67" s="44" t="s">
        <v>184</v>
      </c>
      <c r="B67" s="140">
        <v>10</v>
      </c>
      <c r="C67" s="141" t="s">
        <v>185</v>
      </c>
      <c r="D67" s="44"/>
      <c r="E67" s="132">
        <v>0</v>
      </c>
      <c r="F67" s="41">
        <v>0</v>
      </c>
      <c r="G67" s="44">
        <f t="shared" si="47"/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1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f>SUM(H67:S67)</f>
        <v>0</v>
      </c>
      <c r="U67" s="44">
        <v>0</v>
      </c>
      <c r="V67" s="44">
        <v>0</v>
      </c>
      <c r="W67" s="44">
        <v>0</v>
      </c>
      <c r="X67" s="44">
        <v>0</v>
      </c>
      <c r="Y67" s="44">
        <v>0</v>
      </c>
      <c r="Z67" s="41">
        <v>0</v>
      </c>
      <c r="AA67" s="44">
        <v>0</v>
      </c>
      <c r="AB67" s="44">
        <v>0</v>
      </c>
      <c r="AC67" s="44">
        <v>0</v>
      </c>
      <c r="AD67" s="44">
        <v>0</v>
      </c>
      <c r="AE67" s="44">
        <v>0</v>
      </c>
      <c r="AF67" s="44">
        <v>0</v>
      </c>
      <c r="AG67" s="44">
        <f t="shared" si="48"/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4">
        <v>0</v>
      </c>
      <c r="AN67" s="44">
        <v>0</v>
      </c>
      <c r="AO67" s="44">
        <f t="shared" si="49"/>
        <v>0</v>
      </c>
      <c r="AP67" s="44">
        <v>0</v>
      </c>
      <c r="AQ67" s="44">
        <v>0</v>
      </c>
      <c r="AR67" s="44">
        <v>0</v>
      </c>
      <c r="AS67" s="44">
        <v>0</v>
      </c>
      <c r="AT67" s="44">
        <v>0</v>
      </c>
      <c r="AU67" s="41">
        <v>0</v>
      </c>
      <c r="AV67" s="44">
        <v>0</v>
      </c>
      <c r="AW67" s="44">
        <v>0</v>
      </c>
      <c r="AX67" s="44">
        <v>0</v>
      </c>
      <c r="AY67" s="44">
        <v>0</v>
      </c>
      <c r="AZ67" s="44">
        <v>0</v>
      </c>
      <c r="BA67" s="44">
        <v>0</v>
      </c>
      <c r="BB67" s="44">
        <f>SUM(AP67:BA67)</f>
        <v>0</v>
      </c>
      <c r="BC67" s="25"/>
    </row>
    <row r="68" spans="1:55" s="15" customFormat="1" ht="21" customHeight="1" x14ac:dyDescent="0.2">
      <c r="A68" s="44" t="s">
        <v>186</v>
      </c>
      <c r="B68" s="140">
        <v>10</v>
      </c>
      <c r="C68" s="141" t="s">
        <v>187</v>
      </c>
      <c r="D68" s="44"/>
      <c r="E68" s="132">
        <v>0</v>
      </c>
      <c r="F68" s="41">
        <v>0</v>
      </c>
      <c r="G68" s="44">
        <f t="shared" si="47"/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1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f>SUM(H68:S68)</f>
        <v>0</v>
      </c>
      <c r="U68" s="44">
        <v>0</v>
      </c>
      <c r="V68" s="44">
        <v>0</v>
      </c>
      <c r="W68" s="44">
        <v>0</v>
      </c>
      <c r="X68" s="44">
        <v>0</v>
      </c>
      <c r="Y68" s="44">
        <v>0</v>
      </c>
      <c r="Z68" s="41">
        <v>0</v>
      </c>
      <c r="AA68" s="44">
        <v>0</v>
      </c>
      <c r="AB68" s="44">
        <v>0</v>
      </c>
      <c r="AC68" s="44">
        <v>0</v>
      </c>
      <c r="AD68" s="44">
        <v>0</v>
      </c>
      <c r="AE68" s="44">
        <v>0</v>
      </c>
      <c r="AF68" s="44">
        <v>0</v>
      </c>
      <c r="AG68" s="44">
        <f t="shared" si="48"/>
        <v>0</v>
      </c>
      <c r="AH68" s="44">
        <v>0</v>
      </c>
      <c r="AI68" s="44">
        <v>0</v>
      </c>
      <c r="AJ68" s="44">
        <v>0</v>
      </c>
      <c r="AK68" s="44">
        <v>0</v>
      </c>
      <c r="AL68" s="44">
        <v>0</v>
      </c>
      <c r="AM68" s="44">
        <v>0</v>
      </c>
      <c r="AN68" s="44">
        <v>0</v>
      </c>
      <c r="AO68" s="44">
        <f t="shared" si="49"/>
        <v>0</v>
      </c>
      <c r="AP68" s="44">
        <v>0</v>
      </c>
      <c r="AQ68" s="44">
        <v>0</v>
      </c>
      <c r="AR68" s="44">
        <v>0</v>
      </c>
      <c r="AS68" s="44">
        <v>0</v>
      </c>
      <c r="AT68" s="44">
        <v>0</v>
      </c>
      <c r="AU68" s="41">
        <v>0</v>
      </c>
      <c r="AV68" s="44">
        <v>0</v>
      </c>
      <c r="AW68" s="44">
        <v>0</v>
      </c>
      <c r="AX68" s="44">
        <v>0</v>
      </c>
      <c r="AY68" s="44">
        <v>0</v>
      </c>
      <c r="AZ68" s="44">
        <v>0</v>
      </c>
      <c r="BA68" s="44">
        <v>0</v>
      </c>
      <c r="BB68" s="44">
        <f>SUM(AP68:BA68)</f>
        <v>0</v>
      </c>
      <c r="BC68" s="25"/>
    </row>
    <row r="69" spans="1:55" s="15" customFormat="1" ht="21" customHeight="1" x14ac:dyDescent="0.2">
      <c r="A69" s="44" t="s">
        <v>188</v>
      </c>
      <c r="B69" s="140">
        <v>10</v>
      </c>
      <c r="C69" s="141" t="s">
        <v>147</v>
      </c>
      <c r="D69" s="44"/>
      <c r="E69" s="132">
        <v>0</v>
      </c>
      <c r="F69" s="41">
        <v>0</v>
      </c>
      <c r="G69" s="44">
        <f t="shared" si="47"/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1"/>
      <c r="N69" s="44">
        <v>0</v>
      </c>
      <c r="O69" s="44"/>
      <c r="P69" s="44"/>
      <c r="Q69" s="44"/>
      <c r="R69" s="44"/>
      <c r="S69" s="44"/>
      <c r="T69" s="44"/>
      <c r="U69" s="44">
        <v>0</v>
      </c>
      <c r="V69" s="44">
        <v>0</v>
      </c>
      <c r="W69" s="44"/>
      <c r="X69" s="44">
        <v>0</v>
      </c>
      <c r="Y69" s="44">
        <v>0</v>
      </c>
      <c r="Z69" s="41">
        <v>0</v>
      </c>
      <c r="AA69" s="44">
        <v>0</v>
      </c>
      <c r="AB69" s="44"/>
      <c r="AC69" s="44"/>
      <c r="AD69" s="44"/>
      <c r="AE69" s="44"/>
      <c r="AF69" s="44"/>
      <c r="AG69" s="44">
        <f t="shared" si="48"/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0</v>
      </c>
      <c r="AM69" s="44">
        <v>0</v>
      </c>
      <c r="AN69" s="44">
        <v>0</v>
      </c>
      <c r="AO69" s="44">
        <f t="shared" si="49"/>
        <v>0</v>
      </c>
      <c r="AP69" s="44">
        <v>0</v>
      </c>
      <c r="AQ69" s="44">
        <v>0</v>
      </c>
      <c r="AR69" s="44">
        <v>0</v>
      </c>
      <c r="AS69" s="44">
        <v>0</v>
      </c>
      <c r="AT69" s="44">
        <v>0</v>
      </c>
      <c r="AU69" s="41"/>
      <c r="AV69" s="44">
        <v>0</v>
      </c>
      <c r="AW69" s="44"/>
      <c r="AX69" s="44"/>
      <c r="AY69" s="44"/>
      <c r="AZ69" s="44"/>
      <c r="BA69" s="44"/>
      <c r="BB69" s="44"/>
      <c r="BC69" s="25"/>
    </row>
    <row r="70" spans="1:55" s="15" customFormat="1" ht="21" customHeight="1" x14ac:dyDescent="0.2">
      <c r="A70" s="44" t="s">
        <v>189</v>
      </c>
      <c r="B70" s="140" t="s">
        <v>74</v>
      </c>
      <c r="C70" s="141" t="s">
        <v>149</v>
      </c>
      <c r="D70" s="44">
        <v>1120000</v>
      </c>
      <c r="E70" s="132">
        <v>0</v>
      </c>
      <c r="F70" s="41">
        <v>0</v>
      </c>
      <c r="G70" s="44">
        <f t="shared" si="47"/>
        <v>1120000</v>
      </c>
      <c r="H70" s="44">
        <v>120000</v>
      </c>
      <c r="I70" s="44">
        <v>0</v>
      </c>
      <c r="J70" s="44">
        <v>0</v>
      </c>
      <c r="K70" s="44">
        <v>0</v>
      </c>
      <c r="L70" s="44">
        <v>0</v>
      </c>
      <c r="M70" s="41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f>SUM(H70:S70)</f>
        <v>120000</v>
      </c>
      <c r="U70" s="44">
        <v>0</v>
      </c>
      <c r="V70" s="44">
        <v>40000</v>
      </c>
      <c r="W70" s="44">
        <v>0</v>
      </c>
      <c r="X70" s="44">
        <v>0</v>
      </c>
      <c r="Y70" s="44">
        <v>0</v>
      </c>
      <c r="Z70" s="41">
        <v>0</v>
      </c>
      <c r="AA70" s="44">
        <v>0</v>
      </c>
      <c r="AB70" s="44">
        <v>0</v>
      </c>
      <c r="AC70" s="44">
        <v>0</v>
      </c>
      <c r="AD70" s="44">
        <v>0</v>
      </c>
      <c r="AE70" s="44">
        <v>0</v>
      </c>
      <c r="AF70" s="44">
        <v>0</v>
      </c>
      <c r="AG70" s="44">
        <f t="shared" si="48"/>
        <v>40000</v>
      </c>
      <c r="AH70" s="44">
        <v>0</v>
      </c>
      <c r="AI70" s="44">
        <v>40000</v>
      </c>
      <c r="AJ70" s="44">
        <v>0</v>
      </c>
      <c r="AK70" s="44">
        <v>0</v>
      </c>
      <c r="AL70" s="44">
        <v>0</v>
      </c>
      <c r="AM70" s="44">
        <v>0</v>
      </c>
      <c r="AN70" s="44">
        <v>0</v>
      </c>
      <c r="AO70" s="44">
        <f t="shared" si="49"/>
        <v>40000</v>
      </c>
      <c r="AP70" s="44">
        <v>0</v>
      </c>
      <c r="AQ70" s="44">
        <v>40000</v>
      </c>
      <c r="AR70" s="44">
        <v>0</v>
      </c>
      <c r="AS70" s="44">
        <v>0</v>
      </c>
      <c r="AT70" s="44">
        <v>0</v>
      </c>
      <c r="AU70" s="41">
        <v>0</v>
      </c>
      <c r="AV70" s="44">
        <v>0</v>
      </c>
      <c r="AW70" s="44">
        <v>0</v>
      </c>
      <c r="AX70" s="44">
        <v>0</v>
      </c>
      <c r="AY70" s="44">
        <v>0</v>
      </c>
      <c r="AZ70" s="44">
        <v>0</v>
      </c>
      <c r="BA70" s="44">
        <v>0</v>
      </c>
      <c r="BB70" s="44">
        <f>SUM(AP70:BA70)</f>
        <v>40000</v>
      </c>
      <c r="BC70" s="25"/>
    </row>
    <row r="71" spans="1:55" s="15" customFormat="1" ht="21" customHeight="1" x14ac:dyDescent="0.2">
      <c r="A71" s="44" t="s">
        <v>190</v>
      </c>
      <c r="B71" s="140">
        <v>10</v>
      </c>
      <c r="C71" s="141" t="s">
        <v>151</v>
      </c>
      <c r="D71" s="44"/>
      <c r="E71" s="132">
        <v>0</v>
      </c>
      <c r="F71" s="41">
        <v>0</v>
      </c>
      <c r="G71" s="44">
        <f t="shared" si="47"/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1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f>SUM(H71:S71)</f>
        <v>0</v>
      </c>
      <c r="U71" s="44">
        <v>0</v>
      </c>
      <c r="V71" s="44">
        <v>0</v>
      </c>
      <c r="W71" s="44">
        <v>0</v>
      </c>
      <c r="X71" s="44">
        <v>0</v>
      </c>
      <c r="Y71" s="44">
        <v>0</v>
      </c>
      <c r="Z71" s="41">
        <v>0</v>
      </c>
      <c r="AA71" s="44">
        <v>0</v>
      </c>
      <c r="AB71" s="44">
        <v>0</v>
      </c>
      <c r="AC71" s="44">
        <v>0</v>
      </c>
      <c r="AD71" s="44">
        <v>0</v>
      </c>
      <c r="AE71" s="44">
        <v>0</v>
      </c>
      <c r="AF71" s="44">
        <v>0</v>
      </c>
      <c r="AG71" s="44">
        <f t="shared" si="48"/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f t="shared" si="49"/>
        <v>0</v>
      </c>
      <c r="AP71" s="44">
        <v>0</v>
      </c>
      <c r="AQ71" s="44">
        <v>0</v>
      </c>
      <c r="AR71" s="44">
        <v>0</v>
      </c>
      <c r="AS71" s="44">
        <v>0</v>
      </c>
      <c r="AT71" s="44">
        <v>0</v>
      </c>
      <c r="AU71" s="41">
        <v>0</v>
      </c>
      <c r="AV71" s="44">
        <v>0</v>
      </c>
      <c r="AW71" s="44">
        <v>0</v>
      </c>
      <c r="AX71" s="44">
        <v>0</v>
      </c>
      <c r="AY71" s="44">
        <v>0</v>
      </c>
      <c r="AZ71" s="44">
        <v>0</v>
      </c>
      <c r="BA71" s="44">
        <v>0</v>
      </c>
      <c r="BB71" s="44">
        <f>SUM(AP71:BA71)</f>
        <v>0</v>
      </c>
      <c r="BC71" s="25"/>
    </row>
    <row r="72" spans="1:55" ht="21" customHeight="1" x14ac:dyDescent="0.2">
      <c r="A72" s="119" t="s">
        <v>191</v>
      </c>
      <c r="B72" s="136"/>
      <c r="C72" s="121" t="s">
        <v>192</v>
      </c>
      <c r="D72" s="119">
        <f t="shared" ref="D72:BB72" si="50">+D73+D75+D81+D85+D92+D98</f>
        <v>17703295160</v>
      </c>
      <c r="E72" s="119">
        <f t="shared" si="50"/>
        <v>624742476.49000001</v>
      </c>
      <c r="F72" s="119">
        <f t="shared" si="50"/>
        <v>624742476.49000001</v>
      </c>
      <c r="G72" s="119">
        <f t="shared" si="50"/>
        <v>17703295160</v>
      </c>
      <c r="H72" s="119">
        <f t="shared" si="50"/>
        <v>12174996433.68</v>
      </c>
      <c r="I72" s="119">
        <f t="shared" si="50"/>
        <v>2063042846.99</v>
      </c>
      <c r="J72" s="119">
        <f t="shared" si="50"/>
        <v>2464706232.5999999</v>
      </c>
      <c r="K72" s="119">
        <f t="shared" si="50"/>
        <v>489788120.75999999</v>
      </c>
      <c r="L72" s="119">
        <f t="shared" si="50"/>
        <v>9169055.1599999983</v>
      </c>
      <c r="M72" s="119">
        <f t="shared" si="50"/>
        <v>-3074002.7800000012</v>
      </c>
      <c r="N72" s="119">
        <f t="shared" si="50"/>
        <v>-16152094.140000001</v>
      </c>
      <c r="O72" s="119">
        <f t="shared" si="50"/>
        <v>0</v>
      </c>
      <c r="P72" s="119">
        <f t="shared" si="50"/>
        <v>0</v>
      </c>
      <c r="Q72" s="119">
        <f t="shared" si="50"/>
        <v>0</v>
      </c>
      <c r="R72" s="119">
        <f t="shared" si="50"/>
        <v>0</v>
      </c>
      <c r="S72" s="119">
        <f t="shared" si="50"/>
        <v>0</v>
      </c>
      <c r="T72" s="119">
        <f t="shared" si="50"/>
        <v>17182476592.269997</v>
      </c>
      <c r="U72" s="119">
        <f t="shared" si="50"/>
        <v>8230104775.9399996</v>
      </c>
      <c r="V72" s="119">
        <f t="shared" si="50"/>
        <v>1009229101.2099999</v>
      </c>
      <c r="W72" s="119">
        <f t="shared" si="50"/>
        <v>673524500.8499999</v>
      </c>
      <c r="X72" s="119">
        <f t="shared" si="50"/>
        <v>1658758944.6699998</v>
      </c>
      <c r="Y72" s="119">
        <f t="shared" si="50"/>
        <v>1261537678.4000001</v>
      </c>
      <c r="Z72" s="119">
        <f t="shared" si="50"/>
        <v>843100395.80999994</v>
      </c>
      <c r="AA72" s="119">
        <f t="shared" si="50"/>
        <v>934500037.81999993</v>
      </c>
      <c r="AB72" s="119">
        <f t="shared" si="50"/>
        <v>0</v>
      </c>
      <c r="AC72" s="119">
        <f t="shared" si="50"/>
        <v>0</v>
      </c>
      <c r="AD72" s="119">
        <f t="shared" si="50"/>
        <v>0</v>
      </c>
      <c r="AE72" s="119">
        <f t="shared" si="50"/>
        <v>0</v>
      </c>
      <c r="AF72" s="119">
        <f t="shared" si="50"/>
        <v>0</v>
      </c>
      <c r="AG72" s="119">
        <f t="shared" si="50"/>
        <v>14610755434.700001</v>
      </c>
      <c r="AH72" s="119">
        <f t="shared" si="50"/>
        <v>399570804.83999997</v>
      </c>
      <c r="AI72" s="119">
        <f t="shared" si="50"/>
        <v>881726678.75</v>
      </c>
      <c r="AJ72" s="119">
        <f t="shared" si="50"/>
        <v>3006834493.48</v>
      </c>
      <c r="AK72" s="119">
        <f t="shared" si="50"/>
        <v>1072761382.42</v>
      </c>
      <c r="AL72" s="119">
        <f t="shared" si="50"/>
        <v>1152404131.0299997</v>
      </c>
      <c r="AM72" s="119">
        <f t="shared" si="50"/>
        <v>1265099922.0299997</v>
      </c>
      <c r="AN72" s="119">
        <f t="shared" si="50"/>
        <v>1202274827.8999999</v>
      </c>
      <c r="AO72" s="119">
        <f t="shared" si="50"/>
        <v>8980672240.4500027</v>
      </c>
      <c r="AP72" s="119">
        <f t="shared" si="50"/>
        <v>399487425.83999997</v>
      </c>
      <c r="AQ72" s="119">
        <f t="shared" si="50"/>
        <v>878847957.75</v>
      </c>
      <c r="AR72" s="119">
        <f t="shared" si="50"/>
        <v>3009796593.48</v>
      </c>
      <c r="AS72" s="119">
        <f t="shared" si="50"/>
        <v>1072761382.42</v>
      </c>
      <c r="AT72" s="119">
        <f>+AT73+AT75+AT81+AT85+AT92+AT98</f>
        <v>1152404131.0299997</v>
      </c>
      <c r="AU72" s="119">
        <f t="shared" si="50"/>
        <v>1263539562.0299997</v>
      </c>
      <c r="AV72" s="119">
        <f t="shared" si="50"/>
        <v>1203835187.8999999</v>
      </c>
      <c r="AW72" s="119">
        <f t="shared" si="50"/>
        <v>0</v>
      </c>
      <c r="AX72" s="119">
        <f t="shared" si="50"/>
        <v>0</v>
      </c>
      <c r="AY72" s="119">
        <f t="shared" si="50"/>
        <v>0</v>
      </c>
      <c r="AZ72" s="119">
        <f t="shared" si="50"/>
        <v>0</v>
      </c>
      <c r="BA72" s="119">
        <f t="shared" si="50"/>
        <v>0</v>
      </c>
      <c r="BB72" s="119">
        <f t="shared" si="50"/>
        <v>8980672240.4500027</v>
      </c>
      <c r="BC72" s="25"/>
    </row>
    <row r="73" spans="1:55" s="15" customFormat="1" ht="21" customHeight="1" x14ac:dyDescent="0.2">
      <c r="A73" s="37" t="s">
        <v>193</v>
      </c>
      <c r="B73" s="122"/>
      <c r="C73" s="123" t="s">
        <v>194</v>
      </c>
      <c r="D73" s="37">
        <f>+D74</f>
        <v>0</v>
      </c>
      <c r="E73" s="37">
        <f t="shared" ref="E73:BB73" si="51">+E74</f>
        <v>0</v>
      </c>
      <c r="F73" s="37">
        <f t="shared" si="51"/>
        <v>0</v>
      </c>
      <c r="G73" s="37">
        <f t="shared" si="51"/>
        <v>0</v>
      </c>
      <c r="H73" s="37">
        <f>+H74</f>
        <v>0</v>
      </c>
      <c r="I73" s="37">
        <f t="shared" si="51"/>
        <v>0</v>
      </c>
      <c r="J73" s="37">
        <f t="shared" si="51"/>
        <v>0</v>
      </c>
      <c r="K73" s="37">
        <f t="shared" si="51"/>
        <v>0</v>
      </c>
      <c r="L73" s="37">
        <f t="shared" si="51"/>
        <v>0</v>
      </c>
      <c r="M73" s="37">
        <f t="shared" si="51"/>
        <v>0</v>
      </c>
      <c r="N73" s="37">
        <f t="shared" si="51"/>
        <v>0</v>
      </c>
      <c r="O73" s="37">
        <f t="shared" si="51"/>
        <v>0</v>
      </c>
      <c r="P73" s="37">
        <f t="shared" si="51"/>
        <v>0</v>
      </c>
      <c r="Q73" s="37">
        <f t="shared" si="51"/>
        <v>0</v>
      </c>
      <c r="R73" s="37">
        <f t="shared" si="51"/>
        <v>0</v>
      </c>
      <c r="S73" s="37">
        <f t="shared" si="51"/>
        <v>0</v>
      </c>
      <c r="T73" s="37">
        <f t="shared" si="51"/>
        <v>0</v>
      </c>
      <c r="U73" s="37">
        <f t="shared" si="51"/>
        <v>0</v>
      </c>
      <c r="V73" s="37">
        <f t="shared" si="51"/>
        <v>0</v>
      </c>
      <c r="W73" s="37">
        <f t="shared" si="51"/>
        <v>0</v>
      </c>
      <c r="X73" s="37">
        <f t="shared" si="51"/>
        <v>0</v>
      </c>
      <c r="Y73" s="37">
        <f t="shared" si="51"/>
        <v>0</v>
      </c>
      <c r="Z73" s="37">
        <f t="shared" si="51"/>
        <v>0</v>
      </c>
      <c r="AA73" s="37">
        <f t="shared" si="51"/>
        <v>0</v>
      </c>
      <c r="AB73" s="37">
        <f t="shared" si="51"/>
        <v>0</v>
      </c>
      <c r="AC73" s="37">
        <f t="shared" si="51"/>
        <v>0</v>
      </c>
      <c r="AD73" s="37">
        <f t="shared" si="51"/>
        <v>0</v>
      </c>
      <c r="AE73" s="37">
        <f t="shared" si="51"/>
        <v>0</v>
      </c>
      <c r="AF73" s="37">
        <f t="shared" si="51"/>
        <v>0</v>
      </c>
      <c r="AG73" s="37">
        <f t="shared" si="51"/>
        <v>0</v>
      </c>
      <c r="AH73" s="37">
        <f t="shared" si="51"/>
        <v>0</v>
      </c>
      <c r="AI73" s="37">
        <f t="shared" si="51"/>
        <v>0</v>
      </c>
      <c r="AJ73" s="37">
        <f t="shared" si="51"/>
        <v>0</v>
      </c>
      <c r="AK73" s="37">
        <f t="shared" si="51"/>
        <v>0</v>
      </c>
      <c r="AL73" s="37">
        <f t="shared" si="51"/>
        <v>0</v>
      </c>
      <c r="AM73" s="37">
        <f t="shared" si="51"/>
        <v>0</v>
      </c>
      <c r="AN73" s="37">
        <f t="shared" si="51"/>
        <v>0</v>
      </c>
      <c r="AO73" s="37">
        <f t="shared" si="51"/>
        <v>0</v>
      </c>
      <c r="AP73" s="37">
        <f t="shared" si="51"/>
        <v>0</v>
      </c>
      <c r="AQ73" s="37">
        <f t="shared" si="51"/>
        <v>0</v>
      </c>
      <c r="AR73" s="37">
        <f t="shared" si="51"/>
        <v>0</v>
      </c>
      <c r="AS73" s="37">
        <f t="shared" si="51"/>
        <v>0</v>
      </c>
      <c r="AT73" s="37">
        <f t="shared" si="51"/>
        <v>0</v>
      </c>
      <c r="AU73" s="37">
        <f t="shared" si="51"/>
        <v>0</v>
      </c>
      <c r="AV73" s="37">
        <f t="shared" si="51"/>
        <v>0</v>
      </c>
      <c r="AW73" s="37">
        <f t="shared" si="51"/>
        <v>0</v>
      </c>
      <c r="AX73" s="37">
        <f t="shared" si="51"/>
        <v>0</v>
      </c>
      <c r="AY73" s="37">
        <f t="shared" si="51"/>
        <v>0</v>
      </c>
      <c r="AZ73" s="37">
        <f t="shared" si="51"/>
        <v>0</v>
      </c>
      <c r="BA73" s="37">
        <f t="shared" si="51"/>
        <v>0</v>
      </c>
      <c r="BB73" s="37">
        <f t="shared" si="51"/>
        <v>0</v>
      </c>
      <c r="BC73" s="64"/>
    </row>
    <row r="74" spans="1:55" s="15" customFormat="1" ht="21" customHeight="1" x14ac:dyDescent="0.2">
      <c r="A74" s="41" t="s">
        <v>195</v>
      </c>
      <c r="B74" s="142">
        <v>10</v>
      </c>
      <c r="C74" s="138" t="s">
        <v>196</v>
      </c>
      <c r="D74" s="133">
        <v>0</v>
      </c>
      <c r="E74" s="41">
        <v>0</v>
      </c>
      <c r="F74" s="41">
        <v>0</v>
      </c>
      <c r="G74" s="44">
        <f>SUM(D74:E74)-F74</f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1">
        <v>0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f>SUM(H74:S74)</f>
        <v>0</v>
      </c>
      <c r="U74" s="44">
        <v>0</v>
      </c>
      <c r="V74" s="44">
        <v>0</v>
      </c>
      <c r="W74" s="44">
        <v>0</v>
      </c>
      <c r="X74" s="44">
        <v>0</v>
      </c>
      <c r="Y74" s="44">
        <v>0</v>
      </c>
      <c r="Z74" s="41">
        <v>0</v>
      </c>
      <c r="AA74" s="44">
        <v>0</v>
      </c>
      <c r="AB74" s="44">
        <v>0</v>
      </c>
      <c r="AC74" s="44">
        <v>0</v>
      </c>
      <c r="AD74" s="44">
        <v>0</v>
      </c>
      <c r="AE74" s="44">
        <v>0</v>
      </c>
      <c r="AF74" s="44">
        <v>0</v>
      </c>
      <c r="AG74" s="44">
        <f>SUM(U74:AF74)</f>
        <v>0</v>
      </c>
      <c r="AH74" s="44">
        <v>0</v>
      </c>
      <c r="AI74" s="44">
        <v>0</v>
      </c>
      <c r="AJ74" s="44">
        <v>0</v>
      </c>
      <c r="AK74" s="44">
        <v>0</v>
      </c>
      <c r="AL74" s="44">
        <v>0</v>
      </c>
      <c r="AM74" s="44">
        <v>0</v>
      </c>
      <c r="AN74" s="44">
        <v>0</v>
      </c>
      <c r="AO74" s="44">
        <f>SUM(AH74:AN74)</f>
        <v>0</v>
      </c>
      <c r="AP74" s="44">
        <v>0</v>
      </c>
      <c r="AQ74" s="44">
        <v>0</v>
      </c>
      <c r="AR74" s="44">
        <v>0</v>
      </c>
      <c r="AS74" s="44">
        <v>0</v>
      </c>
      <c r="AT74" s="44">
        <v>0</v>
      </c>
      <c r="AU74" s="41">
        <v>0</v>
      </c>
      <c r="AV74" s="44">
        <v>0</v>
      </c>
      <c r="AW74" s="44">
        <v>0</v>
      </c>
      <c r="AX74" s="44">
        <v>0</v>
      </c>
      <c r="AY74" s="44">
        <v>0</v>
      </c>
      <c r="AZ74" s="44">
        <v>0</v>
      </c>
      <c r="BA74" s="44">
        <v>0</v>
      </c>
      <c r="BB74" s="44">
        <f>SUM(AP74:BA74)</f>
        <v>0</v>
      </c>
      <c r="BC74" s="25"/>
    </row>
    <row r="75" spans="1:55" s="15" customFormat="1" ht="21" customHeight="1" x14ac:dyDescent="0.2">
      <c r="A75" s="37" t="s">
        <v>197</v>
      </c>
      <c r="B75" s="122"/>
      <c r="C75" s="123" t="s">
        <v>198</v>
      </c>
      <c r="D75" s="37">
        <f>SUM(D76:D80)</f>
        <v>2528150000</v>
      </c>
      <c r="E75" s="37">
        <f>SUM(E76:E80)</f>
        <v>5500000</v>
      </c>
      <c r="F75" s="37">
        <f t="shared" ref="F75:BB75" si="52">SUM(F76:F80)</f>
        <v>291950000</v>
      </c>
      <c r="G75" s="37">
        <f>SUM(G76:G80)</f>
        <v>2241700000</v>
      </c>
      <c r="H75" s="37">
        <f>SUM(H76:H80)</f>
        <v>2465200000</v>
      </c>
      <c r="I75" s="37">
        <f t="shared" si="52"/>
        <v>0</v>
      </c>
      <c r="J75" s="37">
        <f t="shared" si="52"/>
        <v>-236950000</v>
      </c>
      <c r="K75" s="37">
        <f>SUM(K76:K80)</f>
        <v>17358157</v>
      </c>
      <c r="L75" s="37">
        <f t="shared" si="52"/>
        <v>1500000</v>
      </c>
      <c r="M75" s="37">
        <f>SUM(M76:M80)</f>
        <v>-6000000</v>
      </c>
      <c r="N75" s="37">
        <f t="shared" si="52"/>
        <v>-4000000</v>
      </c>
      <c r="O75" s="37">
        <f t="shared" si="52"/>
        <v>0</v>
      </c>
      <c r="P75" s="37">
        <f t="shared" si="52"/>
        <v>0</v>
      </c>
      <c r="Q75" s="37">
        <f t="shared" si="52"/>
        <v>0</v>
      </c>
      <c r="R75" s="37">
        <f t="shared" si="52"/>
        <v>0</v>
      </c>
      <c r="S75" s="37">
        <f t="shared" si="52"/>
        <v>0</v>
      </c>
      <c r="T75" s="37">
        <f t="shared" si="52"/>
        <v>2237108157</v>
      </c>
      <c r="U75" s="37">
        <f t="shared" si="52"/>
        <v>174405134.08000001</v>
      </c>
      <c r="V75" s="37">
        <f t="shared" si="52"/>
        <v>145482450.11000001</v>
      </c>
      <c r="W75" s="37">
        <f t="shared" si="52"/>
        <v>165415414.16</v>
      </c>
      <c r="X75" s="37">
        <f t="shared" si="52"/>
        <v>132230029.93000001</v>
      </c>
      <c r="Y75" s="37">
        <f t="shared" si="52"/>
        <v>171561354.19</v>
      </c>
      <c r="Z75" s="37">
        <f>SUM(Z76:Z80)</f>
        <v>217419127.52000001</v>
      </c>
      <c r="AA75" s="37">
        <f t="shared" si="52"/>
        <v>165881705.28999999</v>
      </c>
      <c r="AB75" s="37">
        <f t="shared" si="52"/>
        <v>0</v>
      </c>
      <c r="AC75" s="37">
        <f t="shared" si="52"/>
        <v>0</v>
      </c>
      <c r="AD75" s="37">
        <f t="shared" si="52"/>
        <v>0</v>
      </c>
      <c r="AE75" s="37">
        <f t="shared" si="52"/>
        <v>0</v>
      </c>
      <c r="AF75" s="37">
        <f t="shared" si="52"/>
        <v>0</v>
      </c>
      <c r="AG75" s="37">
        <f t="shared" si="52"/>
        <v>1172395215.28</v>
      </c>
      <c r="AH75" s="37">
        <f t="shared" si="52"/>
        <v>168106424.08000001</v>
      </c>
      <c r="AI75" s="37">
        <f t="shared" si="52"/>
        <v>151561790.11000001</v>
      </c>
      <c r="AJ75" s="37">
        <f t="shared" si="52"/>
        <v>143914811.94</v>
      </c>
      <c r="AK75" s="37">
        <f t="shared" si="52"/>
        <v>153190283.43000001</v>
      </c>
      <c r="AL75" s="37">
        <f t="shared" si="52"/>
        <v>148596769.91</v>
      </c>
      <c r="AM75" s="37">
        <f t="shared" si="52"/>
        <v>180998910.52000001</v>
      </c>
      <c r="AN75" s="37">
        <f t="shared" si="52"/>
        <v>145746218.12</v>
      </c>
      <c r="AO75" s="37">
        <f>SUM(AO76:AO80)</f>
        <v>1092115208.1100001</v>
      </c>
      <c r="AP75" s="37">
        <f t="shared" si="52"/>
        <v>168106424.08000001</v>
      </c>
      <c r="AQ75" s="37">
        <f t="shared" si="52"/>
        <v>148599690.11000001</v>
      </c>
      <c r="AR75" s="37">
        <f t="shared" si="52"/>
        <v>146876911.94</v>
      </c>
      <c r="AS75" s="37">
        <f t="shared" si="52"/>
        <v>153190283.43000001</v>
      </c>
      <c r="AT75" s="37">
        <f>SUM(AT76:AT80)</f>
        <v>148596769.91</v>
      </c>
      <c r="AU75" s="37">
        <f>SUM(AU76:AU80)</f>
        <v>180998910.52000001</v>
      </c>
      <c r="AV75" s="37">
        <f t="shared" si="52"/>
        <v>145746218.12</v>
      </c>
      <c r="AW75" s="37">
        <f t="shared" si="52"/>
        <v>0</v>
      </c>
      <c r="AX75" s="37">
        <f t="shared" si="52"/>
        <v>0</v>
      </c>
      <c r="AY75" s="37">
        <f t="shared" si="52"/>
        <v>0</v>
      </c>
      <c r="AZ75" s="37">
        <f t="shared" si="52"/>
        <v>0</v>
      </c>
      <c r="BA75" s="37">
        <f t="shared" si="52"/>
        <v>0</v>
      </c>
      <c r="BB75" s="37">
        <f t="shared" si="52"/>
        <v>1092115208.1100001</v>
      </c>
      <c r="BC75" s="64"/>
    </row>
    <row r="76" spans="1:55" s="15" customFormat="1" ht="21" customHeight="1" x14ac:dyDescent="0.2">
      <c r="A76" s="41" t="s">
        <v>199</v>
      </c>
      <c r="B76" s="142">
        <v>10</v>
      </c>
      <c r="C76" s="138" t="s">
        <v>200</v>
      </c>
      <c r="D76" s="41">
        <v>19900000</v>
      </c>
      <c r="E76" s="41">
        <v>0</v>
      </c>
      <c r="F76" s="41">
        <v>4000000</v>
      </c>
      <c r="G76" s="44">
        <f>SUM(D76:E76)-F76</f>
        <v>15900000</v>
      </c>
      <c r="H76" s="44">
        <v>18800000</v>
      </c>
      <c r="I76" s="44">
        <v>0</v>
      </c>
      <c r="J76" s="44">
        <v>0</v>
      </c>
      <c r="K76" s="44">
        <v>0</v>
      </c>
      <c r="L76" s="44">
        <v>0</v>
      </c>
      <c r="M76" s="41">
        <v>0</v>
      </c>
      <c r="N76" s="44">
        <v>-4000000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f>SUM(H76:S76)</f>
        <v>14800000</v>
      </c>
      <c r="U76" s="44">
        <v>0</v>
      </c>
      <c r="V76" s="44">
        <v>2500000</v>
      </c>
      <c r="W76" s="44">
        <v>0</v>
      </c>
      <c r="X76" s="44">
        <v>0</v>
      </c>
      <c r="Y76" s="44">
        <v>229400</v>
      </c>
      <c r="Z76" s="41">
        <v>725400</v>
      </c>
      <c r="AA76" s="44">
        <v>190000</v>
      </c>
      <c r="AB76" s="44">
        <v>0</v>
      </c>
      <c r="AC76" s="44">
        <v>0</v>
      </c>
      <c r="AD76" s="44">
        <v>0</v>
      </c>
      <c r="AE76" s="44">
        <v>0</v>
      </c>
      <c r="AF76" s="44">
        <v>0</v>
      </c>
      <c r="AG76" s="44">
        <f>SUM(U76:AF76)</f>
        <v>3644800</v>
      </c>
      <c r="AH76" s="44">
        <v>0</v>
      </c>
      <c r="AI76" s="44">
        <v>2500000</v>
      </c>
      <c r="AJ76" s="44">
        <v>0</v>
      </c>
      <c r="AK76" s="44">
        <v>0</v>
      </c>
      <c r="AL76" s="44">
        <v>229400</v>
      </c>
      <c r="AM76" s="44">
        <v>725400</v>
      </c>
      <c r="AN76" s="44">
        <v>190000</v>
      </c>
      <c r="AO76" s="44">
        <f>SUM(AH76:AN76)</f>
        <v>3644800</v>
      </c>
      <c r="AP76" s="44">
        <v>0</v>
      </c>
      <c r="AQ76" s="44">
        <v>2500000</v>
      </c>
      <c r="AR76" s="44">
        <v>0</v>
      </c>
      <c r="AS76" s="44">
        <v>0</v>
      </c>
      <c r="AT76" s="44">
        <v>229400</v>
      </c>
      <c r="AU76" s="41">
        <v>725400</v>
      </c>
      <c r="AV76" s="44">
        <v>190000</v>
      </c>
      <c r="AW76" s="44">
        <v>0</v>
      </c>
      <c r="AX76" s="44">
        <v>0</v>
      </c>
      <c r="AY76" s="44">
        <v>0</v>
      </c>
      <c r="AZ76" s="44">
        <v>0</v>
      </c>
      <c r="BA76" s="44">
        <v>0</v>
      </c>
      <c r="BB76" s="44">
        <f>SUM(AP76:BA76)</f>
        <v>3644800</v>
      </c>
      <c r="BC76" s="25"/>
    </row>
    <row r="77" spans="1:55" s="15" customFormat="1" ht="21" customHeight="1" x14ac:dyDescent="0.2">
      <c r="A77" s="41" t="s">
        <v>201</v>
      </c>
      <c r="B77" s="142">
        <v>10</v>
      </c>
      <c r="C77" s="138" t="s">
        <v>202</v>
      </c>
      <c r="D77" s="44">
        <v>62250000</v>
      </c>
      <c r="E77" s="41">
        <v>0</v>
      </c>
      <c r="F77" s="41">
        <v>0</v>
      </c>
      <c r="G77" s="44">
        <f>SUM(D77:E77)-F77</f>
        <v>62250000</v>
      </c>
      <c r="H77" s="44">
        <v>500000</v>
      </c>
      <c r="I77" s="44">
        <v>0</v>
      </c>
      <c r="J77" s="44">
        <v>0</v>
      </c>
      <c r="K77" s="44">
        <v>60000000</v>
      </c>
      <c r="L77" s="44">
        <v>0</v>
      </c>
      <c r="M77" s="41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f>SUM(H77:S77)</f>
        <v>60500000</v>
      </c>
      <c r="U77" s="44">
        <v>0</v>
      </c>
      <c r="V77" s="44">
        <v>150000</v>
      </c>
      <c r="W77" s="44">
        <v>0</v>
      </c>
      <c r="X77" s="44">
        <v>0</v>
      </c>
      <c r="Y77" s="44">
        <v>0</v>
      </c>
      <c r="Z77" s="41">
        <v>60000000</v>
      </c>
      <c r="AA77" s="44">
        <v>0</v>
      </c>
      <c r="AB77" s="44">
        <v>0</v>
      </c>
      <c r="AC77" s="44">
        <v>0</v>
      </c>
      <c r="AD77" s="44">
        <v>0</v>
      </c>
      <c r="AE77" s="44">
        <v>0</v>
      </c>
      <c r="AF77" s="44">
        <v>0</v>
      </c>
      <c r="AG77" s="44">
        <f>SUM(U77:AF77)</f>
        <v>60150000</v>
      </c>
      <c r="AH77" s="44">
        <v>0</v>
      </c>
      <c r="AI77" s="44">
        <v>150000</v>
      </c>
      <c r="AJ77" s="44">
        <v>0</v>
      </c>
      <c r="AK77" s="44">
        <v>0</v>
      </c>
      <c r="AL77" s="44">
        <v>0</v>
      </c>
      <c r="AM77" s="44">
        <v>0</v>
      </c>
      <c r="AN77" s="44">
        <v>0</v>
      </c>
      <c r="AO77" s="44">
        <f>SUM(AH77:AN77)</f>
        <v>150000</v>
      </c>
      <c r="AP77" s="44">
        <v>0</v>
      </c>
      <c r="AQ77" s="44">
        <v>150000</v>
      </c>
      <c r="AR77" s="44">
        <v>0</v>
      </c>
      <c r="AS77" s="44">
        <v>0</v>
      </c>
      <c r="AT77" s="44">
        <v>0</v>
      </c>
      <c r="AU77" s="41">
        <v>0</v>
      </c>
      <c r="AV77" s="44">
        <v>0</v>
      </c>
      <c r="AW77" s="44">
        <v>0</v>
      </c>
      <c r="AX77" s="44">
        <v>0</v>
      </c>
      <c r="AY77" s="44">
        <v>0</v>
      </c>
      <c r="AZ77" s="44">
        <v>0</v>
      </c>
      <c r="BA77" s="44">
        <v>0</v>
      </c>
      <c r="BB77" s="44">
        <f>SUM(AP77:BA77)</f>
        <v>150000</v>
      </c>
      <c r="BC77" s="25"/>
    </row>
    <row r="78" spans="1:55" s="15" customFormat="1" ht="21" customHeight="1" x14ac:dyDescent="0.2">
      <c r="A78" s="41" t="s">
        <v>203</v>
      </c>
      <c r="B78" s="142">
        <v>10</v>
      </c>
      <c r="C78" s="138" t="s">
        <v>204</v>
      </c>
      <c r="D78" s="44"/>
      <c r="E78" s="41">
        <v>0</v>
      </c>
      <c r="F78" s="41">
        <v>0</v>
      </c>
      <c r="G78" s="44">
        <f>SUM(D78:E78)-F78</f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1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f>SUM(H78:S78)</f>
        <v>0</v>
      </c>
      <c r="U78" s="44">
        <v>0</v>
      </c>
      <c r="V78" s="44">
        <v>0</v>
      </c>
      <c r="W78" s="44">
        <v>0</v>
      </c>
      <c r="X78" s="44">
        <v>0</v>
      </c>
      <c r="Y78" s="44">
        <v>0</v>
      </c>
      <c r="Z78" s="41">
        <v>0</v>
      </c>
      <c r="AA78" s="44">
        <v>0</v>
      </c>
      <c r="AB78" s="44">
        <v>0</v>
      </c>
      <c r="AC78" s="44">
        <v>0</v>
      </c>
      <c r="AD78" s="44">
        <v>0</v>
      </c>
      <c r="AE78" s="44">
        <v>0</v>
      </c>
      <c r="AF78" s="44">
        <v>0</v>
      </c>
      <c r="AG78" s="44">
        <f>SUM(U78:AF78)</f>
        <v>0</v>
      </c>
      <c r="AH78" s="44">
        <v>0</v>
      </c>
      <c r="AI78" s="44">
        <v>0</v>
      </c>
      <c r="AJ78" s="44">
        <v>0</v>
      </c>
      <c r="AK78" s="44">
        <v>0</v>
      </c>
      <c r="AL78" s="44">
        <v>0</v>
      </c>
      <c r="AM78" s="44">
        <v>0</v>
      </c>
      <c r="AN78" s="44">
        <v>0</v>
      </c>
      <c r="AO78" s="44">
        <f>SUM(AH78:AN78)</f>
        <v>0</v>
      </c>
      <c r="AP78" s="44">
        <v>0</v>
      </c>
      <c r="AQ78" s="44">
        <v>0</v>
      </c>
      <c r="AR78" s="44">
        <v>0</v>
      </c>
      <c r="AS78" s="44">
        <v>0</v>
      </c>
      <c r="AT78" s="44">
        <v>0</v>
      </c>
      <c r="AU78" s="41">
        <v>0</v>
      </c>
      <c r="AV78" s="44">
        <v>0</v>
      </c>
      <c r="AW78" s="44">
        <v>0</v>
      </c>
      <c r="AX78" s="44">
        <v>0</v>
      </c>
      <c r="AY78" s="44">
        <v>0</v>
      </c>
      <c r="AZ78" s="44">
        <v>0</v>
      </c>
      <c r="BA78" s="44">
        <v>0</v>
      </c>
      <c r="BB78" s="44">
        <f>SUM(AP78:BA78)</f>
        <v>0</v>
      </c>
      <c r="BC78" s="25"/>
    </row>
    <row r="79" spans="1:55" s="15" customFormat="1" ht="21" customHeight="1" x14ac:dyDescent="0.2">
      <c r="A79" s="41" t="s">
        <v>205</v>
      </c>
      <c r="B79" s="142">
        <v>10</v>
      </c>
      <c r="C79" s="138" t="s">
        <v>206</v>
      </c>
      <c r="D79" s="44">
        <v>4500000</v>
      </c>
      <c r="E79" s="41">
        <v>5500000</v>
      </c>
      <c r="F79" s="41">
        <v>0</v>
      </c>
      <c r="G79" s="44">
        <f>SUM(D79:E79)-F79</f>
        <v>10000000</v>
      </c>
      <c r="H79" s="44">
        <v>4400000</v>
      </c>
      <c r="I79" s="44">
        <v>0</v>
      </c>
      <c r="J79" s="44">
        <v>0</v>
      </c>
      <c r="K79" s="44">
        <v>0</v>
      </c>
      <c r="L79" s="44">
        <v>1500000</v>
      </c>
      <c r="M79" s="41">
        <v>4000000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f>SUM(H79:S79)</f>
        <v>9900000</v>
      </c>
      <c r="U79" s="44">
        <v>490000</v>
      </c>
      <c r="V79" s="44">
        <v>893000</v>
      </c>
      <c r="W79" s="44">
        <v>2145200</v>
      </c>
      <c r="X79" s="44">
        <v>-121171</v>
      </c>
      <c r="Y79" s="44">
        <v>1035000</v>
      </c>
      <c r="Z79" s="41">
        <v>-416573</v>
      </c>
      <c r="AA79" s="44">
        <v>468000</v>
      </c>
      <c r="AB79" s="44">
        <v>0</v>
      </c>
      <c r="AC79" s="44">
        <v>0</v>
      </c>
      <c r="AD79" s="44">
        <v>0</v>
      </c>
      <c r="AE79" s="44">
        <v>0</v>
      </c>
      <c r="AF79" s="44">
        <v>0</v>
      </c>
      <c r="AG79" s="44">
        <f>SUM(U79:AF79)</f>
        <v>4493456</v>
      </c>
      <c r="AH79" s="44">
        <v>0</v>
      </c>
      <c r="AI79" s="44">
        <v>1283600</v>
      </c>
      <c r="AJ79" s="44">
        <v>2127600</v>
      </c>
      <c r="AK79" s="44">
        <v>-735744</v>
      </c>
      <c r="AL79" s="44">
        <v>1035000</v>
      </c>
      <c r="AM79" s="44">
        <v>175000</v>
      </c>
      <c r="AN79" s="44">
        <v>508000</v>
      </c>
      <c r="AO79" s="44">
        <f>SUM(AH79:AN79)</f>
        <v>4393456</v>
      </c>
      <c r="AP79" s="44">
        <v>0</v>
      </c>
      <c r="AQ79" s="44">
        <v>1283600</v>
      </c>
      <c r="AR79" s="44">
        <v>2127600</v>
      </c>
      <c r="AS79" s="44">
        <v>-735744</v>
      </c>
      <c r="AT79" s="44">
        <v>1035000</v>
      </c>
      <c r="AU79" s="41">
        <v>175000</v>
      </c>
      <c r="AV79" s="44">
        <v>508000</v>
      </c>
      <c r="AW79" s="44">
        <v>0</v>
      </c>
      <c r="AX79" s="44">
        <v>0</v>
      </c>
      <c r="AY79" s="44">
        <v>0</v>
      </c>
      <c r="AZ79" s="44">
        <v>0</v>
      </c>
      <c r="BA79" s="44">
        <v>0</v>
      </c>
      <c r="BB79" s="44">
        <f>SUM(AP79:BA79)</f>
        <v>4393456</v>
      </c>
      <c r="BC79" s="25"/>
    </row>
    <row r="80" spans="1:55" s="15" customFormat="1" ht="21" customHeight="1" x14ac:dyDescent="0.2">
      <c r="A80" s="41" t="s">
        <v>207</v>
      </c>
      <c r="B80" s="142">
        <v>10</v>
      </c>
      <c r="C80" s="138" t="s">
        <v>208</v>
      </c>
      <c r="D80" s="41">
        <v>2441500000</v>
      </c>
      <c r="E80" s="41">
        <v>0</v>
      </c>
      <c r="F80" s="41">
        <v>287950000</v>
      </c>
      <c r="G80" s="44">
        <f>SUM(D80:E80)-F80</f>
        <v>2153550000</v>
      </c>
      <c r="H80" s="44">
        <v>2441500000</v>
      </c>
      <c r="I80" s="44">
        <v>0</v>
      </c>
      <c r="J80" s="44">
        <v>-236950000</v>
      </c>
      <c r="K80" s="44">
        <v>-42641843</v>
      </c>
      <c r="L80" s="44">
        <v>0</v>
      </c>
      <c r="M80" s="41">
        <v>-10000000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f>SUM(H80:S80)</f>
        <v>2151908157</v>
      </c>
      <c r="U80" s="44">
        <v>173915134.08000001</v>
      </c>
      <c r="V80" s="44">
        <v>141939450.11000001</v>
      </c>
      <c r="W80" s="44">
        <v>163270214.16</v>
      </c>
      <c r="X80" s="44">
        <v>132351200.93000001</v>
      </c>
      <c r="Y80" s="44">
        <v>170296954.19</v>
      </c>
      <c r="Z80" s="41">
        <v>157110300.52000001</v>
      </c>
      <c r="AA80" s="44">
        <v>165223705.28999999</v>
      </c>
      <c r="AB80" s="44">
        <v>0</v>
      </c>
      <c r="AC80" s="44">
        <v>0</v>
      </c>
      <c r="AD80" s="44">
        <v>0</v>
      </c>
      <c r="AE80" s="44">
        <v>0</v>
      </c>
      <c r="AF80" s="44">
        <v>0</v>
      </c>
      <c r="AG80" s="44">
        <f>SUM(U80:AF80)</f>
        <v>1104106959.28</v>
      </c>
      <c r="AH80" s="44">
        <v>168106424.08000001</v>
      </c>
      <c r="AI80" s="44">
        <v>147628190.11000001</v>
      </c>
      <c r="AJ80" s="44">
        <v>141787211.94</v>
      </c>
      <c r="AK80" s="44">
        <v>153926027.43000001</v>
      </c>
      <c r="AL80" s="44">
        <v>147332369.91</v>
      </c>
      <c r="AM80" s="44">
        <v>180098510.52000001</v>
      </c>
      <c r="AN80" s="44">
        <v>145048218.12</v>
      </c>
      <c r="AO80" s="44">
        <f>SUM(AH80:AN80)</f>
        <v>1083926952.1100001</v>
      </c>
      <c r="AP80" s="44">
        <v>168106424.08000001</v>
      </c>
      <c r="AQ80" s="44">
        <v>144666090.11000001</v>
      </c>
      <c r="AR80" s="44">
        <v>144749311.94</v>
      </c>
      <c r="AS80" s="44">
        <v>153926027.43000001</v>
      </c>
      <c r="AT80" s="44">
        <v>147332369.91</v>
      </c>
      <c r="AU80" s="41">
        <v>180098510.52000001</v>
      </c>
      <c r="AV80" s="44">
        <v>145048218.12</v>
      </c>
      <c r="AW80" s="44">
        <v>0</v>
      </c>
      <c r="AX80" s="44">
        <v>0</v>
      </c>
      <c r="AY80" s="44">
        <v>0</v>
      </c>
      <c r="AZ80" s="44">
        <v>0</v>
      </c>
      <c r="BA80" s="44">
        <v>0</v>
      </c>
      <c r="BB80" s="44">
        <f>SUM(AP80:BA80)</f>
        <v>1083926952.1100001</v>
      </c>
      <c r="BC80" s="25"/>
    </row>
    <row r="81" spans="1:55" s="15" customFormat="1" ht="21" customHeight="1" x14ac:dyDescent="0.2">
      <c r="A81" s="37" t="s">
        <v>209</v>
      </c>
      <c r="B81" s="122"/>
      <c r="C81" s="123" t="s">
        <v>210</v>
      </c>
      <c r="D81" s="37">
        <f t="shared" ref="D81:BB81" si="53">SUM(D82:D84)</f>
        <v>4972930562</v>
      </c>
      <c r="E81" s="37">
        <f>SUM(E82:E84)</f>
        <v>151241093.49000001</v>
      </c>
      <c r="F81" s="37">
        <f>SUM(F82:F84)</f>
        <v>0</v>
      </c>
      <c r="G81" s="37">
        <f>SUM(G82:G84)</f>
        <v>5124171655.4899998</v>
      </c>
      <c r="H81" s="37">
        <f>SUM(H82:H84)</f>
        <v>3528908456</v>
      </c>
      <c r="I81" s="37">
        <f t="shared" si="53"/>
        <v>94873992</v>
      </c>
      <c r="J81" s="37">
        <f t="shared" si="53"/>
        <v>1143598261.79</v>
      </c>
      <c r="K81" s="37">
        <f t="shared" si="53"/>
        <v>230042201.90000001</v>
      </c>
      <c r="L81" s="37">
        <f t="shared" si="53"/>
        <v>-437611.24</v>
      </c>
      <c r="M81" s="37">
        <f>SUM(M82:M84)</f>
        <v>-1033079</v>
      </c>
      <c r="N81" s="37">
        <f t="shared" si="53"/>
        <v>-875733.21</v>
      </c>
      <c r="O81" s="37">
        <f t="shared" si="53"/>
        <v>0</v>
      </c>
      <c r="P81" s="37">
        <f t="shared" si="53"/>
        <v>0</v>
      </c>
      <c r="Q81" s="37">
        <f t="shared" si="53"/>
        <v>0</v>
      </c>
      <c r="R81" s="37">
        <f t="shared" si="53"/>
        <v>0</v>
      </c>
      <c r="S81" s="37">
        <f t="shared" si="53"/>
        <v>0</v>
      </c>
      <c r="T81" s="37">
        <f t="shared" si="53"/>
        <v>4995076488.2399998</v>
      </c>
      <c r="U81" s="37">
        <f t="shared" si="53"/>
        <v>3224319078.1800003</v>
      </c>
      <c r="V81" s="37">
        <f t="shared" si="53"/>
        <v>98458282</v>
      </c>
      <c r="W81" s="37">
        <f>SUM(W82:W84)</f>
        <v>256649393</v>
      </c>
      <c r="X81" s="37">
        <f>SUM(X82:X84)</f>
        <v>827940805.54999995</v>
      </c>
      <c r="Y81" s="37">
        <f t="shared" si="53"/>
        <v>395657583.48000002</v>
      </c>
      <c r="Z81" s="37">
        <f>SUM(Z82:Z84)</f>
        <v>0</v>
      </c>
      <c r="AA81" s="37">
        <f t="shared" si="53"/>
        <v>18889078</v>
      </c>
      <c r="AB81" s="37">
        <f t="shared" si="53"/>
        <v>0</v>
      </c>
      <c r="AC81" s="37">
        <f t="shared" si="53"/>
        <v>0</v>
      </c>
      <c r="AD81" s="37">
        <f t="shared" si="53"/>
        <v>0</v>
      </c>
      <c r="AE81" s="37">
        <f t="shared" si="53"/>
        <v>0</v>
      </c>
      <c r="AF81" s="37">
        <f t="shared" si="53"/>
        <v>0</v>
      </c>
      <c r="AG81" s="37">
        <f t="shared" si="53"/>
        <v>4821914220.21</v>
      </c>
      <c r="AH81" s="37">
        <f t="shared" si="53"/>
        <v>212195078.33000001</v>
      </c>
      <c r="AI81" s="37">
        <f t="shared" si="53"/>
        <v>242634619.33000001</v>
      </c>
      <c r="AJ81" s="37">
        <f t="shared" si="53"/>
        <v>2286647867.3299999</v>
      </c>
      <c r="AK81" s="37">
        <f t="shared" si="53"/>
        <v>228629824</v>
      </c>
      <c r="AL81" s="37">
        <f t="shared" si="53"/>
        <v>244294478</v>
      </c>
      <c r="AM81" s="37">
        <f t="shared" si="53"/>
        <v>438999895.75999999</v>
      </c>
      <c r="AN81" s="37">
        <f t="shared" si="53"/>
        <v>254294702.59999999</v>
      </c>
      <c r="AO81" s="37">
        <f t="shared" si="53"/>
        <v>3907696465.3500004</v>
      </c>
      <c r="AP81" s="37">
        <f t="shared" si="53"/>
        <v>212195078.33000001</v>
      </c>
      <c r="AQ81" s="37">
        <f t="shared" si="53"/>
        <v>242634619.33000001</v>
      </c>
      <c r="AR81" s="37">
        <f t="shared" si="53"/>
        <v>2286647867.3299999</v>
      </c>
      <c r="AS81" s="37">
        <f t="shared" si="53"/>
        <v>228629824</v>
      </c>
      <c r="AT81" s="37">
        <f>SUM(AT82:AT84)</f>
        <v>244294478</v>
      </c>
      <c r="AU81" s="37">
        <f>SUM(AU82:AU84)</f>
        <v>438999895.75999999</v>
      </c>
      <c r="AV81" s="37">
        <f t="shared" si="53"/>
        <v>254294702.59999999</v>
      </c>
      <c r="AW81" s="37">
        <f t="shared" si="53"/>
        <v>0</v>
      </c>
      <c r="AX81" s="37">
        <f t="shared" si="53"/>
        <v>0</v>
      </c>
      <c r="AY81" s="37">
        <f t="shared" si="53"/>
        <v>0</v>
      </c>
      <c r="AZ81" s="37">
        <f t="shared" si="53"/>
        <v>0</v>
      </c>
      <c r="BA81" s="37">
        <f t="shared" si="53"/>
        <v>0</v>
      </c>
      <c r="BB81" s="37">
        <f t="shared" si="53"/>
        <v>3907696465.3500004</v>
      </c>
      <c r="BC81" s="64"/>
    </row>
    <row r="82" spans="1:55" ht="21" customHeight="1" x14ac:dyDescent="0.2">
      <c r="A82" s="44" t="s">
        <v>211</v>
      </c>
      <c r="B82" s="140" t="s">
        <v>74</v>
      </c>
      <c r="C82" s="141" t="s">
        <v>212</v>
      </c>
      <c r="D82" s="44">
        <v>2119701216</v>
      </c>
      <c r="E82" s="41">
        <v>131555000</v>
      </c>
      <c r="F82" s="41">
        <v>0</v>
      </c>
      <c r="G82" s="44">
        <f>SUM(D82:E82)-F82</f>
        <v>2251256216</v>
      </c>
      <c r="H82" s="44">
        <v>2053597152</v>
      </c>
      <c r="I82" s="44">
        <v>0</v>
      </c>
      <c r="J82" s="44">
        <v>0</v>
      </c>
      <c r="K82" s="44">
        <v>172641842.56</v>
      </c>
      <c r="L82" s="44">
        <v>0</v>
      </c>
      <c r="M82" s="41">
        <v>50000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f>SUM(H82:S82)</f>
        <v>2226288994.5599999</v>
      </c>
      <c r="U82" s="44">
        <v>2053597152</v>
      </c>
      <c r="V82" s="44">
        <v>0</v>
      </c>
      <c r="W82" s="44">
        <v>0</v>
      </c>
      <c r="X82" s="44">
        <v>0</v>
      </c>
      <c r="Y82" s="44">
        <v>172641842.56</v>
      </c>
      <c r="Z82" s="41">
        <v>0</v>
      </c>
      <c r="AA82" s="44">
        <v>47900</v>
      </c>
      <c r="AB82" s="44">
        <v>0</v>
      </c>
      <c r="AC82" s="44">
        <v>0</v>
      </c>
      <c r="AD82" s="44">
        <v>0</v>
      </c>
      <c r="AE82" s="44">
        <v>0</v>
      </c>
      <c r="AF82" s="44">
        <v>0</v>
      </c>
      <c r="AG82" s="44">
        <f>SUM(U82:AF82)</f>
        <v>2226286894.5599999</v>
      </c>
      <c r="AH82" s="44">
        <v>0</v>
      </c>
      <c r="AI82" s="44">
        <v>0</v>
      </c>
      <c r="AJ82" s="44">
        <v>2032326652.99</v>
      </c>
      <c r="AK82" s="44">
        <v>0</v>
      </c>
      <c r="AL82" s="44">
        <v>0</v>
      </c>
      <c r="AM82" s="44">
        <v>172641842.56</v>
      </c>
      <c r="AN82" s="44">
        <v>0</v>
      </c>
      <c r="AO82" s="44">
        <f>SUM(AH82:AN82)</f>
        <v>2204968495.5500002</v>
      </c>
      <c r="AP82" s="44">
        <v>0</v>
      </c>
      <c r="AQ82" s="44">
        <v>0</v>
      </c>
      <c r="AR82" s="44">
        <v>2032326652.99</v>
      </c>
      <c r="AS82" s="44">
        <v>0</v>
      </c>
      <c r="AT82" s="44">
        <v>0</v>
      </c>
      <c r="AU82" s="41">
        <v>172641842.56</v>
      </c>
      <c r="AV82" s="44">
        <v>0</v>
      </c>
      <c r="AW82" s="44">
        <v>0</v>
      </c>
      <c r="AX82" s="44">
        <v>0</v>
      </c>
      <c r="AY82" s="44">
        <v>0</v>
      </c>
      <c r="AZ82" s="44">
        <v>0</v>
      </c>
      <c r="BA82" s="44">
        <v>0</v>
      </c>
      <c r="BB82" s="44">
        <f>SUM(AP82:BA82)</f>
        <v>2204968495.5500002</v>
      </c>
      <c r="BC82" s="25"/>
    </row>
    <row r="83" spans="1:55" ht="21" customHeight="1" x14ac:dyDescent="0.2">
      <c r="A83" s="44" t="s">
        <v>213</v>
      </c>
      <c r="B83" s="140" t="s">
        <v>74</v>
      </c>
      <c r="C83" s="141" t="s">
        <v>214</v>
      </c>
      <c r="D83" s="44">
        <v>2853229346</v>
      </c>
      <c r="E83" s="41">
        <v>19686093.489999998</v>
      </c>
      <c r="F83" s="41">
        <v>0</v>
      </c>
      <c r="G83" s="44">
        <f>SUM(D83:E83)-F83</f>
        <v>2872915439.4899998</v>
      </c>
      <c r="H83" s="44">
        <v>1475311304</v>
      </c>
      <c r="I83" s="44">
        <v>94873992</v>
      </c>
      <c r="J83" s="44">
        <v>1143598261.79</v>
      </c>
      <c r="K83" s="44">
        <v>57400359.340000004</v>
      </c>
      <c r="L83" s="44">
        <v>-437611.24</v>
      </c>
      <c r="M83" s="41">
        <v>-1083079</v>
      </c>
      <c r="N83" s="44">
        <v>-875733.21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f>SUM(H83:S83)</f>
        <v>2768787493.6800003</v>
      </c>
      <c r="U83" s="44">
        <v>1170721926.1800001</v>
      </c>
      <c r="V83" s="44">
        <v>98458282</v>
      </c>
      <c r="W83" s="44">
        <v>256649393</v>
      </c>
      <c r="X83" s="44">
        <v>827940805.54999995</v>
      </c>
      <c r="Y83" s="44">
        <v>223015740.91999999</v>
      </c>
      <c r="Z83" s="41">
        <v>0</v>
      </c>
      <c r="AA83" s="44">
        <v>18841178</v>
      </c>
      <c r="AB83" s="44">
        <v>0</v>
      </c>
      <c r="AC83" s="44">
        <v>0</v>
      </c>
      <c r="AD83" s="44">
        <v>0</v>
      </c>
      <c r="AE83" s="44">
        <v>0</v>
      </c>
      <c r="AF83" s="44">
        <v>0</v>
      </c>
      <c r="AG83" s="44">
        <f>SUM(U83:AF83)</f>
        <v>2595627325.6500001</v>
      </c>
      <c r="AH83" s="44">
        <v>212195078.33000001</v>
      </c>
      <c r="AI83" s="44">
        <v>242634619.33000001</v>
      </c>
      <c r="AJ83" s="44">
        <v>254321214.34</v>
      </c>
      <c r="AK83" s="44">
        <v>228629824</v>
      </c>
      <c r="AL83" s="44">
        <v>244294478</v>
      </c>
      <c r="AM83" s="44">
        <v>266358053.19999999</v>
      </c>
      <c r="AN83" s="44">
        <v>254294702.59999999</v>
      </c>
      <c r="AO83" s="44">
        <f>SUM(AH83:AN83)</f>
        <v>1702727969.8</v>
      </c>
      <c r="AP83" s="44">
        <v>212195078.33000001</v>
      </c>
      <c r="AQ83" s="44">
        <v>242634619.33000001</v>
      </c>
      <c r="AR83" s="44">
        <v>254321214.34</v>
      </c>
      <c r="AS83" s="44">
        <v>228629824</v>
      </c>
      <c r="AT83" s="44">
        <v>244294478</v>
      </c>
      <c r="AU83" s="41">
        <v>266358053.19999999</v>
      </c>
      <c r="AV83" s="44">
        <v>254294702.59999999</v>
      </c>
      <c r="AW83" s="44">
        <v>0</v>
      </c>
      <c r="AX83" s="44">
        <v>0</v>
      </c>
      <c r="AY83" s="44">
        <v>0</v>
      </c>
      <c r="AZ83" s="44">
        <v>0</v>
      </c>
      <c r="BA83" s="44">
        <v>0</v>
      </c>
      <c r="BB83" s="44">
        <f>SUM(AP83:BA83)</f>
        <v>1702727969.8</v>
      </c>
      <c r="BC83" s="25"/>
    </row>
    <row r="84" spans="1:55" ht="21" customHeight="1" x14ac:dyDescent="0.2">
      <c r="A84" s="133" t="s">
        <v>215</v>
      </c>
      <c r="B84" s="144">
        <v>10</v>
      </c>
      <c r="C84" s="145" t="s">
        <v>216</v>
      </c>
      <c r="D84" s="133"/>
      <c r="E84" s="41">
        <v>0</v>
      </c>
      <c r="F84" s="41">
        <v>0</v>
      </c>
      <c r="G84" s="44">
        <f>SUM(D84:E84)-F84</f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1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f>SUM(H84:S84)</f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1">
        <v>0</v>
      </c>
      <c r="AA84" s="44">
        <v>0</v>
      </c>
      <c r="AB84" s="44">
        <v>0</v>
      </c>
      <c r="AC84" s="44">
        <v>0</v>
      </c>
      <c r="AD84" s="44">
        <v>0</v>
      </c>
      <c r="AE84" s="44">
        <v>0</v>
      </c>
      <c r="AF84" s="44">
        <v>0</v>
      </c>
      <c r="AG84" s="44">
        <f>SUM(U84:AF84)</f>
        <v>0</v>
      </c>
      <c r="AH84" s="44">
        <v>0</v>
      </c>
      <c r="AI84" s="44">
        <v>0</v>
      </c>
      <c r="AJ84" s="44">
        <v>0</v>
      </c>
      <c r="AK84" s="44">
        <v>0</v>
      </c>
      <c r="AL84" s="44">
        <v>0</v>
      </c>
      <c r="AM84" s="44">
        <v>0</v>
      </c>
      <c r="AN84" s="44">
        <v>0</v>
      </c>
      <c r="AO84" s="44">
        <f>SUM(AH84:AN84)</f>
        <v>0</v>
      </c>
      <c r="AP84" s="44">
        <v>0</v>
      </c>
      <c r="AQ84" s="44">
        <v>0</v>
      </c>
      <c r="AR84" s="44">
        <v>0</v>
      </c>
      <c r="AS84" s="44">
        <v>0</v>
      </c>
      <c r="AT84" s="44">
        <v>0</v>
      </c>
      <c r="AU84" s="41">
        <v>0</v>
      </c>
      <c r="AV84" s="44">
        <v>0</v>
      </c>
      <c r="AW84" s="44">
        <v>0</v>
      </c>
      <c r="AX84" s="44">
        <v>0</v>
      </c>
      <c r="AY84" s="44">
        <v>0</v>
      </c>
      <c r="AZ84" s="44">
        <v>0</v>
      </c>
      <c r="BA84" s="44">
        <v>0</v>
      </c>
      <c r="BB84" s="44">
        <f>SUM(AP84:BA84)</f>
        <v>0</v>
      </c>
      <c r="BC84" s="25"/>
    </row>
    <row r="85" spans="1:55" s="15" customFormat="1" ht="21" customHeight="1" x14ac:dyDescent="0.2">
      <c r="A85" s="37" t="s">
        <v>217</v>
      </c>
      <c r="B85" s="122"/>
      <c r="C85" s="123" t="s">
        <v>218</v>
      </c>
      <c r="D85" s="37">
        <f>SUM(D86:D91)</f>
        <v>9145579668</v>
      </c>
      <c r="E85" s="37">
        <f>SUM(E86:E91)</f>
        <v>418501383</v>
      </c>
      <c r="F85" s="37">
        <f t="shared" ref="F85:BB85" si="54">SUM(F86:F91)</f>
        <v>332792476.49000001</v>
      </c>
      <c r="G85" s="37">
        <f>SUM(G86:G91)</f>
        <v>9231288574.5100002</v>
      </c>
      <c r="H85" s="37">
        <f>SUM(H86:H91)</f>
        <v>6086387977.6800003</v>
      </c>
      <c r="I85" s="37">
        <f t="shared" si="54"/>
        <v>1006033924.99</v>
      </c>
      <c r="J85" s="37">
        <f t="shared" si="54"/>
        <v>1558057970.8099999</v>
      </c>
      <c r="K85" s="37">
        <f t="shared" si="54"/>
        <v>242387761.86000001</v>
      </c>
      <c r="L85" s="37">
        <f t="shared" si="54"/>
        <v>8106666.3999999985</v>
      </c>
      <c r="M85" s="37">
        <f>SUM(M86:M91)</f>
        <v>-45540923.780000001</v>
      </c>
      <c r="N85" s="37">
        <f t="shared" si="54"/>
        <v>-11276360.93</v>
      </c>
      <c r="O85" s="37">
        <f t="shared" si="54"/>
        <v>0</v>
      </c>
      <c r="P85" s="37">
        <f t="shared" si="54"/>
        <v>0</v>
      </c>
      <c r="Q85" s="37">
        <f t="shared" si="54"/>
        <v>0</v>
      </c>
      <c r="R85" s="37">
        <f t="shared" si="54"/>
        <v>0</v>
      </c>
      <c r="S85" s="37">
        <f t="shared" si="54"/>
        <v>0</v>
      </c>
      <c r="T85" s="37">
        <f t="shared" si="54"/>
        <v>8844157017.0299988</v>
      </c>
      <c r="U85" s="37">
        <f t="shared" si="54"/>
        <v>4825820914.8999996</v>
      </c>
      <c r="V85" s="37">
        <f t="shared" si="54"/>
        <v>758397141.53999996</v>
      </c>
      <c r="W85" s="37">
        <f t="shared" si="54"/>
        <v>244538300.38999999</v>
      </c>
      <c r="X85" s="37">
        <f>SUM(X86:X91)</f>
        <v>690087169.17999995</v>
      </c>
      <c r="Y85" s="37">
        <f t="shared" si="54"/>
        <v>673016592.95000005</v>
      </c>
      <c r="Z85" s="37">
        <f>SUM(Z86:Z91)</f>
        <v>91569373.710000008</v>
      </c>
      <c r="AA85" s="37">
        <f t="shared" si="54"/>
        <v>704597570.86000001</v>
      </c>
      <c r="AB85" s="37">
        <f t="shared" si="54"/>
        <v>0</v>
      </c>
      <c r="AC85" s="37">
        <f t="shared" si="54"/>
        <v>0</v>
      </c>
      <c r="AD85" s="37">
        <f t="shared" si="54"/>
        <v>0</v>
      </c>
      <c r="AE85" s="37">
        <f t="shared" si="54"/>
        <v>0</v>
      </c>
      <c r="AF85" s="37">
        <f t="shared" si="54"/>
        <v>0</v>
      </c>
      <c r="AG85" s="37">
        <f t="shared" si="54"/>
        <v>7988027063.5300007</v>
      </c>
      <c r="AH85" s="37">
        <f t="shared" si="54"/>
        <v>14332361.65</v>
      </c>
      <c r="AI85" s="37">
        <f t="shared" si="54"/>
        <v>480016333.75</v>
      </c>
      <c r="AJ85" s="37">
        <f t="shared" si="54"/>
        <v>570091839.82000005</v>
      </c>
      <c r="AK85" s="37">
        <f t="shared" si="54"/>
        <v>681721110.35000002</v>
      </c>
      <c r="AL85" s="37">
        <f t="shared" si="54"/>
        <v>739507432.05999994</v>
      </c>
      <c r="AM85" s="37">
        <f t="shared" si="54"/>
        <v>632254506.16999996</v>
      </c>
      <c r="AN85" s="37">
        <f t="shared" si="54"/>
        <v>775098253.34000003</v>
      </c>
      <c r="AO85" s="37">
        <f t="shared" si="54"/>
        <v>3893021837.1400003</v>
      </c>
      <c r="AP85" s="37">
        <f t="shared" si="54"/>
        <v>14248982.65</v>
      </c>
      <c r="AQ85" s="37">
        <f t="shared" si="54"/>
        <v>480099712.75</v>
      </c>
      <c r="AR85" s="37">
        <f t="shared" si="54"/>
        <v>570091839.82000005</v>
      </c>
      <c r="AS85" s="37">
        <f t="shared" si="54"/>
        <v>681721110.35000002</v>
      </c>
      <c r="AT85" s="37">
        <f>SUM(AT86:AT91)</f>
        <v>739507432.05999994</v>
      </c>
      <c r="AU85" s="37">
        <f>SUM(AU86:AU91)</f>
        <v>632254506.16999996</v>
      </c>
      <c r="AV85" s="37">
        <f t="shared" si="54"/>
        <v>775098253.34000003</v>
      </c>
      <c r="AW85" s="37">
        <f t="shared" si="54"/>
        <v>0</v>
      </c>
      <c r="AX85" s="37">
        <f t="shared" si="54"/>
        <v>0</v>
      </c>
      <c r="AY85" s="37">
        <f t="shared" si="54"/>
        <v>0</v>
      </c>
      <c r="AZ85" s="37">
        <f t="shared" si="54"/>
        <v>0</v>
      </c>
      <c r="BA85" s="37">
        <f t="shared" si="54"/>
        <v>0</v>
      </c>
      <c r="BB85" s="37">
        <f t="shared" si="54"/>
        <v>3893021837.1400003</v>
      </c>
      <c r="BC85" s="64"/>
    </row>
    <row r="86" spans="1:55" ht="21" customHeight="1" x14ac:dyDescent="0.2">
      <c r="A86" s="44" t="s">
        <v>219</v>
      </c>
      <c r="B86" s="140" t="s">
        <v>74</v>
      </c>
      <c r="C86" s="141" t="s">
        <v>220</v>
      </c>
      <c r="D86" s="41">
        <v>100000</v>
      </c>
      <c r="E86" s="41">
        <v>234950000</v>
      </c>
      <c r="F86" s="41">
        <v>0</v>
      </c>
      <c r="G86" s="44">
        <f t="shared" ref="G86:G91" si="55">SUM(D86:E86)-F86</f>
        <v>235050000</v>
      </c>
      <c r="H86" s="44">
        <v>50000</v>
      </c>
      <c r="I86" s="44">
        <v>125618800</v>
      </c>
      <c r="J86" s="44">
        <v>106950000</v>
      </c>
      <c r="K86" s="44">
        <v>0</v>
      </c>
      <c r="L86" s="44">
        <v>0</v>
      </c>
      <c r="M86" s="41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f t="shared" ref="T86:T91" si="56">SUM(H86:S86)</f>
        <v>232618800</v>
      </c>
      <c r="U86" s="44">
        <v>0</v>
      </c>
      <c r="V86" s="44">
        <v>15000</v>
      </c>
      <c r="W86" s="44">
        <v>232568800</v>
      </c>
      <c r="X86" s="44">
        <v>0</v>
      </c>
      <c r="Y86" s="44">
        <v>0</v>
      </c>
      <c r="Z86" s="41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f t="shared" ref="AG86:AG91" si="57">SUM(U86:AF86)</f>
        <v>232583800</v>
      </c>
      <c r="AH86" s="44">
        <v>0</v>
      </c>
      <c r="AI86" s="44">
        <v>15000</v>
      </c>
      <c r="AJ86" s="44">
        <v>7370733</v>
      </c>
      <c r="AK86" s="44">
        <v>11616880</v>
      </c>
      <c r="AL86" s="44">
        <v>23116880</v>
      </c>
      <c r="AM86" s="44">
        <v>11616880</v>
      </c>
      <c r="AN86" s="44">
        <v>34616880</v>
      </c>
      <c r="AO86" s="44">
        <f t="shared" ref="AO86:AO91" si="58">SUM(AH86:AN86)</f>
        <v>88353253</v>
      </c>
      <c r="AP86" s="44">
        <v>0</v>
      </c>
      <c r="AQ86" s="44">
        <v>15000</v>
      </c>
      <c r="AR86" s="44">
        <v>7370733</v>
      </c>
      <c r="AS86" s="44">
        <v>11616880</v>
      </c>
      <c r="AT86" s="44">
        <v>23116880</v>
      </c>
      <c r="AU86" s="41">
        <v>11616880</v>
      </c>
      <c r="AV86" s="44">
        <v>34616880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f t="shared" ref="BB86:BB91" si="59">SUM(AP86:BA86)</f>
        <v>88353253</v>
      </c>
      <c r="BC86" s="25"/>
    </row>
    <row r="87" spans="1:55" ht="21" customHeight="1" x14ac:dyDescent="0.2">
      <c r="A87" s="44" t="s">
        <v>221</v>
      </c>
      <c r="B87" s="140">
        <v>10</v>
      </c>
      <c r="C87" s="141" t="s">
        <v>222</v>
      </c>
      <c r="D87" s="41">
        <v>500000000</v>
      </c>
      <c r="E87" s="41">
        <v>0</v>
      </c>
      <c r="F87" s="41">
        <v>150938200</v>
      </c>
      <c r="G87" s="44">
        <f t="shared" si="55"/>
        <v>349061800</v>
      </c>
      <c r="H87" s="44">
        <v>463977435</v>
      </c>
      <c r="I87" s="44">
        <v>0</v>
      </c>
      <c r="J87" s="44">
        <v>-125618800</v>
      </c>
      <c r="K87" s="44">
        <v>0</v>
      </c>
      <c r="L87" s="44">
        <v>0</v>
      </c>
      <c r="M87" s="41">
        <v>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4">
        <f t="shared" si="56"/>
        <v>338358635</v>
      </c>
      <c r="U87" s="44">
        <v>283808960</v>
      </c>
      <c r="V87" s="44">
        <v>180168475</v>
      </c>
      <c r="W87" s="44">
        <v>-125618800</v>
      </c>
      <c r="X87" s="44">
        <v>0</v>
      </c>
      <c r="Y87" s="44">
        <v>0</v>
      </c>
      <c r="Z87" s="41">
        <v>0</v>
      </c>
      <c r="AA87" s="44">
        <v>0</v>
      </c>
      <c r="AB87" s="44">
        <v>0</v>
      </c>
      <c r="AC87" s="44">
        <v>0</v>
      </c>
      <c r="AD87" s="44">
        <v>0</v>
      </c>
      <c r="AE87" s="44">
        <v>0</v>
      </c>
      <c r="AF87" s="44">
        <v>0</v>
      </c>
      <c r="AG87" s="44">
        <f t="shared" si="57"/>
        <v>338358635</v>
      </c>
      <c r="AH87" s="44">
        <v>0</v>
      </c>
      <c r="AI87" s="44">
        <v>14096353.33</v>
      </c>
      <c r="AJ87" s="44">
        <v>28631915</v>
      </c>
      <c r="AK87" s="44">
        <v>29422490</v>
      </c>
      <c r="AL87" s="44">
        <v>29422490</v>
      </c>
      <c r="AM87" s="44">
        <v>29422490</v>
      </c>
      <c r="AN87" s="44">
        <v>29422490</v>
      </c>
      <c r="AO87" s="44">
        <f t="shared" si="58"/>
        <v>160418228.32999998</v>
      </c>
      <c r="AP87" s="44">
        <v>0</v>
      </c>
      <c r="AQ87" s="44">
        <v>14096353.33</v>
      </c>
      <c r="AR87" s="44">
        <v>28631915</v>
      </c>
      <c r="AS87" s="44">
        <v>29422490</v>
      </c>
      <c r="AT87" s="44">
        <v>29422490</v>
      </c>
      <c r="AU87" s="41">
        <v>29422490</v>
      </c>
      <c r="AV87" s="44">
        <v>29422490</v>
      </c>
      <c r="AW87" s="44">
        <v>0</v>
      </c>
      <c r="AX87" s="44">
        <v>0</v>
      </c>
      <c r="AY87" s="44">
        <v>0</v>
      </c>
      <c r="AZ87" s="44">
        <v>0</v>
      </c>
      <c r="BA87" s="44">
        <v>0</v>
      </c>
      <c r="BB87" s="44">
        <f t="shared" si="59"/>
        <v>160418228.32999998</v>
      </c>
      <c r="BC87" s="25"/>
    </row>
    <row r="88" spans="1:55" ht="21" customHeight="1" x14ac:dyDescent="0.2">
      <c r="A88" s="44" t="s">
        <v>223</v>
      </c>
      <c r="B88" s="140" t="s">
        <v>74</v>
      </c>
      <c r="C88" s="141" t="s">
        <v>224</v>
      </c>
      <c r="D88" s="44">
        <v>218000000</v>
      </c>
      <c r="E88" s="41">
        <v>41668183</v>
      </c>
      <c r="F88" s="41">
        <v>2500000</v>
      </c>
      <c r="G88" s="44">
        <f t="shared" si="55"/>
        <v>257168183</v>
      </c>
      <c r="H88" s="44">
        <v>198000000</v>
      </c>
      <c r="I88" s="44">
        <v>0</v>
      </c>
      <c r="J88" s="44">
        <v>30295460</v>
      </c>
      <c r="K88" s="44">
        <v>0</v>
      </c>
      <c r="L88" s="44">
        <v>-3332499</v>
      </c>
      <c r="M88" s="41">
        <v>-2500000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f t="shared" si="56"/>
        <v>222462961</v>
      </c>
      <c r="U88" s="44">
        <v>14332361.65</v>
      </c>
      <c r="V88" s="44">
        <v>13547342.310000001</v>
      </c>
      <c r="W88" s="44">
        <v>13138401.75</v>
      </c>
      <c r="X88" s="44">
        <v>39823696.890000001</v>
      </c>
      <c r="Y88" s="44">
        <v>13262998.91</v>
      </c>
      <c r="Z88" s="41">
        <v>11617831.619999999</v>
      </c>
      <c r="AA88" s="44">
        <v>6558467.8300000001</v>
      </c>
      <c r="AB88" s="44">
        <v>0</v>
      </c>
      <c r="AC88" s="44">
        <v>0</v>
      </c>
      <c r="AD88" s="44">
        <v>0</v>
      </c>
      <c r="AE88" s="44">
        <v>0</v>
      </c>
      <c r="AF88" s="44">
        <v>0</v>
      </c>
      <c r="AG88" s="44">
        <f t="shared" si="57"/>
        <v>112281100.95999999</v>
      </c>
      <c r="AH88" s="44">
        <v>14332361.65</v>
      </c>
      <c r="AI88" s="44">
        <v>13492628.699999999</v>
      </c>
      <c r="AJ88" s="44">
        <v>13073801.52</v>
      </c>
      <c r="AK88" s="44">
        <v>12980049.73</v>
      </c>
      <c r="AL88" s="44">
        <v>13206067.18</v>
      </c>
      <c r="AM88" s="44">
        <v>11617406.890000001</v>
      </c>
      <c r="AN88" s="44">
        <v>33333089.25</v>
      </c>
      <c r="AO88" s="44">
        <f t="shared" si="58"/>
        <v>112035404.92000002</v>
      </c>
      <c r="AP88" s="44">
        <v>14248982.65</v>
      </c>
      <c r="AQ88" s="44">
        <v>13576007.699999999</v>
      </c>
      <c r="AR88" s="44">
        <v>13073801.52</v>
      </c>
      <c r="AS88" s="44">
        <v>12980049.73</v>
      </c>
      <c r="AT88" s="44">
        <v>13206067.18</v>
      </c>
      <c r="AU88" s="41">
        <v>11617406.890000001</v>
      </c>
      <c r="AV88" s="44">
        <v>33333089.25</v>
      </c>
      <c r="AW88" s="44">
        <v>0</v>
      </c>
      <c r="AX88" s="44">
        <v>0</v>
      </c>
      <c r="AY88" s="44">
        <v>0</v>
      </c>
      <c r="AZ88" s="44">
        <v>0</v>
      </c>
      <c r="BA88" s="44">
        <v>0</v>
      </c>
      <c r="BB88" s="44">
        <f t="shared" si="59"/>
        <v>112035404.92000002</v>
      </c>
      <c r="BC88" s="25"/>
    </row>
    <row r="89" spans="1:55" ht="21" customHeight="1" x14ac:dyDescent="0.2">
      <c r="A89" s="44" t="s">
        <v>225</v>
      </c>
      <c r="B89" s="140" t="s">
        <v>74</v>
      </c>
      <c r="C89" s="141" t="s">
        <v>226</v>
      </c>
      <c r="D89" s="44">
        <v>7585379515</v>
      </c>
      <c r="E89" s="41">
        <v>133100000</v>
      </c>
      <c r="F89" s="41">
        <v>147686093.49000001</v>
      </c>
      <c r="G89" s="44">
        <f t="shared" si="55"/>
        <v>7570793421.5100002</v>
      </c>
      <c r="H89" s="44">
        <v>5420960542.6800003</v>
      </c>
      <c r="I89" s="44">
        <v>823415124.99000001</v>
      </c>
      <c r="J89" s="44">
        <v>981144650.80999994</v>
      </c>
      <c r="K89" s="44">
        <v>133204561.86</v>
      </c>
      <c r="L89" s="44">
        <v>-7000000</v>
      </c>
      <c r="M89" s="41">
        <v>-13555087.369999999</v>
      </c>
      <c r="N89" s="44">
        <v>43907968.759999998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f t="shared" si="56"/>
        <v>7382077761.7299995</v>
      </c>
      <c r="U89" s="44">
        <v>4527679593.25</v>
      </c>
      <c r="V89" s="44">
        <v>564036324.23000002</v>
      </c>
      <c r="W89" s="44">
        <v>124449898.64</v>
      </c>
      <c r="X89" s="44">
        <v>632115312.28999996</v>
      </c>
      <c r="Y89" s="44">
        <v>467969955.13999999</v>
      </c>
      <c r="Z89" s="41">
        <v>0</v>
      </c>
      <c r="AA89" s="44">
        <v>608251264.88</v>
      </c>
      <c r="AB89" s="44">
        <v>0</v>
      </c>
      <c r="AC89" s="44">
        <v>0</v>
      </c>
      <c r="AD89" s="44">
        <v>0</v>
      </c>
      <c r="AE89" s="44">
        <v>0</v>
      </c>
      <c r="AF89" s="44">
        <v>0</v>
      </c>
      <c r="AG89" s="44">
        <f t="shared" si="57"/>
        <v>6924502348.4300003</v>
      </c>
      <c r="AH89" s="44">
        <v>0</v>
      </c>
      <c r="AI89" s="44">
        <v>451782351.72000003</v>
      </c>
      <c r="AJ89" s="44">
        <v>521015390.30000001</v>
      </c>
      <c r="AK89" s="44">
        <v>627251690.62</v>
      </c>
      <c r="AL89" s="44">
        <v>672797995.88</v>
      </c>
      <c r="AM89" s="44">
        <v>578209630.27999997</v>
      </c>
      <c r="AN89" s="44">
        <v>659929623</v>
      </c>
      <c r="AO89" s="44">
        <f t="shared" si="58"/>
        <v>3510986681.8000002</v>
      </c>
      <c r="AP89" s="44">
        <v>0</v>
      </c>
      <c r="AQ89" s="44">
        <v>451782351.72000003</v>
      </c>
      <c r="AR89" s="44">
        <v>521015390.30000001</v>
      </c>
      <c r="AS89" s="44">
        <v>627251690.62</v>
      </c>
      <c r="AT89" s="44">
        <v>672797995.88</v>
      </c>
      <c r="AU89" s="41">
        <v>578209630.27999997</v>
      </c>
      <c r="AV89" s="44">
        <v>659929623</v>
      </c>
      <c r="AW89" s="44">
        <v>0</v>
      </c>
      <c r="AX89" s="44">
        <v>0</v>
      </c>
      <c r="AY89" s="44">
        <v>0</v>
      </c>
      <c r="AZ89" s="44">
        <v>0</v>
      </c>
      <c r="BA89" s="44">
        <v>0</v>
      </c>
      <c r="BB89" s="44">
        <f t="shared" si="59"/>
        <v>3510986681.8000002</v>
      </c>
      <c r="BC89" s="25"/>
    </row>
    <row r="90" spans="1:55" ht="21" customHeight="1" x14ac:dyDescent="0.2">
      <c r="A90" s="44" t="s">
        <v>227</v>
      </c>
      <c r="B90" s="140" t="s">
        <v>74</v>
      </c>
      <c r="C90" s="141" t="s">
        <v>228</v>
      </c>
      <c r="D90" s="44">
        <v>781850153</v>
      </c>
      <c r="E90" s="41">
        <v>0</v>
      </c>
      <c r="F90" s="41">
        <v>31668183</v>
      </c>
      <c r="G90" s="44">
        <f t="shared" si="55"/>
        <v>750181970</v>
      </c>
      <c r="H90" s="44">
        <v>400000</v>
      </c>
      <c r="I90" s="44">
        <v>0</v>
      </c>
      <c r="J90" s="44">
        <v>565286660</v>
      </c>
      <c r="K90" s="44">
        <v>104400000</v>
      </c>
      <c r="L90" s="44">
        <v>18439165.399999999</v>
      </c>
      <c r="M90" s="41">
        <v>-29485836.41</v>
      </c>
      <c r="N90" s="44">
        <v>-59184329.689999998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f t="shared" si="56"/>
        <v>599855659.29999995</v>
      </c>
      <c r="U90" s="44">
        <v>0</v>
      </c>
      <c r="V90" s="44">
        <v>130000</v>
      </c>
      <c r="W90" s="44">
        <v>0</v>
      </c>
      <c r="X90" s="44">
        <v>17698160</v>
      </c>
      <c r="Y90" s="44">
        <v>129510438.90000001</v>
      </c>
      <c r="Z90" s="41">
        <v>79501542.090000004</v>
      </c>
      <c r="AA90" s="44">
        <v>89337838.150000006</v>
      </c>
      <c r="AB90" s="44">
        <v>0</v>
      </c>
      <c r="AC90" s="44">
        <v>0</v>
      </c>
      <c r="AD90" s="44">
        <v>0</v>
      </c>
      <c r="AE90" s="44">
        <v>0</v>
      </c>
      <c r="AF90" s="44">
        <v>0</v>
      </c>
      <c r="AG90" s="44">
        <f t="shared" si="57"/>
        <v>316177979.13999999</v>
      </c>
      <c r="AH90" s="44">
        <v>0</v>
      </c>
      <c r="AI90" s="44">
        <v>130000</v>
      </c>
      <c r="AJ90" s="44">
        <v>0</v>
      </c>
      <c r="AK90" s="44">
        <v>0</v>
      </c>
      <c r="AL90" s="44">
        <v>473999</v>
      </c>
      <c r="AM90" s="44">
        <v>938099</v>
      </c>
      <c r="AN90" s="44">
        <v>17346171.09</v>
      </c>
      <c r="AO90" s="44">
        <f t="shared" si="58"/>
        <v>18888269.09</v>
      </c>
      <c r="AP90" s="44">
        <v>0</v>
      </c>
      <c r="AQ90" s="44">
        <v>130000</v>
      </c>
      <c r="AR90" s="44">
        <v>0</v>
      </c>
      <c r="AS90" s="44">
        <v>0</v>
      </c>
      <c r="AT90" s="44">
        <v>473999</v>
      </c>
      <c r="AU90" s="41">
        <v>938099</v>
      </c>
      <c r="AV90" s="44">
        <v>17346171.09</v>
      </c>
      <c r="AW90" s="44">
        <v>0</v>
      </c>
      <c r="AX90" s="44">
        <v>0</v>
      </c>
      <c r="AY90" s="44">
        <v>0</v>
      </c>
      <c r="AZ90" s="44">
        <v>0</v>
      </c>
      <c r="BA90" s="44">
        <v>0</v>
      </c>
      <c r="BB90" s="44">
        <f t="shared" si="59"/>
        <v>18888269.09</v>
      </c>
      <c r="BC90" s="25"/>
    </row>
    <row r="91" spans="1:55" ht="21" customHeight="1" x14ac:dyDescent="0.2">
      <c r="A91" s="44" t="s">
        <v>229</v>
      </c>
      <c r="B91" s="140" t="s">
        <v>74</v>
      </c>
      <c r="C91" s="141" t="s">
        <v>230</v>
      </c>
      <c r="D91" s="41">
        <v>60250000</v>
      </c>
      <c r="E91" s="41">
        <v>8783200</v>
      </c>
      <c r="F91" s="41">
        <v>0</v>
      </c>
      <c r="G91" s="44">
        <f t="shared" si="55"/>
        <v>69033200</v>
      </c>
      <c r="H91" s="44">
        <v>3000000</v>
      </c>
      <c r="I91" s="44">
        <v>57000000</v>
      </c>
      <c r="J91" s="44">
        <v>0</v>
      </c>
      <c r="K91" s="44">
        <v>4783200</v>
      </c>
      <c r="L91" s="44">
        <v>0</v>
      </c>
      <c r="M91" s="41">
        <v>0</v>
      </c>
      <c r="N91" s="44">
        <v>4000000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4">
        <f t="shared" si="56"/>
        <v>68783200</v>
      </c>
      <c r="U91" s="44">
        <v>0</v>
      </c>
      <c r="V91" s="44">
        <v>500000</v>
      </c>
      <c r="W91" s="44">
        <v>0</v>
      </c>
      <c r="X91" s="44">
        <v>450000</v>
      </c>
      <c r="Y91" s="44">
        <v>62273200</v>
      </c>
      <c r="Z91" s="41">
        <v>450000</v>
      </c>
      <c r="AA91" s="44">
        <v>450000</v>
      </c>
      <c r="AB91" s="44">
        <v>0</v>
      </c>
      <c r="AC91" s="44">
        <v>0</v>
      </c>
      <c r="AD91" s="44">
        <v>0</v>
      </c>
      <c r="AE91" s="44">
        <v>0</v>
      </c>
      <c r="AF91" s="44">
        <v>0</v>
      </c>
      <c r="AG91" s="44">
        <f t="shared" si="57"/>
        <v>64123200</v>
      </c>
      <c r="AH91" s="44">
        <v>0</v>
      </c>
      <c r="AI91" s="44">
        <v>500000</v>
      </c>
      <c r="AJ91" s="44">
        <v>0</v>
      </c>
      <c r="AK91" s="44">
        <v>450000</v>
      </c>
      <c r="AL91" s="44">
        <v>490000</v>
      </c>
      <c r="AM91" s="44">
        <v>450000</v>
      </c>
      <c r="AN91" s="44">
        <v>450000</v>
      </c>
      <c r="AO91" s="44">
        <f t="shared" si="58"/>
        <v>2340000</v>
      </c>
      <c r="AP91" s="44">
        <v>0</v>
      </c>
      <c r="AQ91" s="44">
        <v>500000</v>
      </c>
      <c r="AR91" s="44">
        <v>0</v>
      </c>
      <c r="AS91" s="44">
        <v>450000</v>
      </c>
      <c r="AT91" s="44">
        <v>490000</v>
      </c>
      <c r="AU91" s="41">
        <v>450000</v>
      </c>
      <c r="AV91" s="44">
        <v>450000</v>
      </c>
      <c r="AW91" s="44">
        <v>0</v>
      </c>
      <c r="AX91" s="44">
        <v>0</v>
      </c>
      <c r="AY91" s="44">
        <v>0</v>
      </c>
      <c r="AZ91" s="44">
        <v>0</v>
      </c>
      <c r="BA91" s="44">
        <v>0</v>
      </c>
      <c r="BB91" s="44">
        <f t="shared" si="59"/>
        <v>2340000</v>
      </c>
      <c r="BC91" s="25"/>
    </row>
    <row r="92" spans="1:55" s="15" customFormat="1" ht="21" customHeight="1" x14ac:dyDescent="0.2">
      <c r="A92" s="37" t="s">
        <v>231</v>
      </c>
      <c r="B92" s="122"/>
      <c r="C92" s="123" t="s">
        <v>232</v>
      </c>
      <c r="D92" s="37">
        <f>SUM(D93:D97)</f>
        <v>1020634930</v>
      </c>
      <c r="E92" s="37">
        <f>SUM(E93:E97)</f>
        <v>12500000</v>
      </c>
      <c r="F92" s="37">
        <f>SUM(F93:F97)</f>
        <v>0</v>
      </c>
      <c r="G92" s="37">
        <f>SUM(G93:G97)</f>
        <v>1033134930</v>
      </c>
      <c r="H92" s="37">
        <f>SUM(H93:H97)</f>
        <v>58500000</v>
      </c>
      <c r="I92" s="37">
        <f t="shared" ref="I92:BB92" si="60">SUM(I93:I97)</f>
        <v>962134930</v>
      </c>
      <c r="J92" s="37">
        <f t="shared" si="60"/>
        <v>0</v>
      </c>
      <c r="K92" s="37">
        <f t="shared" si="60"/>
        <v>0</v>
      </c>
      <c r="L92" s="37">
        <f t="shared" si="60"/>
        <v>0</v>
      </c>
      <c r="M92" s="37">
        <f>SUM(M93:M97)</f>
        <v>12500000</v>
      </c>
      <c r="N92" s="37">
        <f t="shared" si="60"/>
        <v>0</v>
      </c>
      <c r="O92" s="37">
        <f t="shared" si="60"/>
        <v>0</v>
      </c>
      <c r="P92" s="37">
        <f t="shared" si="60"/>
        <v>0</v>
      </c>
      <c r="Q92" s="37">
        <f t="shared" si="60"/>
        <v>0</v>
      </c>
      <c r="R92" s="37">
        <f t="shared" si="60"/>
        <v>0</v>
      </c>
      <c r="S92" s="37">
        <f t="shared" si="60"/>
        <v>0</v>
      </c>
      <c r="T92" s="37">
        <f t="shared" si="60"/>
        <v>1033134930</v>
      </c>
      <c r="U92" s="37">
        <f t="shared" si="60"/>
        <v>4360682.78</v>
      </c>
      <c r="V92" s="37">
        <f t="shared" si="60"/>
        <v>4617917.5599999996</v>
      </c>
      <c r="W92" s="37">
        <f t="shared" si="60"/>
        <v>3907271.3</v>
      </c>
      <c r="X92" s="37">
        <f t="shared" si="60"/>
        <v>8500940.0099999998</v>
      </c>
      <c r="Y92" s="37">
        <f t="shared" si="60"/>
        <v>4448440.78</v>
      </c>
      <c r="Z92" s="37">
        <f>SUM(Z93:Z97)</f>
        <v>529110825.57999998</v>
      </c>
      <c r="AA92" s="37">
        <f t="shared" si="60"/>
        <v>22958827.670000002</v>
      </c>
      <c r="AB92" s="37">
        <f t="shared" si="60"/>
        <v>0</v>
      </c>
      <c r="AC92" s="37">
        <f t="shared" si="60"/>
        <v>0</v>
      </c>
      <c r="AD92" s="37">
        <f t="shared" si="60"/>
        <v>0</v>
      </c>
      <c r="AE92" s="37">
        <f t="shared" si="60"/>
        <v>0</v>
      </c>
      <c r="AF92" s="37">
        <f t="shared" si="60"/>
        <v>0</v>
      </c>
      <c r="AG92" s="37">
        <f t="shared" si="60"/>
        <v>577904905.68000007</v>
      </c>
      <c r="AH92" s="37">
        <f t="shared" si="60"/>
        <v>4360682.78</v>
      </c>
      <c r="AI92" s="37">
        <f t="shared" si="60"/>
        <v>4617917.5599999996</v>
      </c>
      <c r="AJ92" s="37">
        <f t="shared" si="60"/>
        <v>3165852.39</v>
      </c>
      <c r="AK92" s="37">
        <f t="shared" si="60"/>
        <v>9220164.6400000006</v>
      </c>
      <c r="AL92" s="37">
        <f t="shared" si="60"/>
        <v>3993044.06</v>
      </c>
      <c r="AM92" s="37">
        <f t="shared" si="60"/>
        <v>9588551.5800000001</v>
      </c>
      <c r="AN92" s="37">
        <f t="shared" si="60"/>
        <v>3014550.84</v>
      </c>
      <c r="AO92" s="37">
        <f>SUM(AO93:AO97)</f>
        <v>37960763.849999994</v>
      </c>
      <c r="AP92" s="37">
        <f t="shared" si="60"/>
        <v>4360682.78</v>
      </c>
      <c r="AQ92" s="37">
        <f t="shared" si="60"/>
        <v>4617917.5599999996</v>
      </c>
      <c r="AR92" s="37">
        <f t="shared" si="60"/>
        <v>3165852.39</v>
      </c>
      <c r="AS92" s="37">
        <f>SUM(AS93:AS97)</f>
        <v>9220164.6400000006</v>
      </c>
      <c r="AT92" s="37">
        <f>SUM(AT93:AT97)</f>
        <v>3993044.06</v>
      </c>
      <c r="AU92" s="37">
        <f>SUM(AU93:AU97)</f>
        <v>8028191.5800000001</v>
      </c>
      <c r="AV92" s="37">
        <f t="shared" si="60"/>
        <v>4574910.84</v>
      </c>
      <c r="AW92" s="37">
        <f t="shared" si="60"/>
        <v>0</v>
      </c>
      <c r="AX92" s="37">
        <f t="shared" si="60"/>
        <v>0</v>
      </c>
      <c r="AY92" s="37">
        <f t="shared" si="60"/>
        <v>0</v>
      </c>
      <c r="AZ92" s="37">
        <f t="shared" si="60"/>
        <v>0</v>
      </c>
      <c r="BA92" s="37">
        <f t="shared" si="60"/>
        <v>0</v>
      </c>
      <c r="BB92" s="37">
        <f t="shared" si="60"/>
        <v>37960763.849999994</v>
      </c>
      <c r="BC92" s="64"/>
    </row>
    <row r="93" spans="1:55" s="15" customFormat="1" ht="21" customHeight="1" x14ac:dyDescent="0.2">
      <c r="A93" s="44" t="s">
        <v>233</v>
      </c>
      <c r="B93" s="146">
        <v>10</v>
      </c>
      <c r="C93" s="147" t="s">
        <v>234</v>
      </c>
      <c r="D93" s="67">
        <v>200000000</v>
      </c>
      <c r="E93" s="41">
        <v>0</v>
      </c>
      <c r="F93" s="41">
        <v>0</v>
      </c>
      <c r="G93" s="44">
        <f t="shared" ref="G93:G98" si="61">SUM(D93:E93)-F93</f>
        <v>200000000</v>
      </c>
      <c r="H93" s="44">
        <v>0</v>
      </c>
      <c r="I93" s="44">
        <v>200000000</v>
      </c>
      <c r="J93" s="44">
        <v>0</v>
      </c>
      <c r="K93" s="44">
        <v>0</v>
      </c>
      <c r="L93" s="44">
        <v>0</v>
      </c>
      <c r="M93" s="41">
        <v>0</v>
      </c>
      <c r="N93" s="44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4">
        <f t="shared" ref="T93:T98" si="62">SUM(H93:S93)</f>
        <v>200000000</v>
      </c>
      <c r="U93" s="44">
        <v>0</v>
      </c>
      <c r="V93" s="44">
        <v>0</v>
      </c>
      <c r="W93" s="44">
        <v>0</v>
      </c>
      <c r="X93" s="44">
        <v>1501110</v>
      </c>
      <c r="Y93" s="44">
        <v>0</v>
      </c>
      <c r="Z93" s="41">
        <v>788380</v>
      </c>
      <c r="AA93" s="44">
        <v>0</v>
      </c>
      <c r="AB93" s="44">
        <v>0</v>
      </c>
      <c r="AC93" s="44">
        <v>0</v>
      </c>
      <c r="AD93" s="44">
        <v>0</v>
      </c>
      <c r="AE93" s="44">
        <v>0</v>
      </c>
      <c r="AF93" s="44">
        <v>0</v>
      </c>
      <c r="AG93" s="44">
        <f t="shared" ref="AG93:AG98" si="63">SUM(U93:AF93)</f>
        <v>2289490</v>
      </c>
      <c r="AH93" s="44">
        <v>0</v>
      </c>
      <c r="AI93" s="44">
        <v>0</v>
      </c>
      <c r="AJ93" s="44">
        <v>0</v>
      </c>
      <c r="AK93" s="44">
        <v>1501110</v>
      </c>
      <c r="AL93" s="44">
        <v>0</v>
      </c>
      <c r="AM93" s="44">
        <v>788380</v>
      </c>
      <c r="AN93" s="44">
        <v>0</v>
      </c>
      <c r="AO93" s="44">
        <f t="shared" ref="AO93:AO98" si="64">SUM(AH93:AN93)</f>
        <v>2289490</v>
      </c>
      <c r="AP93" s="44">
        <v>0</v>
      </c>
      <c r="AQ93" s="44">
        <v>0</v>
      </c>
      <c r="AR93" s="44">
        <v>0</v>
      </c>
      <c r="AS93" s="44">
        <v>1501110</v>
      </c>
      <c r="AT93" s="44">
        <v>0</v>
      </c>
      <c r="AU93" s="41">
        <v>788380</v>
      </c>
      <c r="AV93" s="44">
        <v>0</v>
      </c>
      <c r="AW93" s="44">
        <v>0</v>
      </c>
      <c r="AX93" s="44">
        <v>0</v>
      </c>
      <c r="AY93" s="44">
        <v>0</v>
      </c>
      <c r="AZ93" s="44">
        <v>0</v>
      </c>
      <c r="BA93" s="44">
        <v>0</v>
      </c>
      <c r="BB93" s="44">
        <f t="shared" ref="BB93:BB98" si="65">SUM(AP93:BA93)</f>
        <v>2289490</v>
      </c>
      <c r="BC93" s="25"/>
    </row>
    <row r="94" spans="1:55" s="15" customFormat="1" ht="21" customHeight="1" x14ac:dyDescent="0.2">
      <c r="A94" s="44" t="s">
        <v>235</v>
      </c>
      <c r="B94" s="142">
        <v>10</v>
      </c>
      <c r="C94" s="138" t="s">
        <v>236</v>
      </c>
      <c r="D94" s="41">
        <v>262134930</v>
      </c>
      <c r="E94" s="41">
        <v>0</v>
      </c>
      <c r="F94" s="41">
        <v>0</v>
      </c>
      <c r="G94" s="44">
        <f t="shared" si="61"/>
        <v>262134930</v>
      </c>
      <c r="H94" s="44">
        <v>0</v>
      </c>
      <c r="I94" s="44">
        <v>262134930</v>
      </c>
      <c r="J94" s="44">
        <v>0</v>
      </c>
      <c r="K94" s="44">
        <v>0</v>
      </c>
      <c r="L94" s="44">
        <v>0</v>
      </c>
      <c r="M94" s="41">
        <v>0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4">
        <f t="shared" si="62"/>
        <v>262134930</v>
      </c>
      <c r="U94" s="44">
        <v>0</v>
      </c>
      <c r="V94" s="44">
        <v>0</v>
      </c>
      <c r="W94" s="44">
        <v>0</v>
      </c>
      <c r="X94" s="44">
        <v>0</v>
      </c>
      <c r="Y94" s="44">
        <v>0</v>
      </c>
      <c r="Z94" s="41">
        <v>20000000</v>
      </c>
      <c r="AA94" s="44">
        <v>19893544</v>
      </c>
      <c r="AB94" s="44">
        <v>0</v>
      </c>
      <c r="AC94" s="44">
        <v>0</v>
      </c>
      <c r="AD94" s="44">
        <v>0</v>
      </c>
      <c r="AE94" s="44">
        <v>0</v>
      </c>
      <c r="AF94" s="44">
        <v>0</v>
      </c>
      <c r="AG94" s="44">
        <f t="shared" si="63"/>
        <v>39893544</v>
      </c>
      <c r="AH94" s="44">
        <v>0</v>
      </c>
      <c r="AI94" s="44">
        <v>0</v>
      </c>
      <c r="AJ94" s="44">
        <v>0</v>
      </c>
      <c r="AK94" s="44">
        <v>0</v>
      </c>
      <c r="AL94" s="44">
        <v>0</v>
      </c>
      <c r="AM94" s="44">
        <v>0</v>
      </c>
      <c r="AN94" s="44">
        <v>0</v>
      </c>
      <c r="AO94" s="44">
        <f t="shared" si="64"/>
        <v>0</v>
      </c>
      <c r="AP94" s="44">
        <v>0</v>
      </c>
      <c r="AQ94" s="44">
        <v>0</v>
      </c>
      <c r="AR94" s="44">
        <v>0</v>
      </c>
      <c r="AS94" s="44">
        <v>0</v>
      </c>
      <c r="AT94" s="44">
        <v>0</v>
      </c>
      <c r="AU94" s="41">
        <v>0</v>
      </c>
      <c r="AV94" s="44">
        <v>0</v>
      </c>
      <c r="AW94" s="44">
        <v>0</v>
      </c>
      <c r="AX94" s="44">
        <v>0</v>
      </c>
      <c r="AY94" s="44">
        <v>0</v>
      </c>
      <c r="AZ94" s="44">
        <v>0</v>
      </c>
      <c r="BA94" s="44">
        <v>0</v>
      </c>
      <c r="BB94" s="44">
        <f t="shared" si="65"/>
        <v>0</v>
      </c>
      <c r="BC94" s="25"/>
    </row>
    <row r="95" spans="1:55" s="15" customFormat="1" ht="21" customHeight="1" x14ac:dyDescent="0.2">
      <c r="A95" s="44" t="s">
        <v>237</v>
      </c>
      <c r="B95" s="140">
        <v>10</v>
      </c>
      <c r="C95" s="141" t="s">
        <v>238</v>
      </c>
      <c r="D95" s="44">
        <v>58500000</v>
      </c>
      <c r="E95" s="41">
        <v>12500000</v>
      </c>
      <c r="F95" s="41">
        <v>0</v>
      </c>
      <c r="G95" s="44">
        <f t="shared" si="61"/>
        <v>71000000</v>
      </c>
      <c r="H95" s="44">
        <v>58500000</v>
      </c>
      <c r="I95" s="44">
        <v>0</v>
      </c>
      <c r="J95" s="44">
        <v>0</v>
      </c>
      <c r="K95" s="44">
        <v>0</v>
      </c>
      <c r="L95" s="44">
        <v>0</v>
      </c>
      <c r="M95" s="41">
        <v>12500000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4">
        <f t="shared" si="62"/>
        <v>71000000</v>
      </c>
      <c r="U95" s="44">
        <v>4360682.78</v>
      </c>
      <c r="V95" s="44">
        <v>4617917.5599999996</v>
      </c>
      <c r="W95" s="44">
        <v>3907271.3</v>
      </c>
      <c r="X95" s="44">
        <v>6999830.0099999998</v>
      </c>
      <c r="Y95" s="44">
        <v>4448440.78</v>
      </c>
      <c r="Z95" s="41">
        <v>8322580.5800000001</v>
      </c>
      <c r="AA95" s="44">
        <v>3065283.67</v>
      </c>
      <c r="AB95" s="44">
        <v>0</v>
      </c>
      <c r="AC95" s="44">
        <v>0</v>
      </c>
      <c r="AD95" s="44">
        <v>0</v>
      </c>
      <c r="AE95" s="44">
        <v>0</v>
      </c>
      <c r="AF95" s="44">
        <v>0</v>
      </c>
      <c r="AG95" s="44">
        <f t="shared" si="63"/>
        <v>35722006.68</v>
      </c>
      <c r="AH95" s="44">
        <v>4360682.78</v>
      </c>
      <c r="AI95" s="44">
        <v>4617917.5599999996</v>
      </c>
      <c r="AJ95" s="44">
        <v>3165852.39</v>
      </c>
      <c r="AK95" s="44">
        <v>7719054.6399999997</v>
      </c>
      <c r="AL95" s="44">
        <v>3993044.06</v>
      </c>
      <c r="AM95" s="44">
        <v>8800171.5800000001</v>
      </c>
      <c r="AN95" s="44">
        <v>3014550.84</v>
      </c>
      <c r="AO95" s="44">
        <f t="shared" si="64"/>
        <v>35671273.849999994</v>
      </c>
      <c r="AP95" s="44">
        <v>4360682.78</v>
      </c>
      <c r="AQ95" s="44">
        <v>4617917.5599999996</v>
      </c>
      <c r="AR95" s="44">
        <v>3165852.39</v>
      </c>
      <c r="AS95" s="44">
        <v>7719054.6399999997</v>
      </c>
      <c r="AT95" s="44">
        <v>3993044.06</v>
      </c>
      <c r="AU95" s="41">
        <v>7239811.5800000001</v>
      </c>
      <c r="AV95" s="44">
        <v>4574910.84</v>
      </c>
      <c r="AW95" s="44">
        <v>0</v>
      </c>
      <c r="AX95" s="44">
        <v>0</v>
      </c>
      <c r="AY95" s="44">
        <v>0</v>
      </c>
      <c r="AZ95" s="44">
        <v>0</v>
      </c>
      <c r="BA95" s="44">
        <v>0</v>
      </c>
      <c r="BB95" s="44">
        <f t="shared" si="65"/>
        <v>35671273.849999994</v>
      </c>
      <c r="BC95" s="25"/>
    </row>
    <row r="96" spans="1:55" s="15" customFormat="1" ht="21" customHeight="1" x14ac:dyDescent="0.2">
      <c r="A96" s="44" t="s">
        <v>239</v>
      </c>
      <c r="B96" s="140">
        <v>10</v>
      </c>
      <c r="C96" s="141" t="s">
        <v>240</v>
      </c>
      <c r="D96" s="44"/>
      <c r="E96" s="41">
        <v>0</v>
      </c>
      <c r="F96" s="41">
        <v>0</v>
      </c>
      <c r="G96" s="44">
        <f t="shared" si="61"/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1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f t="shared" si="62"/>
        <v>0</v>
      </c>
      <c r="U96" s="44">
        <v>0</v>
      </c>
      <c r="V96" s="44">
        <v>0</v>
      </c>
      <c r="W96" s="44">
        <v>0</v>
      </c>
      <c r="X96" s="44">
        <v>0</v>
      </c>
      <c r="Y96" s="44">
        <v>0</v>
      </c>
      <c r="Z96" s="41">
        <v>0</v>
      </c>
      <c r="AA96" s="44">
        <v>0</v>
      </c>
      <c r="AB96" s="44">
        <v>0</v>
      </c>
      <c r="AC96" s="44">
        <v>0</v>
      </c>
      <c r="AD96" s="44">
        <v>0</v>
      </c>
      <c r="AE96" s="44">
        <v>0</v>
      </c>
      <c r="AF96" s="44">
        <v>0</v>
      </c>
      <c r="AG96" s="44">
        <f t="shared" si="63"/>
        <v>0</v>
      </c>
      <c r="AH96" s="44">
        <v>0</v>
      </c>
      <c r="AI96" s="44">
        <v>0</v>
      </c>
      <c r="AJ96" s="44">
        <v>0</v>
      </c>
      <c r="AK96" s="44">
        <v>0</v>
      </c>
      <c r="AL96" s="44">
        <v>0</v>
      </c>
      <c r="AM96" s="44">
        <v>0</v>
      </c>
      <c r="AN96" s="44">
        <v>0</v>
      </c>
      <c r="AO96" s="44">
        <f t="shared" si="64"/>
        <v>0</v>
      </c>
      <c r="AP96" s="44">
        <v>0</v>
      </c>
      <c r="AQ96" s="44">
        <v>0</v>
      </c>
      <c r="AR96" s="44">
        <v>0</v>
      </c>
      <c r="AS96" s="44">
        <v>0</v>
      </c>
      <c r="AT96" s="44">
        <v>0</v>
      </c>
      <c r="AU96" s="41">
        <v>0</v>
      </c>
      <c r="AV96" s="44">
        <v>0</v>
      </c>
      <c r="AW96" s="44">
        <v>0</v>
      </c>
      <c r="AX96" s="44">
        <v>0</v>
      </c>
      <c r="AY96" s="44">
        <v>0</v>
      </c>
      <c r="AZ96" s="44">
        <v>0</v>
      </c>
      <c r="BA96" s="44">
        <v>0</v>
      </c>
      <c r="BB96" s="44">
        <f t="shared" si="65"/>
        <v>0</v>
      </c>
      <c r="BC96" s="25"/>
    </row>
    <row r="97" spans="1:55" s="15" customFormat="1" ht="21" customHeight="1" x14ac:dyDescent="0.2">
      <c r="A97" s="148" t="s">
        <v>241</v>
      </c>
      <c r="B97" s="149">
        <v>10</v>
      </c>
      <c r="C97" s="145" t="s">
        <v>242</v>
      </c>
      <c r="D97" s="84">
        <v>500000000</v>
      </c>
      <c r="E97" s="41">
        <v>0</v>
      </c>
      <c r="F97" s="41">
        <v>0</v>
      </c>
      <c r="G97" s="84">
        <f t="shared" si="61"/>
        <v>500000000</v>
      </c>
      <c r="H97" s="84">
        <v>0</v>
      </c>
      <c r="I97" s="84">
        <v>500000000</v>
      </c>
      <c r="J97" s="84">
        <v>0</v>
      </c>
      <c r="K97" s="84">
        <v>0</v>
      </c>
      <c r="L97" s="84">
        <v>0</v>
      </c>
      <c r="M97" s="133">
        <v>0</v>
      </c>
      <c r="N97" s="44">
        <v>0</v>
      </c>
      <c r="O97" s="84">
        <v>0</v>
      </c>
      <c r="P97" s="84">
        <v>0</v>
      </c>
      <c r="Q97" s="84">
        <v>0</v>
      </c>
      <c r="R97" s="84">
        <v>0</v>
      </c>
      <c r="S97" s="84">
        <v>0</v>
      </c>
      <c r="T97" s="84">
        <f t="shared" si="62"/>
        <v>500000000</v>
      </c>
      <c r="U97" s="84">
        <v>0</v>
      </c>
      <c r="V97" s="148">
        <v>0</v>
      </c>
      <c r="W97" s="148">
        <v>0</v>
      </c>
      <c r="X97" s="148">
        <v>0</v>
      </c>
      <c r="Y97" s="148">
        <v>0</v>
      </c>
      <c r="Z97" s="148">
        <v>499999865</v>
      </c>
      <c r="AA97" s="148">
        <v>0</v>
      </c>
      <c r="AB97" s="148">
        <v>0</v>
      </c>
      <c r="AC97" s="148">
        <v>0</v>
      </c>
      <c r="AD97" s="148">
        <v>0</v>
      </c>
      <c r="AE97" s="148">
        <v>0</v>
      </c>
      <c r="AF97" s="148">
        <v>0</v>
      </c>
      <c r="AG97" s="148">
        <f t="shared" si="63"/>
        <v>499999865</v>
      </c>
      <c r="AH97" s="148">
        <v>0</v>
      </c>
      <c r="AI97" s="148">
        <v>0</v>
      </c>
      <c r="AJ97" s="148">
        <v>0</v>
      </c>
      <c r="AK97" s="148">
        <v>0</v>
      </c>
      <c r="AL97" s="148">
        <v>0</v>
      </c>
      <c r="AM97" s="148">
        <v>0</v>
      </c>
      <c r="AN97" s="44">
        <v>0</v>
      </c>
      <c r="AO97" s="148">
        <f t="shared" si="64"/>
        <v>0</v>
      </c>
      <c r="AP97" s="148">
        <v>0</v>
      </c>
      <c r="AQ97" s="148">
        <v>0</v>
      </c>
      <c r="AR97" s="148">
        <v>0</v>
      </c>
      <c r="AS97" s="148">
        <v>0</v>
      </c>
      <c r="AT97" s="148">
        <v>0</v>
      </c>
      <c r="AU97" s="148">
        <v>0</v>
      </c>
      <c r="AV97" s="148">
        <v>0</v>
      </c>
      <c r="AW97" s="148">
        <v>0</v>
      </c>
      <c r="AX97" s="148">
        <v>0</v>
      </c>
      <c r="AY97" s="148">
        <v>0</v>
      </c>
      <c r="AZ97" s="148">
        <v>0</v>
      </c>
      <c r="BA97" s="148">
        <v>0</v>
      </c>
      <c r="BB97" s="148">
        <f t="shared" si="65"/>
        <v>0</v>
      </c>
      <c r="BC97" s="25"/>
    </row>
    <row r="98" spans="1:55" s="15" customFormat="1" ht="21" customHeight="1" x14ac:dyDescent="0.2">
      <c r="A98" s="37" t="s">
        <v>243</v>
      </c>
      <c r="B98" s="122">
        <v>10</v>
      </c>
      <c r="C98" s="123" t="s">
        <v>244</v>
      </c>
      <c r="D98" s="37">
        <v>36000000</v>
      </c>
      <c r="E98" s="37">
        <v>37000000</v>
      </c>
      <c r="F98" s="37">
        <v>0</v>
      </c>
      <c r="G98" s="37">
        <f t="shared" si="61"/>
        <v>73000000</v>
      </c>
      <c r="H98" s="37">
        <v>36000000</v>
      </c>
      <c r="I98" s="37">
        <v>0</v>
      </c>
      <c r="J98" s="37">
        <v>0</v>
      </c>
      <c r="K98" s="37">
        <v>0</v>
      </c>
      <c r="L98" s="37">
        <v>0</v>
      </c>
      <c r="M98" s="37">
        <v>37000000</v>
      </c>
      <c r="N98" s="37">
        <v>0</v>
      </c>
      <c r="O98" s="37">
        <v>0</v>
      </c>
      <c r="P98" s="37">
        <v>0</v>
      </c>
      <c r="Q98" s="37">
        <v>0</v>
      </c>
      <c r="R98" s="37">
        <v>0</v>
      </c>
      <c r="S98" s="37">
        <v>0</v>
      </c>
      <c r="T98" s="37">
        <f t="shared" si="62"/>
        <v>73000000</v>
      </c>
      <c r="U98" s="37">
        <v>1198966</v>
      </c>
      <c r="V98" s="150">
        <v>2273310</v>
      </c>
      <c r="W98" s="150">
        <v>3014122</v>
      </c>
      <c r="X98" s="150">
        <v>0</v>
      </c>
      <c r="Y98" s="150">
        <v>16853707</v>
      </c>
      <c r="Z98" s="150">
        <v>5001069</v>
      </c>
      <c r="AA98" s="150">
        <v>22172856</v>
      </c>
      <c r="AB98" s="150">
        <v>0</v>
      </c>
      <c r="AC98" s="150">
        <v>0</v>
      </c>
      <c r="AD98" s="150">
        <v>0</v>
      </c>
      <c r="AE98" s="150">
        <v>0</v>
      </c>
      <c r="AF98" s="150">
        <v>0</v>
      </c>
      <c r="AG98" s="150">
        <f t="shared" si="63"/>
        <v>50514030</v>
      </c>
      <c r="AH98" s="150">
        <v>576258</v>
      </c>
      <c r="AI98" s="150">
        <v>2896018</v>
      </c>
      <c r="AJ98" s="150">
        <v>3014122</v>
      </c>
      <c r="AK98" s="150">
        <v>0</v>
      </c>
      <c r="AL98" s="150">
        <v>16012407</v>
      </c>
      <c r="AM98" s="150">
        <v>3258058</v>
      </c>
      <c r="AN98" s="44">
        <v>24121103</v>
      </c>
      <c r="AO98" s="150">
        <f t="shared" si="64"/>
        <v>49877966</v>
      </c>
      <c r="AP98" s="150">
        <v>576258</v>
      </c>
      <c r="AQ98" s="150">
        <v>2896018</v>
      </c>
      <c r="AR98" s="150">
        <v>3014122</v>
      </c>
      <c r="AS98" s="150">
        <v>0</v>
      </c>
      <c r="AT98" s="150">
        <v>16012407</v>
      </c>
      <c r="AU98" s="150">
        <v>3258058</v>
      </c>
      <c r="AV98" s="150">
        <v>24121103</v>
      </c>
      <c r="AW98" s="150">
        <v>0</v>
      </c>
      <c r="AX98" s="150">
        <v>0</v>
      </c>
      <c r="AY98" s="150">
        <v>0</v>
      </c>
      <c r="AZ98" s="150">
        <v>0</v>
      </c>
      <c r="BA98" s="150">
        <v>0</v>
      </c>
      <c r="BB98" s="150">
        <f t="shared" si="65"/>
        <v>49877966</v>
      </c>
      <c r="BC98" s="64"/>
    </row>
    <row r="99" spans="1:55" s="33" customFormat="1" ht="21" customHeight="1" x14ac:dyDescent="0.2">
      <c r="A99" s="113" t="s">
        <v>245</v>
      </c>
      <c r="B99" s="28"/>
      <c r="C99" s="27" t="s">
        <v>246</v>
      </c>
      <c r="D99" s="27">
        <f>+D100+D105+D108+D113</f>
        <v>2134925120</v>
      </c>
      <c r="E99" s="27">
        <f t="shared" ref="E99:BB99" si="66">+E100+E105+E108+E113</f>
        <v>0</v>
      </c>
      <c r="F99" s="27">
        <f t="shared" si="66"/>
        <v>0</v>
      </c>
      <c r="G99" s="27">
        <f>+G100+G105+G108+G113</f>
        <v>2134925120</v>
      </c>
      <c r="H99" s="27">
        <f t="shared" si="66"/>
        <v>750000000</v>
      </c>
      <c r="I99" s="27">
        <f t="shared" si="66"/>
        <v>10553400</v>
      </c>
      <c r="J99" s="27">
        <f t="shared" si="66"/>
        <v>18446400</v>
      </c>
      <c r="K99" s="27">
        <f t="shared" si="66"/>
        <v>95034359</v>
      </c>
      <c r="L99" s="27">
        <f t="shared" si="66"/>
        <v>9978833</v>
      </c>
      <c r="M99" s="27">
        <f>+M100+M105+M108+M113</f>
        <v>152747875</v>
      </c>
      <c r="N99" s="27">
        <f t="shared" si="66"/>
        <v>3878554</v>
      </c>
      <c r="O99" s="27">
        <f t="shared" si="66"/>
        <v>0</v>
      </c>
      <c r="P99" s="27">
        <f t="shared" si="66"/>
        <v>0</v>
      </c>
      <c r="Q99" s="27">
        <f t="shared" si="66"/>
        <v>0</v>
      </c>
      <c r="R99" s="27">
        <f t="shared" si="66"/>
        <v>0</v>
      </c>
      <c r="S99" s="27">
        <f t="shared" si="66"/>
        <v>0</v>
      </c>
      <c r="T99" s="27">
        <f t="shared" si="66"/>
        <v>1040639421</v>
      </c>
      <c r="U99" s="27">
        <f t="shared" si="66"/>
        <v>41227536</v>
      </c>
      <c r="V99" s="27">
        <f t="shared" si="66"/>
        <v>30980801</v>
      </c>
      <c r="W99" s="27">
        <f t="shared" si="66"/>
        <v>35206817</v>
      </c>
      <c r="X99" s="27">
        <f t="shared" si="66"/>
        <v>53893671</v>
      </c>
      <c r="Y99" s="27">
        <f t="shared" si="66"/>
        <v>65810059</v>
      </c>
      <c r="Z99" s="27">
        <f>+Z100+Z105+Z108+Z113</f>
        <v>159481465</v>
      </c>
      <c r="AA99" s="27">
        <f t="shared" si="66"/>
        <v>187938971</v>
      </c>
      <c r="AB99" s="27">
        <f t="shared" si="66"/>
        <v>0</v>
      </c>
      <c r="AC99" s="27">
        <f t="shared" si="66"/>
        <v>0</v>
      </c>
      <c r="AD99" s="27">
        <f t="shared" si="66"/>
        <v>0</v>
      </c>
      <c r="AE99" s="27">
        <f t="shared" si="66"/>
        <v>0</v>
      </c>
      <c r="AF99" s="27">
        <f t="shared" si="66"/>
        <v>0</v>
      </c>
      <c r="AG99" s="27">
        <f t="shared" si="66"/>
        <v>574539320</v>
      </c>
      <c r="AH99" s="27">
        <f t="shared" si="66"/>
        <v>41227536</v>
      </c>
      <c r="AI99" s="27">
        <f t="shared" si="66"/>
        <v>27461799</v>
      </c>
      <c r="AJ99" s="27">
        <f t="shared" si="66"/>
        <v>26589932</v>
      </c>
      <c r="AK99" s="27">
        <f t="shared" si="66"/>
        <v>32267197</v>
      </c>
      <c r="AL99" s="27">
        <f t="shared" si="66"/>
        <v>33279512</v>
      </c>
      <c r="AM99" s="27">
        <f t="shared" si="66"/>
        <v>36712098</v>
      </c>
      <c r="AN99" s="27">
        <f>+AN100+AN105+AN108+AN113</f>
        <v>155136068</v>
      </c>
      <c r="AO99" s="27">
        <f t="shared" si="66"/>
        <v>352674142</v>
      </c>
      <c r="AP99" s="27">
        <f t="shared" si="66"/>
        <v>41227536</v>
      </c>
      <c r="AQ99" s="27">
        <f t="shared" si="66"/>
        <v>27461799</v>
      </c>
      <c r="AR99" s="27">
        <f t="shared" si="66"/>
        <v>26589932</v>
      </c>
      <c r="AS99" s="27">
        <f t="shared" si="66"/>
        <v>32267197</v>
      </c>
      <c r="AT99" s="27">
        <f>+AT100+AT105+AT108+AT113</f>
        <v>33279512</v>
      </c>
      <c r="AU99" s="27">
        <f>+AU100+AU105+AU108+AU113</f>
        <v>36712098</v>
      </c>
      <c r="AV99" s="27">
        <f t="shared" si="66"/>
        <v>155136068</v>
      </c>
      <c r="AW99" s="27">
        <f t="shared" si="66"/>
        <v>0</v>
      </c>
      <c r="AX99" s="27">
        <f t="shared" si="66"/>
        <v>0</v>
      </c>
      <c r="AY99" s="27">
        <f t="shared" si="66"/>
        <v>0</v>
      </c>
      <c r="AZ99" s="27">
        <f t="shared" si="66"/>
        <v>0</v>
      </c>
      <c r="BA99" s="27">
        <f t="shared" si="66"/>
        <v>0</v>
      </c>
      <c r="BB99" s="27">
        <f t="shared" si="66"/>
        <v>352674142</v>
      </c>
      <c r="BC99" s="25"/>
    </row>
    <row r="100" spans="1:55" s="33" customFormat="1" ht="21" customHeight="1" x14ac:dyDescent="0.2">
      <c r="A100" s="151" t="s">
        <v>247</v>
      </c>
      <c r="B100" s="152"/>
      <c r="C100" s="118" t="s">
        <v>248</v>
      </c>
      <c r="D100" s="31">
        <f t="shared" ref="D100:S101" si="67">+D101</f>
        <v>221000000</v>
      </c>
      <c r="E100" s="31">
        <f>+E101</f>
        <v>0</v>
      </c>
      <c r="F100" s="31">
        <f t="shared" si="67"/>
        <v>0</v>
      </c>
      <c r="G100" s="31">
        <f t="shared" si="67"/>
        <v>221000000</v>
      </c>
      <c r="H100" s="31">
        <f t="shared" si="67"/>
        <v>0</v>
      </c>
      <c r="I100" s="31">
        <f t="shared" si="67"/>
        <v>10553400</v>
      </c>
      <c r="J100" s="31">
        <f t="shared" si="67"/>
        <v>18446400</v>
      </c>
      <c r="K100" s="31">
        <f t="shared" si="67"/>
        <v>95034359</v>
      </c>
      <c r="L100" s="31">
        <f t="shared" si="67"/>
        <v>9978833</v>
      </c>
      <c r="M100" s="31">
        <f t="shared" si="67"/>
        <v>21247875</v>
      </c>
      <c r="N100" s="31">
        <f t="shared" si="67"/>
        <v>3878554</v>
      </c>
      <c r="O100" s="31">
        <f t="shared" si="67"/>
        <v>0</v>
      </c>
      <c r="P100" s="31">
        <f t="shared" si="67"/>
        <v>0</v>
      </c>
      <c r="Q100" s="31">
        <f t="shared" si="67"/>
        <v>0</v>
      </c>
      <c r="R100" s="31">
        <f t="shared" si="67"/>
        <v>0</v>
      </c>
      <c r="S100" s="31">
        <f t="shared" si="67"/>
        <v>0</v>
      </c>
      <c r="T100" s="31">
        <f t="shared" ref="T100:AI101" si="68">+T101</f>
        <v>159139421</v>
      </c>
      <c r="U100" s="31">
        <f t="shared" si="68"/>
        <v>0</v>
      </c>
      <c r="V100" s="31">
        <f t="shared" si="68"/>
        <v>0</v>
      </c>
      <c r="W100" s="31">
        <f t="shared" si="68"/>
        <v>10485344</v>
      </c>
      <c r="X100" s="31">
        <f t="shared" si="68"/>
        <v>9611048</v>
      </c>
      <c r="Y100" s="31">
        <f t="shared" si="68"/>
        <v>23319904</v>
      </c>
      <c r="Z100" s="31">
        <f t="shared" si="68"/>
        <v>110694992</v>
      </c>
      <c r="AA100" s="31">
        <f t="shared" si="68"/>
        <v>4224415</v>
      </c>
      <c r="AB100" s="31">
        <f t="shared" si="68"/>
        <v>0</v>
      </c>
      <c r="AC100" s="31">
        <f t="shared" si="68"/>
        <v>0</v>
      </c>
      <c r="AD100" s="31">
        <f t="shared" si="68"/>
        <v>0</v>
      </c>
      <c r="AE100" s="31">
        <f t="shared" si="68"/>
        <v>0</v>
      </c>
      <c r="AF100" s="31">
        <f t="shared" si="68"/>
        <v>0</v>
      </c>
      <c r="AG100" s="31">
        <f t="shared" si="68"/>
        <v>158335703</v>
      </c>
      <c r="AH100" s="31">
        <f t="shared" si="68"/>
        <v>0</v>
      </c>
      <c r="AI100" s="31">
        <f t="shared" si="68"/>
        <v>0</v>
      </c>
      <c r="AJ100" s="31">
        <f t="shared" ref="AG100:AM101" si="69">+AJ101</f>
        <v>10485344</v>
      </c>
      <c r="AK100" s="31">
        <f t="shared" si="69"/>
        <v>3055815</v>
      </c>
      <c r="AL100" s="31">
        <f t="shared" si="69"/>
        <v>29875137</v>
      </c>
      <c r="AM100" s="31">
        <f t="shared" si="69"/>
        <v>0</v>
      </c>
      <c r="AN100" s="31">
        <f>+AN101</f>
        <v>20694992</v>
      </c>
      <c r="AO100" s="31">
        <f t="shared" ref="AO100:BA101" si="70">+AO101</f>
        <v>64111288</v>
      </c>
      <c r="AP100" s="31">
        <f t="shared" si="70"/>
        <v>0</v>
      </c>
      <c r="AQ100" s="31">
        <f t="shared" si="70"/>
        <v>0</v>
      </c>
      <c r="AR100" s="31">
        <f t="shared" si="70"/>
        <v>10485344</v>
      </c>
      <c r="AS100" s="31">
        <f t="shared" si="70"/>
        <v>3055815</v>
      </c>
      <c r="AT100" s="31">
        <f t="shared" si="70"/>
        <v>29875137</v>
      </c>
      <c r="AU100" s="31">
        <f t="shared" si="70"/>
        <v>0</v>
      </c>
      <c r="AV100" s="31">
        <f t="shared" si="70"/>
        <v>20694992</v>
      </c>
      <c r="AW100" s="31">
        <f t="shared" si="70"/>
        <v>0</v>
      </c>
      <c r="AX100" s="31">
        <f t="shared" si="70"/>
        <v>0</v>
      </c>
      <c r="AY100" s="31">
        <f t="shared" si="70"/>
        <v>0</v>
      </c>
      <c r="AZ100" s="31">
        <f t="shared" si="70"/>
        <v>0</v>
      </c>
      <c r="BA100" s="31">
        <f t="shared" si="70"/>
        <v>0</v>
      </c>
      <c r="BB100" s="31">
        <f>+BB101</f>
        <v>64111288</v>
      </c>
      <c r="BC100" s="25"/>
    </row>
    <row r="101" spans="1:55" ht="21" customHeight="1" x14ac:dyDescent="0.2">
      <c r="A101" s="119" t="s">
        <v>249</v>
      </c>
      <c r="B101" s="120"/>
      <c r="C101" s="121" t="s">
        <v>250</v>
      </c>
      <c r="D101" s="119">
        <f t="shared" si="67"/>
        <v>221000000</v>
      </c>
      <c r="E101" s="119">
        <f>+E102</f>
        <v>0</v>
      </c>
      <c r="F101" s="119">
        <f t="shared" si="67"/>
        <v>0</v>
      </c>
      <c r="G101" s="119">
        <f>+G102</f>
        <v>221000000</v>
      </c>
      <c r="H101" s="119">
        <f t="shared" si="67"/>
        <v>0</v>
      </c>
      <c r="I101" s="119">
        <f t="shared" si="67"/>
        <v>10553400</v>
      </c>
      <c r="J101" s="119">
        <f t="shared" si="67"/>
        <v>18446400</v>
      </c>
      <c r="K101" s="119">
        <f t="shared" si="67"/>
        <v>95034359</v>
      </c>
      <c r="L101" s="119">
        <f t="shared" si="67"/>
        <v>9978833</v>
      </c>
      <c r="M101" s="119">
        <f t="shared" si="67"/>
        <v>21247875</v>
      </c>
      <c r="N101" s="119">
        <f t="shared" si="67"/>
        <v>3878554</v>
      </c>
      <c r="O101" s="119">
        <f t="shared" si="67"/>
        <v>0</v>
      </c>
      <c r="P101" s="119">
        <f t="shared" si="67"/>
        <v>0</v>
      </c>
      <c r="Q101" s="119">
        <f t="shared" si="67"/>
        <v>0</v>
      </c>
      <c r="R101" s="119">
        <f t="shared" si="67"/>
        <v>0</v>
      </c>
      <c r="S101" s="119">
        <f t="shared" si="67"/>
        <v>0</v>
      </c>
      <c r="T101" s="119">
        <f t="shared" si="68"/>
        <v>159139421</v>
      </c>
      <c r="U101" s="119">
        <f t="shared" si="68"/>
        <v>0</v>
      </c>
      <c r="V101" s="119">
        <f t="shared" si="68"/>
        <v>0</v>
      </c>
      <c r="W101" s="119">
        <f t="shared" si="68"/>
        <v>10485344</v>
      </c>
      <c r="X101" s="119">
        <f t="shared" si="68"/>
        <v>9611048</v>
      </c>
      <c r="Y101" s="119">
        <f t="shared" si="68"/>
        <v>23319904</v>
      </c>
      <c r="Z101" s="119">
        <f t="shared" si="68"/>
        <v>110694992</v>
      </c>
      <c r="AA101" s="119">
        <f t="shared" si="68"/>
        <v>4224415</v>
      </c>
      <c r="AB101" s="119">
        <f t="shared" si="68"/>
        <v>0</v>
      </c>
      <c r="AC101" s="119">
        <f t="shared" si="68"/>
        <v>0</v>
      </c>
      <c r="AD101" s="119">
        <f t="shared" si="68"/>
        <v>0</v>
      </c>
      <c r="AE101" s="119">
        <f t="shared" si="68"/>
        <v>0</v>
      </c>
      <c r="AF101" s="119">
        <f t="shared" si="68"/>
        <v>0</v>
      </c>
      <c r="AG101" s="119">
        <f t="shared" si="69"/>
        <v>158335703</v>
      </c>
      <c r="AH101" s="119">
        <f t="shared" si="69"/>
        <v>0</v>
      </c>
      <c r="AI101" s="119">
        <f t="shared" si="68"/>
        <v>0</v>
      </c>
      <c r="AJ101" s="119">
        <f t="shared" si="69"/>
        <v>10485344</v>
      </c>
      <c r="AK101" s="119">
        <f t="shared" si="69"/>
        <v>3055815</v>
      </c>
      <c r="AL101" s="119">
        <f t="shared" si="69"/>
        <v>29875137</v>
      </c>
      <c r="AM101" s="119">
        <f t="shared" si="69"/>
        <v>0</v>
      </c>
      <c r="AN101" s="119">
        <f>+AN102</f>
        <v>20694992</v>
      </c>
      <c r="AO101" s="119">
        <f t="shared" si="70"/>
        <v>64111288</v>
      </c>
      <c r="AP101" s="119">
        <f t="shared" si="70"/>
        <v>0</v>
      </c>
      <c r="AQ101" s="119">
        <f t="shared" si="70"/>
        <v>0</v>
      </c>
      <c r="AR101" s="119">
        <f t="shared" si="70"/>
        <v>10485344</v>
      </c>
      <c r="AS101" s="119">
        <f t="shared" si="70"/>
        <v>3055815</v>
      </c>
      <c r="AT101" s="119">
        <f>+AT102</f>
        <v>29875137</v>
      </c>
      <c r="AU101" s="119">
        <f t="shared" si="70"/>
        <v>0</v>
      </c>
      <c r="AV101" s="119">
        <f t="shared" si="70"/>
        <v>20694992</v>
      </c>
      <c r="AW101" s="119">
        <f t="shared" si="70"/>
        <v>0</v>
      </c>
      <c r="AX101" s="119">
        <f t="shared" si="70"/>
        <v>0</v>
      </c>
      <c r="AY101" s="119">
        <f t="shared" si="70"/>
        <v>0</v>
      </c>
      <c r="AZ101" s="119">
        <f t="shared" si="70"/>
        <v>0</v>
      </c>
      <c r="BA101" s="119">
        <f t="shared" si="70"/>
        <v>0</v>
      </c>
      <c r="BB101" s="119">
        <f>+BB102</f>
        <v>64111288</v>
      </c>
      <c r="BC101" s="25"/>
    </row>
    <row r="102" spans="1:55" ht="21" customHeight="1" x14ac:dyDescent="0.2">
      <c r="A102" s="128" t="s">
        <v>251</v>
      </c>
      <c r="B102" s="137"/>
      <c r="C102" s="153" t="s">
        <v>252</v>
      </c>
      <c r="D102" s="128">
        <f t="shared" ref="D102:AH102" si="71">SUM(D103:D104)</f>
        <v>221000000</v>
      </c>
      <c r="E102" s="128">
        <f t="shared" si="71"/>
        <v>0</v>
      </c>
      <c r="F102" s="128">
        <f>SUM(F103:F104)</f>
        <v>0</v>
      </c>
      <c r="G102" s="128">
        <f t="shared" si="71"/>
        <v>221000000</v>
      </c>
      <c r="H102" s="128">
        <f t="shared" si="71"/>
        <v>0</v>
      </c>
      <c r="I102" s="128">
        <f t="shared" si="71"/>
        <v>10553400</v>
      </c>
      <c r="J102" s="128">
        <f t="shared" si="71"/>
        <v>18446400</v>
      </c>
      <c r="K102" s="128">
        <f t="shared" si="71"/>
        <v>95034359</v>
      </c>
      <c r="L102" s="128">
        <f t="shared" si="71"/>
        <v>9978833</v>
      </c>
      <c r="M102" s="128">
        <f>SUM(M103:M104)</f>
        <v>21247875</v>
      </c>
      <c r="N102" s="128">
        <f t="shared" si="71"/>
        <v>3878554</v>
      </c>
      <c r="O102" s="128">
        <f t="shared" si="71"/>
        <v>0</v>
      </c>
      <c r="P102" s="128">
        <f t="shared" si="71"/>
        <v>0</v>
      </c>
      <c r="Q102" s="128">
        <f t="shared" si="71"/>
        <v>0</v>
      </c>
      <c r="R102" s="128">
        <f t="shared" si="71"/>
        <v>0</v>
      </c>
      <c r="S102" s="128">
        <f t="shared" si="71"/>
        <v>0</v>
      </c>
      <c r="T102" s="128">
        <f t="shared" si="71"/>
        <v>159139421</v>
      </c>
      <c r="U102" s="128">
        <f t="shared" si="71"/>
        <v>0</v>
      </c>
      <c r="V102" s="128">
        <f t="shared" ref="V102:AF102" si="72">SUM(V103:V104)</f>
        <v>0</v>
      </c>
      <c r="W102" s="128">
        <f t="shared" si="72"/>
        <v>10485344</v>
      </c>
      <c r="X102" s="128">
        <f t="shared" si="72"/>
        <v>9611048</v>
      </c>
      <c r="Y102" s="128">
        <f t="shared" si="72"/>
        <v>23319904</v>
      </c>
      <c r="Z102" s="128">
        <f>SUM(Z103:Z104)</f>
        <v>110694992</v>
      </c>
      <c r="AA102" s="128">
        <f t="shared" si="72"/>
        <v>4224415</v>
      </c>
      <c r="AB102" s="128">
        <f t="shared" si="72"/>
        <v>0</v>
      </c>
      <c r="AC102" s="128">
        <f t="shared" si="72"/>
        <v>0</v>
      </c>
      <c r="AD102" s="128">
        <f t="shared" si="72"/>
        <v>0</v>
      </c>
      <c r="AE102" s="128">
        <f t="shared" si="72"/>
        <v>0</v>
      </c>
      <c r="AF102" s="128">
        <f t="shared" si="72"/>
        <v>0</v>
      </c>
      <c r="AG102" s="128">
        <f t="shared" si="71"/>
        <v>158335703</v>
      </c>
      <c r="AH102" s="128">
        <f t="shared" si="71"/>
        <v>0</v>
      </c>
      <c r="AI102" s="128">
        <f t="shared" ref="AI102:AN102" si="73">SUM(AI103:AI104)</f>
        <v>0</v>
      </c>
      <c r="AJ102" s="128">
        <f t="shared" si="73"/>
        <v>10485344</v>
      </c>
      <c r="AK102" s="128">
        <f t="shared" si="73"/>
        <v>3055815</v>
      </c>
      <c r="AL102" s="128">
        <f t="shared" si="73"/>
        <v>29875137</v>
      </c>
      <c r="AM102" s="128">
        <f t="shared" si="73"/>
        <v>0</v>
      </c>
      <c r="AN102" s="128">
        <f t="shared" si="73"/>
        <v>20694992</v>
      </c>
      <c r="AO102" s="128">
        <f>SUM(AO103:AO104)</f>
        <v>64111288</v>
      </c>
      <c r="AP102" s="128">
        <f>SUM(AP103:AP104)</f>
        <v>0</v>
      </c>
      <c r="AQ102" s="128">
        <f t="shared" ref="AQ102:BA102" si="74">SUM(AQ103:AQ104)</f>
        <v>0</v>
      </c>
      <c r="AR102" s="128">
        <f t="shared" si="74"/>
        <v>10485344</v>
      </c>
      <c r="AS102" s="128">
        <f t="shared" si="74"/>
        <v>3055815</v>
      </c>
      <c r="AT102" s="128">
        <f>SUM(AT103:AT104)</f>
        <v>29875137</v>
      </c>
      <c r="AU102" s="128">
        <f>SUM(AU103:AU104)</f>
        <v>0</v>
      </c>
      <c r="AV102" s="128">
        <f t="shared" si="74"/>
        <v>20694992</v>
      </c>
      <c r="AW102" s="128">
        <f t="shared" si="74"/>
        <v>0</v>
      </c>
      <c r="AX102" s="128">
        <f t="shared" si="74"/>
        <v>0</v>
      </c>
      <c r="AY102" s="128">
        <f t="shared" si="74"/>
        <v>0</v>
      </c>
      <c r="AZ102" s="128">
        <f t="shared" si="74"/>
        <v>0</v>
      </c>
      <c r="BA102" s="128">
        <f t="shared" si="74"/>
        <v>0</v>
      </c>
      <c r="BB102" s="128">
        <f>SUM(BB103:BB104)</f>
        <v>64111288</v>
      </c>
      <c r="BC102" s="25"/>
    </row>
    <row r="103" spans="1:55" ht="21" customHeight="1" x14ac:dyDescent="0.2">
      <c r="A103" s="41" t="s">
        <v>253</v>
      </c>
      <c r="B103" s="142" t="s">
        <v>74</v>
      </c>
      <c r="C103" s="138" t="s">
        <v>254</v>
      </c>
      <c r="D103" s="41"/>
      <c r="E103" s="41">
        <v>0</v>
      </c>
      <c r="F103" s="41">
        <v>0</v>
      </c>
      <c r="G103" s="44">
        <f>SUM(D103:E103)-F103</f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1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4">
        <f>SUM(H103:S103)</f>
        <v>0</v>
      </c>
      <c r="U103" s="44">
        <v>0</v>
      </c>
      <c r="V103" s="44">
        <v>0</v>
      </c>
      <c r="W103" s="44">
        <v>0</v>
      </c>
      <c r="X103" s="44">
        <v>0</v>
      </c>
      <c r="Y103" s="44">
        <v>0</v>
      </c>
      <c r="Z103" s="41">
        <v>0</v>
      </c>
      <c r="AA103" s="44">
        <v>0</v>
      </c>
      <c r="AB103" s="44">
        <v>0</v>
      </c>
      <c r="AC103" s="44">
        <v>0</v>
      </c>
      <c r="AD103" s="44">
        <v>0</v>
      </c>
      <c r="AE103" s="44">
        <v>0</v>
      </c>
      <c r="AF103" s="44">
        <v>0</v>
      </c>
      <c r="AG103" s="44">
        <f>SUM(U103:AF103)</f>
        <v>0</v>
      </c>
      <c r="AH103" s="44">
        <v>0</v>
      </c>
      <c r="AI103" s="44">
        <v>0</v>
      </c>
      <c r="AJ103" s="44">
        <v>0</v>
      </c>
      <c r="AK103" s="44">
        <v>0</v>
      </c>
      <c r="AL103" s="44">
        <v>0</v>
      </c>
      <c r="AM103" s="44">
        <v>0</v>
      </c>
      <c r="AN103" s="44">
        <v>0</v>
      </c>
      <c r="AO103" s="44">
        <f>SUM(AH103:AN103)</f>
        <v>0</v>
      </c>
      <c r="AP103" s="44">
        <v>0</v>
      </c>
      <c r="AQ103" s="44">
        <v>0</v>
      </c>
      <c r="AR103" s="44">
        <v>0</v>
      </c>
      <c r="AS103" s="44">
        <v>0</v>
      </c>
      <c r="AT103" s="44">
        <v>0</v>
      </c>
      <c r="AU103" s="41">
        <v>0</v>
      </c>
      <c r="AV103" s="44">
        <v>0</v>
      </c>
      <c r="AW103" s="44">
        <v>0</v>
      </c>
      <c r="AX103" s="44">
        <v>0</v>
      </c>
      <c r="AY103" s="44">
        <v>0</v>
      </c>
      <c r="AZ103" s="44">
        <v>0</v>
      </c>
      <c r="BA103" s="44">
        <v>0</v>
      </c>
      <c r="BB103" s="44">
        <f>SUM(AP103:BA103)</f>
        <v>0</v>
      </c>
      <c r="BC103" s="25"/>
    </row>
    <row r="104" spans="1:55" ht="21" customHeight="1" x14ac:dyDescent="0.2">
      <c r="A104" s="44" t="s">
        <v>255</v>
      </c>
      <c r="B104" s="140" t="s">
        <v>74</v>
      </c>
      <c r="C104" s="141" t="s">
        <v>256</v>
      </c>
      <c r="D104" s="44">
        <v>221000000</v>
      </c>
      <c r="E104" s="41">
        <v>0</v>
      </c>
      <c r="F104" s="41">
        <v>0</v>
      </c>
      <c r="G104" s="44">
        <f>SUM(D104:E104)-F104</f>
        <v>221000000</v>
      </c>
      <c r="H104" s="44">
        <v>0</v>
      </c>
      <c r="I104" s="44">
        <v>10553400</v>
      </c>
      <c r="J104" s="44">
        <v>18446400</v>
      </c>
      <c r="K104" s="44">
        <v>95034359</v>
      </c>
      <c r="L104" s="44">
        <v>9978833</v>
      </c>
      <c r="M104" s="41">
        <v>21247875</v>
      </c>
      <c r="N104" s="44">
        <v>3878554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4">
        <f>SUM(H104:S104)</f>
        <v>159139421</v>
      </c>
      <c r="U104" s="44">
        <v>0</v>
      </c>
      <c r="V104" s="44">
        <v>0</v>
      </c>
      <c r="W104" s="44">
        <v>10485344</v>
      </c>
      <c r="X104" s="44">
        <v>9611048</v>
      </c>
      <c r="Y104" s="44">
        <v>23319904</v>
      </c>
      <c r="Z104" s="41">
        <v>110694992</v>
      </c>
      <c r="AA104" s="44">
        <v>4224415</v>
      </c>
      <c r="AB104" s="44">
        <v>0</v>
      </c>
      <c r="AC104" s="44">
        <v>0</v>
      </c>
      <c r="AD104" s="44">
        <v>0</v>
      </c>
      <c r="AE104" s="44">
        <v>0</v>
      </c>
      <c r="AF104" s="44">
        <v>0</v>
      </c>
      <c r="AG104" s="44">
        <f>SUM(U104:AF104)</f>
        <v>158335703</v>
      </c>
      <c r="AH104" s="44">
        <v>0</v>
      </c>
      <c r="AI104" s="44">
        <v>0</v>
      </c>
      <c r="AJ104" s="44">
        <v>10485344</v>
      </c>
      <c r="AK104" s="44">
        <v>3055815</v>
      </c>
      <c r="AL104" s="44">
        <v>29875137</v>
      </c>
      <c r="AM104" s="44">
        <v>0</v>
      </c>
      <c r="AN104" s="44">
        <v>20694992</v>
      </c>
      <c r="AO104" s="44">
        <f>SUM(AH104:AN104)</f>
        <v>64111288</v>
      </c>
      <c r="AP104" s="44">
        <v>0</v>
      </c>
      <c r="AQ104" s="44">
        <v>0</v>
      </c>
      <c r="AR104" s="44">
        <v>10485344</v>
      </c>
      <c r="AS104" s="44">
        <v>3055815</v>
      </c>
      <c r="AT104" s="44">
        <v>29875137</v>
      </c>
      <c r="AU104" s="41">
        <v>0</v>
      </c>
      <c r="AV104" s="44">
        <v>20694992</v>
      </c>
      <c r="AW104" s="44">
        <v>0</v>
      </c>
      <c r="AX104" s="44">
        <v>0</v>
      </c>
      <c r="AY104" s="44">
        <v>0</v>
      </c>
      <c r="AZ104" s="44">
        <v>0</v>
      </c>
      <c r="BA104" s="44">
        <v>0</v>
      </c>
      <c r="BB104" s="44">
        <f>SUM(AP104:BA104)</f>
        <v>64111288</v>
      </c>
      <c r="BC104" s="25"/>
    </row>
    <row r="105" spans="1:55" ht="21" customHeight="1" x14ac:dyDescent="0.2">
      <c r="A105" s="154" t="s">
        <v>257</v>
      </c>
      <c r="B105" s="155"/>
      <c r="C105" s="156" t="s">
        <v>258</v>
      </c>
      <c r="D105" s="157">
        <f>+D106</f>
        <v>0</v>
      </c>
      <c r="E105" s="157">
        <f t="shared" ref="E105:BB106" si="75">+E106</f>
        <v>0</v>
      </c>
      <c r="F105" s="158">
        <v>0</v>
      </c>
      <c r="G105" s="157">
        <f t="shared" si="75"/>
        <v>0</v>
      </c>
      <c r="H105" s="157">
        <f t="shared" si="75"/>
        <v>0</v>
      </c>
      <c r="I105" s="157">
        <f t="shared" si="75"/>
        <v>0</v>
      </c>
      <c r="J105" s="157">
        <f t="shared" si="75"/>
        <v>0</v>
      </c>
      <c r="K105" s="157">
        <f t="shared" si="75"/>
        <v>0</v>
      </c>
      <c r="L105" s="157">
        <f t="shared" si="75"/>
        <v>0</v>
      </c>
      <c r="M105" s="157">
        <f t="shared" si="75"/>
        <v>0</v>
      </c>
      <c r="N105" s="157">
        <f t="shared" si="75"/>
        <v>0</v>
      </c>
      <c r="O105" s="157">
        <f t="shared" si="75"/>
        <v>0</v>
      </c>
      <c r="P105" s="159">
        <v>0</v>
      </c>
      <c r="Q105" s="157">
        <f t="shared" si="75"/>
        <v>0</v>
      </c>
      <c r="R105" s="157">
        <f t="shared" si="75"/>
        <v>0</v>
      </c>
      <c r="S105" s="157">
        <f t="shared" si="75"/>
        <v>0</v>
      </c>
      <c r="T105" s="157">
        <f>+T106</f>
        <v>0</v>
      </c>
      <c r="U105" s="157">
        <f t="shared" si="75"/>
        <v>0</v>
      </c>
      <c r="V105" s="157">
        <f t="shared" si="75"/>
        <v>0</v>
      </c>
      <c r="W105" s="157">
        <f t="shared" si="75"/>
        <v>0</v>
      </c>
      <c r="X105" s="157">
        <f t="shared" si="75"/>
        <v>0</v>
      </c>
      <c r="Y105" s="157">
        <f t="shared" si="75"/>
        <v>0</v>
      </c>
      <c r="Z105" s="157">
        <f t="shared" si="75"/>
        <v>0</v>
      </c>
      <c r="AA105" s="157">
        <f t="shared" si="75"/>
        <v>0</v>
      </c>
      <c r="AB105" s="157">
        <f t="shared" si="75"/>
        <v>0</v>
      </c>
      <c r="AC105" s="159">
        <v>0</v>
      </c>
      <c r="AD105" s="157">
        <f t="shared" si="75"/>
        <v>0</v>
      </c>
      <c r="AE105" s="157">
        <f t="shared" si="75"/>
        <v>0</v>
      </c>
      <c r="AF105" s="157">
        <f t="shared" si="75"/>
        <v>0</v>
      </c>
      <c r="AG105" s="159">
        <f>SUM(U105:AF105)</f>
        <v>0</v>
      </c>
      <c r="AH105" s="157">
        <f t="shared" si="75"/>
        <v>0</v>
      </c>
      <c r="AI105" s="157">
        <f t="shared" si="75"/>
        <v>0</v>
      </c>
      <c r="AJ105" s="157">
        <f t="shared" si="75"/>
        <v>0</v>
      </c>
      <c r="AK105" s="157">
        <f t="shared" si="75"/>
        <v>0</v>
      </c>
      <c r="AL105" s="157">
        <f t="shared" si="75"/>
        <v>0</v>
      </c>
      <c r="AM105" s="157">
        <f t="shared" si="75"/>
        <v>0</v>
      </c>
      <c r="AN105" s="157">
        <f t="shared" si="75"/>
        <v>0</v>
      </c>
      <c r="AO105" s="157">
        <f t="shared" si="75"/>
        <v>0</v>
      </c>
      <c r="AP105" s="157">
        <f t="shared" si="75"/>
        <v>0</v>
      </c>
      <c r="AQ105" s="157">
        <f t="shared" si="75"/>
        <v>0</v>
      </c>
      <c r="AR105" s="157">
        <f t="shared" si="75"/>
        <v>0</v>
      </c>
      <c r="AS105" s="157">
        <f t="shared" si="75"/>
        <v>0</v>
      </c>
      <c r="AT105" s="157">
        <f>+AT106</f>
        <v>0</v>
      </c>
      <c r="AU105" s="158">
        <v>0</v>
      </c>
      <c r="AV105" s="157">
        <f t="shared" si="75"/>
        <v>0</v>
      </c>
      <c r="AW105" s="157">
        <f t="shared" si="75"/>
        <v>0</v>
      </c>
      <c r="AX105" s="159">
        <v>0</v>
      </c>
      <c r="AY105" s="157">
        <f t="shared" si="75"/>
        <v>0</v>
      </c>
      <c r="AZ105" s="157">
        <f t="shared" si="75"/>
        <v>0</v>
      </c>
      <c r="BA105" s="157">
        <f t="shared" si="75"/>
        <v>0</v>
      </c>
      <c r="BB105" s="157">
        <f t="shared" si="75"/>
        <v>0</v>
      </c>
      <c r="BC105" s="25"/>
    </row>
    <row r="106" spans="1:55" ht="21" customHeight="1" x14ac:dyDescent="0.2">
      <c r="A106" s="119" t="s">
        <v>259</v>
      </c>
      <c r="B106" s="120"/>
      <c r="C106" s="121" t="s">
        <v>260</v>
      </c>
      <c r="D106" s="119">
        <f>+D107</f>
        <v>0</v>
      </c>
      <c r="E106" s="119">
        <f t="shared" si="75"/>
        <v>0</v>
      </c>
      <c r="F106" s="119">
        <f t="shared" si="75"/>
        <v>0</v>
      </c>
      <c r="G106" s="119">
        <f t="shared" si="75"/>
        <v>0</v>
      </c>
      <c r="H106" s="119">
        <f t="shared" si="75"/>
        <v>0</v>
      </c>
      <c r="I106" s="119">
        <f t="shared" si="75"/>
        <v>0</v>
      </c>
      <c r="J106" s="119">
        <f t="shared" si="75"/>
        <v>0</v>
      </c>
      <c r="K106" s="119">
        <f t="shared" si="75"/>
        <v>0</v>
      </c>
      <c r="L106" s="119">
        <f t="shared" si="75"/>
        <v>0</v>
      </c>
      <c r="M106" s="119">
        <f t="shared" si="75"/>
        <v>0</v>
      </c>
      <c r="N106" s="119">
        <f t="shared" si="75"/>
        <v>0</v>
      </c>
      <c r="O106" s="119">
        <f t="shared" si="75"/>
        <v>0</v>
      </c>
      <c r="P106" s="119">
        <f t="shared" si="75"/>
        <v>0</v>
      </c>
      <c r="Q106" s="119">
        <f t="shared" si="75"/>
        <v>0</v>
      </c>
      <c r="R106" s="119">
        <f t="shared" si="75"/>
        <v>0</v>
      </c>
      <c r="S106" s="119">
        <f t="shared" si="75"/>
        <v>0</v>
      </c>
      <c r="T106" s="119">
        <f t="shared" si="75"/>
        <v>0</v>
      </c>
      <c r="U106" s="119">
        <f t="shared" si="75"/>
        <v>0</v>
      </c>
      <c r="V106" s="119">
        <f t="shared" si="75"/>
        <v>0</v>
      </c>
      <c r="W106" s="119">
        <f t="shared" si="75"/>
        <v>0</v>
      </c>
      <c r="X106" s="119">
        <f t="shared" si="75"/>
        <v>0</v>
      </c>
      <c r="Y106" s="119">
        <f t="shared" si="75"/>
        <v>0</v>
      </c>
      <c r="Z106" s="119">
        <f t="shared" si="75"/>
        <v>0</v>
      </c>
      <c r="AA106" s="119">
        <f t="shared" si="75"/>
        <v>0</v>
      </c>
      <c r="AB106" s="119">
        <f t="shared" si="75"/>
        <v>0</v>
      </c>
      <c r="AC106" s="119">
        <f t="shared" si="75"/>
        <v>0</v>
      </c>
      <c r="AD106" s="119">
        <f t="shared" si="75"/>
        <v>0</v>
      </c>
      <c r="AE106" s="119">
        <f t="shared" si="75"/>
        <v>0</v>
      </c>
      <c r="AF106" s="119">
        <f t="shared" si="75"/>
        <v>0</v>
      </c>
      <c r="AG106" s="119">
        <f t="shared" si="75"/>
        <v>0</v>
      </c>
      <c r="AH106" s="119">
        <f t="shared" si="75"/>
        <v>0</v>
      </c>
      <c r="AI106" s="119">
        <f t="shared" si="75"/>
        <v>0</v>
      </c>
      <c r="AJ106" s="119">
        <f t="shared" si="75"/>
        <v>0</v>
      </c>
      <c r="AK106" s="119">
        <f t="shared" si="75"/>
        <v>0</v>
      </c>
      <c r="AL106" s="119">
        <f t="shared" si="75"/>
        <v>0</v>
      </c>
      <c r="AM106" s="119">
        <f t="shared" si="75"/>
        <v>0</v>
      </c>
      <c r="AN106" s="119">
        <f t="shared" si="75"/>
        <v>0</v>
      </c>
      <c r="AO106" s="119">
        <f t="shared" si="75"/>
        <v>0</v>
      </c>
      <c r="AP106" s="119">
        <f t="shared" si="75"/>
        <v>0</v>
      </c>
      <c r="AQ106" s="119">
        <f t="shared" si="75"/>
        <v>0</v>
      </c>
      <c r="AR106" s="119">
        <f t="shared" si="75"/>
        <v>0</v>
      </c>
      <c r="AS106" s="119">
        <f t="shared" si="75"/>
        <v>0</v>
      </c>
      <c r="AT106" s="119">
        <f>+AT107</f>
        <v>0</v>
      </c>
      <c r="AU106" s="119">
        <f t="shared" si="75"/>
        <v>0</v>
      </c>
      <c r="AV106" s="119">
        <f t="shared" si="75"/>
        <v>0</v>
      </c>
      <c r="AW106" s="119">
        <f t="shared" si="75"/>
        <v>0</v>
      </c>
      <c r="AX106" s="119">
        <f t="shared" si="75"/>
        <v>0</v>
      </c>
      <c r="AY106" s="119">
        <f t="shared" si="75"/>
        <v>0</v>
      </c>
      <c r="AZ106" s="119">
        <f t="shared" si="75"/>
        <v>0</v>
      </c>
      <c r="BA106" s="119">
        <f t="shared" si="75"/>
        <v>0</v>
      </c>
      <c r="BB106" s="119">
        <f t="shared" si="75"/>
        <v>0</v>
      </c>
      <c r="BC106" s="25"/>
    </row>
    <row r="107" spans="1:55" ht="21" customHeight="1" x14ac:dyDescent="0.2">
      <c r="A107" s="133" t="s">
        <v>261</v>
      </c>
      <c r="B107" s="144">
        <v>10</v>
      </c>
      <c r="C107" s="145" t="s">
        <v>262</v>
      </c>
      <c r="D107" s="133"/>
      <c r="E107" s="41">
        <v>0</v>
      </c>
      <c r="F107" s="41">
        <v>0</v>
      </c>
      <c r="G107" s="44">
        <f>SUM(D107:E107)-F107</f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1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4">
        <f>SUM(H107:S107)</f>
        <v>0</v>
      </c>
      <c r="U107" s="44">
        <v>0</v>
      </c>
      <c r="V107" s="44">
        <v>0</v>
      </c>
      <c r="W107" s="44">
        <v>0</v>
      </c>
      <c r="X107" s="44">
        <v>0</v>
      </c>
      <c r="Y107" s="44">
        <v>0</v>
      </c>
      <c r="Z107" s="41">
        <v>0</v>
      </c>
      <c r="AA107" s="44">
        <v>0</v>
      </c>
      <c r="AB107" s="44">
        <v>0</v>
      </c>
      <c r="AC107" s="44">
        <v>0</v>
      </c>
      <c r="AD107" s="44">
        <v>0</v>
      </c>
      <c r="AE107" s="44">
        <v>0</v>
      </c>
      <c r="AF107" s="44">
        <v>0</v>
      </c>
      <c r="AG107" s="44">
        <f>SUM(U107:AF107)</f>
        <v>0</v>
      </c>
      <c r="AH107" s="44">
        <v>0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4">
        <v>0</v>
      </c>
      <c r="AO107" s="44">
        <f>SUM(AH107:AN107)</f>
        <v>0</v>
      </c>
      <c r="AP107" s="44">
        <v>0</v>
      </c>
      <c r="AQ107" s="44">
        <v>0</v>
      </c>
      <c r="AR107" s="44">
        <v>0</v>
      </c>
      <c r="AS107" s="44">
        <v>0</v>
      </c>
      <c r="AT107" s="44">
        <v>0</v>
      </c>
      <c r="AU107" s="41">
        <v>0</v>
      </c>
      <c r="AV107" s="44">
        <v>0</v>
      </c>
      <c r="AW107" s="44">
        <v>0</v>
      </c>
      <c r="AX107" s="44">
        <v>0</v>
      </c>
      <c r="AY107" s="44">
        <v>0</v>
      </c>
      <c r="AZ107" s="44">
        <v>0</v>
      </c>
      <c r="BA107" s="44">
        <v>0</v>
      </c>
      <c r="BB107" s="44">
        <f>SUM(AP107:BA107)</f>
        <v>0</v>
      </c>
      <c r="BC107" s="25"/>
    </row>
    <row r="108" spans="1:55" s="161" customFormat="1" ht="21" customHeight="1" x14ac:dyDescent="0.2">
      <c r="A108" s="31" t="s">
        <v>263</v>
      </c>
      <c r="B108" s="32"/>
      <c r="C108" s="118" t="s">
        <v>264</v>
      </c>
      <c r="D108" s="31">
        <f>+D109</f>
        <v>750000000</v>
      </c>
      <c r="E108" s="31">
        <f t="shared" ref="E108:BB109" si="76">+E109</f>
        <v>0</v>
      </c>
      <c r="F108" s="31">
        <f>+F109</f>
        <v>0</v>
      </c>
      <c r="G108" s="31">
        <f t="shared" si="76"/>
        <v>750000000</v>
      </c>
      <c r="H108" s="31">
        <f>+H109</f>
        <v>750000000</v>
      </c>
      <c r="I108" s="31">
        <f t="shared" si="76"/>
        <v>0</v>
      </c>
      <c r="J108" s="31">
        <f t="shared" si="76"/>
        <v>0</v>
      </c>
      <c r="K108" s="31">
        <f t="shared" si="76"/>
        <v>0</v>
      </c>
      <c r="L108" s="31">
        <f t="shared" si="76"/>
        <v>0</v>
      </c>
      <c r="M108" s="31">
        <f t="shared" si="76"/>
        <v>0</v>
      </c>
      <c r="N108" s="31">
        <f t="shared" si="76"/>
        <v>0</v>
      </c>
      <c r="O108" s="31">
        <f t="shared" si="76"/>
        <v>0</v>
      </c>
      <c r="P108" s="31">
        <f t="shared" si="76"/>
        <v>0</v>
      </c>
      <c r="Q108" s="31">
        <f t="shared" si="76"/>
        <v>0</v>
      </c>
      <c r="R108" s="31">
        <f t="shared" si="76"/>
        <v>0</v>
      </c>
      <c r="S108" s="31">
        <f t="shared" si="76"/>
        <v>0</v>
      </c>
      <c r="T108" s="31">
        <f t="shared" si="76"/>
        <v>750000000</v>
      </c>
      <c r="U108" s="31">
        <f t="shared" si="76"/>
        <v>41227536</v>
      </c>
      <c r="V108" s="31">
        <f t="shared" si="76"/>
        <v>30980801</v>
      </c>
      <c r="W108" s="31">
        <f t="shared" si="76"/>
        <v>24721473</v>
      </c>
      <c r="X108" s="31">
        <f t="shared" si="76"/>
        <v>44282623</v>
      </c>
      <c r="Y108" s="31">
        <f t="shared" si="76"/>
        <v>42490155</v>
      </c>
      <c r="Z108" s="31">
        <f t="shared" si="76"/>
        <v>48786473</v>
      </c>
      <c r="AA108" s="31">
        <f t="shared" si="76"/>
        <v>53285209</v>
      </c>
      <c r="AB108" s="31">
        <f t="shared" si="76"/>
        <v>0</v>
      </c>
      <c r="AC108" s="31">
        <f t="shared" si="76"/>
        <v>0</v>
      </c>
      <c r="AD108" s="31">
        <f t="shared" si="76"/>
        <v>0</v>
      </c>
      <c r="AE108" s="31">
        <f t="shared" si="76"/>
        <v>0</v>
      </c>
      <c r="AF108" s="31">
        <f t="shared" si="76"/>
        <v>0</v>
      </c>
      <c r="AG108" s="31">
        <f t="shared" si="76"/>
        <v>285774270</v>
      </c>
      <c r="AH108" s="31">
        <f t="shared" si="76"/>
        <v>41227536</v>
      </c>
      <c r="AI108" s="31">
        <f t="shared" si="76"/>
        <v>27461799</v>
      </c>
      <c r="AJ108" s="31">
        <f t="shared" si="76"/>
        <v>16104588</v>
      </c>
      <c r="AK108" s="31">
        <f t="shared" si="76"/>
        <v>29211382</v>
      </c>
      <c r="AL108" s="31">
        <f t="shared" si="76"/>
        <v>3404375</v>
      </c>
      <c r="AM108" s="31">
        <f t="shared" si="76"/>
        <v>36712098</v>
      </c>
      <c r="AN108" s="31">
        <f t="shared" si="76"/>
        <v>4011729</v>
      </c>
      <c r="AO108" s="31">
        <f t="shared" si="76"/>
        <v>158133507</v>
      </c>
      <c r="AP108" s="31">
        <f t="shared" si="76"/>
        <v>41227536</v>
      </c>
      <c r="AQ108" s="31">
        <f t="shared" si="76"/>
        <v>27461799</v>
      </c>
      <c r="AR108" s="31">
        <f t="shared" si="76"/>
        <v>16104588</v>
      </c>
      <c r="AS108" s="31">
        <f t="shared" si="76"/>
        <v>29211382</v>
      </c>
      <c r="AT108" s="31">
        <f>+AT109</f>
        <v>3404375</v>
      </c>
      <c r="AU108" s="31">
        <f t="shared" si="76"/>
        <v>36712098</v>
      </c>
      <c r="AV108" s="31">
        <f t="shared" si="76"/>
        <v>4011729</v>
      </c>
      <c r="AW108" s="31">
        <f t="shared" si="76"/>
        <v>0</v>
      </c>
      <c r="AX108" s="31">
        <f t="shared" si="76"/>
        <v>0</v>
      </c>
      <c r="AY108" s="31">
        <f t="shared" si="76"/>
        <v>0</v>
      </c>
      <c r="AZ108" s="31">
        <f t="shared" si="76"/>
        <v>0</v>
      </c>
      <c r="BA108" s="31">
        <f t="shared" si="76"/>
        <v>0</v>
      </c>
      <c r="BB108" s="31">
        <f t="shared" si="76"/>
        <v>158133507</v>
      </c>
      <c r="BC108" s="160"/>
    </row>
    <row r="109" spans="1:55" ht="21" customHeight="1" x14ac:dyDescent="0.2">
      <c r="A109" s="119" t="s">
        <v>265</v>
      </c>
      <c r="B109" s="120"/>
      <c r="C109" s="121" t="s">
        <v>266</v>
      </c>
      <c r="D109" s="119">
        <f>+D110</f>
        <v>750000000</v>
      </c>
      <c r="E109" s="119">
        <f t="shared" si="76"/>
        <v>0</v>
      </c>
      <c r="F109" s="119">
        <f t="shared" si="76"/>
        <v>0</v>
      </c>
      <c r="G109" s="119">
        <f>+G110</f>
        <v>750000000</v>
      </c>
      <c r="H109" s="119">
        <f t="shared" si="76"/>
        <v>750000000</v>
      </c>
      <c r="I109" s="119">
        <f t="shared" si="76"/>
        <v>0</v>
      </c>
      <c r="J109" s="119">
        <f t="shared" si="76"/>
        <v>0</v>
      </c>
      <c r="K109" s="119">
        <f t="shared" si="76"/>
        <v>0</v>
      </c>
      <c r="L109" s="119">
        <f t="shared" si="76"/>
        <v>0</v>
      </c>
      <c r="M109" s="119">
        <f t="shared" si="76"/>
        <v>0</v>
      </c>
      <c r="N109" s="119">
        <f t="shared" si="76"/>
        <v>0</v>
      </c>
      <c r="O109" s="119">
        <f t="shared" si="76"/>
        <v>0</v>
      </c>
      <c r="P109" s="119">
        <f t="shared" si="76"/>
        <v>0</v>
      </c>
      <c r="Q109" s="119">
        <f t="shared" si="76"/>
        <v>0</v>
      </c>
      <c r="R109" s="119">
        <f t="shared" si="76"/>
        <v>0</v>
      </c>
      <c r="S109" s="119">
        <f t="shared" si="76"/>
        <v>0</v>
      </c>
      <c r="T109" s="119">
        <f t="shared" si="76"/>
        <v>750000000</v>
      </c>
      <c r="U109" s="119">
        <f t="shared" si="76"/>
        <v>41227536</v>
      </c>
      <c r="V109" s="119">
        <f t="shared" si="76"/>
        <v>30980801</v>
      </c>
      <c r="W109" s="119">
        <f t="shared" si="76"/>
        <v>24721473</v>
      </c>
      <c r="X109" s="119">
        <f t="shared" si="76"/>
        <v>44282623</v>
      </c>
      <c r="Y109" s="119">
        <f t="shared" si="76"/>
        <v>42490155</v>
      </c>
      <c r="Z109" s="119">
        <f t="shared" si="76"/>
        <v>48786473</v>
      </c>
      <c r="AA109" s="119">
        <f t="shared" si="76"/>
        <v>53285209</v>
      </c>
      <c r="AB109" s="119">
        <f t="shared" si="76"/>
        <v>0</v>
      </c>
      <c r="AC109" s="119">
        <f t="shared" si="76"/>
        <v>0</v>
      </c>
      <c r="AD109" s="119">
        <f t="shared" si="76"/>
        <v>0</v>
      </c>
      <c r="AE109" s="119">
        <f t="shared" si="76"/>
        <v>0</v>
      </c>
      <c r="AF109" s="119">
        <f t="shared" si="76"/>
        <v>0</v>
      </c>
      <c r="AG109" s="119">
        <f t="shared" si="76"/>
        <v>285774270</v>
      </c>
      <c r="AH109" s="119">
        <f t="shared" si="76"/>
        <v>41227536</v>
      </c>
      <c r="AI109" s="119">
        <f t="shared" si="76"/>
        <v>27461799</v>
      </c>
      <c r="AJ109" s="119">
        <f t="shared" si="76"/>
        <v>16104588</v>
      </c>
      <c r="AK109" s="119">
        <f t="shared" si="76"/>
        <v>29211382</v>
      </c>
      <c r="AL109" s="119">
        <f t="shared" si="76"/>
        <v>3404375</v>
      </c>
      <c r="AM109" s="119">
        <f t="shared" si="76"/>
        <v>36712098</v>
      </c>
      <c r="AN109" s="119">
        <f t="shared" si="76"/>
        <v>4011729</v>
      </c>
      <c r="AO109" s="119">
        <f t="shared" si="76"/>
        <v>158133507</v>
      </c>
      <c r="AP109" s="119">
        <f t="shared" si="76"/>
        <v>41227536</v>
      </c>
      <c r="AQ109" s="119">
        <f t="shared" si="76"/>
        <v>27461799</v>
      </c>
      <c r="AR109" s="119">
        <f t="shared" si="76"/>
        <v>16104588</v>
      </c>
      <c r="AS109" s="119">
        <f>+AS110</f>
        <v>29211382</v>
      </c>
      <c r="AT109" s="119">
        <f>+AT110</f>
        <v>3404375</v>
      </c>
      <c r="AU109" s="119">
        <f t="shared" si="76"/>
        <v>36712098</v>
      </c>
      <c r="AV109" s="119">
        <f t="shared" si="76"/>
        <v>4011729</v>
      </c>
      <c r="AW109" s="119">
        <f t="shared" si="76"/>
        <v>0</v>
      </c>
      <c r="AX109" s="119">
        <f t="shared" si="76"/>
        <v>0</v>
      </c>
      <c r="AY109" s="119">
        <f t="shared" si="76"/>
        <v>0</v>
      </c>
      <c r="AZ109" s="119">
        <f t="shared" si="76"/>
        <v>0</v>
      </c>
      <c r="BA109" s="119">
        <f t="shared" si="76"/>
        <v>0</v>
      </c>
      <c r="BB109" s="119">
        <f t="shared" si="76"/>
        <v>158133507</v>
      </c>
      <c r="BC109" s="25"/>
    </row>
    <row r="110" spans="1:55" ht="21" customHeight="1" x14ac:dyDescent="0.2">
      <c r="A110" s="128" t="s">
        <v>267</v>
      </c>
      <c r="B110" s="137"/>
      <c r="C110" s="153" t="s">
        <v>268</v>
      </c>
      <c r="D110" s="128">
        <f t="shared" ref="D110:S110" si="77">SUM(D111:D112)</f>
        <v>750000000</v>
      </c>
      <c r="E110" s="128">
        <f>SUM(E111:E112)</f>
        <v>0</v>
      </c>
      <c r="F110" s="128">
        <f t="shared" si="77"/>
        <v>0</v>
      </c>
      <c r="G110" s="128">
        <f>SUM(G111:G112)</f>
        <v>750000000</v>
      </c>
      <c r="H110" s="128">
        <f t="shared" si="77"/>
        <v>750000000</v>
      </c>
      <c r="I110" s="128">
        <f t="shared" si="77"/>
        <v>0</v>
      </c>
      <c r="J110" s="128">
        <f t="shared" si="77"/>
        <v>0</v>
      </c>
      <c r="K110" s="128">
        <f t="shared" si="77"/>
        <v>0</v>
      </c>
      <c r="L110" s="128">
        <f t="shared" si="77"/>
        <v>0</v>
      </c>
      <c r="M110" s="128">
        <f>SUM(M111:M112)</f>
        <v>0</v>
      </c>
      <c r="N110" s="128">
        <f t="shared" si="77"/>
        <v>0</v>
      </c>
      <c r="O110" s="128">
        <f t="shared" si="77"/>
        <v>0</v>
      </c>
      <c r="P110" s="128">
        <f t="shared" si="77"/>
        <v>0</v>
      </c>
      <c r="Q110" s="128">
        <f t="shared" si="77"/>
        <v>0</v>
      </c>
      <c r="R110" s="128">
        <f t="shared" si="77"/>
        <v>0</v>
      </c>
      <c r="S110" s="128">
        <f t="shared" si="77"/>
        <v>0</v>
      </c>
      <c r="T110" s="128">
        <f>SUM(T111:T112)</f>
        <v>750000000</v>
      </c>
      <c r="U110" s="128">
        <f>SUM(U111:U112)</f>
        <v>41227536</v>
      </c>
      <c r="V110" s="128">
        <f t="shared" ref="V110:AF110" si="78">SUM(V111:V112)</f>
        <v>30980801</v>
      </c>
      <c r="W110" s="128">
        <f t="shared" si="78"/>
        <v>24721473</v>
      </c>
      <c r="X110" s="128">
        <f t="shared" si="78"/>
        <v>44282623</v>
      </c>
      <c r="Y110" s="128">
        <f t="shared" si="78"/>
        <v>42490155</v>
      </c>
      <c r="Z110" s="128">
        <f>SUM(Z111:Z112)</f>
        <v>48786473</v>
      </c>
      <c r="AA110" s="128">
        <f t="shared" si="78"/>
        <v>53285209</v>
      </c>
      <c r="AB110" s="128">
        <f t="shared" si="78"/>
        <v>0</v>
      </c>
      <c r="AC110" s="128">
        <f t="shared" si="78"/>
        <v>0</v>
      </c>
      <c r="AD110" s="128">
        <f t="shared" si="78"/>
        <v>0</v>
      </c>
      <c r="AE110" s="128">
        <f t="shared" si="78"/>
        <v>0</v>
      </c>
      <c r="AF110" s="128">
        <f t="shared" si="78"/>
        <v>0</v>
      </c>
      <c r="AG110" s="128">
        <f>SUM(AG111:AG112)</f>
        <v>285774270</v>
      </c>
      <c r="AH110" s="128">
        <f>SUM(AH111:AH112)</f>
        <v>41227536</v>
      </c>
      <c r="AI110" s="128">
        <f t="shared" ref="AI110:AN110" si="79">SUM(AI111:AI112)</f>
        <v>27461799</v>
      </c>
      <c r="AJ110" s="128">
        <f t="shared" si="79"/>
        <v>16104588</v>
      </c>
      <c r="AK110" s="128">
        <f t="shared" si="79"/>
        <v>29211382</v>
      </c>
      <c r="AL110" s="128">
        <f t="shared" si="79"/>
        <v>3404375</v>
      </c>
      <c r="AM110" s="128">
        <f t="shared" si="79"/>
        <v>36712098</v>
      </c>
      <c r="AN110" s="128">
        <f t="shared" si="79"/>
        <v>4011729</v>
      </c>
      <c r="AO110" s="128">
        <f>SUM(AO111:AO112)</f>
        <v>158133507</v>
      </c>
      <c r="AP110" s="128">
        <f>SUM(AP111:AP112)</f>
        <v>41227536</v>
      </c>
      <c r="AQ110" s="128">
        <f t="shared" ref="AQ110:BA110" si="80">SUM(AQ111:AQ112)</f>
        <v>27461799</v>
      </c>
      <c r="AR110" s="128">
        <f t="shared" si="80"/>
        <v>16104588</v>
      </c>
      <c r="AS110" s="128">
        <f>SUM(AS111:AS112)</f>
        <v>29211382</v>
      </c>
      <c r="AT110" s="128">
        <f>SUM(AT111:AT112)</f>
        <v>3404375</v>
      </c>
      <c r="AU110" s="128">
        <f>SUM(AU111:AU112)</f>
        <v>36712098</v>
      </c>
      <c r="AV110" s="128">
        <f t="shared" si="80"/>
        <v>4011729</v>
      </c>
      <c r="AW110" s="128">
        <f t="shared" si="80"/>
        <v>0</v>
      </c>
      <c r="AX110" s="128">
        <f t="shared" si="80"/>
        <v>0</v>
      </c>
      <c r="AY110" s="128">
        <f t="shared" si="80"/>
        <v>0</v>
      </c>
      <c r="AZ110" s="128">
        <f t="shared" si="80"/>
        <v>0</v>
      </c>
      <c r="BA110" s="128">
        <f t="shared" si="80"/>
        <v>0</v>
      </c>
      <c r="BB110" s="128">
        <f>SUM(BB111:BB112)</f>
        <v>158133507</v>
      </c>
      <c r="BC110" s="25"/>
    </row>
    <row r="111" spans="1:55" ht="21" customHeight="1" x14ac:dyDescent="0.2">
      <c r="A111" s="133" t="s">
        <v>269</v>
      </c>
      <c r="B111" s="144">
        <v>10</v>
      </c>
      <c r="C111" s="138" t="s">
        <v>270</v>
      </c>
      <c r="D111" s="41">
        <v>500000000</v>
      </c>
      <c r="E111" s="41">
        <v>0</v>
      </c>
      <c r="F111" s="41">
        <v>0</v>
      </c>
      <c r="G111" s="44">
        <f>SUM(D111:E111)-F111</f>
        <v>500000000</v>
      </c>
      <c r="H111" s="44">
        <v>500000000</v>
      </c>
      <c r="I111" s="44">
        <v>0</v>
      </c>
      <c r="J111" s="44">
        <v>0</v>
      </c>
      <c r="K111" s="44">
        <v>0</v>
      </c>
      <c r="L111" s="44">
        <v>0</v>
      </c>
      <c r="M111" s="41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4">
        <f>SUM(H111:S111)</f>
        <v>500000000</v>
      </c>
      <c r="U111" s="44">
        <v>23795957</v>
      </c>
      <c r="V111" s="44">
        <v>26490469</v>
      </c>
      <c r="W111" s="44">
        <v>18872674</v>
      </c>
      <c r="X111" s="44">
        <v>36561674</v>
      </c>
      <c r="Y111" s="44">
        <v>28115592</v>
      </c>
      <c r="Z111" s="41">
        <v>32093921</v>
      </c>
      <c r="AA111" s="44">
        <v>33965546</v>
      </c>
      <c r="AB111" s="44">
        <v>0</v>
      </c>
      <c r="AC111" s="44">
        <v>0</v>
      </c>
      <c r="AD111" s="44">
        <v>0</v>
      </c>
      <c r="AE111" s="44">
        <v>0</v>
      </c>
      <c r="AF111" s="44">
        <v>0</v>
      </c>
      <c r="AG111" s="44">
        <f>SUM(U111:AF111)</f>
        <v>199895833</v>
      </c>
      <c r="AH111" s="44">
        <v>23795957</v>
      </c>
      <c r="AI111" s="44">
        <v>24064734</v>
      </c>
      <c r="AJ111" s="44">
        <v>12927686</v>
      </c>
      <c r="AK111" s="44">
        <v>21490433</v>
      </c>
      <c r="AL111" s="44">
        <v>2808129</v>
      </c>
      <c r="AM111" s="44">
        <v>20019546</v>
      </c>
      <c r="AN111" s="44">
        <v>14436026</v>
      </c>
      <c r="AO111" s="44">
        <f>SUM(AH111:AN111)</f>
        <v>119542511</v>
      </c>
      <c r="AP111" s="44">
        <v>23795957</v>
      </c>
      <c r="AQ111" s="44">
        <v>24064734</v>
      </c>
      <c r="AR111" s="44">
        <v>12927686</v>
      </c>
      <c r="AS111" s="44">
        <v>21490433</v>
      </c>
      <c r="AT111" s="44">
        <v>2808129</v>
      </c>
      <c r="AU111" s="41">
        <v>20019546</v>
      </c>
      <c r="AV111" s="44">
        <v>14436026</v>
      </c>
      <c r="AW111" s="44">
        <v>0</v>
      </c>
      <c r="AX111" s="44">
        <v>0</v>
      </c>
      <c r="AY111" s="44">
        <v>0</v>
      </c>
      <c r="AZ111" s="44">
        <v>0</v>
      </c>
      <c r="BA111" s="44">
        <v>0</v>
      </c>
      <c r="BB111" s="44">
        <f>SUM(AP111:BA111)</f>
        <v>119542511</v>
      </c>
      <c r="BC111" s="25"/>
    </row>
    <row r="112" spans="1:55" ht="21" customHeight="1" x14ac:dyDescent="0.2">
      <c r="A112" s="148" t="s">
        <v>271</v>
      </c>
      <c r="B112" s="162">
        <v>10</v>
      </c>
      <c r="C112" s="163" t="s">
        <v>272</v>
      </c>
      <c r="D112" s="84">
        <v>250000000</v>
      </c>
      <c r="E112" s="41">
        <v>0</v>
      </c>
      <c r="F112" s="41">
        <v>0</v>
      </c>
      <c r="G112" s="44">
        <f>SUM(D112:E112)-F112</f>
        <v>250000000</v>
      </c>
      <c r="H112" s="44">
        <v>250000000</v>
      </c>
      <c r="I112" s="44">
        <v>0</v>
      </c>
      <c r="J112" s="44">
        <v>0</v>
      </c>
      <c r="K112" s="44">
        <v>0</v>
      </c>
      <c r="L112" s="44">
        <v>0</v>
      </c>
      <c r="M112" s="41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f>SUM(H112:S112)</f>
        <v>250000000</v>
      </c>
      <c r="U112" s="44">
        <v>17431579</v>
      </c>
      <c r="V112" s="44">
        <v>4490332</v>
      </c>
      <c r="W112" s="44">
        <v>5848799</v>
      </c>
      <c r="X112" s="44">
        <v>7720949</v>
      </c>
      <c r="Y112" s="44">
        <v>14374563</v>
      </c>
      <c r="Z112" s="41">
        <v>16692552</v>
      </c>
      <c r="AA112" s="44">
        <v>19319663</v>
      </c>
      <c r="AB112" s="44">
        <v>0</v>
      </c>
      <c r="AC112" s="44">
        <v>0</v>
      </c>
      <c r="AD112" s="44">
        <v>0</v>
      </c>
      <c r="AE112" s="44">
        <v>0</v>
      </c>
      <c r="AF112" s="44">
        <v>0</v>
      </c>
      <c r="AG112" s="44">
        <f>SUM(U112:AF112)</f>
        <v>85878437</v>
      </c>
      <c r="AH112" s="44">
        <v>17431579</v>
      </c>
      <c r="AI112" s="44">
        <v>3397065</v>
      </c>
      <c r="AJ112" s="44">
        <v>3176902</v>
      </c>
      <c r="AK112" s="44">
        <v>7720949</v>
      </c>
      <c r="AL112" s="44">
        <v>596246</v>
      </c>
      <c r="AM112" s="44">
        <v>16692552</v>
      </c>
      <c r="AN112" s="44">
        <v>-10424297</v>
      </c>
      <c r="AO112" s="44">
        <f>SUM(AH112:AN112)</f>
        <v>38590996</v>
      </c>
      <c r="AP112" s="44">
        <v>17431579</v>
      </c>
      <c r="AQ112" s="44">
        <v>3397065</v>
      </c>
      <c r="AR112" s="44">
        <v>3176902</v>
      </c>
      <c r="AS112" s="44">
        <v>7720949</v>
      </c>
      <c r="AT112" s="44">
        <v>596246</v>
      </c>
      <c r="AU112" s="41">
        <v>16692552</v>
      </c>
      <c r="AV112" s="44">
        <v>-10424297</v>
      </c>
      <c r="AW112" s="44">
        <v>0</v>
      </c>
      <c r="AX112" s="44">
        <v>0</v>
      </c>
      <c r="AY112" s="44">
        <v>0</v>
      </c>
      <c r="AZ112" s="44">
        <v>0</v>
      </c>
      <c r="BA112" s="44">
        <v>0</v>
      </c>
      <c r="BB112" s="44">
        <f>SUM(AP112:BA112)</f>
        <v>38590996</v>
      </c>
      <c r="BC112" s="25"/>
    </row>
    <row r="113" spans="1:55" s="161" customFormat="1" ht="21" customHeight="1" x14ac:dyDescent="0.2">
      <c r="A113" s="31" t="s">
        <v>273</v>
      </c>
      <c r="B113" s="164"/>
      <c r="C113" s="156" t="s">
        <v>274</v>
      </c>
      <c r="D113" s="31">
        <f>+D114</f>
        <v>1163925120</v>
      </c>
      <c r="E113" s="31">
        <f t="shared" ref="E113:BB113" si="81">+E114</f>
        <v>0</v>
      </c>
      <c r="F113" s="31">
        <f t="shared" si="81"/>
        <v>0</v>
      </c>
      <c r="G113" s="31">
        <f t="shared" si="81"/>
        <v>1163925120</v>
      </c>
      <c r="H113" s="31">
        <f t="shared" si="81"/>
        <v>0</v>
      </c>
      <c r="I113" s="31">
        <f t="shared" si="81"/>
        <v>0</v>
      </c>
      <c r="J113" s="31">
        <f t="shared" si="81"/>
        <v>0</v>
      </c>
      <c r="K113" s="31">
        <f t="shared" si="81"/>
        <v>0</v>
      </c>
      <c r="L113" s="31">
        <f t="shared" si="81"/>
        <v>0</v>
      </c>
      <c r="M113" s="31">
        <f t="shared" si="81"/>
        <v>131500000</v>
      </c>
      <c r="N113" s="31">
        <f t="shared" si="81"/>
        <v>0</v>
      </c>
      <c r="O113" s="31">
        <f t="shared" si="81"/>
        <v>0</v>
      </c>
      <c r="P113" s="31">
        <f t="shared" si="81"/>
        <v>0</v>
      </c>
      <c r="Q113" s="31">
        <f t="shared" si="81"/>
        <v>0</v>
      </c>
      <c r="R113" s="31">
        <f t="shared" si="81"/>
        <v>0</v>
      </c>
      <c r="S113" s="31">
        <f t="shared" si="81"/>
        <v>0</v>
      </c>
      <c r="T113" s="31">
        <f t="shared" si="81"/>
        <v>131500000</v>
      </c>
      <c r="U113" s="31">
        <f t="shared" si="81"/>
        <v>0</v>
      </c>
      <c r="V113" s="31">
        <f t="shared" si="81"/>
        <v>0</v>
      </c>
      <c r="W113" s="31">
        <f t="shared" si="81"/>
        <v>0</v>
      </c>
      <c r="X113" s="31">
        <f t="shared" si="81"/>
        <v>0</v>
      </c>
      <c r="Y113" s="31">
        <f t="shared" si="81"/>
        <v>0</v>
      </c>
      <c r="Z113" s="31">
        <f t="shared" si="81"/>
        <v>0</v>
      </c>
      <c r="AA113" s="31">
        <f t="shared" si="81"/>
        <v>130429347</v>
      </c>
      <c r="AB113" s="31">
        <f t="shared" si="81"/>
        <v>0</v>
      </c>
      <c r="AC113" s="31">
        <f t="shared" si="81"/>
        <v>0</v>
      </c>
      <c r="AD113" s="31">
        <f t="shared" si="81"/>
        <v>0</v>
      </c>
      <c r="AE113" s="31">
        <f t="shared" si="81"/>
        <v>0</v>
      </c>
      <c r="AF113" s="31">
        <f t="shared" si="81"/>
        <v>0</v>
      </c>
      <c r="AG113" s="31">
        <f t="shared" si="81"/>
        <v>130429347</v>
      </c>
      <c r="AH113" s="31">
        <f t="shared" si="81"/>
        <v>0</v>
      </c>
      <c r="AI113" s="31">
        <f t="shared" si="81"/>
        <v>0</v>
      </c>
      <c r="AJ113" s="31">
        <f t="shared" si="81"/>
        <v>0</v>
      </c>
      <c r="AK113" s="31">
        <f t="shared" si="81"/>
        <v>0</v>
      </c>
      <c r="AL113" s="31">
        <f t="shared" si="81"/>
        <v>0</v>
      </c>
      <c r="AM113" s="31">
        <f t="shared" si="81"/>
        <v>0</v>
      </c>
      <c r="AN113" s="31">
        <f t="shared" si="81"/>
        <v>130429347</v>
      </c>
      <c r="AO113" s="31">
        <f t="shared" si="81"/>
        <v>130429347</v>
      </c>
      <c r="AP113" s="31">
        <f t="shared" si="81"/>
        <v>0</v>
      </c>
      <c r="AQ113" s="31">
        <f t="shared" si="81"/>
        <v>0</v>
      </c>
      <c r="AR113" s="31">
        <f t="shared" si="81"/>
        <v>0</v>
      </c>
      <c r="AS113" s="31">
        <f t="shared" si="81"/>
        <v>0</v>
      </c>
      <c r="AT113" s="31">
        <f>+AT114</f>
        <v>0</v>
      </c>
      <c r="AU113" s="31">
        <f t="shared" si="81"/>
        <v>0</v>
      </c>
      <c r="AV113" s="31">
        <f t="shared" si="81"/>
        <v>130429347</v>
      </c>
      <c r="AW113" s="31">
        <f t="shared" si="81"/>
        <v>0</v>
      </c>
      <c r="AX113" s="31">
        <f t="shared" si="81"/>
        <v>0</v>
      </c>
      <c r="AY113" s="31">
        <f t="shared" si="81"/>
        <v>0</v>
      </c>
      <c r="AZ113" s="31">
        <f t="shared" si="81"/>
        <v>0</v>
      </c>
      <c r="BA113" s="31">
        <f t="shared" si="81"/>
        <v>0</v>
      </c>
      <c r="BB113" s="31">
        <f t="shared" si="81"/>
        <v>130429347</v>
      </c>
      <c r="BC113" s="160"/>
    </row>
    <row r="114" spans="1:55" ht="21" customHeight="1" x14ac:dyDescent="0.2">
      <c r="A114" s="165" t="s">
        <v>275</v>
      </c>
      <c r="B114" s="120"/>
      <c r="C114" s="166" t="s">
        <v>276</v>
      </c>
      <c r="D114" s="165">
        <f t="shared" ref="D114:S114" si="82">SUM(D115:D116)</f>
        <v>1163925120</v>
      </c>
      <c r="E114" s="165">
        <f t="shared" si="82"/>
        <v>0</v>
      </c>
      <c r="F114" s="165">
        <f t="shared" si="82"/>
        <v>0</v>
      </c>
      <c r="G114" s="165">
        <f t="shared" si="82"/>
        <v>1163925120</v>
      </c>
      <c r="H114" s="119">
        <f t="shared" si="82"/>
        <v>0</v>
      </c>
      <c r="I114" s="119">
        <f t="shared" si="82"/>
        <v>0</v>
      </c>
      <c r="J114" s="165">
        <f t="shared" si="82"/>
        <v>0</v>
      </c>
      <c r="K114" s="119">
        <f t="shared" si="82"/>
        <v>0</v>
      </c>
      <c r="L114" s="119">
        <f t="shared" si="82"/>
        <v>0</v>
      </c>
      <c r="M114" s="119">
        <f>SUM(M115:M116)</f>
        <v>131500000</v>
      </c>
      <c r="N114" s="119">
        <f t="shared" si="82"/>
        <v>0</v>
      </c>
      <c r="O114" s="119">
        <f t="shared" si="82"/>
        <v>0</v>
      </c>
      <c r="P114" s="119">
        <f t="shared" si="82"/>
        <v>0</v>
      </c>
      <c r="Q114" s="119">
        <f t="shared" si="82"/>
        <v>0</v>
      </c>
      <c r="R114" s="119">
        <f t="shared" si="82"/>
        <v>0</v>
      </c>
      <c r="S114" s="119">
        <f t="shared" si="82"/>
        <v>0</v>
      </c>
      <c r="T114" s="165">
        <f>SUM(T115:T116)</f>
        <v>131500000</v>
      </c>
      <c r="U114" s="119">
        <f>SUM(U115:U116)</f>
        <v>0</v>
      </c>
      <c r="V114" s="119">
        <f t="shared" ref="V114:AF114" si="83">SUM(V115:V116)</f>
        <v>0</v>
      </c>
      <c r="W114" s="165">
        <f t="shared" si="83"/>
        <v>0</v>
      </c>
      <c r="X114" s="119">
        <f t="shared" si="83"/>
        <v>0</v>
      </c>
      <c r="Y114" s="119">
        <f t="shared" si="83"/>
        <v>0</v>
      </c>
      <c r="Z114" s="119">
        <f>SUM(Z115:Z116)</f>
        <v>0</v>
      </c>
      <c r="AA114" s="119">
        <f t="shared" si="83"/>
        <v>130429347</v>
      </c>
      <c r="AB114" s="119">
        <f t="shared" si="83"/>
        <v>0</v>
      </c>
      <c r="AC114" s="119">
        <f t="shared" si="83"/>
        <v>0</v>
      </c>
      <c r="AD114" s="119">
        <f t="shared" si="83"/>
        <v>0</v>
      </c>
      <c r="AE114" s="119">
        <f t="shared" si="83"/>
        <v>0</v>
      </c>
      <c r="AF114" s="119">
        <f t="shared" si="83"/>
        <v>0</v>
      </c>
      <c r="AG114" s="165">
        <f>SUM(AG115:AG116)</f>
        <v>130429347</v>
      </c>
      <c r="AH114" s="119">
        <f>SUM(AH115:AH116)</f>
        <v>0</v>
      </c>
      <c r="AI114" s="165">
        <f t="shared" ref="AI114:AN114" si="84">SUM(AI115:AI116)</f>
        <v>0</v>
      </c>
      <c r="AJ114" s="165">
        <f t="shared" si="84"/>
        <v>0</v>
      </c>
      <c r="AK114" s="119">
        <f t="shared" si="84"/>
        <v>0</v>
      </c>
      <c r="AL114" s="119">
        <f t="shared" si="84"/>
        <v>0</v>
      </c>
      <c r="AM114" s="119">
        <f t="shared" si="84"/>
        <v>0</v>
      </c>
      <c r="AN114" s="119">
        <f t="shared" si="84"/>
        <v>130429347</v>
      </c>
      <c r="AO114" s="119">
        <f>SUM(AO115:AO116)</f>
        <v>130429347</v>
      </c>
      <c r="AP114" s="119">
        <f>SUM(AP115:AP116)</f>
        <v>0</v>
      </c>
      <c r="AQ114" s="119">
        <f t="shared" ref="AQ114:BA114" si="85">SUM(AQ115:AQ116)</f>
        <v>0</v>
      </c>
      <c r="AR114" s="119">
        <f t="shared" si="85"/>
        <v>0</v>
      </c>
      <c r="AS114" s="119">
        <f t="shared" si="85"/>
        <v>0</v>
      </c>
      <c r="AT114" s="119">
        <f>SUM(AT115:AT116)</f>
        <v>0</v>
      </c>
      <c r="AU114" s="119">
        <f>SUM(AU115:AU116)</f>
        <v>0</v>
      </c>
      <c r="AV114" s="119">
        <f t="shared" si="85"/>
        <v>130429347</v>
      </c>
      <c r="AW114" s="119">
        <f t="shared" si="85"/>
        <v>0</v>
      </c>
      <c r="AX114" s="119">
        <f t="shared" si="85"/>
        <v>0</v>
      </c>
      <c r="AY114" s="119">
        <f t="shared" si="85"/>
        <v>0</v>
      </c>
      <c r="AZ114" s="119">
        <f t="shared" si="85"/>
        <v>0</v>
      </c>
      <c r="BA114" s="119">
        <f t="shared" si="85"/>
        <v>0</v>
      </c>
      <c r="BB114" s="119">
        <f>SUM(BB115:BB116)</f>
        <v>130429347</v>
      </c>
      <c r="BC114" s="25"/>
    </row>
    <row r="115" spans="1:55" ht="21" customHeight="1" x14ac:dyDescent="0.2">
      <c r="A115" s="44" t="s">
        <v>277</v>
      </c>
      <c r="B115" s="137">
        <v>10</v>
      </c>
      <c r="C115" s="167" t="s">
        <v>278</v>
      </c>
      <c r="D115" s="128">
        <v>1163925120</v>
      </c>
      <c r="E115" s="128">
        <v>0</v>
      </c>
      <c r="F115" s="128">
        <v>0</v>
      </c>
      <c r="G115" s="128">
        <f>SUM(D115:E115)-F115</f>
        <v>1163925120</v>
      </c>
      <c r="H115" s="44">
        <v>0</v>
      </c>
      <c r="I115" s="44">
        <v>0</v>
      </c>
      <c r="J115" s="128">
        <v>0</v>
      </c>
      <c r="K115" s="44">
        <v>0</v>
      </c>
      <c r="L115" s="44">
        <v>0</v>
      </c>
      <c r="M115" s="41">
        <v>131500000</v>
      </c>
      <c r="N115" s="44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0</v>
      </c>
      <c r="T115" s="128">
        <f>SUM(H115:S115)</f>
        <v>131500000</v>
      </c>
      <c r="U115" s="44">
        <v>0</v>
      </c>
      <c r="V115" s="44">
        <v>0</v>
      </c>
      <c r="W115" s="128">
        <v>0</v>
      </c>
      <c r="X115" s="44">
        <v>0</v>
      </c>
      <c r="Y115" s="44">
        <v>0</v>
      </c>
      <c r="Z115" s="41">
        <v>0</v>
      </c>
      <c r="AA115" s="44">
        <v>130429347</v>
      </c>
      <c r="AB115" s="44">
        <v>0</v>
      </c>
      <c r="AC115" s="44">
        <v>0</v>
      </c>
      <c r="AD115" s="44">
        <v>0</v>
      </c>
      <c r="AE115" s="44">
        <v>0</v>
      </c>
      <c r="AF115" s="44">
        <v>0</v>
      </c>
      <c r="AG115" s="128">
        <f>SUM(U115:AF115)</f>
        <v>130429347</v>
      </c>
      <c r="AH115" s="44">
        <v>0</v>
      </c>
      <c r="AI115" s="128">
        <v>0</v>
      </c>
      <c r="AJ115" s="128">
        <v>0</v>
      </c>
      <c r="AK115" s="44">
        <v>0</v>
      </c>
      <c r="AL115" s="44">
        <v>0</v>
      </c>
      <c r="AM115" s="44">
        <v>0</v>
      </c>
      <c r="AN115" s="44">
        <v>130429347</v>
      </c>
      <c r="AO115" s="44">
        <f>SUM(AH115:AN115)</f>
        <v>130429347</v>
      </c>
      <c r="AP115" s="44">
        <v>0</v>
      </c>
      <c r="AQ115" s="44">
        <v>0</v>
      </c>
      <c r="AR115" s="44">
        <v>0</v>
      </c>
      <c r="AS115" s="44">
        <v>0</v>
      </c>
      <c r="AT115" s="44">
        <v>0</v>
      </c>
      <c r="AU115" s="41">
        <v>0</v>
      </c>
      <c r="AV115" s="44">
        <v>130429347</v>
      </c>
      <c r="AW115" s="44">
        <v>0</v>
      </c>
      <c r="AX115" s="44">
        <v>0</v>
      </c>
      <c r="AY115" s="44">
        <v>0</v>
      </c>
      <c r="AZ115" s="44">
        <v>0</v>
      </c>
      <c r="BA115" s="44">
        <v>0</v>
      </c>
      <c r="BB115" s="44">
        <f>SUM(AP115:BA115)</f>
        <v>130429347</v>
      </c>
      <c r="BC115" s="25"/>
    </row>
    <row r="116" spans="1:55" ht="21" customHeight="1" x14ac:dyDescent="0.2">
      <c r="A116" s="84" t="s">
        <v>279</v>
      </c>
      <c r="B116" s="144">
        <v>10</v>
      </c>
      <c r="C116" s="168" t="s">
        <v>280</v>
      </c>
      <c r="D116" s="133">
        <v>0</v>
      </c>
      <c r="E116" s="128">
        <v>0</v>
      </c>
      <c r="F116" s="128">
        <v>0</v>
      </c>
      <c r="G116" s="41">
        <f>SUM(D116:E116)-F116</f>
        <v>0</v>
      </c>
      <c r="H116" s="44">
        <v>0</v>
      </c>
      <c r="I116" s="44">
        <v>0</v>
      </c>
      <c r="J116" s="41">
        <v>0</v>
      </c>
      <c r="K116" s="44">
        <v>0</v>
      </c>
      <c r="L116" s="44">
        <v>0</v>
      </c>
      <c r="M116" s="41">
        <v>0</v>
      </c>
      <c r="N116" s="44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1">
        <f>SUM(H116:S116)</f>
        <v>0</v>
      </c>
      <c r="U116" s="44">
        <v>0</v>
      </c>
      <c r="V116" s="44">
        <v>0</v>
      </c>
      <c r="W116" s="41">
        <v>0</v>
      </c>
      <c r="X116" s="44">
        <v>0</v>
      </c>
      <c r="Y116" s="44">
        <v>0</v>
      </c>
      <c r="Z116" s="41">
        <v>0</v>
      </c>
      <c r="AA116" s="44">
        <v>0</v>
      </c>
      <c r="AB116" s="44">
        <v>0</v>
      </c>
      <c r="AC116" s="44">
        <v>0</v>
      </c>
      <c r="AD116" s="44">
        <v>0</v>
      </c>
      <c r="AE116" s="44">
        <v>0</v>
      </c>
      <c r="AF116" s="44">
        <v>0</v>
      </c>
      <c r="AG116" s="41">
        <f>SUM(U116:AF116)</f>
        <v>0</v>
      </c>
      <c r="AH116" s="44">
        <v>0</v>
      </c>
      <c r="AI116" s="41">
        <v>0</v>
      </c>
      <c r="AJ116" s="41">
        <v>0</v>
      </c>
      <c r="AK116" s="44">
        <v>0</v>
      </c>
      <c r="AL116" s="44">
        <v>0</v>
      </c>
      <c r="AM116" s="44">
        <v>0</v>
      </c>
      <c r="AN116" s="44">
        <v>0</v>
      </c>
      <c r="AO116" s="44">
        <f>SUM(AH116:AN116)</f>
        <v>0</v>
      </c>
      <c r="AP116" s="44">
        <v>0</v>
      </c>
      <c r="AQ116" s="44">
        <v>0</v>
      </c>
      <c r="AR116" s="44">
        <v>0</v>
      </c>
      <c r="AS116" s="44">
        <v>0</v>
      </c>
      <c r="AT116" s="44">
        <v>0</v>
      </c>
      <c r="AU116" s="41">
        <v>0</v>
      </c>
      <c r="AV116" s="44">
        <v>0</v>
      </c>
      <c r="AW116" s="44">
        <v>0</v>
      </c>
      <c r="AX116" s="44">
        <v>0</v>
      </c>
      <c r="AY116" s="44">
        <v>0</v>
      </c>
      <c r="AZ116" s="44">
        <v>0</v>
      </c>
      <c r="BA116" s="44">
        <v>0</v>
      </c>
      <c r="BB116" s="44">
        <f>SUM(AP116:BA116)</f>
        <v>0</v>
      </c>
      <c r="BC116" s="25"/>
    </row>
    <row r="117" spans="1:55" ht="21" customHeight="1" x14ac:dyDescent="0.2">
      <c r="A117" s="27" t="s">
        <v>281</v>
      </c>
      <c r="B117" s="28"/>
      <c r="C117" s="169" t="s">
        <v>282</v>
      </c>
      <c r="D117" s="27">
        <f t="shared" ref="D117:BB117" si="86">+D118+D122+D124</f>
        <v>1125000000</v>
      </c>
      <c r="E117" s="27">
        <f t="shared" si="86"/>
        <v>4993158</v>
      </c>
      <c r="F117" s="27">
        <f t="shared" si="86"/>
        <v>4993158</v>
      </c>
      <c r="G117" s="27">
        <f t="shared" si="86"/>
        <v>1125000000</v>
      </c>
      <c r="H117" s="27">
        <f t="shared" si="86"/>
        <v>0</v>
      </c>
      <c r="I117" s="27">
        <f t="shared" si="86"/>
        <v>208712987</v>
      </c>
      <c r="J117" s="27">
        <f t="shared" si="86"/>
        <v>89945774</v>
      </c>
      <c r="K117" s="27">
        <f t="shared" si="86"/>
        <v>-3483136</v>
      </c>
      <c r="L117" s="27">
        <f t="shared" si="86"/>
        <v>200000</v>
      </c>
      <c r="M117" s="27">
        <f t="shared" si="86"/>
        <v>-26000</v>
      </c>
      <c r="N117" s="27">
        <f t="shared" si="86"/>
        <v>0</v>
      </c>
      <c r="O117" s="27">
        <f t="shared" si="86"/>
        <v>0</v>
      </c>
      <c r="P117" s="27">
        <f t="shared" si="86"/>
        <v>0</v>
      </c>
      <c r="Q117" s="27">
        <f t="shared" si="86"/>
        <v>0</v>
      </c>
      <c r="R117" s="27">
        <f t="shared" si="86"/>
        <v>0</v>
      </c>
      <c r="S117" s="27">
        <f t="shared" si="86"/>
        <v>0</v>
      </c>
      <c r="T117" s="27">
        <f t="shared" si="86"/>
        <v>295349625</v>
      </c>
      <c r="U117" s="27">
        <f t="shared" si="86"/>
        <v>0</v>
      </c>
      <c r="V117" s="27">
        <f t="shared" si="86"/>
        <v>3024000</v>
      </c>
      <c r="W117" s="27">
        <f t="shared" si="86"/>
        <v>75645571</v>
      </c>
      <c r="X117" s="27">
        <f t="shared" si="86"/>
        <v>215807984</v>
      </c>
      <c r="Y117" s="27">
        <f t="shared" si="86"/>
        <v>0</v>
      </c>
      <c r="Z117" s="27">
        <f t="shared" si="86"/>
        <v>649000</v>
      </c>
      <c r="AA117" s="27">
        <f t="shared" si="86"/>
        <v>0</v>
      </c>
      <c r="AB117" s="27">
        <f t="shared" si="86"/>
        <v>0</v>
      </c>
      <c r="AC117" s="27">
        <f t="shared" si="86"/>
        <v>0</v>
      </c>
      <c r="AD117" s="27">
        <f t="shared" si="86"/>
        <v>0</v>
      </c>
      <c r="AE117" s="27">
        <f t="shared" si="86"/>
        <v>0</v>
      </c>
      <c r="AF117" s="27">
        <f t="shared" si="86"/>
        <v>0</v>
      </c>
      <c r="AG117" s="27">
        <f t="shared" si="86"/>
        <v>295126555</v>
      </c>
      <c r="AH117" s="27">
        <f t="shared" si="86"/>
        <v>0</v>
      </c>
      <c r="AI117" s="27">
        <f t="shared" si="86"/>
        <v>3024000</v>
      </c>
      <c r="AJ117" s="27">
        <f t="shared" si="86"/>
        <v>75645571</v>
      </c>
      <c r="AK117" s="27">
        <f t="shared" si="86"/>
        <v>215807984</v>
      </c>
      <c r="AL117" s="27">
        <f t="shared" si="86"/>
        <v>0</v>
      </c>
      <c r="AM117" s="27">
        <f t="shared" si="86"/>
        <v>649000</v>
      </c>
      <c r="AN117" s="27">
        <f t="shared" si="86"/>
        <v>0</v>
      </c>
      <c r="AO117" s="27">
        <f t="shared" si="86"/>
        <v>295126555</v>
      </c>
      <c r="AP117" s="27">
        <f t="shared" si="86"/>
        <v>0</v>
      </c>
      <c r="AQ117" s="27">
        <f t="shared" si="86"/>
        <v>3024000</v>
      </c>
      <c r="AR117" s="27">
        <f t="shared" si="86"/>
        <v>75645571</v>
      </c>
      <c r="AS117" s="27">
        <f t="shared" si="86"/>
        <v>215807984</v>
      </c>
      <c r="AT117" s="27">
        <f>+AT118+AT122+AT124</f>
        <v>0</v>
      </c>
      <c r="AU117" s="27">
        <f t="shared" si="86"/>
        <v>649000</v>
      </c>
      <c r="AV117" s="27">
        <f t="shared" si="86"/>
        <v>0</v>
      </c>
      <c r="AW117" s="27">
        <f t="shared" si="86"/>
        <v>0</v>
      </c>
      <c r="AX117" s="27">
        <f t="shared" si="86"/>
        <v>0</v>
      </c>
      <c r="AY117" s="27">
        <f t="shared" si="86"/>
        <v>0</v>
      </c>
      <c r="AZ117" s="27">
        <f t="shared" si="86"/>
        <v>0</v>
      </c>
      <c r="BA117" s="27">
        <f t="shared" si="86"/>
        <v>0</v>
      </c>
      <c r="BB117" s="27">
        <f t="shared" si="86"/>
        <v>295126555</v>
      </c>
      <c r="BC117" s="25"/>
    </row>
    <row r="118" spans="1:55" s="161" customFormat="1" ht="21" customHeight="1" x14ac:dyDescent="0.2">
      <c r="A118" s="31" t="s">
        <v>283</v>
      </c>
      <c r="B118" s="32"/>
      <c r="C118" s="170" t="s">
        <v>284</v>
      </c>
      <c r="D118" s="31">
        <f>+D119</f>
        <v>305000000</v>
      </c>
      <c r="E118" s="31">
        <f t="shared" ref="E118:BB118" si="87">+E119</f>
        <v>4993158</v>
      </c>
      <c r="F118" s="31">
        <f t="shared" si="87"/>
        <v>4993158</v>
      </c>
      <c r="G118" s="31">
        <f t="shared" si="87"/>
        <v>305000000</v>
      </c>
      <c r="H118" s="31">
        <f t="shared" si="87"/>
        <v>0</v>
      </c>
      <c r="I118" s="31">
        <f t="shared" si="87"/>
        <v>205108320</v>
      </c>
      <c r="J118" s="31">
        <f t="shared" si="87"/>
        <v>84645774</v>
      </c>
      <c r="K118" s="31">
        <f t="shared" si="87"/>
        <v>-3483136</v>
      </c>
      <c r="L118" s="31">
        <f t="shared" si="87"/>
        <v>200000</v>
      </c>
      <c r="M118" s="31">
        <f t="shared" si="87"/>
        <v>-26000</v>
      </c>
      <c r="N118" s="31">
        <f t="shared" si="87"/>
        <v>0</v>
      </c>
      <c r="O118" s="31">
        <f t="shared" si="87"/>
        <v>0</v>
      </c>
      <c r="P118" s="31">
        <f t="shared" si="87"/>
        <v>0</v>
      </c>
      <c r="Q118" s="31">
        <f t="shared" si="87"/>
        <v>0</v>
      </c>
      <c r="R118" s="31">
        <f t="shared" si="87"/>
        <v>0</v>
      </c>
      <c r="S118" s="31">
        <f t="shared" si="87"/>
        <v>0</v>
      </c>
      <c r="T118" s="31">
        <f t="shared" si="87"/>
        <v>286444958</v>
      </c>
      <c r="U118" s="31">
        <f t="shared" si="87"/>
        <v>0</v>
      </c>
      <c r="V118" s="31">
        <f t="shared" si="87"/>
        <v>2836000</v>
      </c>
      <c r="W118" s="31">
        <f t="shared" si="87"/>
        <v>66928904</v>
      </c>
      <c r="X118" s="31">
        <f t="shared" si="87"/>
        <v>215807984</v>
      </c>
      <c r="Y118" s="31">
        <f t="shared" si="87"/>
        <v>0</v>
      </c>
      <c r="Z118" s="31">
        <f t="shared" si="87"/>
        <v>649000</v>
      </c>
      <c r="AA118" s="31">
        <f t="shared" si="87"/>
        <v>0</v>
      </c>
      <c r="AB118" s="31">
        <f t="shared" si="87"/>
        <v>0</v>
      </c>
      <c r="AC118" s="31">
        <f t="shared" si="87"/>
        <v>0</v>
      </c>
      <c r="AD118" s="31">
        <f t="shared" si="87"/>
        <v>0</v>
      </c>
      <c r="AE118" s="31">
        <f t="shared" si="87"/>
        <v>0</v>
      </c>
      <c r="AF118" s="31">
        <f t="shared" si="87"/>
        <v>0</v>
      </c>
      <c r="AG118" s="31">
        <f t="shared" si="87"/>
        <v>286221888</v>
      </c>
      <c r="AH118" s="31">
        <f t="shared" si="87"/>
        <v>0</v>
      </c>
      <c r="AI118" s="31">
        <f t="shared" si="87"/>
        <v>2836000</v>
      </c>
      <c r="AJ118" s="31">
        <f t="shared" si="87"/>
        <v>66928904</v>
      </c>
      <c r="AK118" s="31">
        <f t="shared" si="87"/>
        <v>215807984</v>
      </c>
      <c r="AL118" s="31">
        <f t="shared" si="87"/>
        <v>0</v>
      </c>
      <c r="AM118" s="31">
        <f t="shared" si="87"/>
        <v>649000</v>
      </c>
      <c r="AN118" s="31">
        <f t="shared" si="87"/>
        <v>0</v>
      </c>
      <c r="AO118" s="31">
        <f t="shared" si="87"/>
        <v>286221888</v>
      </c>
      <c r="AP118" s="31">
        <f t="shared" si="87"/>
        <v>0</v>
      </c>
      <c r="AQ118" s="31">
        <f t="shared" si="87"/>
        <v>2836000</v>
      </c>
      <c r="AR118" s="31">
        <f t="shared" si="87"/>
        <v>66928904</v>
      </c>
      <c r="AS118" s="31">
        <f t="shared" si="87"/>
        <v>215807984</v>
      </c>
      <c r="AT118" s="31">
        <f>+AT119</f>
        <v>0</v>
      </c>
      <c r="AU118" s="31">
        <f t="shared" si="87"/>
        <v>649000</v>
      </c>
      <c r="AV118" s="31">
        <f t="shared" si="87"/>
        <v>0</v>
      </c>
      <c r="AW118" s="31">
        <f t="shared" si="87"/>
        <v>0</v>
      </c>
      <c r="AX118" s="31">
        <f t="shared" si="87"/>
        <v>0</v>
      </c>
      <c r="AY118" s="31">
        <f t="shared" si="87"/>
        <v>0</v>
      </c>
      <c r="AZ118" s="31">
        <f t="shared" si="87"/>
        <v>0</v>
      </c>
      <c r="BA118" s="31">
        <f t="shared" si="87"/>
        <v>0</v>
      </c>
      <c r="BB118" s="31">
        <f t="shared" si="87"/>
        <v>286221888</v>
      </c>
      <c r="BC118" s="160"/>
    </row>
    <row r="119" spans="1:55" ht="21" customHeight="1" x14ac:dyDescent="0.2">
      <c r="A119" s="119" t="s">
        <v>285</v>
      </c>
      <c r="B119" s="120"/>
      <c r="C119" s="171" t="s">
        <v>286</v>
      </c>
      <c r="D119" s="119">
        <f>+D120+D121</f>
        <v>305000000</v>
      </c>
      <c r="E119" s="119">
        <f t="shared" ref="E119:BB119" si="88">+E120+E121</f>
        <v>4993158</v>
      </c>
      <c r="F119" s="119">
        <f t="shared" si="88"/>
        <v>4993158</v>
      </c>
      <c r="G119" s="119">
        <f>+G120+G121</f>
        <v>305000000</v>
      </c>
      <c r="H119" s="119">
        <f t="shared" si="88"/>
        <v>0</v>
      </c>
      <c r="I119" s="119">
        <f t="shared" si="88"/>
        <v>205108320</v>
      </c>
      <c r="J119" s="119">
        <f t="shared" si="88"/>
        <v>84645774</v>
      </c>
      <c r="K119" s="119">
        <f t="shared" si="88"/>
        <v>-3483136</v>
      </c>
      <c r="L119" s="119">
        <f t="shared" si="88"/>
        <v>200000</v>
      </c>
      <c r="M119" s="119">
        <f>+M120+M121</f>
        <v>-26000</v>
      </c>
      <c r="N119" s="119">
        <f t="shared" si="88"/>
        <v>0</v>
      </c>
      <c r="O119" s="119">
        <f t="shared" si="88"/>
        <v>0</v>
      </c>
      <c r="P119" s="119">
        <f t="shared" si="88"/>
        <v>0</v>
      </c>
      <c r="Q119" s="119">
        <f t="shared" si="88"/>
        <v>0</v>
      </c>
      <c r="R119" s="119">
        <f t="shared" si="88"/>
        <v>0</v>
      </c>
      <c r="S119" s="119">
        <f t="shared" si="88"/>
        <v>0</v>
      </c>
      <c r="T119" s="119">
        <f t="shared" si="88"/>
        <v>286444958</v>
      </c>
      <c r="U119" s="119">
        <f t="shared" si="88"/>
        <v>0</v>
      </c>
      <c r="V119" s="119">
        <f t="shared" si="88"/>
        <v>2836000</v>
      </c>
      <c r="W119" s="119">
        <f t="shared" si="88"/>
        <v>66928904</v>
      </c>
      <c r="X119" s="119">
        <f t="shared" si="88"/>
        <v>215807984</v>
      </c>
      <c r="Y119" s="119">
        <f t="shared" si="88"/>
        <v>0</v>
      </c>
      <c r="Z119" s="119">
        <f>+Z120+Z121</f>
        <v>649000</v>
      </c>
      <c r="AA119" s="119">
        <f t="shared" si="88"/>
        <v>0</v>
      </c>
      <c r="AB119" s="119">
        <f t="shared" si="88"/>
        <v>0</v>
      </c>
      <c r="AC119" s="119">
        <f t="shared" si="88"/>
        <v>0</v>
      </c>
      <c r="AD119" s="119">
        <f t="shared" si="88"/>
        <v>0</v>
      </c>
      <c r="AE119" s="119">
        <f t="shared" si="88"/>
        <v>0</v>
      </c>
      <c r="AF119" s="119">
        <f t="shared" si="88"/>
        <v>0</v>
      </c>
      <c r="AG119" s="119">
        <f t="shared" si="88"/>
        <v>286221888</v>
      </c>
      <c r="AH119" s="119">
        <f t="shared" si="88"/>
        <v>0</v>
      </c>
      <c r="AI119" s="119">
        <f t="shared" si="88"/>
        <v>2836000</v>
      </c>
      <c r="AJ119" s="119">
        <f t="shared" si="88"/>
        <v>66928904</v>
      </c>
      <c r="AK119" s="119">
        <f t="shared" si="88"/>
        <v>215807984</v>
      </c>
      <c r="AL119" s="119">
        <f t="shared" si="88"/>
        <v>0</v>
      </c>
      <c r="AM119" s="119">
        <f t="shared" si="88"/>
        <v>649000</v>
      </c>
      <c r="AN119" s="119">
        <f t="shared" si="88"/>
        <v>0</v>
      </c>
      <c r="AO119" s="119">
        <f t="shared" si="88"/>
        <v>286221888</v>
      </c>
      <c r="AP119" s="119">
        <f t="shared" si="88"/>
        <v>0</v>
      </c>
      <c r="AQ119" s="119">
        <f t="shared" si="88"/>
        <v>2836000</v>
      </c>
      <c r="AR119" s="119">
        <f t="shared" si="88"/>
        <v>66928904</v>
      </c>
      <c r="AS119" s="119">
        <f t="shared" si="88"/>
        <v>215807984</v>
      </c>
      <c r="AT119" s="119">
        <f>+AT120+AT121</f>
        <v>0</v>
      </c>
      <c r="AU119" s="119">
        <f>+AU120+AU121</f>
        <v>649000</v>
      </c>
      <c r="AV119" s="119">
        <f t="shared" si="88"/>
        <v>0</v>
      </c>
      <c r="AW119" s="119">
        <f t="shared" si="88"/>
        <v>0</v>
      </c>
      <c r="AX119" s="119">
        <f t="shared" si="88"/>
        <v>0</v>
      </c>
      <c r="AY119" s="119">
        <f t="shared" si="88"/>
        <v>0</v>
      </c>
      <c r="AZ119" s="119">
        <f t="shared" si="88"/>
        <v>0</v>
      </c>
      <c r="BA119" s="119">
        <f t="shared" si="88"/>
        <v>0</v>
      </c>
      <c r="BB119" s="119">
        <f t="shared" si="88"/>
        <v>286221888</v>
      </c>
      <c r="BC119" s="25"/>
    </row>
    <row r="120" spans="1:55" ht="21" customHeight="1" x14ac:dyDescent="0.2">
      <c r="A120" s="67" t="s">
        <v>287</v>
      </c>
      <c r="B120" s="144">
        <v>10</v>
      </c>
      <c r="C120" s="145" t="s">
        <v>288</v>
      </c>
      <c r="D120" s="41">
        <v>280000000</v>
      </c>
      <c r="E120" s="41">
        <v>4993158</v>
      </c>
      <c r="F120" s="41">
        <v>0</v>
      </c>
      <c r="G120" s="44">
        <f>SUM(D120:E120)-F120</f>
        <v>284993158</v>
      </c>
      <c r="H120" s="44">
        <v>0</v>
      </c>
      <c r="I120" s="44">
        <v>205108320</v>
      </c>
      <c r="J120" s="44">
        <v>78367974</v>
      </c>
      <c r="K120" s="44">
        <v>1516864</v>
      </c>
      <c r="L120" s="44">
        <v>0</v>
      </c>
      <c r="M120" s="41">
        <v>0</v>
      </c>
      <c r="N120" s="44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4">
        <f>SUM(H120:S120)</f>
        <v>284993158</v>
      </c>
      <c r="U120" s="44">
        <v>0</v>
      </c>
      <c r="V120" s="44">
        <v>2836000</v>
      </c>
      <c r="W120" s="44">
        <v>66928904</v>
      </c>
      <c r="X120" s="44">
        <v>215005184</v>
      </c>
      <c r="Y120" s="44">
        <v>0</v>
      </c>
      <c r="Z120" s="41">
        <v>0</v>
      </c>
      <c r="AA120" s="44">
        <v>0</v>
      </c>
      <c r="AB120" s="44">
        <v>0</v>
      </c>
      <c r="AC120" s="44">
        <v>0</v>
      </c>
      <c r="AD120" s="44">
        <v>0</v>
      </c>
      <c r="AE120" s="44">
        <v>0</v>
      </c>
      <c r="AF120" s="44">
        <v>0</v>
      </c>
      <c r="AG120" s="44">
        <f>SUM(U120:AF120)</f>
        <v>284770088</v>
      </c>
      <c r="AH120" s="44">
        <v>0</v>
      </c>
      <c r="AI120" s="44">
        <v>2836000</v>
      </c>
      <c r="AJ120" s="44">
        <v>66928904</v>
      </c>
      <c r="AK120" s="44">
        <v>215005184</v>
      </c>
      <c r="AL120" s="44">
        <v>0</v>
      </c>
      <c r="AM120" s="44">
        <v>0</v>
      </c>
      <c r="AN120" s="44">
        <v>0</v>
      </c>
      <c r="AO120" s="44">
        <f>SUM(AH120:AN120)</f>
        <v>284770088</v>
      </c>
      <c r="AP120" s="44">
        <v>0</v>
      </c>
      <c r="AQ120" s="44">
        <v>2836000</v>
      </c>
      <c r="AR120" s="44">
        <v>66928904</v>
      </c>
      <c r="AS120" s="44">
        <v>215005184</v>
      </c>
      <c r="AT120" s="44">
        <v>0</v>
      </c>
      <c r="AU120" s="41">
        <v>0</v>
      </c>
      <c r="AV120" s="44">
        <v>0</v>
      </c>
      <c r="AW120" s="44">
        <v>0</v>
      </c>
      <c r="AX120" s="44">
        <v>0</v>
      </c>
      <c r="AY120" s="44">
        <v>0</v>
      </c>
      <c r="AZ120" s="44">
        <v>0</v>
      </c>
      <c r="BA120" s="44">
        <v>0</v>
      </c>
      <c r="BB120" s="44">
        <f>SUM(AP120:BA120)</f>
        <v>284770088</v>
      </c>
      <c r="BC120" s="25"/>
    </row>
    <row r="121" spans="1:55" ht="21" customHeight="1" x14ac:dyDescent="0.2">
      <c r="A121" s="172" t="s">
        <v>289</v>
      </c>
      <c r="B121" s="149">
        <v>10</v>
      </c>
      <c r="C121" s="173" t="s">
        <v>290</v>
      </c>
      <c r="D121" s="148">
        <v>25000000</v>
      </c>
      <c r="E121" s="41">
        <v>0</v>
      </c>
      <c r="F121" s="41">
        <v>4993158</v>
      </c>
      <c r="G121" s="148">
        <f>SUM(D121:E121)-F121</f>
        <v>20006842</v>
      </c>
      <c r="H121" s="44">
        <v>0</v>
      </c>
      <c r="I121" s="44">
        <v>0</v>
      </c>
      <c r="J121" s="148">
        <v>6277800</v>
      </c>
      <c r="K121" s="44">
        <v>-5000000</v>
      </c>
      <c r="L121" s="44">
        <v>200000</v>
      </c>
      <c r="M121" s="41">
        <v>-26000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148">
        <f>SUM(H121:S121)</f>
        <v>1451800</v>
      </c>
      <c r="U121" s="44">
        <v>0</v>
      </c>
      <c r="V121" s="44">
        <v>0</v>
      </c>
      <c r="W121" s="148">
        <v>0</v>
      </c>
      <c r="X121" s="44">
        <v>802800</v>
      </c>
      <c r="Y121" s="44">
        <v>0</v>
      </c>
      <c r="Z121" s="41">
        <v>649000</v>
      </c>
      <c r="AA121" s="44">
        <v>0</v>
      </c>
      <c r="AB121" s="44">
        <v>0</v>
      </c>
      <c r="AC121" s="44">
        <v>0</v>
      </c>
      <c r="AD121" s="44">
        <v>0</v>
      </c>
      <c r="AE121" s="44">
        <v>0</v>
      </c>
      <c r="AF121" s="44">
        <v>0</v>
      </c>
      <c r="AG121" s="148">
        <f>SUM(U121:AF121)</f>
        <v>1451800</v>
      </c>
      <c r="AH121" s="44">
        <v>0</v>
      </c>
      <c r="AI121" s="148">
        <v>0</v>
      </c>
      <c r="AJ121" s="148">
        <v>0</v>
      </c>
      <c r="AK121" s="44">
        <v>802800</v>
      </c>
      <c r="AL121" s="44">
        <v>0</v>
      </c>
      <c r="AM121" s="44">
        <v>649000</v>
      </c>
      <c r="AN121" s="44">
        <v>0</v>
      </c>
      <c r="AO121" s="148">
        <f>SUM(AH121:AN121)</f>
        <v>1451800</v>
      </c>
      <c r="AP121" s="44">
        <v>0</v>
      </c>
      <c r="AQ121" s="44">
        <v>0</v>
      </c>
      <c r="AR121" s="148">
        <v>0</v>
      </c>
      <c r="AS121" s="44">
        <v>802800</v>
      </c>
      <c r="AT121" s="44">
        <v>0</v>
      </c>
      <c r="AU121" s="41">
        <v>649000</v>
      </c>
      <c r="AV121" s="44">
        <v>0</v>
      </c>
      <c r="AW121" s="44">
        <v>0</v>
      </c>
      <c r="AX121" s="44">
        <v>0</v>
      </c>
      <c r="AY121" s="44">
        <v>0</v>
      </c>
      <c r="AZ121" s="44">
        <v>0</v>
      </c>
      <c r="BA121" s="44">
        <v>0</v>
      </c>
      <c r="BB121" s="148">
        <f>SUM(AP121:BA121)</f>
        <v>1451800</v>
      </c>
      <c r="BC121" s="25"/>
    </row>
    <row r="122" spans="1:55" ht="21" customHeight="1" x14ac:dyDescent="0.2">
      <c r="A122" s="31" t="s">
        <v>291</v>
      </c>
      <c r="B122" s="32"/>
      <c r="C122" s="170" t="s">
        <v>292</v>
      </c>
      <c r="D122" s="174">
        <f>+D123</f>
        <v>800000000</v>
      </c>
      <c r="E122" s="31">
        <f t="shared" ref="E122:AZ122" si="89">+E123</f>
        <v>0</v>
      </c>
      <c r="F122" s="31">
        <f t="shared" si="89"/>
        <v>0</v>
      </c>
      <c r="G122" s="31">
        <f>+G123</f>
        <v>800000000</v>
      </c>
      <c r="H122" s="31">
        <f t="shared" si="89"/>
        <v>0</v>
      </c>
      <c r="I122" s="31">
        <f t="shared" si="89"/>
        <v>0</v>
      </c>
      <c r="J122" s="31">
        <f t="shared" si="89"/>
        <v>0</v>
      </c>
      <c r="K122" s="31">
        <f t="shared" si="89"/>
        <v>0</v>
      </c>
      <c r="L122" s="31">
        <f t="shared" si="89"/>
        <v>0</v>
      </c>
      <c r="M122" s="31">
        <f t="shared" si="89"/>
        <v>0</v>
      </c>
      <c r="N122" s="31">
        <f t="shared" si="89"/>
        <v>0</v>
      </c>
      <c r="O122" s="31">
        <f t="shared" si="89"/>
        <v>0</v>
      </c>
      <c r="P122" s="31">
        <f t="shared" si="89"/>
        <v>0</v>
      </c>
      <c r="Q122" s="31">
        <f t="shared" si="89"/>
        <v>0</v>
      </c>
      <c r="R122" s="31">
        <f t="shared" si="89"/>
        <v>0</v>
      </c>
      <c r="S122" s="31">
        <f>+S123</f>
        <v>0</v>
      </c>
      <c r="T122" s="31">
        <f>+T123</f>
        <v>0</v>
      </c>
      <c r="U122" s="31">
        <f t="shared" si="89"/>
        <v>0</v>
      </c>
      <c r="V122" s="31">
        <f t="shared" si="89"/>
        <v>0</v>
      </c>
      <c r="W122" s="31">
        <f t="shared" si="89"/>
        <v>0</v>
      </c>
      <c r="X122" s="31">
        <f>+X123</f>
        <v>0</v>
      </c>
      <c r="Y122" s="31">
        <f t="shared" si="89"/>
        <v>0</v>
      </c>
      <c r="Z122" s="31">
        <f t="shared" si="89"/>
        <v>0</v>
      </c>
      <c r="AA122" s="31">
        <f t="shared" si="89"/>
        <v>0</v>
      </c>
      <c r="AB122" s="31">
        <f t="shared" si="89"/>
        <v>0</v>
      </c>
      <c r="AC122" s="31">
        <f t="shared" si="89"/>
        <v>0</v>
      </c>
      <c r="AD122" s="31">
        <f t="shared" si="89"/>
        <v>0</v>
      </c>
      <c r="AE122" s="31">
        <f t="shared" si="89"/>
        <v>0</v>
      </c>
      <c r="AF122" s="31">
        <f>+AF123</f>
        <v>0</v>
      </c>
      <c r="AG122" s="31">
        <f>+AG123</f>
        <v>0</v>
      </c>
      <c r="AH122" s="31">
        <f t="shared" si="89"/>
        <v>0</v>
      </c>
      <c r="AI122" s="31">
        <f t="shared" si="89"/>
        <v>0</v>
      </c>
      <c r="AJ122" s="31">
        <f t="shared" si="89"/>
        <v>0</v>
      </c>
      <c r="AK122" s="31">
        <f t="shared" si="89"/>
        <v>0</v>
      </c>
      <c r="AL122" s="31">
        <f t="shared" si="89"/>
        <v>0</v>
      </c>
      <c r="AM122" s="31">
        <f t="shared" si="89"/>
        <v>0</v>
      </c>
      <c r="AN122" s="31">
        <f t="shared" si="89"/>
        <v>0</v>
      </c>
      <c r="AO122" s="31">
        <f>+AO123</f>
        <v>0</v>
      </c>
      <c r="AP122" s="31">
        <f t="shared" si="89"/>
        <v>0</v>
      </c>
      <c r="AQ122" s="31">
        <f t="shared" si="89"/>
        <v>0</v>
      </c>
      <c r="AR122" s="31">
        <f t="shared" si="89"/>
        <v>0</v>
      </c>
      <c r="AS122" s="31">
        <f t="shared" si="89"/>
        <v>0</v>
      </c>
      <c r="AT122" s="31">
        <f>+AT123</f>
        <v>0</v>
      </c>
      <c r="AU122" s="31">
        <f t="shared" si="89"/>
        <v>0</v>
      </c>
      <c r="AV122" s="31">
        <f t="shared" si="89"/>
        <v>0</v>
      </c>
      <c r="AW122" s="31">
        <f t="shared" si="89"/>
        <v>0</v>
      </c>
      <c r="AX122" s="31">
        <f t="shared" si="89"/>
        <v>0</v>
      </c>
      <c r="AY122" s="31">
        <f t="shared" si="89"/>
        <v>0</v>
      </c>
      <c r="AZ122" s="31">
        <f t="shared" si="89"/>
        <v>0</v>
      </c>
      <c r="BA122" s="31">
        <f>+BA123</f>
        <v>0</v>
      </c>
      <c r="BB122" s="31">
        <f>+BB123</f>
        <v>0</v>
      </c>
      <c r="BC122" s="25"/>
    </row>
    <row r="123" spans="1:55" ht="21" customHeight="1" x14ac:dyDescent="0.2">
      <c r="A123" s="106" t="s">
        <v>293</v>
      </c>
      <c r="B123" s="175">
        <v>11</v>
      </c>
      <c r="C123" s="176" t="s">
        <v>294</v>
      </c>
      <c r="D123" s="41">
        <v>800000000</v>
      </c>
      <c r="E123" s="41">
        <v>0</v>
      </c>
      <c r="F123" s="41">
        <v>0</v>
      </c>
      <c r="G123" s="44">
        <f>SUM(D123:E123)-F123</f>
        <v>800000000</v>
      </c>
      <c r="H123" s="177"/>
      <c r="I123" s="44">
        <v>0</v>
      </c>
      <c r="J123" s="44">
        <v>0</v>
      </c>
      <c r="K123" s="44">
        <v>0</v>
      </c>
      <c r="L123" s="44">
        <v>0</v>
      </c>
      <c r="M123" s="41">
        <v>0</v>
      </c>
      <c r="N123" s="44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0</v>
      </c>
      <c r="T123" s="44">
        <f>SUM(H123:S123)</f>
        <v>0</v>
      </c>
      <c r="U123" s="44">
        <v>0</v>
      </c>
      <c r="V123" s="44">
        <v>0</v>
      </c>
      <c r="W123" s="44">
        <v>0</v>
      </c>
      <c r="X123" s="44">
        <v>0</v>
      </c>
      <c r="Y123" s="44">
        <v>0</v>
      </c>
      <c r="Z123" s="41">
        <v>0</v>
      </c>
      <c r="AA123" s="44">
        <v>0</v>
      </c>
      <c r="AB123" s="44">
        <v>0</v>
      </c>
      <c r="AC123" s="44">
        <v>0</v>
      </c>
      <c r="AD123" s="44">
        <v>0</v>
      </c>
      <c r="AE123" s="44">
        <v>0</v>
      </c>
      <c r="AF123" s="44">
        <v>0</v>
      </c>
      <c r="AG123" s="44">
        <f>SUM(U123:AF123)</f>
        <v>0</v>
      </c>
      <c r="AH123" s="44">
        <v>0</v>
      </c>
      <c r="AI123" s="44">
        <v>0</v>
      </c>
      <c r="AJ123" s="44">
        <v>0</v>
      </c>
      <c r="AK123" s="44">
        <v>0</v>
      </c>
      <c r="AL123" s="44">
        <v>0</v>
      </c>
      <c r="AM123" s="44">
        <v>0</v>
      </c>
      <c r="AN123" s="44">
        <v>0</v>
      </c>
      <c r="AO123" s="44">
        <f>SUM(AH123:AN123)</f>
        <v>0</v>
      </c>
      <c r="AP123" s="44">
        <v>0</v>
      </c>
      <c r="AQ123" s="44">
        <v>0</v>
      </c>
      <c r="AR123" s="44">
        <v>0</v>
      </c>
      <c r="AS123" s="44">
        <v>0</v>
      </c>
      <c r="AT123" s="44">
        <v>0</v>
      </c>
      <c r="AU123" s="41">
        <v>0</v>
      </c>
      <c r="AV123" s="44">
        <v>0</v>
      </c>
      <c r="AW123" s="44">
        <v>0</v>
      </c>
      <c r="AX123" s="44">
        <v>0</v>
      </c>
      <c r="AY123" s="44">
        <v>0</v>
      </c>
      <c r="AZ123" s="44">
        <v>0</v>
      </c>
      <c r="BA123" s="44">
        <v>0</v>
      </c>
      <c r="BB123" s="44">
        <f>SUM(AP123:BA123)</f>
        <v>0</v>
      </c>
      <c r="BC123" s="25"/>
    </row>
    <row r="124" spans="1:55" ht="21" customHeight="1" x14ac:dyDescent="0.2">
      <c r="A124" s="31" t="s">
        <v>295</v>
      </c>
      <c r="B124" s="32">
        <v>10</v>
      </c>
      <c r="C124" s="170" t="s">
        <v>296</v>
      </c>
      <c r="D124" s="31">
        <f>+D125</f>
        <v>20000000</v>
      </c>
      <c r="E124" s="31">
        <f t="shared" ref="E124:BB124" si="90">+E125</f>
        <v>0</v>
      </c>
      <c r="F124" s="31">
        <f t="shared" si="90"/>
        <v>0</v>
      </c>
      <c r="G124" s="31">
        <f>+G125</f>
        <v>20000000</v>
      </c>
      <c r="H124" s="31">
        <f t="shared" si="90"/>
        <v>0</v>
      </c>
      <c r="I124" s="31">
        <f t="shared" si="90"/>
        <v>3604667</v>
      </c>
      <c r="J124" s="31">
        <f t="shared" si="90"/>
        <v>5300000</v>
      </c>
      <c r="K124" s="31">
        <f t="shared" si="90"/>
        <v>0</v>
      </c>
      <c r="L124" s="31">
        <f t="shared" si="90"/>
        <v>0</v>
      </c>
      <c r="M124" s="31">
        <f t="shared" si="90"/>
        <v>0</v>
      </c>
      <c r="N124" s="31">
        <f t="shared" si="90"/>
        <v>0</v>
      </c>
      <c r="O124" s="31">
        <f t="shared" si="90"/>
        <v>0</v>
      </c>
      <c r="P124" s="31">
        <f t="shared" si="90"/>
        <v>0</v>
      </c>
      <c r="Q124" s="31">
        <f t="shared" si="90"/>
        <v>0</v>
      </c>
      <c r="R124" s="31">
        <f t="shared" si="90"/>
        <v>0</v>
      </c>
      <c r="S124" s="31">
        <f t="shared" si="90"/>
        <v>0</v>
      </c>
      <c r="T124" s="31">
        <f t="shared" si="90"/>
        <v>8904667</v>
      </c>
      <c r="U124" s="31">
        <f t="shared" si="90"/>
        <v>0</v>
      </c>
      <c r="V124" s="31">
        <f t="shared" si="90"/>
        <v>188000</v>
      </c>
      <c r="W124" s="31">
        <f t="shared" si="90"/>
        <v>8716667</v>
      </c>
      <c r="X124" s="31">
        <f t="shared" si="90"/>
        <v>0</v>
      </c>
      <c r="Y124" s="31">
        <f t="shared" si="90"/>
        <v>0</v>
      </c>
      <c r="Z124" s="31">
        <f t="shared" si="90"/>
        <v>0</v>
      </c>
      <c r="AA124" s="31">
        <f t="shared" si="90"/>
        <v>0</v>
      </c>
      <c r="AB124" s="31">
        <f t="shared" si="90"/>
        <v>0</v>
      </c>
      <c r="AC124" s="31">
        <f t="shared" si="90"/>
        <v>0</v>
      </c>
      <c r="AD124" s="31">
        <f t="shared" si="90"/>
        <v>0</v>
      </c>
      <c r="AE124" s="31">
        <f t="shared" si="90"/>
        <v>0</v>
      </c>
      <c r="AF124" s="31">
        <f t="shared" si="90"/>
        <v>0</v>
      </c>
      <c r="AG124" s="31">
        <f t="shared" si="90"/>
        <v>8904667</v>
      </c>
      <c r="AH124" s="31">
        <f t="shared" si="90"/>
        <v>0</v>
      </c>
      <c r="AI124" s="31">
        <f t="shared" si="90"/>
        <v>188000</v>
      </c>
      <c r="AJ124" s="31">
        <f t="shared" si="90"/>
        <v>8716667</v>
      </c>
      <c r="AK124" s="31">
        <f t="shared" si="90"/>
        <v>0</v>
      </c>
      <c r="AL124" s="31">
        <f t="shared" si="90"/>
        <v>0</v>
      </c>
      <c r="AM124" s="31">
        <f t="shared" si="90"/>
        <v>0</v>
      </c>
      <c r="AN124" s="31">
        <f t="shared" si="90"/>
        <v>0</v>
      </c>
      <c r="AO124" s="31">
        <f t="shared" si="90"/>
        <v>8904667</v>
      </c>
      <c r="AP124" s="31">
        <f t="shared" si="90"/>
        <v>0</v>
      </c>
      <c r="AQ124" s="31">
        <f t="shared" si="90"/>
        <v>188000</v>
      </c>
      <c r="AR124" s="31">
        <f t="shared" si="90"/>
        <v>8716667</v>
      </c>
      <c r="AS124" s="31">
        <f t="shared" si="90"/>
        <v>0</v>
      </c>
      <c r="AT124" s="31">
        <f>+AT125</f>
        <v>0</v>
      </c>
      <c r="AU124" s="31">
        <f t="shared" si="90"/>
        <v>0</v>
      </c>
      <c r="AV124" s="31">
        <f t="shared" si="90"/>
        <v>0</v>
      </c>
      <c r="AW124" s="31">
        <f t="shared" si="90"/>
        <v>0</v>
      </c>
      <c r="AX124" s="31">
        <f t="shared" si="90"/>
        <v>0</v>
      </c>
      <c r="AY124" s="31">
        <f t="shared" si="90"/>
        <v>0</v>
      </c>
      <c r="AZ124" s="31">
        <f t="shared" si="90"/>
        <v>0</v>
      </c>
      <c r="BA124" s="31">
        <f t="shared" si="90"/>
        <v>0</v>
      </c>
      <c r="BB124" s="31">
        <f t="shared" si="90"/>
        <v>8904667</v>
      </c>
      <c r="BC124" s="25"/>
    </row>
    <row r="125" spans="1:55" ht="21" customHeight="1" x14ac:dyDescent="0.2">
      <c r="A125" s="172" t="s">
        <v>297</v>
      </c>
      <c r="B125" s="175">
        <v>10</v>
      </c>
      <c r="C125" s="168" t="s">
        <v>298</v>
      </c>
      <c r="D125" s="133">
        <v>20000000</v>
      </c>
      <c r="E125" s="41">
        <v>0</v>
      </c>
      <c r="F125" s="41">
        <v>0</v>
      </c>
      <c r="G125" s="44">
        <f>SUM(D125:E125)-F125</f>
        <v>20000000</v>
      </c>
      <c r="H125" s="44">
        <v>0</v>
      </c>
      <c r="I125" s="44">
        <v>3604667</v>
      </c>
      <c r="J125" s="44">
        <v>5300000</v>
      </c>
      <c r="K125" s="44">
        <v>0</v>
      </c>
      <c r="L125" s="44">
        <v>0</v>
      </c>
      <c r="M125" s="41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f>SUM(H125:S125)</f>
        <v>8904667</v>
      </c>
      <c r="U125" s="44">
        <v>0</v>
      </c>
      <c r="V125" s="44">
        <v>188000</v>
      </c>
      <c r="W125" s="44">
        <v>8716667</v>
      </c>
      <c r="X125" s="44">
        <v>0</v>
      </c>
      <c r="Y125" s="44">
        <v>0</v>
      </c>
      <c r="Z125" s="41">
        <v>0</v>
      </c>
      <c r="AA125" s="44">
        <v>0</v>
      </c>
      <c r="AB125" s="44">
        <v>0</v>
      </c>
      <c r="AC125" s="44">
        <v>0</v>
      </c>
      <c r="AD125" s="44">
        <v>0</v>
      </c>
      <c r="AE125" s="44">
        <v>0</v>
      </c>
      <c r="AF125" s="44">
        <v>0</v>
      </c>
      <c r="AG125" s="44">
        <f>SUM(U125:AF125)</f>
        <v>8904667</v>
      </c>
      <c r="AH125" s="44">
        <v>0</v>
      </c>
      <c r="AI125" s="44">
        <v>188000</v>
      </c>
      <c r="AJ125" s="44">
        <v>8716667</v>
      </c>
      <c r="AK125" s="44">
        <v>0</v>
      </c>
      <c r="AL125" s="44">
        <v>0</v>
      </c>
      <c r="AM125" s="44">
        <v>0</v>
      </c>
      <c r="AN125" s="44">
        <v>0</v>
      </c>
      <c r="AO125" s="44">
        <f>SUM(AH125:AN125)</f>
        <v>8904667</v>
      </c>
      <c r="AP125" s="44">
        <v>0</v>
      </c>
      <c r="AQ125" s="44">
        <v>188000</v>
      </c>
      <c r="AR125" s="44">
        <v>8716667</v>
      </c>
      <c r="AS125" s="44">
        <v>0</v>
      </c>
      <c r="AT125" s="44">
        <v>0</v>
      </c>
      <c r="AU125" s="41">
        <v>0</v>
      </c>
      <c r="AV125" s="44">
        <v>0</v>
      </c>
      <c r="AW125" s="44">
        <v>0</v>
      </c>
      <c r="AX125" s="44">
        <v>0</v>
      </c>
      <c r="AY125" s="44">
        <v>0</v>
      </c>
      <c r="AZ125" s="44">
        <v>0</v>
      </c>
      <c r="BA125" s="44">
        <v>0</v>
      </c>
      <c r="BB125" s="44">
        <f>SUM(AP125:BA125)</f>
        <v>8904667</v>
      </c>
      <c r="BC125" s="25"/>
    </row>
    <row r="126" spans="1:55" s="33" customFormat="1" ht="21" customHeight="1" x14ac:dyDescent="0.2">
      <c r="A126" s="178" t="s">
        <v>299</v>
      </c>
      <c r="B126" s="24"/>
      <c r="C126" s="179" t="s">
        <v>300</v>
      </c>
      <c r="D126" s="23">
        <f t="shared" ref="D126:BB126" si="91">SUM(D127:D137)</f>
        <v>194597506983</v>
      </c>
      <c r="E126" s="23">
        <f t="shared" si="91"/>
        <v>0</v>
      </c>
      <c r="F126" s="23">
        <f t="shared" si="91"/>
        <v>0</v>
      </c>
      <c r="G126" s="23">
        <f t="shared" si="91"/>
        <v>194597506983</v>
      </c>
      <c r="H126" s="23">
        <f>SUM(H127:H137)</f>
        <v>148375026248.86002</v>
      </c>
      <c r="I126" s="179">
        <f t="shared" si="91"/>
        <v>24777050424.129997</v>
      </c>
      <c r="J126" s="23">
        <f t="shared" si="91"/>
        <v>7261906357.3699999</v>
      </c>
      <c r="K126" s="23">
        <f t="shared" si="91"/>
        <v>3304888828.71</v>
      </c>
      <c r="L126" s="23">
        <f t="shared" si="91"/>
        <v>-219527856.78999996</v>
      </c>
      <c r="M126" s="23">
        <f t="shared" si="91"/>
        <v>2459771237.54</v>
      </c>
      <c r="N126" s="23">
        <f>SUM(N127:N137)</f>
        <v>-191190146.26000011</v>
      </c>
      <c r="O126" s="23">
        <f t="shared" si="91"/>
        <v>0</v>
      </c>
      <c r="P126" s="23">
        <f t="shared" si="91"/>
        <v>0</v>
      </c>
      <c r="Q126" s="23">
        <f t="shared" si="91"/>
        <v>0</v>
      </c>
      <c r="R126" s="23">
        <f t="shared" si="91"/>
        <v>0</v>
      </c>
      <c r="S126" s="23">
        <f t="shared" si="91"/>
        <v>0</v>
      </c>
      <c r="T126" s="23">
        <f t="shared" si="91"/>
        <v>185767925093.56006</v>
      </c>
      <c r="U126" s="23">
        <f t="shared" si="91"/>
        <v>94554976609.930008</v>
      </c>
      <c r="V126" s="23">
        <f t="shared" si="91"/>
        <v>27886763206.18</v>
      </c>
      <c r="W126" s="23">
        <f t="shared" si="91"/>
        <v>14736522874.26</v>
      </c>
      <c r="X126" s="23">
        <f t="shared" si="91"/>
        <v>5889409992.4399996</v>
      </c>
      <c r="Y126" s="23">
        <f t="shared" si="91"/>
        <v>3914738856.4699998</v>
      </c>
      <c r="Z126" s="23">
        <f t="shared" si="91"/>
        <v>12182300719.15</v>
      </c>
      <c r="AA126" s="23">
        <f t="shared" si="91"/>
        <v>5507932675.8999996</v>
      </c>
      <c r="AB126" s="23">
        <f t="shared" si="91"/>
        <v>0</v>
      </c>
      <c r="AC126" s="23">
        <f t="shared" si="91"/>
        <v>0</v>
      </c>
      <c r="AD126" s="23">
        <f t="shared" si="91"/>
        <v>0</v>
      </c>
      <c r="AE126" s="23">
        <f t="shared" si="91"/>
        <v>0</v>
      </c>
      <c r="AF126" s="23">
        <f t="shared" si="91"/>
        <v>0</v>
      </c>
      <c r="AG126" s="23">
        <f t="shared" si="91"/>
        <v>164672644934.32999</v>
      </c>
      <c r="AH126" s="23">
        <f t="shared" si="91"/>
        <v>1427883330.98</v>
      </c>
      <c r="AI126" s="179">
        <f t="shared" si="91"/>
        <v>8993012353.6599998</v>
      </c>
      <c r="AJ126" s="23">
        <f t="shared" si="91"/>
        <v>13274877896.719999</v>
      </c>
      <c r="AK126" s="23">
        <f t="shared" si="91"/>
        <v>14783215139.519999</v>
      </c>
      <c r="AL126" s="179">
        <f t="shared" si="91"/>
        <v>14312975076.990002</v>
      </c>
      <c r="AM126" s="179">
        <f t="shared" si="91"/>
        <v>22428105141.299999</v>
      </c>
      <c r="AN126" s="179">
        <f>SUM(AN127:AN137)</f>
        <v>16186893320.23</v>
      </c>
      <c r="AO126" s="23">
        <f t="shared" si="91"/>
        <v>91406962259.400009</v>
      </c>
      <c r="AP126" s="23">
        <f t="shared" si="91"/>
        <v>1427883330.98</v>
      </c>
      <c r="AQ126" s="23">
        <f t="shared" si="91"/>
        <v>8992382611.6599998</v>
      </c>
      <c r="AR126" s="23">
        <f t="shared" si="91"/>
        <v>13275507638.719999</v>
      </c>
      <c r="AS126" s="23">
        <f t="shared" si="91"/>
        <v>14779779139.519999</v>
      </c>
      <c r="AT126" s="23">
        <f>SUM(AT127:AT137)</f>
        <v>14316411076.990002</v>
      </c>
      <c r="AU126" s="23">
        <f t="shared" si="91"/>
        <v>22428105141.299999</v>
      </c>
      <c r="AV126" s="23">
        <f t="shared" si="91"/>
        <v>16186893320.23</v>
      </c>
      <c r="AW126" s="23">
        <f t="shared" si="91"/>
        <v>0</v>
      </c>
      <c r="AX126" s="23">
        <f t="shared" si="91"/>
        <v>0</v>
      </c>
      <c r="AY126" s="23">
        <f t="shared" si="91"/>
        <v>0</v>
      </c>
      <c r="AZ126" s="23">
        <f t="shared" si="91"/>
        <v>0</v>
      </c>
      <c r="BA126" s="23">
        <f t="shared" si="91"/>
        <v>0</v>
      </c>
      <c r="BB126" s="23">
        <f t="shared" si="91"/>
        <v>91406962259.400009</v>
      </c>
      <c r="BC126" s="25"/>
    </row>
    <row r="127" spans="1:55" ht="21" customHeight="1" x14ac:dyDescent="0.2">
      <c r="A127" s="180" t="s">
        <v>301</v>
      </c>
      <c r="B127" s="140">
        <v>10</v>
      </c>
      <c r="C127" s="181" t="s">
        <v>302</v>
      </c>
      <c r="D127" s="44">
        <v>2250000000</v>
      </c>
      <c r="E127" s="44">
        <v>0</v>
      </c>
      <c r="F127" s="44">
        <v>0</v>
      </c>
      <c r="G127" s="44">
        <f t="shared" ref="G127:G137" si="92">SUM(D127:E127)-F127</f>
        <v>2250000000</v>
      </c>
      <c r="H127" s="44">
        <v>1572385633.3299999</v>
      </c>
      <c r="I127" s="44">
        <v>232684333</v>
      </c>
      <c r="J127" s="44">
        <v>48880000</v>
      </c>
      <c r="K127" s="44">
        <v>249149527.34</v>
      </c>
      <c r="L127" s="75">
        <v>82666033.329999998</v>
      </c>
      <c r="M127" s="76">
        <v>-8164766.6699999999</v>
      </c>
      <c r="N127" s="76">
        <v>50580672.990000002</v>
      </c>
      <c r="O127" s="76">
        <v>0</v>
      </c>
      <c r="P127" s="76">
        <v>0</v>
      </c>
      <c r="Q127" s="76">
        <v>0</v>
      </c>
      <c r="R127" s="76">
        <v>0</v>
      </c>
      <c r="S127" s="76">
        <v>0</v>
      </c>
      <c r="T127" s="79">
        <f>SUM(H127:S127)</f>
        <v>2228181433.3199997</v>
      </c>
      <c r="U127" s="44">
        <v>711974733.33000004</v>
      </c>
      <c r="V127" s="44">
        <v>794819545.66999996</v>
      </c>
      <c r="W127" s="44">
        <v>227633600</v>
      </c>
      <c r="X127" s="44">
        <v>73180000</v>
      </c>
      <c r="Y127" s="75">
        <v>172312094.99000001</v>
      </c>
      <c r="Z127" s="76">
        <v>36826300</v>
      </c>
      <c r="AA127" s="76">
        <v>176702217.83000001</v>
      </c>
      <c r="AB127" s="76">
        <v>0</v>
      </c>
      <c r="AC127" s="76">
        <v>0</v>
      </c>
      <c r="AD127" s="76">
        <v>0</v>
      </c>
      <c r="AE127" s="76">
        <v>0</v>
      </c>
      <c r="AF127" s="76">
        <v>0</v>
      </c>
      <c r="AG127" s="79">
        <f t="shared" ref="AG127:AG137" si="93">SUM(U127:AF127)</f>
        <v>2193448491.8200002</v>
      </c>
      <c r="AH127" s="44">
        <v>0</v>
      </c>
      <c r="AI127" s="44">
        <v>17815940.329999998</v>
      </c>
      <c r="AJ127" s="44">
        <v>107027005.33</v>
      </c>
      <c r="AK127" s="44">
        <v>150626633.33000001</v>
      </c>
      <c r="AL127" s="44">
        <v>161759666.66</v>
      </c>
      <c r="AM127" s="44">
        <v>180822695</v>
      </c>
      <c r="AN127" s="44">
        <v>203020152.33000001</v>
      </c>
      <c r="AO127" s="44">
        <f>SUM(AH127:AN127)</f>
        <v>821072092.98000002</v>
      </c>
      <c r="AP127" s="44">
        <v>0</v>
      </c>
      <c r="AQ127" s="44">
        <v>17815940.329999998</v>
      </c>
      <c r="AR127" s="44">
        <v>107027005.33</v>
      </c>
      <c r="AS127" s="44">
        <v>150626633.33000001</v>
      </c>
      <c r="AT127" s="44">
        <v>161759666.66</v>
      </c>
      <c r="AU127" s="44">
        <v>180822695</v>
      </c>
      <c r="AV127" s="44">
        <v>203020152.33000001</v>
      </c>
      <c r="AW127" s="44">
        <v>0</v>
      </c>
      <c r="AX127" s="44">
        <v>0</v>
      </c>
      <c r="AY127" s="44">
        <v>0</v>
      </c>
      <c r="AZ127" s="44">
        <v>0</v>
      </c>
      <c r="BA127" s="44">
        <v>0</v>
      </c>
      <c r="BB127" s="44">
        <f t="shared" ref="BB127:BB137" si="94">SUM(AP127:BA127)</f>
        <v>821072092.98000002</v>
      </c>
      <c r="BC127" s="25"/>
    </row>
    <row r="128" spans="1:55" ht="21" customHeight="1" x14ac:dyDescent="0.2">
      <c r="A128" s="180" t="s">
        <v>303</v>
      </c>
      <c r="B128" s="140">
        <v>10</v>
      </c>
      <c r="C128" s="181" t="s">
        <v>302</v>
      </c>
      <c r="D128" s="44">
        <v>14000000000</v>
      </c>
      <c r="E128" s="44">
        <v>0</v>
      </c>
      <c r="F128" s="44">
        <v>0</v>
      </c>
      <c r="G128" s="44">
        <f t="shared" si="92"/>
        <v>14000000000</v>
      </c>
      <c r="H128" s="44">
        <v>7651295447.8400002</v>
      </c>
      <c r="I128" s="44">
        <v>3523519805.1700001</v>
      </c>
      <c r="J128" s="44">
        <v>410449223.72000003</v>
      </c>
      <c r="K128" s="44">
        <v>1381207711.6700001</v>
      </c>
      <c r="L128" s="75">
        <v>236983411.66999999</v>
      </c>
      <c r="M128" s="76">
        <v>-113287233.72</v>
      </c>
      <c r="N128" s="76">
        <v>52057385.109999999</v>
      </c>
      <c r="O128" s="76">
        <v>0</v>
      </c>
      <c r="P128" s="76">
        <v>0</v>
      </c>
      <c r="Q128" s="76">
        <v>0</v>
      </c>
      <c r="R128" s="76">
        <v>0</v>
      </c>
      <c r="S128" s="76">
        <v>0</v>
      </c>
      <c r="T128" s="79">
        <f>SUM(H128:S128)</f>
        <v>13142225751.460001</v>
      </c>
      <c r="U128" s="44">
        <v>4734419763.5</v>
      </c>
      <c r="V128" s="44">
        <v>5271088277.5100002</v>
      </c>
      <c r="W128" s="44">
        <v>942932517</v>
      </c>
      <c r="X128" s="44">
        <v>59483948.670000002</v>
      </c>
      <c r="Y128" s="75">
        <v>132228822.67</v>
      </c>
      <c r="Z128" s="76">
        <v>369713939.32999998</v>
      </c>
      <c r="AA128" s="76">
        <v>1173362720.26</v>
      </c>
      <c r="AB128" s="76">
        <v>0</v>
      </c>
      <c r="AC128" s="76">
        <v>0</v>
      </c>
      <c r="AD128" s="76">
        <v>0</v>
      </c>
      <c r="AE128" s="76">
        <v>0</v>
      </c>
      <c r="AF128" s="76">
        <v>0</v>
      </c>
      <c r="AG128" s="79">
        <f t="shared" si="93"/>
        <v>12683229988.940001</v>
      </c>
      <c r="AH128" s="44">
        <v>0</v>
      </c>
      <c r="AI128" s="44">
        <v>129740880.5</v>
      </c>
      <c r="AJ128" s="44">
        <v>816467975.77999997</v>
      </c>
      <c r="AK128" s="44">
        <v>1103362173.3699999</v>
      </c>
      <c r="AL128" s="44">
        <v>1161211938.3299999</v>
      </c>
      <c r="AM128" s="44">
        <v>1460300639.6700001</v>
      </c>
      <c r="AN128" s="44">
        <v>1157768373</v>
      </c>
      <c r="AO128" s="44">
        <f t="shared" ref="AO128:AO137" si="95">SUM(AH128:AN128)</f>
        <v>5828851980.6499996</v>
      </c>
      <c r="AP128" s="44">
        <v>0</v>
      </c>
      <c r="AQ128" s="44">
        <v>129740880.5</v>
      </c>
      <c r="AR128" s="44">
        <v>816467975.77999997</v>
      </c>
      <c r="AS128" s="44">
        <v>1103362173.3699999</v>
      </c>
      <c r="AT128" s="44">
        <v>1161211938.3299999</v>
      </c>
      <c r="AU128" s="44">
        <v>1460300639.6700001</v>
      </c>
      <c r="AV128" s="44">
        <v>1157768373</v>
      </c>
      <c r="AW128" s="44">
        <v>0</v>
      </c>
      <c r="AX128" s="44">
        <v>0</v>
      </c>
      <c r="AY128" s="44">
        <v>0</v>
      </c>
      <c r="AZ128" s="44">
        <v>0</v>
      </c>
      <c r="BA128" s="44">
        <v>0</v>
      </c>
      <c r="BB128" s="44">
        <f t="shared" si="94"/>
        <v>5828851980.6499996</v>
      </c>
      <c r="BC128" s="25"/>
    </row>
    <row r="129" spans="1:55" ht="21" customHeight="1" x14ac:dyDescent="0.2">
      <c r="A129" s="180" t="s">
        <v>304</v>
      </c>
      <c r="B129" s="140">
        <v>10</v>
      </c>
      <c r="C129" s="181" t="s">
        <v>302</v>
      </c>
      <c r="D129" s="44">
        <v>4150000000</v>
      </c>
      <c r="E129" s="44">
        <v>0</v>
      </c>
      <c r="F129" s="44">
        <v>0</v>
      </c>
      <c r="G129" s="44">
        <f t="shared" si="92"/>
        <v>4150000000</v>
      </c>
      <c r="H129" s="44">
        <v>2944318500</v>
      </c>
      <c r="I129" s="44">
        <v>1032628302</v>
      </c>
      <c r="J129" s="44">
        <v>0</v>
      </c>
      <c r="K129" s="44">
        <v>171510000</v>
      </c>
      <c r="L129" s="75">
        <v>0</v>
      </c>
      <c r="M129" s="76">
        <v>-688666.67</v>
      </c>
      <c r="N129" s="76">
        <v>-1592733.33</v>
      </c>
      <c r="O129" s="76">
        <v>0</v>
      </c>
      <c r="P129" s="76">
        <v>0</v>
      </c>
      <c r="Q129" s="76">
        <v>0</v>
      </c>
      <c r="R129" s="76">
        <v>0</v>
      </c>
      <c r="S129" s="76">
        <v>0</v>
      </c>
      <c r="T129" s="79">
        <f t="shared" ref="T129:T137" si="96">SUM(H129:S129)</f>
        <v>4146175402</v>
      </c>
      <c r="U129" s="44">
        <v>2311149000</v>
      </c>
      <c r="V129" s="44">
        <v>1347384504</v>
      </c>
      <c r="W129" s="44">
        <v>279885257</v>
      </c>
      <c r="X129" s="44">
        <v>75909543.329999998</v>
      </c>
      <c r="Y129" s="75">
        <v>59603398</v>
      </c>
      <c r="Z129" s="76">
        <v>39647067</v>
      </c>
      <c r="AA129" s="76">
        <v>1166619.67</v>
      </c>
      <c r="AB129" s="76">
        <v>0</v>
      </c>
      <c r="AC129" s="76">
        <v>0</v>
      </c>
      <c r="AD129" s="76">
        <v>0</v>
      </c>
      <c r="AE129" s="76">
        <v>0</v>
      </c>
      <c r="AF129" s="76">
        <v>0</v>
      </c>
      <c r="AG129" s="79">
        <f t="shared" si="93"/>
        <v>4114745389</v>
      </c>
      <c r="AH129" s="44">
        <v>0</v>
      </c>
      <c r="AI129" s="44">
        <v>41361173.32</v>
      </c>
      <c r="AJ129" s="44">
        <v>292660712.32999998</v>
      </c>
      <c r="AK129" s="44">
        <v>395561700.32999998</v>
      </c>
      <c r="AL129" s="44">
        <v>399610867</v>
      </c>
      <c r="AM129" s="44">
        <v>518066631.67000002</v>
      </c>
      <c r="AN129" s="44">
        <v>423227085</v>
      </c>
      <c r="AO129" s="44">
        <f t="shared" si="95"/>
        <v>2070488169.6500001</v>
      </c>
      <c r="AP129" s="44">
        <v>0</v>
      </c>
      <c r="AQ129" s="44">
        <v>41361173.32</v>
      </c>
      <c r="AR129" s="44">
        <v>292660712.32999998</v>
      </c>
      <c r="AS129" s="44">
        <v>395561700.32999998</v>
      </c>
      <c r="AT129" s="44">
        <v>399610867</v>
      </c>
      <c r="AU129" s="44">
        <v>518066631.67000002</v>
      </c>
      <c r="AV129" s="44">
        <v>423227085</v>
      </c>
      <c r="AW129" s="44">
        <v>0</v>
      </c>
      <c r="AX129" s="44">
        <v>0</v>
      </c>
      <c r="AY129" s="44">
        <v>0</v>
      </c>
      <c r="AZ129" s="44">
        <v>0</v>
      </c>
      <c r="BA129" s="44">
        <v>0</v>
      </c>
      <c r="BB129" s="44">
        <f t="shared" si="94"/>
        <v>2070488169.6500001</v>
      </c>
      <c r="BC129" s="25"/>
    </row>
    <row r="130" spans="1:55" ht="21" customHeight="1" x14ac:dyDescent="0.2">
      <c r="A130" s="180" t="s">
        <v>305</v>
      </c>
      <c r="B130" s="140">
        <v>10</v>
      </c>
      <c r="C130" s="181" t="s">
        <v>302</v>
      </c>
      <c r="D130" s="44">
        <v>2950000000</v>
      </c>
      <c r="E130" s="44">
        <v>0</v>
      </c>
      <c r="F130" s="44">
        <v>0</v>
      </c>
      <c r="G130" s="44">
        <f t="shared" si="92"/>
        <v>2950000000</v>
      </c>
      <c r="H130" s="44">
        <v>2239191700</v>
      </c>
      <c r="I130" s="44">
        <v>388521043</v>
      </c>
      <c r="J130" s="44">
        <v>62657899</v>
      </c>
      <c r="K130" s="44">
        <v>187354690.5</v>
      </c>
      <c r="L130" s="75">
        <v>28990600</v>
      </c>
      <c r="M130" s="76">
        <v>-8411200</v>
      </c>
      <c r="N130" s="76">
        <v>23472567</v>
      </c>
      <c r="O130" s="76">
        <v>0</v>
      </c>
      <c r="P130" s="76">
        <v>0</v>
      </c>
      <c r="Q130" s="76">
        <v>0</v>
      </c>
      <c r="R130" s="76">
        <v>0</v>
      </c>
      <c r="S130" s="76">
        <v>0</v>
      </c>
      <c r="T130" s="79">
        <f t="shared" si="96"/>
        <v>2921777299.5</v>
      </c>
      <c r="U130" s="44">
        <v>1272903200</v>
      </c>
      <c r="V130" s="44">
        <v>1016615243</v>
      </c>
      <c r="W130" s="44">
        <v>76006867</v>
      </c>
      <c r="X130" s="44">
        <v>109870450</v>
      </c>
      <c r="Y130" s="75">
        <v>221590224</v>
      </c>
      <c r="Z130" s="76">
        <v>-3862532</v>
      </c>
      <c r="AA130" s="76">
        <v>67289978.5</v>
      </c>
      <c r="AB130" s="76">
        <v>0</v>
      </c>
      <c r="AC130" s="76">
        <v>0</v>
      </c>
      <c r="AD130" s="76">
        <v>0</v>
      </c>
      <c r="AE130" s="76">
        <v>0</v>
      </c>
      <c r="AF130" s="76">
        <v>0</v>
      </c>
      <c r="AG130" s="79">
        <f t="shared" si="93"/>
        <v>2760413430.5</v>
      </c>
      <c r="AH130" s="44">
        <v>0</v>
      </c>
      <c r="AI130" s="44">
        <v>12644787.67</v>
      </c>
      <c r="AJ130" s="44">
        <v>199700402</v>
      </c>
      <c r="AK130" s="44">
        <v>222789590</v>
      </c>
      <c r="AL130" s="44">
        <v>233146426</v>
      </c>
      <c r="AM130" s="44">
        <v>258313027</v>
      </c>
      <c r="AN130" s="44">
        <v>278248984</v>
      </c>
      <c r="AO130" s="44">
        <f t="shared" si="95"/>
        <v>1204843216.6700001</v>
      </c>
      <c r="AP130" s="44">
        <v>0</v>
      </c>
      <c r="AQ130" s="44">
        <v>12644787.67</v>
      </c>
      <c r="AR130" s="44">
        <v>199700402</v>
      </c>
      <c r="AS130" s="44">
        <v>222789590</v>
      </c>
      <c r="AT130" s="44">
        <v>233146426</v>
      </c>
      <c r="AU130" s="44">
        <v>258313027</v>
      </c>
      <c r="AV130" s="44">
        <v>278248984</v>
      </c>
      <c r="AW130" s="44">
        <v>0</v>
      </c>
      <c r="AX130" s="44">
        <v>0</v>
      </c>
      <c r="AY130" s="44">
        <v>0</v>
      </c>
      <c r="AZ130" s="44">
        <v>0</v>
      </c>
      <c r="BA130" s="44">
        <v>0</v>
      </c>
      <c r="BB130" s="44">
        <f t="shared" si="94"/>
        <v>1204843216.6700001</v>
      </c>
      <c r="BC130" s="25"/>
    </row>
    <row r="131" spans="1:55" ht="21" customHeight="1" x14ac:dyDescent="0.2">
      <c r="A131" s="180" t="s">
        <v>306</v>
      </c>
      <c r="B131" s="140">
        <v>10</v>
      </c>
      <c r="C131" s="181" t="s">
        <v>302</v>
      </c>
      <c r="D131" s="44">
        <v>27300300000</v>
      </c>
      <c r="E131" s="44">
        <v>0</v>
      </c>
      <c r="F131" s="44">
        <v>0</v>
      </c>
      <c r="G131" s="44">
        <f t="shared" si="92"/>
        <v>27300300000</v>
      </c>
      <c r="H131" s="44">
        <v>12493435573.98</v>
      </c>
      <c r="I131" s="44">
        <v>9607022953</v>
      </c>
      <c r="J131" s="44">
        <v>1027321304.96</v>
      </c>
      <c r="K131" s="44">
        <v>777431588.60000002</v>
      </c>
      <c r="L131" s="75">
        <v>-57275532</v>
      </c>
      <c r="M131" s="76">
        <v>687690413.20000005</v>
      </c>
      <c r="N131" s="76">
        <v>1074473834.01</v>
      </c>
      <c r="O131" s="76">
        <v>0</v>
      </c>
      <c r="P131" s="76">
        <v>0</v>
      </c>
      <c r="Q131" s="76">
        <v>0</v>
      </c>
      <c r="R131" s="76">
        <v>0</v>
      </c>
      <c r="S131" s="76">
        <v>0</v>
      </c>
      <c r="T131" s="79">
        <f t="shared" si="96"/>
        <v>25610100135.749996</v>
      </c>
      <c r="U131" s="44">
        <v>5262360086.6400003</v>
      </c>
      <c r="V131" s="44">
        <v>10119665104.67</v>
      </c>
      <c r="W131" s="44">
        <v>5698364123.5299997</v>
      </c>
      <c r="X131" s="44">
        <v>414586813.64999998</v>
      </c>
      <c r="Y131" s="75">
        <v>248588761.87</v>
      </c>
      <c r="Z131" s="76">
        <v>833489377.34000003</v>
      </c>
      <c r="AA131" s="76">
        <v>1409559792.3399999</v>
      </c>
      <c r="AB131" s="76">
        <v>0</v>
      </c>
      <c r="AC131" s="76">
        <v>0</v>
      </c>
      <c r="AD131" s="76">
        <v>0</v>
      </c>
      <c r="AE131" s="76">
        <v>0</v>
      </c>
      <c r="AF131" s="76">
        <v>0</v>
      </c>
      <c r="AG131" s="79">
        <f t="shared" si="93"/>
        <v>23986614060.040001</v>
      </c>
      <c r="AH131" s="44">
        <v>39603114</v>
      </c>
      <c r="AI131" s="44">
        <v>562414779.66999996</v>
      </c>
      <c r="AJ131" s="44">
        <v>2403789494.2800002</v>
      </c>
      <c r="AK131" s="44">
        <v>2661995308.9699998</v>
      </c>
      <c r="AL131" s="44">
        <v>2206538874.8499999</v>
      </c>
      <c r="AM131" s="44">
        <v>3164913616.23</v>
      </c>
      <c r="AN131" s="44">
        <v>1820588201.77</v>
      </c>
      <c r="AO131" s="44">
        <f t="shared" si="95"/>
        <v>12859843389.77</v>
      </c>
      <c r="AP131" s="44">
        <v>39603114</v>
      </c>
      <c r="AQ131" s="44">
        <v>561785037.66999996</v>
      </c>
      <c r="AR131" s="44">
        <v>2404419236.2800002</v>
      </c>
      <c r="AS131" s="44">
        <v>2659159308.9699998</v>
      </c>
      <c r="AT131" s="44">
        <v>2209374874.8499999</v>
      </c>
      <c r="AU131" s="44">
        <v>3164913616.23</v>
      </c>
      <c r="AV131" s="44">
        <v>1820588201.77</v>
      </c>
      <c r="AW131" s="44">
        <v>0</v>
      </c>
      <c r="AX131" s="44">
        <v>0</v>
      </c>
      <c r="AY131" s="44">
        <v>0</v>
      </c>
      <c r="AZ131" s="44">
        <v>0</v>
      </c>
      <c r="BA131" s="44">
        <v>0</v>
      </c>
      <c r="BB131" s="44">
        <f t="shared" si="94"/>
        <v>12859843389.77</v>
      </c>
      <c r="BC131" s="182"/>
    </row>
    <row r="132" spans="1:55" ht="21" customHeight="1" x14ac:dyDescent="0.2">
      <c r="A132" s="180" t="s">
        <v>307</v>
      </c>
      <c r="B132" s="140">
        <v>10</v>
      </c>
      <c r="C132" s="181" t="s">
        <v>302</v>
      </c>
      <c r="D132" s="44">
        <v>116661606983</v>
      </c>
      <c r="E132" s="44">
        <v>0</v>
      </c>
      <c r="F132" s="44">
        <v>0</v>
      </c>
      <c r="G132" s="44">
        <f t="shared" si="92"/>
        <v>116661606983</v>
      </c>
      <c r="H132" s="44">
        <v>100624500678.89</v>
      </c>
      <c r="I132" s="44">
        <v>6450435704.6300001</v>
      </c>
      <c r="J132" s="44">
        <v>4679069429.6899996</v>
      </c>
      <c r="K132" s="44">
        <v>628765788.94000006</v>
      </c>
      <c r="L132" s="75">
        <v>-777184702.78999996</v>
      </c>
      <c r="M132" s="76">
        <v>1178805137.6700001</v>
      </c>
      <c r="N132" s="76">
        <v>-1638724078.9000001</v>
      </c>
      <c r="O132" s="76">
        <v>0</v>
      </c>
      <c r="P132" s="76">
        <v>0</v>
      </c>
      <c r="Q132" s="76">
        <v>0</v>
      </c>
      <c r="R132" s="76">
        <v>0</v>
      </c>
      <c r="S132" s="76">
        <v>0</v>
      </c>
      <c r="T132" s="79">
        <f t="shared" si="96"/>
        <v>111145667958.13002</v>
      </c>
      <c r="U132" s="44">
        <v>73112743662.300003</v>
      </c>
      <c r="V132" s="44">
        <v>2580959294</v>
      </c>
      <c r="W132" s="44">
        <v>2412954057.73</v>
      </c>
      <c r="X132" s="44">
        <v>4080384368.1199999</v>
      </c>
      <c r="Y132" s="75">
        <v>798677853.34000003</v>
      </c>
      <c r="Z132" s="76">
        <v>10760162448</v>
      </c>
      <c r="AA132" s="76">
        <v>2187312601.1300001</v>
      </c>
      <c r="AB132" s="76">
        <v>0</v>
      </c>
      <c r="AC132" s="76">
        <v>0</v>
      </c>
      <c r="AD132" s="76">
        <v>0</v>
      </c>
      <c r="AE132" s="76">
        <v>0</v>
      </c>
      <c r="AF132" s="76">
        <v>0</v>
      </c>
      <c r="AG132" s="79">
        <f t="shared" si="93"/>
        <v>95933194284.619995</v>
      </c>
      <c r="AH132" s="44">
        <v>1388280216.98</v>
      </c>
      <c r="AI132" s="44">
        <v>7723309004.3400002</v>
      </c>
      <c r="AJ132" s="44">
        <v>8274860625.4200001</v>
      </c>
      <c r="AK132" s="44">
        <v>8664878647.4799995</v>
      </c>
      <c r="AL132" s="44">
        <v>8665537001.8600006</v>
      </c>
      <c r="AM132" s="44">
        <v>9022879580.1599998</v>
      </c>
      <c r="AN132" s="44">
        <v>10880268863.58</v>
      </c>
      <c r="AO132" s="44">
        <f t="shared" si="95"/>
        <v>54620013939.820007</v>
      </c>
      <c r="AP132" s="44">
        <v>1388280216.98</v>
      </c>
      <c r="AQ132" s="44">
        <v>7723309004.3400002</v>
      </c>
      <c r="AR132" s="44">
        <v>8274860625.4200001</v>
      </c>
      <c r="AS132" s="44">
        <v>8664278647.4799995</v>
      </c>
      <c r="AT132" s="44">
        <v>8666137001.8600006</v>
      </c>
      <c r="AU132" s="44">
        <v>9022879580.1599998</v>
      </c>
      <c r="AV132" s="44">
        <v>10880268863.58</v>
      </c>
      <c r="AW132" s="44">
        <v>0</v>
      </c>
      <c r="AX132" s="44">
        <v>0</v>
      </c>
      <c r="AY132" s="44">
        <v>0</v>
      </c>
      <c r="AZ132" s="44">
        <v>0</v>
      </c>
      <c r="BA132" s="44">
        <v>0</v>
      </c>
      <c r="BB132" s="44">
        <f t="shared" si="94"/>
        <v>54620013939.820007</v>
      </c>
      <c r="BC132" s="182"/>
    </row>
    <row r="133" spans="1:55" ht="21" customHeight="1" x14ac:dyDescent="0.2">
      <c r="A133" s="180" t="s">
        <v>308</v>
      </c>
      <c r="B133" s="140">
        <v>10</v>
      </c>
      <c r="C133" s="181" t="s">
        <v>302</v>
      </c>
      <c r="D133" s="44">
        <v>500000000</v>
      </c>
      <c r="E133" s="44">
        <v>0</v>
      </c>
      <c r="F133" s="44">
        <v>0</v>
      </c>
      <c r="G133" s="44">
        <f t="shared" si="92"/>
        <v>500000000</v>
      </c>
      <c r="H133" s="44">
        <v>133499997</v>
      </c>
      <c r="I133" s="44">
        <v>0</v>
      </c>
      <c r="J133" s="44">
        <v>97000000</v>
      </c>
      <c r="K133" s="44">
        <v>60330733</v>
      </c>
      <c r="L133" s="75">
        <v>21410000</v>
      </c>
      <c r="M133" s="76">
        <v>80800000</v>
      </c>
      <c r="N133" s="76">
        <v>37800000</v>
      </c>
      <c r="O133" s="76">
        <v>0</v>
      </c>
      <c r="P133" s="76">
        <v>0</v>
      </c>
      <c r="Q133" s="76">
        <v>0</v>
      </c>
      <c r="R133" s="76">
        <v>0</v>
      </c>
      <c r="S133" s="76">
        <v>0</v>
      </c>
      <c r="T133" s="79">
        <f t="shared" si="96"/>
        <v>430840730</v>
      </c>
      <c r="U133" s="44">
        <v>0</v>
      </c>
      <c r="V133" s="44">
        <v>128363000</v>
      </c>
      <c r="W133" s="44">
        <v>0</v>
      </c>
      <c r="X133" s="44">
        <v>89930733</v>
      </c>
      <c r="Y133" s="75">
        <v>62400000</v>
      </c>
      <c r="Z133" s="76">
        <v>45400000</v>
      </c>
      <c r="AA133" s="76">
        <v>21410000</v>
      </c>
      <c r="AB133" s="76">
        <v>0</v>
      </c>
      <c r="AC133" s="76">
        <v>0</v>
      </c>
      <c r="AD133" s="76">
        <v>0</v>
      </c>
      <c r="AE133" s="76">
        <v>0</v>
      </c>
      <c r="AF133" s="76">
        <v>0</v>
      </c>
      <c r="AG133" s="79">
        <f t="shared" si="93"/>
        <v>347503733</v>
      </c>
      <c r="AH133" s="44">
        <v>0</v>
      </c>
      <c r="AI133" s="44">
        <v>0</v>
      </c>
      <c r="AJ133" s="44">
        <v>9673733</v>
      </c>
      <c r="AK133" s="44">
        <v>11162000</v>
      </c>
      <c r="AL133" s="44">
        <v>11828666.67</v>
      </c>
      <c r="AM133" s="44">
        <v>27402000</v>
      </c>
      <c r="AN133" s="44">
        <v>32762000</v>
      </c>
      <c r="AO133" s="44">
        <f t="shared" si="95"/>
        <v>92828399.670000002</v>
      </c>
      <c r="AP133" s="44">
        <v>0</v>
      </c>
      <c r="AQ133" s="44">
        <v>0</v>
      </c>
      <c r="AR133" s="44">
        <v>9673733</v>
      </c>
      <c r="AS133" s="44">
        <v>11162000</v>
      </c>
      <c r="AT133" s="44">
        <v>11828666.67</v>
      </c>
      <c r="AU133" s="44">
        <v>27402000</v>
      </c>
      <c r="AV133" s="44">
        <v>32762000</v>
      </c>
      <c r="AW133" s="44">
        <v>0</v>
      </c>
      <c r="AX133" s="44">
        <v>0</v>
      </c>
      <c r="AY133" s="44">
        <v>0</v>
      </c>
      <c r="AZ133" s="44">
        <v>0</v>
      </c>
      <c r="BA133" s="44">
        <v>0</v>
      </c>
      <c r="BB133" s="44">
        <f t="shared" si="94"/>
        <v>92828399.670000002</v>
      </c>
      <c r="BC133" s="182"/>
    </row>
    <row r="134" spans="1:55" s="184" customFormat="1" ht="21" customHeight="1" x14ac:dyDescent="0.2">
      <c r="A134" s="180" t="s">
        <v>309</v>
      </c>
      <c r="B134" s="140">
        <v>10</v>
      </c>
      <c r="C134" s="181" t="s">
        <v>310</v>
      </c>
      <c r="D134" s="44">
        <v>7485600000</v>
      </c>
      <c r="E134" s="44">
        <v>0</v>
      </c>
      <c r="F134" s="44">
        <v>0</v>
      </c>
      <c r="G134" s="44">
        <f t="shared" si="92"/>
        <v>7485600000</v>
      </c>
      <c r="H134" s="44">
        <v>4681359357.1599998</v>
      </c>
      <c r="I134" s="44">
        <v>1451403364.3299999</v>
      </c>
      <c r="J134" s="44">
        <v>554696000</v>
      </c>
      <c r="K134" s="44">
        <v>180416666.66999999</v>
      </c>
      <c r="L134" s="75">
        <v>132224768</v>
      </c>
      <c r="M134" s="76">
        <v>70053899.340000004</v>
      </c>
      <c r="N134" s="76">
        <v>-9906934.8300000001</v>
      </c>
      <c r="O134" s="76">
        <v>0</v>
      </c>
      <c r="P134" s="76">
        <v>0</v>
      </c>
      <c r="Q134" s="76">
        <v>0</v>
      </c>
      <c r="R134" s="76">
        <v>0</v>
      </c>
      <c r="S134" s="76">
        <v>0</v>
      </c>
      <c r="T134" s="79">
        <f t="shared" si="96"/>
        <v>7060247120.6700001</v>
      </c>
      <c r="U134" s="44">
        <v>3430824801.1599998</v>
      </c>
      <c r="V134" s="44">
        <v>2434948873.3299999</v>
      </c>
      <c r="W134" s="44">
        <v>303265917</v>
      </c>
      <c r="X134" s="44">
        <v>55623621.670000002</v>
      </c>
      <c r="Y134" s="75">
        <v>90505955</v>
      </c>
      <c r="Z134" s="76">
        <v>-25090434.329999998</v>
      </c>
      <c r="AA134" s="76">
        <v>241911447.16999999</v>
      </c>
      <c r="AB134" s="76">
        <v>0</v>
      </c>
      <c r="AC134" s="76">
        <v>0</v>
      </c>
      <c r="AD134" s="76">
        <v>0</v>
      </c>
      <c r="AE134" s="76">
        <v>0</v>
      </c>
      <c r="AF134" s="76">
        <v>0</v>
      </c>
      <c r="AG134" s="79">
        <f t="shared" si="93"/>
        <v>6531990181</v>
      </c>
      <c r="AH134" s="44">
        <v>0</v>
      </c>
      <c r="AI134" s="44">
        <v>172062363.16</v>
      </c>
      <c r="AJ134" s="44">
        <v>466951306.33999997</v>
      </c>
      <c r="AK134" s="44">
        <v>583029891.89999998</v>
      </c>
      <c r="AL134" s="44">
        <v>598104912.33000004</v>
      </c>
      <c r="AM134" s="44">
        <v>560570469</v>
      </c>
      <c r="AN134" s="44">
        <v>564202572.66999996</v>
      </c>
      <c r="AO134" s="44">
        <f t="shared" si="95"/>
        <v>2944921515.4000001</v>
      </c>
      <c r="AP134" s="44">
        <v>0</v>
      </c>
      <c r="AQ134" s="44">
        <v>172062363.16</v>
      </c>
      <c r="AR134" s="44">
        <v>466951306.33999997</v>
      </c>
      <c r="AS134" s="44">
        <v>583029891.89999998</v>
      </c>
      <c r="AT134" s="44">
        <v>598104912.33000004</v>
      </c>
      <c r="AU134" s="44">
        <v>560570469</v>
      </c>
      <c r="AV134" s="44">
        <v>564202572.66999996</v>
      </c>
      <c r="AW134" s="44">
        <v>0</v>
      </c>
      <c r="AX134" s="44">
        <v>0</v>
      </c>
      <c r="AY134" s="44">
        <v>0</v>
      </c>
      <c r="AZ134" s="44">
        <v>0</v>
      </c>
      <c r="BA134" s="44">
        <v>0</v>
      </c>
      <c r="BB134" s="44">
        <f t="shared" si="94"/>
        <v>2944921515.4000001</v>
      </c>
      <c r="BC134" s="183"/>
    </row>
    <row r="135" spans="1:55" s="184" customFormat="1" ht="21" customHeight="1" x14ac:dyDescent="0.2">
      <c r="A135" s="180" t="s">
        <v>311</v>
      </c>
      <c r="B135" s="140">
        <v>10</v>
      </c>
      <c r="C135" s="181" t="s">
        <v>310</v>
      </c>
      <c r="D135" s="44">
        <v>18000000000</v>
      </c>
      <c r="E135" s="44">
        <v>0</v>
      </c>
      <c r="F135" s="44">
        <v>0</v>
      </c>
      <c r="G135" s="44">
        <f t="shared" si="92"/>
        <v>18000000000</v>
      </c>
      <c r="H135" s="44">
        <v>15913539360.66</v>
      </c>
      <c r="I135" s="44">
        <v>2040334919</v>
      </c>
      <c r="J135" s="44">
        <v>-48667500</v>
      </c>
      <c r="K135" s="44">
        <v>-650277878.00999999</v>
      </c>
      <c r="L135" s="75">
        <v>-30542435</v>
      </c>
      <c r="M135" s="76">
        <v>487238654.79000002</v>
      </c>
      <c r="N135" s="76">
        <v>193042474.69</v>
      </c>
      <c r="O135" s="76">
        <v>0</v>
      </c>
      <c r="P135" s="76">
        <v>0</v>
      </c>
      <c r="Q135" s="76">
        <v>0</v>
      </c>
      <c r="R135" s="76">
        <v>0</v>
      </c>
      <c r="S135" s="76">
        <v>0</v>
      </c>
      <c r="T135" s="79">
        <f t="shared" si="96"/>
        <v>17904667596.130001</v>
      </c>
      <c r="U135" s="44">
        <v>3597101363</v>
      </c>
      <c r="V135" s="44">
        <v>4192919364</v>
      </c>
      <c r="W135" s="44">
        <v>4706980535</v>
      </c>
      <c r="X135" s="44">
        <v>701695734</v>
      </c>
      <c r="Y135" s="75">
        <v>2021035080</v>
      </c>
      <c r="Z135" s="76">
        <v>13136036.33</v>
      </c>
      <c r="AA135" s="76">
        <v>49183324</v>
      </c>
      <c r="AB135" s="76">
        <v>0</v>
      </c>
      <c r="AC135" s="76">
        <v>0</v>
      </c>
      <c r="AD135" s="76">
        <v>0</v>
      </c>
      <c r="AE135" s="76">
        <v>0</v>
      </c>
      <c r="AF135" s="76">
        <v>0</v>
      </c>
      <c r="AG135" s="79">
        <f t="shared" si="93"/>
        <v>15282051436.33</v>
      </c>
      <c r="AH135" s="44">
        <v>0</v>
      </c>
      <c r="AI135" s="44">
        <v>332143424.67000002</v>
      </c>
      <c r="AJ135" s="44">
        <v>698046642.24000001</v>
      </c>
      <c r="AK135" s="44">
        <v>966681081.13999999</v>
      </c>
      <c r="AL135" s="44">
        <v>845823390.28999996</v>
      </c>
      <c r="AM135" s="44">
        <v>7176648131.9700003</v>
      </c>
      <c r="AN135" s="44">
        <v>760439473.88</v>
      </c>
      <c r="AO135" s="44">
        <f t="shared" si="95"/>
        <v>10779782144.190001</v>
      </c>
      <c r="AP135" s="44">
        <v>0</v>
      </c>
      <c r="AQ135" s="44">
        <v>332143424.67000002</v>
      </c>
      <c r="AR135" s="44">
        <v>698046642.24000001</v>
      </c>
      <c r="AS135" s="44">
        <v>966681081.13999999</v>
      </c>
      <c r="AT135" s="44">
        <v>845823390.28999996</v>
      </c>
      <c r="AU135" s="44">
        <v>7176648131.9700003</v>
      </c>
      <c r="AV135" s="44">
        <v>760439473.88</v>
      </c>
      <c r="AW135" s="44">
        <v>0</v>
      </c>
      <c r="AX135" s="44">
        <v>0</v>
      </c>
      <c r="AY135" s="44">
        <v>0</v>
      </c>
      <c r="AZ135" s="44">
        <v>0</v>
      </c>
      <c r="BA135" s="44">
        <v>0</v>
      </c>
      <c r="BB135" s="44">
        <f t="shared" si="94"/>
        <v>10779782144.190001</v>
      </c>
      <c r="BC135" s="183"/>
    </row>
    <row r="136" spans="1:55" s="184" customFormat="1" ht="21" customHeight="1" x14ac:dyDescent="0.2">
      <c r="A136" s="180" t="s">
        <v>312</v>
      </c>
      <c r="B136" s="140">
        <v>10</v>
      </c>
      <c r="C136" s="181" t="s">
        <v>310</v>
      </c>
      <c r="D136" s="44">
        <v>800000000</v>
      </c>
      <c r="E136" s="44">
        <v>0</v>
      </c>
      <c r="F136" s="44">
        <v>0</v>
      </c>
      <c r="G136" s="44">
        <f t="shared" si="92"/>
        <v>800000000</v>
      </c>
      <c r="H136" s="44">
        <v>93000000</v>
      </c>
      <c r="I136" s="44">
        <v>0</v>
      </c>
      <c r="J136" s="44">
        <v>58000000</v>
      </c>
      <c r="K136" s="44">
        <v>299000000</v>
      </c>
      <c r="L136" s="75">
        <v>143200000</v>
      </c>
      <c r="M136" s="76">
        <v>85734999.599999994</v>
      </c>
      <c r="N136" s="76">
        <v>-893333</v>
      </c>
      <c r="O136" s="76">
        <v>0</v>
      </c>
      <c r="P136" s="76">
        <v>0</v>
      </c>
      <c r="Q136" s="76">
        <v>0</v>
      </c>
      <c r="R136" s="76">
        <v>0</v>
      </c>
      <c r="S136" s="76">
        <v>0</v>
      </c>
      <c r="T136" s="79">
        <f t="shared" si="96"/>
        <v>678041666.60000002</v>
      </c>
      <c r="U136" s="44">
        <v>93000000</v>
      </c>
      <c r="V136" s="44">
        <v>0</v>
      </c>
      <c r="W136" s="44">
        <v>38000000</v>
      </c>
      <c r="X136" s="44">
        <v>228744780</v>
      </c>
      <c r="Y136" s="75">
        <v>107796666.59999999</v>
      </c>
      <c r="Z136" s="76">
        <v>51587746</v>
      </c>
      <c r="AA136" s="76">
        <v>138469027</v>
      </c>
      <c r="AB136" s="76">
        <v>0</v>
      </c>
      <c r="AC136" s="76">
        <v>0</v>
      </c>
      <c r="AD136" s="76">
        <v>0</v>
      </c>
      <c r="AE136" s="76">
        <v>0</v>
      </c>
      <c r="AF136" s="76">
        <v>0</v>
      </c>
      <c r="AG136" s="79">
        <f t="shared" si="93"/>
        <v>657598219.60000002</v>
      </c>
      <c r="AH136" s="44">
        <v>0</v>
      </c>
      <c r="AI136" s="44">
        <v>0</v>
      </c>
      <c r="AJ136" s="44">
        <v>0</v>
      </c>
      <c r="AK136" s="44">
        <v>14094780</v>
      </c>
      <c r="AL136" s="44">
        <v>18713333</v>
      </c>
      <c r="AM136" s="44">
        <v>46818608.600000001</v>
      </c>
      <c r="AN136" s="44">
        <v>56611498</v>
      </c>
      <c r="AO136" s="44">
        <f t="shared" si="95"/>
        <v>136238219.59999999</v>
      </c>
      <c r="AP136" s="44">
        <v>0</v>
      </c>
      <c r="AQ136" s="44">
        <v>0</v>
      </c>
      <c r="AR136" s="44">
        <v>0</v>
      </c>
      <c r="AS136" s="44">
        <v>14094780</v>
      </c>
      <c r="AT136" s="44">
        <v>18713333</v>
      </c>
      <c r="AU136" s="44">
        <v>46818608.600000001</v>
      </c>
      <c r="AV136" s="44">
        <v>56611498</v>
      </c>
      <c r="AW136" s="44">
        <v>0</v>
      </c>
      <c r="AX136" s="44">
        <v>0</v>
      </c>
      <c r="AY136" s="44">
        <v>0</v>
      </c>
      <c r="AZ136" s="44">
        <v>0</v>
      </c>
      <c r="BA136" s="44">
        <v>0</v>
      </c>
      <c r="BB136" s="44">
        <f>SUM(AP136:BA136)</f>
        <v>136238219.59999999</v>
      </c>
      <c r="BC136" s="183"/>
    </row>
    <row r="137" spans="1:55" ht="21" customHeight="1" x14ac:dyDescent="0.2">
      <c r="A137" s="185" t="s">
        <v>313</v>
      </c>
      <c r="B137" s="186">
        <v>10</v>
      </c>
      <c r="C137" s="187" t="s">
        <v>310</v>
      </c>
      <c r="D137" s="84">
        <v>500000000</v>
      </c>
      <c r="E137" s="44">
        <v>0</v>
      </c>
      <c r="F137" s="44">
        <v>0</v>
      </c>
      <c r="G137" s="84">
        <f t="shared" si="92"/>
        <v>500000000</v>
      </c>
      <c r="H137" s="84">
        <v>28500000</v>
      </c>
      <c r="I137" s="84">
        <v>50500000</v>
      </c>
      <c r="J137" s="84">
        <v>372500000</v>
      </c>
      <c r="K137" s="84">
        <v>20000000</v>
      </c>
      <c r="L137" s="85">
        <v>0</v>
      </c>
      <c r="M137" s="87">
        <v>0</v>
      </c>
      <c r="N137" s="87">
        <v>28500000</v>
      </c>
      <c r="O137" s="87">
        <v>0</v>
      </c>
      <c r="P137" s="87">
        <v>0</v>
      </c>
      <c r="Q137" s="87">
        <v>0</v>
      </c>
      <c r="R137" s="87">
        <v>0</v>
      </c>
      <c r="S137" s="87">
        <v>0</v>
      </c>
      <c r="T137" s="79">
        <f t="shared" si="96"/>
        <v>500000000</v>
      </c>
      <c r="U137" s="84">
        <v>28500000</v>
      </c>
      <c r="V137" s="84">
        <v>0</v>
      </c>
      <c r="W137" s="84">
        <v>50500000</v>
      </c>
      <c r="X137" s="84">
        <v>0</v>
      </c>
      <c r="Y137" s="85">
        <v>0</v>
      </c>
      <c r="Z137" s="87">
        <v>61290771.479999997</v>
      </c>
      <c r="AA137" s="87">
        <v>41564948</v>
      </c>
      <c r="AB137" s="87">
        <v>0</v>
      </c>
      <c r="AC137" s="87">
        <v>0</v>
      </c>
      <c r="AD137" s="87">
        <v>0</v>
      </c>
      <c r="AE137" s="87">
        <v>0</v>
      </c>
      <c r="AF137" s="87">
        <v>0</v>
      </c>
      <c r="AG137" s="91">
        <f t="shared" si="93"/>
        <v>181855719.47999999</v>
      </c>
      <c r="AH137" s="84">
        <v>0</v>
      </c>
      <c r="AI137" s="84">
        <v>1520000</v>
      </c>
      <c r="AJ137" s="84">
        <v>5700000</v>
      </c>
      <c r="AK137" s="84">
        <v>9033333</v>
      </c>
      <c r="AL137" s="84">
        <v>10700000</v>
      </c>
      <c r="AM137" s="84">
        <v>11369742</v>
      </c>
      <c r="AN137" s="44">
        <v>9756116</v>
      </c>
      <c r="AO137" s="44">
        <f t="shared" si="95"/>
        <v>48079191</v>
      </c>
      <c r="AP137" s="84">
        <v>0</v>
      </c>
      <c r="AQ137" s="84">
        <v>1520000</v>
      </c>
      <c r="AR137" s="84">
        <v>5700000</v>
      </c>
      <c r="AS137" s="84">
        <v>9033333</v>
      </c>
      <c r="AT137" s="44">
        <v>10700000</v>
      </c>
      <c r="AU137" s="84">
        <v>11369742</v>
      </c>
      <c r="AV137" s="44">
        <v>9756116</v>
      </c>
      <c r="AW137" s="84">
        <v>0</v>
      </c>
      <c r="AX137" s="84">
        <v>0</v>
      </c>
      <c r="AY137" s="84">
        <v>0</v>
      </c>
      <c r="AZ137" s="84">
        <v>0</v>
      </c>
      <c r="BA137" s="84">
        <v>0</v>
      </c>
      <c r="BB137" s="84">
        <f t="shared" si="94"/>
        <v>48079191</v>
      </c>
      <c r="BC137" s="25"/>
    </row>
    <row r="138" spans="1:55" s="7" customFormat="1" ht="20.25" customHeight="1" x14ac:dyDescent="0.2">
      <c r="A138" s="326" t="s">
        <v>314</v>
      </c>
      <c r="B138" s="326"/>
      <c r="C138" s="326"/>
      <c r="D138" s="188">
        <f t="shared" ref="D138:BB138" si="97">+D126+D7</f>
        <v>348316432103</v>
      </c>
      <c r="E138" s="188">
        <f t="shared" si="97"/>
        <v>629735634.49000001</v>
      </c>
      <c r="F138" s="188">
        <f t="shared" si="97"/>
        <v>629735634.49000001</v>
      </c>
      <c r="G138" s="188">
        <f t="shared" si="97"/>
        <v>348316432103</v>
      </c>
      <c r="H138" s="188">
        <f t="shared" si="97"/>
        <v>293882808556.54004</v>
      </c>
      <c r="I138" s="188">
        <f t="shared" si="97"/>
        <v>27184359658.119995</v>
      </c>
      <c r="J138" s="188">
        <f t="shared" si="97"/>
        <v>9846429763.9699993</v>
      </c>
      <c r="K138" s="188">
        <f t="shared" si="97"/>
        <v>3886228172.4700003</v>
      </c>
      <c r="L138" s="188">
        <f t="shared" si="97"/>
        <v>-246879968.62999997</v>
      </c>
      <c r="M138" s="188">
        <f t="shared" si="97"/>
        <v>2609419109.7599998</v>
      </c>
      <c r="N138" s="188">
        <f t="shared" si="97"/>
        <v>-203463686.4000001</v>
      </c>
      <c r="O138" s="188">
        <f t="shared" si="97"/>
        <v>0</v>
      </c>
      <c r="P138" s="188">
        <f t="shared" si="97"/>
        <v>0</v>
      </c>
      <c r="Q138" s="188">
        <f t="shared" si="97"/>
        <v>0</v>
      </c>
      <c r="R138" s="188">
        <f t="shared" si="97"/>
        <v>0</v>
      </c>
      <c r="S138" s="188">
        <f t="shared" si="97"/>
        <v>0</v>
      </c>
      <c r="T138" s="188">
        <f>+T126+T7</f>
        <v>336958901605.83008</v>
      </c>
      <c r="U138" s="188">
        <f t="shared" si="97"/>
        <v>110196938439.87001</v>
      </c>
      <c r="V138" s="188">
        <f t="shared" si="97"/>
        <v>37436714380.389999</v>
      </c>
      <c r="W138" s="188">
        <f t="shared" si="97"/>
        <v>24399393125.110001</v>
      </c>
      <c r="X138" s="188">
        <f t="shared" si="97"/>
        <v>16112884319.110001</v>
      </c>
      <c r="Y138" s="188">
        <f t="shared" si="97"/>
        <v>14723114087.869999</v>
      </c>
      <c r="Z138" s="188">
        <f t="shared" si="97"/>
        <v>28015289368.959999</v>
      </c>
      <c r="AA138" s="188">
        <f t="shared" si="97"/>
        <v>16709626614.719999</v>
      </c>
      <c r="AB138" s="188">
        <f t="shared" si="97"/>
        <v>0</v>
      </c>
      <c r="AC138" s="188">
        <f t="shared" si="97"/>
        <v>0</v>
      </c>
      <c r="AD138" s="188">
        <f t="shared" si="97"/>
        <v>0</v>
      </c>
      <c r="AE138" s="188">
        <f t="shared" si="97"/>
        <v>0</v>
      </c>
      <c r="AF138" s="188">
        <f t="shared" si="97"/>
        <v>0</v>
      </c>
      <c r="AG138" s="188">
        <f t="shared" si="97"/>
        <v>247593960336.02997</v>
      </c>
      <c r="AH138" s="188">
        <f t="shared" si="97"/>
        <v>9227898667.8199997</v>
      </c>
      <c r="AI138" s="188">
        <f t="shared" si="97"/>
        <v>18410267649.41</v>
      </c>
      <c r="AJ138" s="188">
        <f t="shared" si="97"/>
        <v>25263243550.199997</v>
      </c>
      <c r="AK138" s="188">
        <f t="shared" si="97"/>
        <v>24398159922.939999</v>
      </c>
      <c r="AL138" s="188">
        <f t="shared" si="97"/>
        <v>24976061484.02</v>
      </c>
      <c r="AM138" s="188">
        <f t="shared" si="97"/>
        <v>35599135594.330002</v>
      </c>
      <c r="AN138" s="188">
        <f t="shared" si="97"/>
        <v>30557087079.209999</v>
      </c>
      <c r="AO138" s="188">
        <f t="shared" si="97"/>
        <v>168431853947.92999</v>
      </c>
      <c r="AP138" s="188">
        <f t="shared" si="97"/>
        <v>9227815288.8199997</v>
      </c>
      <c r="AQ138" s="188">
        <f t="shared" si="97"/>
        <v>18406759186.41</v>
      </c>
      <c r="AR138" s="188">
        <f t="shared" si="97"/>
        <v>25266835392.199997</v>
      </c>
      <c r="AS138" s="188">
        <f t="shared" si="97"/>
        <v>24394723922.939999</v>
      </c>
      <c r="AT138" s="188">
        <f>+AT126+AT7</f>
        <v>24805981340.02</v>
      </c>
      <c r="AU138" s="188">
        <f t="shared" si="97"/>
        <v>35771091378.330002</v>
      </c>
      <c r="AV138" s="188">
        <f t="shared" si="97"/>
        <v>30524121458.209999</v>
      </c>
      <c r="AW138" s="188">
        <f t="shared" si="97"/>
        <v>0</v>
      </c>
      <c r="AX138" s="188">
        <f t="shared" si="97"/>
        <v>0</v>
      </c>
      <c r="AY138" s="188">
        <f t="shared" si="97"/>
        <v>0</v>
      </c>
      <c r="AZ138" s="188">
        <f t="shared" si="97"/>
        <v>0</v>
      </c>
      <c r="BA138" s="188">
        <f t="shared" si="97"/>
        <v>0</v>
      </c>
      <c r="BB138" s="188">
        <f t="shared" si="97"/>
        <v>168397327966.92999</v>
      </c>
      <c r="BC138" s="25"/>
    </row>
    <row r="139" spans="1:55" ht="12.75" x14ac:dyDescent="0.2">
      <c r="D139" s="189"/>
      <c r="E139" s="189"/>
      <c r="F139" s="189"/>
      <c r="G139" s="189"/>
      <c r="N139" s="190"/>
      <c r="O139" s="190"/>
      <c r="P139" s="190"/>
      <c r="Q139" s="190"/>
      <c r="R139" s="190"/>
      <c r="S139" s="190"/>
      <c r="T139" s="190"/>
      <c r="U139" s="190"/>
      <c r="V139" s="190"/>
      <c r="W139" s="190"/>
      <c r="X139" s="190"/>
      <c r="Y139" s="189"/>
      <c r="Z139" s="190"/>
      <c r="AA139" s="190"/>
      <c r="AB139" s="190"/>
      <c r="AC139" s="190"/>
      <c r="AD139" s="190"/>
      <c r="AE139" s="190"/>
      <c r="AF139" s="190"/>
      <c r="AG139" s="190"/>
      <c r="AH139" s="190"/>
      <c r="AI139" s="190"/>
      <c r="AJ139" s="190"/>
      <c r="AK139" s="190"/>
      <c r="AL139" s="190"/>
      <c r="AM139" s="190"/>
      <c r="AN139" s="303"/>
      <c r="AO139" s="190"/>
      <c r="AP139" s="190"/>
      <c r="AQ139" s="190"/>
      <c r="AR139" s="190"/>
      <c r="AS139" s="190"/>
      <c r="AT139" s="190"/>
      <c r="AU139" s="190"/>
      <c r="AV139" s="190"/>
      <c r="AW139" s="190"/>
      <c r="AX139" s="190"/>
      <c r="AY139" s="190"/>
      <c r="AZ139" s="190"/>
      <c r="BA139" s="190"/>
      <c r="BB139" s="190"/>
    </row>
    <row r="140" spans="1:55" x14ac:dyDescent="0.2">
      <c r="D140" s="190"/>
      <c r="E140" s="190"/>
      <c r="F140" s="190"/>
      <c r="G140" s="190"/>
      <c r="H140" s="190"/>
      <c r="I140" s="190"/>
      <c r="J140" s="190"/>
      <c r="K140" s="190"/>
      <c r="L140" s="190"/>
      <c r="M140" s="190"/>
      <c r="N140" s="190"/>
      <c r="O140" s="190"/>
      <c r="P140" s="190"/>
      <c r="Q140" s="190"/>
      <c r="R140" s="190"/>
      <c r="S140" s="190"/>
      <c r="T140" s="190"/>
      <c r="U140" s="190"/>
      <c r="V140" s="190"/>
      <c r="W140" s="190"/>
      <c r="X140" s="190"/>
      <c r="Y140" s="190"/>
      <c r="Z140" s="190"/>
      <c r="AA140" s="190"/>
      <c r="AB140" s="190"/>
      <c r="AC140" s="190"/>
      <c r="AD140" s="190"/>
      <c r="AE140" s="190"/>
      <c r="AF140" s="190"/>
      <c r="AG140" s="190"/>
      <c r="AH140" s="190"/>
      <c r="AI140" s="190"/>
      <c r="AJ140" s="190"/>
      <c r="AK140" s="190"/>
      <c r="AL140" s="190"/>
      <c r="AM140" s="190"/>
      <c r="AN140" s="190"/>
      <c r="AO140" s="190"/>
      <c r="AP140" s="190"/>
      <c r="AQ140" s="190"/>
      <c r="AR140" s="190"/>
      <c r="AS140" s="190"/>
      <c r="AT140" s="190"/>
      <c r="AU140" s="190"/>
      <c r="AV140" s="190"/>
      <c r="AW140" s="190"/>
      <c r="AX140" s="190"/>
      <c r="AY140" s="190"/>
      <c r="AZ140" s="190"/>
      <c r="BA140" s="190"/>
      <c r="BB140" s="190"/>
    </row>
    <row r="141" spans="1:55" ht="13.5" customHeight="1" x14ac:dyDescent="0.2">
      <c r="R141" s="189"/>
    </row>
    <row r="142" spans="1:55" ht="13.5" customHeight="1" x14ac:dyDescent="0.2">
      <c r="E142" s="190"/>
      <c r="F142" s="190"/>
      <c r="G142" s="190"/>
      <c r="H142" s="190"/>
      <c r="I142" s="190"/>
      <c r="J142" s="190"/>
      <c r="K142" s="190"/>
      <c r="L142" s="190"/>
      <c r="M142" s="190"/>
      <c r="N142" s="190"/>
      <c r="O142" s="190"/>
      <c r="P142" s="190"/>
      <c r="Q142" s="190"/>
      <c r="R142" s="190"/>
      <c r="S142" s="190"/>
      <c r="T142" s="190"/>
      <c r="U142" s="190"/>
      <c r="V142" s="190"/>
      <c r="W142" s="190"/>
      <c r="X142" s="190"/>
      <c r="Y142" s="190"/>
      <c r="Z142" s="190"/>
      <c r="AA142" s="190"/>
      <c r="AB142" s="190"/>
      <c r="AC142" s="190"/>
      <c r="AD142" s="190"/>
      <c r="AE142" s="190"/>
      <c r="AF142" s="190"/>
      <c r="AG142" s="190"/>
      <c r="AH142" s="190"/>
      <c r="AI142" s="190"/>
      <c r="AJ142" s="190"/>
      <c r="AK142" s="190"/>
      <c r="AL142" s="190"/>
      <c r="AM142" s="190"/>
      <c r="AN142" s="190"/>
      <c r="AO142" s="190"/>
      <c r="AP142" s="190"/>
      <c r="AQ142" s="190"/>
      <c r="AR142" s="190"/>
      <c r="AS142" s="190"/>
      <c r="AT142" s="190"/>
      <c r="AU142" s="190"/>
      <c r="AV142" s="190"/>
      <c r="AW142" s="190"/>
      <c r="AX142" s="190"/>
      <c r="AY142" s="190"/>
      <c r="BB142" s="191"/>
    </row>
    <row r="143" spans="1:55" s="189" customFormat="1" ht="13.5" customHeight="1" x14ac:dyDescent="0.2">
      <c r="A143" s="304"/>
      <c r="B143" s="305"/>
      <c r="T143" s="306"/>
      <c r="BC143" s="307"/>
    </row>
    <row r="144" spans="1:55" ht="13.5" customHeight="1" x14ac:dyDescent="0.2">
      <c r="D144" s="192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192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192"/>
      <c r="AJ144" s="192"/>
      <c r="AK144" s="192"/>
      <c r="AL144" s="192"/>
      <c r="AM144" s="192"/>
      <c r="AN144" s="192"/>
      <c r="AO144" s="192"/>
      <c r="AP144" s="192"/>
      <c r="AQ144" s="192"/>
      <c r="AR144" s="192"/>
      <c r="AS144" s="192"/>
      <c r="AT144" s="192"/>
      <c r="AU144" s="192"/>
      <c r="AV144" s="192"/>
      <c r="AW144" s="193"/>
      <c r="AX144" s="192"/>
      <c r="AY144" s="192"/>
      <c r="AZ144" s="192"/>
      <c r="BA144" s="192"/>
      <c r="BB144" s="192"/>
    </row>
    <row r="145" spans="3:62" ht="13.5" customHeight="1" x14ac:dyDescent="0.25">
      <c r="AB145" s="194"/>
      <c r="BC145" s="195"/>
      <c r="BD145" s="195"/>
      <c r="BE145" s="195"/>
      <c r="BF145" s="195"/>
      <c r="BG145" s="195"/>
      <c r="BH145" s="195"/>
      <c r="BI145" s="195"/>
      <c r="BJ145" s="195"/>
    </row>
    <row r="146" spans="3:62" ht="13.5" customHeight="1" x14ac:dyDescent="0.25">
      <c r="AB146" s="194"/>
      <c r="BC146" s="195"/>
      <c r="BD146" s="195"/>
      <c r="BE146" s="195"/>
      <c r="BF146" s="195"/>
      <c r="BG146" s="195"/>
      <c r="BH146" s="195"/>
      <c r="BI146" s="195"/>
      <c r="BJ146" s="195"/>
    </row>
    <row r="147" spans="3:62" ht="13.5" customHeight="1" x14ac:dyDescent="0.25">
      <c r="AB147" s="194"/>
      <c r="BE147" s="195"/>
    </row>
    <row r="148" spans="3:62" ht="13.5" customHeight="1" x14ac:dyDescent="0.2">
      <c r="AB148" s="194"/>
    </row>
    <row r="149" spans="3:62" ht="13.5" customHeight="1" x14ac:dyDescent="0.2">
      <c r="AB149" s="194"/>
    </row>
    <row r="150" spans="3:62" ht="13.5" customHeight="1" x14ac:dyDescent="0.2">
      <c r="F150" s="190"/>
      <c r="G150" s="190"/>
      <c r="H150" s="190"/>
      <c r="I150" s="190"/>
      <c r="J150" s="190"/>
      <c r="K150" s="190"/>
      <c r="L150" s="190"/>
      <c r="M150" s="190"/>
      <c r="N150" s="190"/>
      <c r="O150" s="190"/>
      <c r="P150" s="190"/>
      <c r="Q150" s="190"/>
      <c r="R150" s="190"/>
      <c r="S150" s="190"/>
      <c r="T150" s="190"/>
      <c r="U150" s="190"/>
      <c r="V150" s="190"/>
      <c r="W150" s="190"/>
      <c r="X150" s="190"/>
      <c r="Y150" s="190"/>
      <c r="Z150" s="190"/>
      <c r="AA150" s="190"/>
      <c r="AB150" s="196"/>
      <c r="AD150" s="190"/>
      <c r="AE150" s="190"/>
      <c r="AF150" s="190"/>
      <c r="AG150" s="190"/>
      <c r="AH150" s="190"/>
      <c r="AI150" s="190"/>
      <c r="AJ150" s="190"/>
      <c r="AK150" s="190"/>
      <c r="AL150" s="190"/>
      <c r="AM150" s="190"/>
      <c r="AN150" s="190"/>
      <c r="AO150" s="190"/>
      <c r="AP150" s="190"/>
      <c r="AQ150" s="190"/>
      <c r="AR150" s="190"/>
      <c r="AS150" s="190"/>
      <c r="AT150" s="190"/>
      <c r="AU150" s="190"/>
      <c r="AV150" s="190"/>
      <c r="AW150" s="190"/>
      <c r="AX150" s="190"/>
      <c r="AY150" s="190"/>
      <c r="AZ150" s="190"/>
      <c r="BA150" s="190"/>
      <c r="BB150" s="190"/>
    </row>
    <row r="151" spans="3:62" ht="13.5" customHeight="1" x14ac:dyDescent="0.2">
      <c r="F151" s="190"/>
      <c r="G151" s="190"/>
      <c r="H151" s="190"/>
      <c r="I151" s="190"/>
      <c r="J151" s="190"/>
      <c r="K151" s="190"/>
      <c r="L151" s="190"/>
      <c r="M151" s="190"/>
      <c r="N151" s="190"/>
      <c r="O151" s="190"/>
      <c r="P151" s="190"/>
      <c r="Q151" s="190"/>
      <c r="R151" s="190"/>
      <c r="S151" s="190"/>
      <c r="T151" s="190"/>
      <c r="U151" s="190"/>
      <c r="V151" s="190"/>
      <c r="W151" s="190"/>
      <c r="X151" s="190"/>
      <c r="Y151" s="190"/>
      <c r="Z151" s="190"/>
      <c r="AA151" s="190"/>
      <c r="AB151" s="196"/>
      <c r="AD151" s="190"/>
      <c r="AE151" s="190"/>
      <c r="AF151" s="190"/>
      <c r="AG151" s="190"/>
      <c r="AH151" s="190"/>
      <c r="AI151" s="190"/>
      <c r="AJ151" s="190"/>
      <c r="AK151" s="190"/>
      <c r="AL151" s="190"/>
      <c r="AM151" s="190"/>
      <c r="AN151" s="190"/>
      <c r="AO151" s="190"/>
      <c r="AP151" s="190"/>
      <c r="AQ151" s="190"/>
      <c r="AR151" s="190"/>
      <c r="AS151" s="190"/>
      <c r="AT151" s="190"/>
      <c r="AU151" s="190"/>
      <c r="AV151" s="190"/>
      <c r="AW151" s="190"/>
      <c r="AX151" s="190"/>
      <c r="AY151" s="190"/>
      <c r="AZ151" s="190"/>
      <c r="BA151" s="190"/>
      <c r="BB151" s="190"/>
    </row>
    <row r="152" spans="3:62" ht="13.5" customHeight="1" x14ac:dyDescent="0.2">
      <c r="AB152" s="194"/>
    </row>
    <row r="153" spans="3:62" ht="13.5" customHeight="1" x14ac:dyDescent="0.2">
      <c r="AB153" s="194"/>
    </row>
    <row r="154" spans="3:62" ht="13.5" customHeight="1" x14ac:dyDescent="0.2">
      <c r="C154" s="197"/>
      <c r="AB154" s="194"/>
      <c r="BC154" s="5"/>
    </row>
    <row r="155" spans="3:62" ht="13.5" customHeight="1" x14ac:dyDescent="0.2">
      <c r="C155" s="197"/>
      <c r="AB155" s="194"/>
      <c r="BC155" s="5"/>
    </row>
    <row r="156" spans="3:62" ht="13.5" customHeight="1" x14ac:dyDescent="0.2">
      <c r="C156" s="197"/>
      <c r="R156" s="198"/>
      <c r="BC156" s="5"/>
    </row>
    <row r="157" spans="3:62" ht="13.5" customHeight="1" x14ac:dyDescent="0.2">
      <c r="C157" s="197"/>
      <c r="R157" s="198"/>
      <c r="BC157" s="5"/>
    </row>
    <row r="158" spans="3:62" x14ac:dyDescent="0.2">
      <c r="C158" s="197"/>
      <c r="D158" s="199"/>
      <c r="BC158" s="5"/>
    </row>
    <row r="159" spans="3:62" x14ac:dyDescent="0.2">
      <c r="C159" s="197"/>
      <c r="BC159" s="5"/>
    </row>
    <row r="161" spans="3:3" x14ac:dyDescent="0.2">
      <c r="C161" s="197"/>
    </row>
    <row r="163" spans="3:3" x14ac:dyDescent="0.2">
      <c r="C163" s="197"/>
    </row>
    <row r="166" spans="3:3" x14ac:dyDescent="0.2">
      <c r="C166" s="197"/>
    </row>
    <row r="169" spans="3:3" x14ac:dyDescent="0.2">
      <c r="C169" s="197"/>
    </row>
  </sheetData>
  <autoFilter ref="A6:BJ140" xr:uid="{ADDE986D-845C-4202-9F0F-9413A92BFDA3}"/>
  <mergeCells count="11">
    <mergeCell ref="BA4:BB4"/>
    <mergeCell ref="D5:G5"/>
    <mergeCell ref="Y5:AE5"/>
    <mergeCell ref="BA5:BB5"/>
    <mergeCell ref="A138:C138"/>
    <mergeCell ref="D1:AZ1"/>
    <mergeCell ref="BA1:BB1"/>
    <mergeCell ref="D2:AZ2"/>
    <mergeCell ref="BA2:BB2"/>
    <mergeCell ref="D3:AZ3"/>
    <mergeCell ref="BA3:BB3"/>
  </mergeCells>
  <pageMargins left="0.11811023622047245" right="0.11811023622047245" top="0" bottom="0" header="0.31496062992125984" footer="0.31496062992125984"/>
  <pageSetup paperSize="5" scale="70" fitToWidth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5DED6-1B72-453B-B546-06E78B332BA0}">
  <dimension ref="A1:AG22"/>
  <sheetViews>
    <sheetView showGridLines="0" showZeros="0" workbookViewId="0">
      <selection activeCell="C14" sqref="C14"/>
    </sheetView>
  </sheetViews>
  <sheetFormatPr baseColWidth="10" defaultRowHeight="11.25" x14ac:dyDescent="0.2"/>
  <cols>
    <col min="1" max="1" width="19" style="203" customWidth="1"/>
    <col min="2" max="2" width="4" style="203" bestFit="1" customWidth="1"/>
    <col min="3" max="3" width="55" style="203" bestFit="1" customWidth="1"/>
    <col min="4" max="4" width="12.42578125" style="211" customWidth="1"/>
    <col min="5" max="5" width="13.42578125" style="211" hidden="1" customWidth="1"/>
    <col min="6" max="6" width="13.42578125" style="203" hidden="1" customWidth="1"/>
    <col min="7" max="10" width="12.42578125" style="203" hidden="1" customWidth="1"/>
    <col min="11" max="11" width="12.42578125" style="203" customWidth="1"/>
    <col min="12" max="16" width="12.42578125" style="203" hidden="1" customWidth="1"/>
    <col min="17" max="17" width="19.85546875" style="203" customWidth="1"/>
    <col min="18" max="18" width="15.28515625" style="203" customWidth="1"/>
    <col min="19" max="256" width="11.42578125" style="203"/>
    <col min="257" max="257" width="19" style="203" customWidth="1"/>
    <col min="258" max="258" width="4" style="203" bestFit="1" customWidth="1"/>
    <col min="259" max="259" width="55" style="203" bestFit="1" customWidth="1"/>
    <col min="260" max="260" width="12.42578125" style="203" customWidth="1"/>
    <col min="261" max="266" width="0" style="203" hidden="1" customWidth="1"/>
    <col min="267" max="267" width="12.42578125" style="203" customWidth="1"/>
    <col min="268" max="272" width="0" style="203" hidden="1" customWidth="1"/>
    <col min="273" max="273" width="19.85546875" style="203" customWidth="1"/>
    <col min="274" max="274" width="15.28515625" style="203" customWidth="1"/>
    <col min="275" max="512" width="11.42578125" style="203"/>
    <col min="513" max="513" width="19" style="203" customWidth="1"/>
    <col min="514" max="514" width="4" style="203" bestFit="1" customWidth="1"/>
    <col min="515" max="515" width="55" style="203" bestFit="1" customWidth="1"/>
    <col min="516" max="516" width="12.42578125" style="203" customWidth="1"/>
    <col min="517" max="522" width="0" style="203" hidden="1" customWidth="1"/>
    <col min="523" max="523" width="12.42578125" style="203" customWidth="1"/>
    <col min="524" max="528" width="0" style="203" hidden="1" customWidth="1"/>
    <col min="529" max="529" width="19.85546875" style="203" customWidth="1"/>
    <col min="530" max="530" width="15.28515625" style="203" customWidth="1"/>
    <col min="531" max="768" width="11.42578125" style="203"/>
    <col min="769" max="769" width="19" style="203" customWidth="1"/>
    <col min="770" max="770" width="4" style="203" bestFit="1" customWidth="1"/>
    <col min="771" max="771" width="55" style="203" bestFit="1" customWidth="1"/>
    <col min="772" max="772" width="12.42578125" style="203" customWidth="1"/>
    <col min="773" max="778" width="0" style="203" hidden="1" customWidth="1"/>
    <col min="779" max="779" width="12.42578125" style="203" customWidth="1"/>
    <col min="780" max="784" width="0" style="203" hidden="1" customWidth="1"/>
    <col min="785" max="785" width="19.85546875" style="203" customWidth="1"/>
    <col min="786" max="786" width="15.28515625" style="203" customWidth="1"/>
    <col min="787" max="1024" width="11.42578125" style="203"/>
    <col min="1025" max="1025" width="19" style="203" customWidth="1"/>
    <col min="1026" max="1026" width="4" style="203" bestFit="1" customWidth="1"/>
    <col min="1027" max="1027" width="55" style="203" bestFit="1" customWidth="1"/>
    <col min="1028" max="1028" width="12.42578125" style="203" customWidth="1"/>
    <col min="1029" max="1034" width="0" style="203" hidden="1" customWidth="1"/>
    <col min="1035" max="1035" width="12.42578125" style="203" customWidth="1"/>
    <col min="1036" max="1040" width="0" style="203" hidden="1" customWidth="1"/>
    <col min="1041" max="1041" width="19.85546875" style="203" customWidth="1"/>
    <col min="1042" max="1042" width="15.28515625" style="203" customWidth="1"/>
    <col min="1043" max="1280" width="11.42578125" style="203"/>
    <col min="1281" max="1281" width="19" style="203" customWidth="1"/>
    <col min="1282" max="1282" width="4" style="203" bestFit="1" customWidth="1"/>
    <col min="1283" max="1283" width="55" style="203" bestFit="1" customWidth="1"/>
    <col min="1284" max="1284" width="12.42578125" style="203" customWidth="1"/>
    <col min="1285" max="1290" width="0" style="203" hidden="1" customWidth="1"/>
    <col min="1291" max="1291" width="12.42578125" style="203" customWidth="1"/>
    <col min="1292" max="1296" width="0" style="203" hidden="1" customWidth="1"/>
    <col min="1297" max="1297" width="19.85546875" style="203" customWidth="1"/>
    <col min="1298" max="1298" width="15.28515625" style="203" customWidth="1"/>
    <col min="1299" max="1536" width="11.42578125" style="203"/>
    <col min="1537" max="1537" width="19" style="203" customWidth="1"/>
    <col min="1538" max="1538" width="4" style="203" bestFit="1" customWidth="1"/>
    <col min="1539" max="1539" width="55" style="203" bestFit="1" customWidth="1"/>
    <col min="1540" max="1540" width="12.42578125" style="203" customWidth="1"/>
    <col min="1541" max="1546" width="0" style="203" hidden="1" customWidth="1"/>
    <col min="1547" max="1547" width="12.42578125" style="203" customWidth="1"/>
    <col min="1548" max="1552" width="0" style="203" hidden="1" customWidth="1"/>
    <col min="1553" max="1553" width="19.85546875" style="203" customWidth="1"/>
    <col min="1554" max="1554" width="15.28515625" style="203" customWidth="1"/>
    <col min="1555" max="1792" width="11.42578125" style="203"/>
    <col min="1793" max="1793" width="19" style="203" customWidth="1"/>
    <col min="1794" max="1794" width="4" style="203" bestFit="1" customWidth="1"/>
    <col min="1795" max="1795" width="55" style="203" bestFit="1" customWidth="1"/>
    <col min="1796" max="1796" width="12.42578125" style="203" customWidth="1"/>
    <col min="1797" max="1802" width="0" style="203" hidden="1" customWidth="1"/>
    <col min="1803" max="1803" width="12.42578125" style="203" customWidth="1"/>
    <col min="1804" max="1808" width="0" style="203" hidden="1" customWidth="1"/>
    <col min="1809" max="1809" width="19.85546875" style="203" customWidth="1"/>
    <col min="1810" max="1810" width="15.28515625" style="203" customWidth="1"/>
    <col min="1811" max="2048" width="11.42578125" style="203"/>
    <col min="2049" max="2049" width="19" style="203" customWidth="1"/>
    <col min="2050" max="2050" width="4" style="203" bestFit="1" customWidth="1"/>
    <col min="2051" max="2051" width="55" style="203" bestFit="1" customWidth="1"/>
    <col min="2052" max="2052" width="12.42578125" style="203" customWidth="1"/>
    <col min="2053" max="2058" width="0" style="203" hidden="1" customWidth="1"/>
    <col min="2059" max="2059" width="12.42578125" style="203" customWidth="1"/>
    <col min="2060" max="2064" width="0" style="203" hidden="1" customWidth="1"/>
    <col min="2065" max="2065" width="19.85546875" style="203" customWidth="1"/>
    <col min="2066" max="2066" width="15.28515625" style="203" customWidth="1"/>
    <col min="2067" max="2304" width="11.42578125" style="203"/>
    <col min="2305" max="2305" width="19" style="203" customWidth="1"/>
    <col min="2306" max="2306" width="4" style="203" bestFit="1" customWidth="1"/>
    <col min="2307" max="2307" width="55" style="203" bestFit="1" customWidth="1"/>
    <col min="2308" max="2308" width="12.42578125" style="203" customWidth="1"/>
    <col min="2309" max="2314" width="0" style="203" hidden="1" customWidth="1"/>
    <col min="2315" max="2315" width="12.42578125" style="203" customWidth="1"/>
    <col min="2316" max="2320" width="0" style="203" hidden="1" customWidth="1"/>
    <col min="2321" max="2321" width="19.85546875" style="203" customWidth="1"/>
    <col min="2322" max="2322" width="15.28515625" style="203" customWidth="1"/>
    <col min="2323" max="2560" width="11.42578125" style="203"/>
    <col min="2561" max="2561" width="19" style="203" customWidth="1"/>
    <col min="2562" max="2562" width="4" style="203" bestFit="1" customWidth="1"/>
    <col min="2563" max="2563" width="55" style="203" bestFit="1" customWidth="1"/>
    <col min="2564" max="2564" width="12.42578125" style="203" customWidth="1"/>
    <col min="2565" max="2570" width="0" style="203" hidden="1" customWidth="1"/>
    <col min="2571" max="2571" width="12.42578125" style="203" customWidth="1"/>
    <col min="2572" max="2576" width="0" style="203" hidden="1" customWidth="1"/>
    <col min="2577" max="2577" width="19.85546875" style="203" customWidth="1"/>
    <col min="2578" max="2578" width="15.28515625" style="203" customWidth="1"/>
    <col min="2579" max="2816" width="11.42578125" style="203"/>
    <col min="2817" max="2817" width="19" style="203" customWidth="1"/>
    <col min="2818" max="2818" width="4" style="203" bestFit="1" customWidth="1"/>
    <col min="2819" max="2819" width="55" style="203" bestFit="1" customWidth="1"/>
    <col min="2820" max="2820" width="12.42578125" style="203" customWidth="1"/>
    <col min="2821" max="2826" width="0" style="203" hidden="1" customWidth="1"/>
    <col min="2827" max="2827" width="12.42578125" style="203" customWidth="1"/>
    <col min="2828" max="2832" width="0" style="203" hidden="1" customWidth="1"/>
    <col min="2833" max="2833" width="19.85546875" style="203" customWidth="1"/>
    <col min="2834" max="2834" width="15.28515625" style="203" customWidth="1"/>
    <col min="2835" max="3072" width="11.42578125" style="203"/>
    <col min="3073" max="3073" width="19" style="203" customWidth="1"/>
    <col min="3074" max="3074" width="4" style="203" bestFit="1" customWidth="1"/>
    <col min="3075" max="3075" width="55" style="203" bestFit="1" customWidth="1"/>
    <col min="3076" max="3076" width="12.42578125" style="203" customWidth="1"/>
    <col min="3077" max="3082" width="0" style="203" hidden="1" customWidth="1"/>
    <col min="3083" max="3083" width="12.42578125" style="203" customWidth="1"/>
    <col min="3084" max="3088" width="0" style="203" hidden="1" customWidth="1"/>
    <col min="3089" max="3089" width="19.85546875" style="203" customWidth="1"/>
    <col min="3090" max="3090" width="15.28515625" style="203" customWidth="1"/>
    <col min="3091" max="3328" width="11.42578125" style="203"/>
    <col min="3329" max="3329" width="19" style="203" customWidth="1"/>
    <col min="3330" max="3330" width="4" style="203" bestFit="1" customWidth="1"/>
    <col min="3331" max="3331" width="55" style="203" bestFit="1" customWidth="1"/>
    <col min="3332" max="3332" width="12.42578125" style="203" customWidth="1"/>
    <col min="3333" max="3338" width="0" style="203" hidden="1" customWidth="1"/>
    <col min="3339" max="3339" width="12.42578125" style="203" customWidth="1"/>
    <col min="3340" max="3344" width="0" style="203" hidden="1" customWidth="1"/>
    <col min="3345" max="3345" width="19.85546875" style="203" customWidth="1"/>
    <col min="3346" max="3346" width="15.28515625" style="203" customWidth="1"/>
    <col min="3347" max="3584" width="11.42578125" style="203"/>
    <col min="3585" max="3585" width="19" style="203" customWidth="1"/>
    <col min="3586" max="3586" width="4" style="203" bestFit="1" customWidth="1"/>
    <col min="3587" max="3587" width="55" style="203" bestFit="1" customWidth="1"/>
    <col min="3588" max="3588" width="12.42578125" style="203" customWidth="1"/>
    <col min="3589" max="3594" width="0" style="203" hidden="1" customWidth="1"/>
    <col min="3595" max="3595" width="12.42578125" style="203" customWidth="1"/>
    <col min="3596" max="3600" width="0" style="203" hidden="1" customWidth="1"/>
    <col min="3601" max="3601" width="19.85546875" style="203" customWidth="1"/>
    <col min="3602" max="3602" width="15.28515625" style="203" customWidth="1"/>
    <col min="3603" max="3840" width="11.42578125" style="203"/>
    <col min="3841" max="3841" width="19" style="203" customWidth="1"/>
    <col min="3842" max="3842" width="4" style="203" bestFit="1" customWidth="1"/>
    <col min="3843" max="3843" width="55" style="203" bestFit="1" customWidth="1"/>
    <col min="3844" max="3844" width="12.42578125" style="203" customWidth="1"/>
    <col min="3845" max="3850" width="0" style="203" hidden="1" customWidth="1"/>
    <col min="3851" max="3851" width="12.42578125" style="203" customWidth="1"/>
    <col min="3852" max="3856" width="0" style="203" hidden="1" customWidth="1"/>
    <col min="3857" max="3857" width="19.85546875" style="203" customWidth="1"/>
    <col min="3858" max="3858" width="15.28515625" style="203" customWidth="1"/>
    <col min="3859" max="4096" width="11.42578125" style="203"/>
    <col min="4097" max="4097" width="19" style="203" customWidth="1"/>
    <col min="4098" max="4098" width="4" style="203" bestFit="1" customWidth="1"/>
    <col min="4099" max="4099" width="55" style="203" bestFit="1" customWidth="1"/>
    <col min="4100" max="4100" width="12.42578125" style="203" customWidth="1"/>
    <col min="4101" max="4106" width="0" style="203" hidden="1" customWidth="1"/>
    <col min="4107" max="4107" width="12.42578125" style="203" customWidth="1"/>
    <col min="4108" max="4112" width="0" style="203" hidden="1" customWidth="1"/>
    <col min="4113" max="4113" width="19.85546875" style="203" customWidth="1"/>
    <col min="4114" max="4114" width="15.28515625" style="203" customWidth="1"/>
    <col min="4115" max="4352" width="11.42578125" style="203"/>
    <col min="4353" max="4353" width="19" style="203" customWidth="1"/>
    <col min="4354" max="4354" width="4" style="203" bestFit="1" customWidth="1"/>
    <col min="4355" max="4355" width="55" style="203" bestFit="1" customWidth="1"/>
    <col min="4356" max="4356" width="12.42578125" style="203" customWidth="1"/>
    <col min="4357" max="4362" width="0" style="203" hidden="1" customWidth="1"/>
    <col min="4363" max="4363" width="12.42578125" style="203" customWidth="1"/>
    <col min="4364" max="4368" width="0" style="203" hidden="1" customWidth="1"/>
    <col min="4369" max="4369" width="19.85546875" style="203" customWidth="1"/>
    <col min="4370" max="4370" width="15.28515625" style="203" customWidth="1"/>
    <col min="4371" max="4608" width="11.42578125" style="203"/>
    <col min="4609" max="4609" width="19" style="203" customWidth="1"/>
    <col min="4610" max="4610" width="4" style="203" bestFit="1" customWidth="1"/>
    <col min="4611" max="4611" width="55" style="203" bestFit="1" customWidth="1"/>
    <col min="4612" max="4612" width="12.42578125" style="203" customWidth="1"/>
    <col min="4613" max="4618" width="0" style="203" hidden="1" customWidth="1"/>
    <col min="4619" max="4619" width="12.42578125" style="203" customWidth="1"/>
    <col min="4620" max="4624" width="0" style="203" hidden="1" customWidth="1"/>
    <col min="4625" max="4625" width="19.85546875" style="203" customWidth="1"/>
    <col min="4626" max="4626" width="15.28515625" style="203" customWidth="1"/>
    <col min="4627" max="4864" width="11.42578125" style="203"/>
    <col min="4865" max="4865" width="19" style="203" customWidth="1"/>
    <col min="4866" max="4866" width="4" style="203" bestFit="1" customWidth="1"/>
    <col min="4867" max="4867" width="55" style="203" bestFit="1" customWidth="1"/>
    <col min="4868" max="4868" width="12.42578125" style="203" customWidth="1"/>
    <col min="4869" max="4874" width="0" style="203" hidden="1" customWidth="1"/>
    <col min="4875" max="4875" width="12.42578125" style="203" customWidth="1"/>
    <col min="4876" max="4880" width="0" style="203" hidden="1" customWidth="1"/>
    <col min="4881" max="4881" width="19.85546875" style="203" customWidth="1"/>
    <col min="4882" max="4882" width="15.28515625" style="203" customWidth="1"/>
    <col min="4883" max="5120" width="11.42578125" style="203"/>
    <col min="5121" max="5121" width="19" style="203" customWidth="1"/>
    <col min="5122" max="5122" width="4" style="203" bestFit="1" customWidth="1"/>
    <col min="5123" max="5123" width="55" style="203" bestFit="1" customWidth="1"/>
    <col min="5124" max="5124" width="12.42578125" style="203" customWidth="1"/>
    <col min="5125" max="5130" width="0" style="203" hidden="1" customWidth="1"/>
    <col min="5131" max="5131" width="12.42578125" style="203" customWidth="1"/>
    <col min="5132" max="5136" width="0" style="203" hidden="1" customWidth="1"/>
    <col min="5137" max="5137" width="19.85546875" style="203" customWidth="1"/>
    <col min="5138" max="5138" width="15.28515625" style="203" customWidth="1"/>
    <col min="5139" max="5376" width="11.42578125" style="203"/>
    <col min="5377" max="5377" width="19" style="203" customWidth="1"/>
    <col min="5378" max="5378" width="4" style="203" bestFit="1" customWidth="1"/>
    <col min="5379" max="5379" width="55" style="203" bestFit="1" customWidth="1"/>
    <col min="5380" max="5380" width="12.42578125" style="203" customWidth="1"/>
    <col min="5381" max="5386" width="0" style="203" hidden="1" customWidth="1"/>
    <col min="5387" max="5387" width="12.42578125" style="203" customWidth="1"/>
    <col min="5388" max="5392" width="0" style="203" hidden="1" customWidth="1"/>
    <col min="5393" max="5393" width="19.85546875" style="203" customWidth="1"/>
    <col min="5394" max="5394" width="15.28515625" style="203" customWidth="1"/>
    <col min="5395" max="5632" width="11.42578125" style="203"/>
    <col min="5633" max="5633" width="19" style="203" customWidth="1"/>
    <col min="5634" max="5634" width="4" style="203" bestFit="1" customWidth="1"/>
    <col min="5635" max="5635" width="55" style="203" bestFit="1" customWidth="1"/>
    <col min="5636" max="5636" width="12.42578125" style="203" customWidth="1"/>
    <col min="5637" max="5642" width="0" style="203" hidden="1" customWidth="1"/>
    <col min="5643" max="5643" width="12.42578125" style="203" customWidth="1"/>
    <col min="5644" max="5648" width="0" style="203" hidden="1" customWidth="1"/>
    <col min="5649" max="5649" width="19.85546875" style="203" customWidth="1"/>
    <col min="5650" max="5650" width="15.28515625" style="203" customWidth="1"/>
    <col min="5651" max="5888" width="11.42578125" style="203"/>
    <col min="5889" max="5889" width="19" style="203" customWidth="1"/>
    <col min="5890" max="5890" width="4" style="203" bestFit="1" customWidth="1"/>
    <col min="5891" max="5891" width="55" style="203" bestFit="1" customWidth="1"/>
    <col min="5892" max="5892" width="12.42578125" style="203" customWidth="1"/>
    <col min="5893" max="5898" width="0" style="203" hidden="1" customWidth="1"/>
    <col min="5899" max="5899" width="12.42578125" style="203" customWidth="1"/>
    <col min="5900" max="5904" width="0" style="203" hidden="1" customWidth="1"/>
    <col min="5905" max="5905" width="19.85546875" style="203" customWidth="1"/>
    <col min="5906" max="5906" width="15.28515625" style="203" customWidth="1"/>
    <col min="5907" max="6144" width="11.42578125" style="203"/>
    <col min="6145" max="6145" width="19" style="203" customWidth="1"/>
    <col min="6146" max="6146" width="4" style="203" bestFit="1" customWidth="1"/>
    <col min="6147" max="6147" width="55" style="203" bestFit="1" customWidth="1"/>
    <col min="6148" max="6148" width="12.42578125" style="203" customWidth="1"/>
    <col min="6149" max="6154" width="0" style="203" hidden="1" customWidth="1"/>
    <col min="6155" max="6155" width="12.42578125" style="203" customWidth="1"/>
    <col min="6156" max="6160" width="0" style="203" hidden="1" customWidth="1"/>
    <col min="6161" max="6161" width="19.85546875" style="203" customWidth="1"/>
    <col min="6162" max="6162" width="15.28515625" style="203" customWidth="1"/>
    <col min="6163" max="6400" width="11.42578125" style="203"/>
    <col min="6401" max="6401" width="19" style="203" customWidth="1"/>
    <col min="6402" max="6402" width="4" style="203" bestFit="1" customWidth="1"/>
    <col min="6403" max="6403" width="55" style="203" bestFit="1" customWidth="1"/>
    <col min="6404" max="6404" width="12.42578125" style="203" customWidth="1"/>
    <col min="6405" max="6410" width="0" style="203" hidden="1" customWidth="1"/>
    <col min="6411" max="6411" width="12.42578125" style="203" customWidth="1"/>
    <col min="6412" max="6416" width="0" style="203" hidden="1" customWidth="1"/>
    <col min="6417" max="6417" width="19.85546875" style="203" customWidth="1"/>
    <col min="6418" max="6418" width="15.28515625" style="203" customWidth="1"/>
    <col min="6419" max="6656" width="11.42578125" style="203"/>
    <col min="6657" max="6657" width="19" style="203" customWidth="1"/>
    <col min="6658" max="6658" width="4" style="203" bestFit="1" customWidth="1"/>
    <col min="6659" max="6659" width="55" style="203" bestFit="1" customWidth="1"/>
    <col min="6660" max="6660" width="12.42578125" style="203" customWidth="1"/>
    <col min="6661" max="6666" width="0" style="203" hidden="1" customWidth="1"/>
    <col min="6667" max="6667" width="12.42578125" style="203" customWidth="1"/>
    <col min="6668" max="6672" width="0" style="203" hidden="1" customWidth="1"/>
    <col min="6673" max="6673" width="19.85546875" style="203" customWidth="1"/>
    <col min="6674" max="6674" width="15.28515625" style="203" customWidth="1"/>
    <col min="6675" max="6912" width="11.42578125" style="203"/>
    <col min="6913" max="6913" width="19" style="203" customWidth="1"/>
    <col min="6914" max="6914" width="4" style="203" bestFit="1" customWidth="1"/>
    <col min="6915" max="6915" width="55" style="203" bestFit="1" customWidth="1"/>
    <col min="6916" max="6916" width="12.42578125" style="203" customWidth="1"/>
    <col min="6917" max="6922" width="0" style="203" hidden="1" customWidth="1"/>
    <col min="6923" max="6923" width="12.42578125" style="203" customWidth="1"/>
    <col min="6924" max="6928" width="0" style="203" hidden="1" customWidth="1"/>
    <col min="6929" max="6929" width="19.85546875" style="203" customWidth="1"/>
    <col min="6930" max="6930" width="15.28515625" style="203" customWidth="1"/>
    <col min="6931" max="7168" width="11.42578125" style="203"/>
    <col min="7169" max="7169" width="19" style="203" customWidth="1"/>
    <col min="7170" max="7170" width="4" style="203" bestFit="1" customWidth="1"/>
    <col min="7171" max="7171" width="55" style="203" bestFit="1" customWidth="1"/>
    <col min="7172" max="7172" width="12.42578125" style="203" customWidth="1"/>
    <col min="7173" max="7178" width="0" style="203" hidden="1" customWidth="1"/>
    <col min="7179" max="7179" width="12.42578125" style="203" customWidth="1"/>
    <col min="7180" max="7184" width="0" style="203" hidden="1" customWidth="1"/>
    <col min="7185" max="7185" width="19.85546875" style="203" customWidth="1"/>
    <col min="7186" max="7186" width="15.28515625" style="203" customWidth="1"/>
    <col min="7187" max="7424" width="11.42578125" style="203"/>
    <col min="7425" max="7425" width="19" style="203" customWidth="1"/>
    <col min="7426" max="7426" width="4" style="203" bestFit="1" customWidth="1"/>
    <col min="7427" max="7427" width="55" style="203" bestFit="1" customWidth="1"/>
    <col min="7428" max="7428" width="12.42578125" style="203" customWidth="1"/>
    <col min="7429" max="7434" width="0" style="203" hidden="1" customWidth="1"/>
    <col min="7435" max="7435" width="12.42578125" style="203" customWidth="1"/>
    <col min="7436" max="7440" width="0" style="203" hidden="1" customWidth="1"/>
    <col min="7441" max="7441" width="19.85546875" style="203" customWidth="1"/>
    <col min="7442" max="7442" width="15.28515625" style="203" customWidth="1"/>
    <col min="7443" max="7680" width="11.42578125" style="203"/>
    <col min="7681" max="7681" width="19" style="203" customWidth="1"/>
    <col min="7682" max="7682" width="4" style="203" bestFit="1" customWidth="1"/>
    <col min="7683" max="7683" width="55" style="203" bestFit="1" customWidth="1"/>
    <col min="7684" max="7684" width="12.42578125" style="203" customWidth="1"/>
    <col min="7685" max="7690" width="0" style="203" hidden="1" customWidth="1"/>
    <col min="7691" max="7691" width="12.42578125" style="203" customWidth="1"/>
    <col min="7692" max="7696" width="0" style="203" hidden="1" customWidth="1"/>
    <col min="7697" max="7697" width="19.85546875" style="203" customWidth="1"/>
    <col min="7698" max="7698" width="15.28515625" style="203" customWidth="1"/>
    <col min="7699" max="7936" width="11.42578125" style="203"/>
    <col min="7937" max="7937" width="19" style="203" customWidth="1"/>
    <col min="7938" max="7938" width="4" style="203" bestFit="1" customWidth="1"/>
    <col min="7939" max="7939" width="55" style="203" bestFit="1" customWidth="1"/>
    <col min="7940" max="7940" width="12.42578125" style="203" customWidth="1"/>
    <col min="7941" max="7946" width="0" style="203" hidden="1" customWidth="1"/>
    <col min="7947" max="7947" width="12.42578125" style="203" customWidth="1"/>
    <col min="7948" max="7952" width="0" style="203" hidden="1" customWidth="1"/>
    <col min="7953" max="7953" width="19.85546875" style="203" customWidth="1"/>
    <col min="7954" max="7954" width="15.28515625" style="203" customWidth="1"/>
    <col min="7955" max="8192" width="11.42578125" style="203"/>
    <col min="8193" max="8193" width="19" style="203" customWidth="1"/>
    <col min="8194" max="8194" width="4" style="203" bestFit="1" customWidth="1"/>
    <col min="8195" max="8195" width="55" style="203" bestFit="1" customWidth="1"/>
    <col min="8196" max="8196" width="12.42578125" style="203" customWidth="1"/>
    <col min="8197" max="8202" width="0" style="203" hidden="1" customWidth="1"/>
    <col min="8203" max="8203" width="12.42578125" style="203" customWidth="1"/>
    <col min="8204" max="8208" width="0" style="203" hidden="1" customWidth="1"/>
    <col min="8209" max="8209" width="19.85546875" style="203" customWidth="1"/>
    <col min="8210" max="8210" width="15.28515625" style="203" customWidth="1"/>
    <col min="8211" max="8448" width="11.42578125" style="203"/>
    <col min="8449" max="8449" width="19" style="203" customWidth="1"/>
    <col min="8450" max="8450" width="4" style="203" bestFit="1" customWidth="1"/>
    <col min="8451" max="8451" width="55" style="203" bestFit="1" customWidth="1"/>
    <col min="8452" max="8452" width="12.42578125" style="203" customWidth="1"/>
    <col min="8453" max="8458" width="0" style="203" hidden="1" customWidth="1"/>
    <col min="8459" max="8459" width="12.42578125" style="203" customWidth="1"/>
    <col min="8460" max="8464" width="0" style="203" hidden="1" customWidth="1"/>
    <col min="8465" max="8465" width="19.85546875" style="203" customWidth="1"/>
    <col min="8466" max="8466" width="15.28515625" style="203" customWidth="1"/>
    <col min="8467" max="8704" width="11.42578125" style="203"/>
    <col min="8705" max="8705" width="19" style="203" customWidth="1"/>
    <col min="8706" max="8706" width="4" style="203" bestFit="1" customWidth="1"/>
    <col min="8707" max="8707" width="55" style="203" bestFit="1" customWidth="1"/>
    <col min="8708" max="8708" width="12.42578125" style="203" customWidth="1"/>
    <col min="8709" max="8714" width="0" style="203" hidden="1" customWidth="1"/>
    <col min="8715" max="8715" width="12.42578125" style="203" customWidth="1"/>
    <col min="8716" max="8720" width="0" style="203" hidden="1" customWidth="1"/>
    <col min="8721" max="8721" width="19.85546875" style="203" customWidth="1"/>
    <col min="8722" max="8722" width="15.28515625" style="203" customWidth="1"/>
    <col min="8723" max="8960" width="11.42578125" style="203"/>
    <col min="8961" max="8961" width="19" style="203" customWidth="1"/>
    <col min="8962" max="8962" width="4" style="203" bestFit="1" customWidth="1"/>
    <col min="8963" max="8963" width="55" style="203" bestFit="1" customWidth="1"/>
    <col min="8964" max="8964" width="12.42578125" style="203" customWidth="1"/>
    <col min="8965" max="8970" width="0" style="203" hidden="1" customWidth="1"/>
    <col min="8971" max="8971" width="12.42578125" style="203" customWidth="1"/>
    <col min="8972" max="8976" width="0" style="203" hidden="1" customWidth="1"/>
    <col min="8977" max="8977" width="19.85546875" style="203" customWidth="1"/>
    <col min="8978" max="8978" width="15.28515625" style="203" customWidth="1"/>
    <col min="8979" max="9216" width="11.42578125" style="203"/>
    <col min="9217" max="9217" width="19" style="203" customWidth="1"/>
    <col min="9218" max="9218" width="4" style="203" bestFit="1" customWidth="1"/>
    <col min="9219" max="9219" width="55" style="203" bestFit="1" customWidth="1"/>
    <col min="9220" max="9220" width="12.42578125" style="203" customWidth="1"/>
    <col min="9221" max="9226" width="0" style="203" hidden="1" customWidth="1"/>
    <col min="9227" max="9227" width="12.42578125" style="203" customWidth="1"/>
    <col min="9228" max="9232" width="0" style="203" hidden="1" customWidth="1"/>
    <col min="9233" max="9233" width="19.85546875" style="203" customWidth="1"/>
    <col min="9234" max="9234" width="15.28515625" style="203" customWidth="1"/>
    <col min="9235" max="9472" width="11.42578125" style="203"/>
    <col min="9473" max="9473" width="19" style="203" customWidth="1"/>
    <col min="9474" max="9474" width="4" style="203" bestFit="1" customWidth="1"/>
    <col min="9475" max="9475" width="55" style="203" bestFit="1" customWidth="1"/>
    <col min="9476" max="9476" width="12.42578125" style="203" customWidth="1"/>
    <col min="9477" max="9482" width="0" style="203" hidden="1" customWidth="1"/>
    <col min="9483" max="9483" width="12.42578125" style="203" customWidth="1"/>
    <col min="9484" max="9488" width="0" style="203" hidden="1" customWidth="1"/>
    <col min="9489" max="9489" width="19.85546875" style="203" customWidth="1"/>
    <col min="9490" max="9490" width="15.28515625" style="203" customWidth="1"/>
    <col min="9491" max="9728" width="11.42578125" style="203"/>
    <col min="9729" max="9729" width="19" style="203" customWidth="1"/>
    <col min="9730" max="9730" width="4" style="203" bestFit="1" customWidth="1"/>
    <col min="9731" max="9731" width="55" style="203" bestFit="1" customWidth="1"/>
    <col min="9732" max="9732" width="12.42578125" style="203" customWidth="1"/>
    <col min="9733" max="9738" width="0" style="203" hidden="1" customWidth="1"/>
    <col min="9739" max="9739" width="12.42578125" style="203" customWidth="1"/>
    <col min="9740" max="9744" width="0" style="203" hidden="1" customWidth="1"/>
    <col min="9745" max="9745" width="19.85546875" style="203" customWidth="1"/>
    <col min="9746" max="9746" width="15.28515625" style="203" customWidth="1"/>
    <col min="9747" max="9984" width="11.42578125" style="203"/>
    <col min="9985" max="9985" width="19" style="203" customWidth="1"/>
    <col min="9986" max="9986" width="4" style="203" bestFit="1" customWidth="1"/>
    <col min="9987" max="9987" width="55" style="203" bestFit="1" customWidth="1"/>
    <col min="9988" max="9988" width="12.42578125" style="203" customWidth="1"/>
    <col min="9989" max="9994" width="0" style="203" hidden="1" customWidth="1"/>
    <col min="9995" max="9995" width="12.42578125" style="203" customWidth="1"/>
    <col min="9996" max="10000" width="0" style="203" hidden="1" customWidth="1"/>
    <col min="10001" max="10001" width="19.85546875" style="203" customWidth="1"/>
    <col min="10002" max="10002" width="15.28515625" style="203" customWidth="1"/>
    <col min="10003" max="10240" width="11.42578125" style="203"/>
    <col min="10241" max="10241" width="19" style="203" customWidth="1"/>
    <col min="10242" max="10242" width="4" style="203" bestFit="1" customWidth="1"/>
    <col min="10243" max="10243" width="55" style="203" bestFit="1" customWidth="1"/>
    <col min="10244" max="10244" width="12.42578125" style="203" customWidth="1"/>
    <col min="10245" max="10250" width="0" style="203" hidden="1" customWidth="1"/>
    <col min="10251" max="10251" width="12.42578125" style="203" customWidth="1"/>
    <col min="10252" max="10256" width="0" style="203" hidden="1" customWidth="1"/>
    <col min="10257" max="10257" width="19.85546875" style="203" customWidth="1"/>
    <col min="10258" max="10258" width="15.28515625" style="203" customWidth="1"/>
    <col min="10259" max="10496" width="11.42578125" style="203"/>
    <col min="10497" max="10497" width="19" style="203" customWidth="1"/>
    <col min="10498" max="10498" width="4" style="203" bestFit="1" customWidth="1"/>
    <col min="10499" max="10499" width="55" style="203" bestFit="1" customWidth="1"/>
    <col min="10500" max="10500" width="12.42578125" style="203" customWidth="1"/>
    <col min="10501" max="10506" width="0" style="203" hidden="1" customWidth="1"/>
    <col min="10507" max="10507" width="12.42578125" style="203" customWidth="1"/>
    <col min="10508" max="10512" width="0" style="203" hidden="1" customWidth="1"/>
    <col min="10513" max="10513" width="19.85546875" style="203" customWidth="1"/>
    <col min="10514" max="10514" width="15.28515625" style="203" customWidth="1"/>
    <col min="10515" max="10752" width="11.42578125" style="203"/>
    <col min="10753" max="10753" width="19" style="203" customWidth="1"/>
    <col min="10754" max="10754" width="4" style="203" bestFit="1" customWidth="1"/>
    <col min="10755" max="10755" width="55" style="203" bestFit="1" customWidth="1"/>
    <col min="10756" max="10756" width="12.42578125" style="203" customWidth="1"/>
    <col min="10757" max="10762" width="0" style="203" hidden="1" customWidth="1"/>
    <col min="10763" max="10763" width="12.42578125" style="203" customWidth="1"/>
    <col min="10764" max="10768" width="0" style="203" hidden="1" customWidth="1"/>
    <col min="10769" max="10769" width="19.85546875" style="203" customWidth="1"/>
    <col min="10770" max="10770" width="15.28515625" style="203" customWidth="1"/>
    <col min="10771" max="11008" width="11.42578125" style="203"/>
    <col min="11009" max="11009" width="19" style="203" customWidth="1"/>
    <col min="11010" max="11010" width="4" style="203" bestFit="1" customWidth="1"/>
    <col min="11011" max="11011" width="55" style="203" bestFit="1" customWidth="1"/>
    <col min="11012" max="11012" width="12.42578125" style="203" customWidth="1"/>
    <col min="11013" max="11018" width="0" style="203" hidden="1" customWidth="1"/>
    <col min="11019" max="11019" width="12.42578125" style="203" customWidth="1"/>
    <col min="11020" max="11024" width="0" style="203" hidden="1" customWidth="1"/>
    <col min="11025" max="11025" width="19.85546875" style="203" customWidth="1"/>
    <col min="11026" max="11026" width="15.28515625" style="203" customWidth="1"/>
    <col min="11027" max="11264" width="11.42578125" style="203"/>
    <col min="11265" max="11265" width="19" style="203" customWidth="1"/>
    <col min="11266" max="11266" width="4" style="203" bestFit="1" customWidth="1"/>
    <col min="11267" max="11267" width="55" style="203" bestFit="1" customWidth="1"/>
    <col min="11268" max="11268" width="12.42578125" style="203" customWidth="1"/>
    <col min="11269" max="11274" width="0" style="203" hidden="1" customWidth="1"/>
    <col min="11275" max="11275" width="12.42578125" style="203" customWidth="1"/>
    <col min="11276" max="11280" width="0" style="203" hidden="1" customWidth="1"/>
    <col min="11281" max="11281" width="19.85546875" style="203" customWidth="1"/>
    <col min="11282" max="11282" width="15.28515625" style="203" customWidth="1"/>
    <col min="11283" max="11520" width="11.42578125" style="203"/>
    <col min="11521" max="11521" width="19" style="203" customWidth="1"/>
    <col min="11522" max="11522" width="4" style="203" bestFit="1" customWidth="1"/>
    <col min="11523" max="11523" width="55" style="203" bestFit="1" customWidth="1"/>
    <col min="11524" max="11524" width="12.42578125" style="203" customWidth="1"/>
    <col min="11525" max="11530" width="0" style="203" hidden="1" customWidth="1"/>
    <col min="11531" max="11531" width="12.42578125" style="203" customWidth="1"/>
    <col min="11532" max="11536" width="0" style="203" hidden="1" customWidth="1"/>
    <col min="11537" max="11537" width="19.85546875" style="203" customWidth="1"/>
    <col min="11538" max="11538" width="15.28515625" style="203" customWidth="1"/>
    <col min="11539" max="11776" width="11.42578125" style="203"/>
    <col min="11777" max="11777" width="19" style="203" customWidth="1"/>
    <col min="11778" max="11778" width="4" style="203" bestFit="1" customWidth="1"/>
    <col min="11779" max="11779" width="55" style="203" bestFit="1" customWidth="1"/>
    <col min="11780" max="11780" width="12.42578125" style="203" customWidth="1"/>
    <col min="11781" max="11786" width="0" style="203" hidden="1" customWidth="1"/>
    <col min="11787" max="11787" width="12.42578125" style="203" customWidth="1"/>
    <col min="11788" max="11792" width="0" style="203" hidden="1" customWidth="1"/>
    <col min="11793" max="11793" width="19.85546875" style="203" customWidth="1"/>
    <col min="11794" max="11794" width="15.28515625" style="203" customWidth="1"/>
    <col min="11795" max="12032" width="11.42578125" style="203"/>
    <col min="12033" max="12033" width="19" style="203" customWidth="1"/>
    <col min="12034" max="12034" width="4" style="203" bestFit="1" customWidth="1"/>
    <col min="12035" max="12035" width="55" style="203" bestFit="1" customWidth="1"/>
    <col min="12036" max="12036" width="12.42578125" style="203" customWidth="1"/>
    <col min="12037" max="12042" width="0" style="203" hidden="1" customWidth="1"/>
    <col min="12043" max="12043" width="12.42578125" style="203" customWidth="1"/>
    <col min="12044" max="12048" width="0" style="203" hidden="1" customWidth="1"/>
    <col min="12049" max="12049" width="19.85546875" style="203" customWidth="1"/>
    <col min="12050" max="12050" width="15.28515625" style="203" customWidth="1"/>
    <col min="12051" max="12288" width="11.42578125" style="203"/>
    <col min="12289" max="12289" width="19" style="203" customWidth="1"/>
    <col min="12290" max="12290" width="4" style="203" bestFit="1" customWidth="1"/>
    <col min="12291" max="12291" width="55" style="203" bestFit="1" customWidth="1"/>
    <col min="12292" max="12292" width="12.42578125" style="203" customWidth="1"/>
    <col min="12293" max="12298" width="0" style="203" hidden="1" customWidth="1"/>
    <col min="12299" max="12299" width="12.42578125" style="203" customWidth="1"/>
    <col min="12300" max="12304" width="0" style="203" hidden="1" customWidth="1"/>
    <col min="12305" max="12305" width="19.85546875" style="203" customWidth="1"/>
    <col min="12306" max="12306" width="15.28515625" style="203" customWidth="1"/>
    <col min="12307" max="12544" width="11.42578125" style="203"/>
    <col min="12545" max="12545" width="19" style="203" customWidth="1"/>
    <col min="12546" max="12546" width="4" style="203" bestFit="1" customWidth="1"/>
    <col min="12547" max="12547" width="55" style="203" bestFit="1" customWidth="1"/>
    <col min="12548" max="12548" width="12.42578125" style="203" customWidth="1"/>
    <col min="12549" max="12554" width="0" style="203" hidden="1" customWidth="1"/>
    <col min="12555" max="12555" width="12.42578125" style="203" customWidth="1"/>
    <col min="12556" max="12560" width="0" style="203" hidden="1" customWidth="1"/>
    <col min="12561" max="12561" width="19.85546875" style="203" customWidth="1"/>
    <col min="12562" max="12562" width="15.28515625" style="203" customWidth="1"/>
    <col min="12563" max="12800" width="11.42578125" style="203"/>
    <col min="12801" max="12801" width="19" style="203" customWidth="1"/>
    <col min="12802" max="12802" width="4" style="203" bestFit="1" customWidth="1"/>
    <col min="12803" max="12803" width="55" style="203" bestFit="1" customWidth="1"/>
    <col min="12804" max="12804" width="12.42578125" style="203" customWidth="1"/>
    <col min="12805" max="12810" width="0" style="203" hidden="1" customWidth="1"/>
    <col min="12811" max="12811" width="12.42578125" style="203" customWidth="1"/>
    <col min="12812" max="12816" width="0" style="203" hidden="1" customWidth="1"/>
    <col min="12817" max="12817" width="19.85546875" style="203" customWidth="1"/>
    <col min="12818" max="12818" width="15.28515625" style="203" customWidth="1"/>
    <col min="12819" max="13056" width="11.42578125" style="203"/>
    <col min="13057" max="13057" width="19" style="203" customWidth="1"/>
    <col min="13058" max="13058" width="4" style="203" bestFit="1" customWidth="1"/>
    <col min="13059" max="13059" width="55" style="203" bestFit="1" customWidth="1"/>
    <col min="13060" max="13060" width="12.42578125" style="203" customWidth="1"/>
    <col min="13061" max="13066" width="0" style="203" hidden="1" customWidth="1"/>
    <col min="13067" max="13067" width="12.42578125" style="203" customWidth="1"/>
    <col min="13068" max="13072" width="0" style="203" hidden="1" customWidth="1"/>
    <col min="13073" max="13073" width="19.85546875" style="203" customWidth="1"/>
    <col min="13074" max="13074" width="15.28515625" style="203" customWidth="1"/>
    <col min="13075" max="13312" width="11.42578125" style="203"/>
    <col min="13313" max="13313" width="19" style="203" customWidth="1"/>
    <col min="13314" max="13314" width="4" style="203" bestFit="1" customWidth="1"/>
    <col min="13315" max="13315" width="55" style="203" bestFit="1" customWidth="1"/>
    <col min="13316" max="13316" width="12.42578125" style="203" customWidth="1"/>
    <col min="13317" max="13322" width="0" style="203" hidden="1" customWidth="1"/>
    <col min="13323" max="13323" width="12.42578125" style="203" customWidth="1"/>
    <col min="13324" max="13328" width="0" style="203" hidden="1" customWidth="1"/>
    <col min="13329" max="13329" width="19.85546875" style="203" customWidth="1"/>
    <col min="13330" max="13330" width="15.28515625" style="203" customWidth="1"/>
    <col min="13331" max="13568" width="11.42578125" style="203"/>
    <col min="13569" max="13569" width="19" style="203" customWidth="1"/>
    <col min="13570" max="13570" width="4" style="203" bestFit="1" customWidth="1"/>
    <col min="13571" max="13571" width="55" style="203" bestFit="1" customWidth="1"/>
    <col min="13572" max="13572" width="12.42578125" style="203" customWidth="1"/>
    <col min="13573" max="13578" width="0" style="203" hidden="1" customWidth="1"/>
    <col min="13579" max="13579" width="12.42578125" style="203" customWidth="1"/>
    <col min="13580" max="13584" width="0" style="203" hidden="1" customWidth="1"/>
    <col min="13585" max="13585" width="19.85546875" style="203" customWidth="1"/>
    <col min="13586" max="13586" width="15.28515625" style="203" customWidth="1"/>
    <col min="13587" max="13824" width="11.42578125" style="203"/>
    <col min="13825" max="13825" width="19" style="203" customWidth="1"/>
    <col min="13826" max="13826" width="4" style="203" bestFit="1" customWidth="1"/>
    <col min="13827" max="13827" width="55" style="203" bestFit="1" customWidth="1"/>
    <col min="13828" max="13828" width="12.42578125" style="203" customWidth="1"/>
    <col min="13829" max="13834" width="0" style="203" hidden="1" customWidth="1"/>
    <col min="13835" max="13835" width="12.42578125" style="203" customWidth="1"/>
    <col min="13836" max="13840" width="0" style="203" hidden="1" customWidth="1"/>
    <col min="13841" max="13841" width="19.85546875" style="203" customWidth="1"/>
    <col min="13842" max="13842" width="15.28515625" style="203" customWidth="1"/>
    <col min="13843" max="14080" width="11.42578125" style="203"/>
    <col min="14081" max="14081" width="19" style="203" customWidth="1"/>
    <col min="14082" max="14082" width="4" style="203" bestFit="1" customWidth="1"/>
    <col min="14083" max="14083" width="55" style="203" bestFit="1" customWidth="1"/>
    <col min="14084" max="14084" width="12.42578125" style="203" customWidth="1"/>
    <col min="14085" max="14090" width="0" style="203" hidden="1" customWidth="1"/>
    <col min="14091" max="14091" width="12.42578125" style="203" customWidth="1"/>
    <col min="14092" max="14096" width="0" style="203" hidden="1" customWidth="1"/>
    <col min="14097" max="14097" width="19.85546875" style="203" customWidth="1"/>
    <col min="14098" max="14098" width="15.28515625" style="203" customWidth="1"/>
    <col min="14099" max="14336" width="11.42578125" style="203"/>
    <col min="14337" max="14337" width="19" style="203" customWidth="1"/>
    <col min="14338" max="14338" width="4" style="203" bestFit="1" customWidth="1"/>
    <col min="14339" max="14339" width="55" style="203" bestFit="1" customWidth="1"/>
    <col min="14340" max="14340" width="12.42578125" style="203" customWidth="1"/>
    <col min="14341" max="14346" width="0" style="203" hidden="1" customWidth="1"/>
    <col min="14347" max="14347" width="12.42578125" style="203" customWidth="1"/>
    <col min="14348" max="14352" width="0" style="203" hidden="1" customWidth="1"/>
    <col min="14353" max="14353" width="19.85546875" style="203" customWidth="1"/>
    <col min="14354" max="14354" width="15.28515625" style="203" customWidth="1"/>
    <col min="14355" max="14592" width="11.42578125" style="203"/>
    <col min="14593" max="14593" width="19" style="203" customWidth="1"/>
    <col min="14594" max="14594" width="4" style="203" bestFit="1" customWidth="1"/>
    <col min="14595" max="14595" width="55" style="203" bestFit="1" customWidth="1"/>
    <col min="14596" max="14596" width="12.42578125" style="203" customWidth="1"/>
    <col min="14597" max="14602" width="0" style="203" hidden="1" customWidth="1"/>
    <col min="14603" max="14603" width="12.42578125" style="203" customWidth="1"/>
    <col min="14604" max="14608" width="0" style="203" hidden="1" customWidth="1"/>
    <col min="14609" max="14609" width="19.85546875" style="203" customWidth="1"/>
    <col min="14610" max="14610" width="15.28515625" style="203" customWidth="1"/>
    <col min="14611" max="14848" width="11.42578125" style="203"/>
    <col min="14849" max="14849" width="19" style="203" customWidth="1"/>
    <col min="14850" max="14850" width="4" style="203" bestFit="1" customWidth="1"/>
    <col min="14851" max="14851" width="55" style="203" bestFit="1" customWidth="1"/>
    <col min="14852" max="14852" width="12.42578125" style="203" customWidth="1"/>
    <col min="14853" max="14858" width="0" style="203" hidden="1" customWidth="1"/>
    <col min="14859" max="14859" width="12.42578125" style="203" customWidth="1"/>
    <col min="14860" max="14864" width="0" style="203" hidden="1" customWidth="1"/>
    <col min="14865" max="14865" width="19.85546875" style="203" customWidth="1"/>
    <col min="14866" max="14866" width="15.28515625" style="203" customWidth="1"/>
    <col min="14867" max="15104" width="11.42578125" style="203"/>
    <col min="15105" max="15105" width="19" style="203" customWidth="1"/>
    <col min="15106" max="15106" width="4" style="203" bestFit="1" customWidth="1"/>
    <col min="15107" max="15107" width="55" style="203" bestFit="1" customWidth="1"/>
    <col min="15108" max="15108" width="12.42578125" style="203" customWidth="1"/>
    <col min="15109" max="15114" width="0" style="203" hidden="1" customWidth="1"/>
    <col min="15115" max="15115" width="12.42578125" style="203" customWidth="1"/>
    <col min="15116" max="15120" width="0" style="203" hidden="1" customWidth="1"/>
    <col min="15121" max="15121" width="19.85546875" style="203" customWidth="1"/>
    <col min="15122" max="15122" width="15.28515625" style="203" customWidth="1"/>
    <col min="15123" max="15360" width="11.42578125" style="203"/>
    <col min="15361" max="15361" width="19" style="203" customWidth="1"/>
    <col min="15362" max="15362" width="4" style="203" bestFit="1" customWidth="1"/>
    <col min="15363" max="15363" width="55" style="203" bestFit="1" customWidth="1"/>
    <col min="15364" max="15364" width="12.42578125" style="203" customWidth="1"/>
    <col min="15365" max="15370" width="0" style="203" hidden="1" customWidth="1"/>
    <col min="15371" max="15371" width="12.42578125" style="203" customWidth="1"/>
    <col min="15372" max="15376" width="0" style="203" hidden="1" customWidth="1"/>
    <col min="15377" max="15377" width="19.85546875" style="203" customWidth="1"/>
    <col min="15378" max="15378" width="15.28515625" style="203" customWidth="1"/>
    <col min="15379" max="15616" width="11.42578125" style="203"/>
    <col min="15617" max="15617" width="19" style="203" customWidth="1"/>
    <col min="15618" max="15618" width="4" style="203" bestFit="1" customWidth="1"/>
    <col min="15619" max="15619" width="55" style="203" bestFit="1" customWidth="1"/>
    <col min="15620" max="15620" width="12.42578125" style="203" customWidth="1"/>
    <col min="15621" max="15626" width="0" style="203" hidden="1" customWidth="1"/>
    <col min="15627" max="15627" width="12.42578125" style="203" customWidth="1"/>
    <col min="15628" max="15632" width="0" style="203" hidden="1" customWidth="1"/>
    <col min="15633" max="15633" width="19.85546875" style="203" customWidth="1"/>
    <col min="15634" max="15634" width="15.28515625" style="203" customWidth="1"/>
    <col min="15635" max="15872" width="11.42578125" style="203"/>
    <col min="15873" max="15873" width="19" style="203" customWidth="1"/>
    <col min="15874" max="15874" width="4" style="203" bestFit="1" customWidth="1"/>
    <col min="15875" max="15875" width="55" style="203" bestFit="1" customWidth="1"/>
    <col min="15876" max="15876" width="12.42578125" style="203" customWidth="1"/>
    <col min="15877" max="15882" width="0" style="203" hidden="1" customWidth="1"/>
    <col min="15883" max="15883" width="12.42578125" style="203" customWidth="1"/>
    <col min="15884" max="15888" width="0" style="203" hidden="1" customWidth="1"/>
    <col min="15889" max="15889" width="19.85546875" style="203" customWidth="1"/>
    <col min="15890" max="15890" width="15.28515625" style="203" customWidth="1"/>
    <col min="15891" max="16128" width="11.42578125" style="203"/>
    <col min="16129" max="16129" width="19" style="203" customWidth="1"/>
    <col min="16130" max="16130" width="4" style="203" bestFit="1" customWidth="1"/>
    <col min="16131" max="16131" width="55" style="203" bestFit="1" customWidth="1"/>
    <col min="16132" max="16132" width="12.42578125" style="203" customWidth="1"/>
    <col min="16133" max="16138" width="0" style="203" hidden="1" customWidth="1"/>
    <col min="16139" max="16139" width="12.42578125" style="203" customWidth="1"/>
    <col min="16140" max="16144" width="0" style="203" hidden="1" customWidth="1"/>
    <col min="16145" max="16145" width="19.85546875" style="203" customWidth="1"/>
    <col min="16146" max="16146" width="15.28515625" style="203" customWidth="1"/>
    <col min="16147" max="16384" width="11.42578125" style="203"/>
  </cols>
  <sheetData>
    <row r="1" spans="1:33" ht="21" customHeight="1" x14ac:dyDescent="0.25">
      <c r="A1" s="200"/>
      <c r="B1" s="201"/>
      <c r="C1" s="202"/>
      <c r="D1" s="334" t="s">
        <v>315</v>
      </c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6"/>
      <c r="P1" s="337" t="s">
        <v>1</v>
      </c>
      <c r="Q1" s="338"/>
    </row>
    <row r="2" spans="1:33" ht="21" customHeight="1" x14ac:dyDescent="0.2">
      <c r="A2" s="204"/>
      <c r="B2" s="205"/>
      <c r="C2" s="206"/>
      <c r="D2" s="339" t="s">
        <v>2</v>
      </c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1"/>
      <c r="P2" s="342" t="s">
        <v>3</v>
      </c>
      <c r="Q2" s="343"/>
    </row>
    <row r="3" spans="1:33" ht="21" customHeight="1" thickBot="1" x14ac:dyDescent="0.25">
      <c r="A3" s="207"/>
      <c r="B3" s="208"/>
      <c r="C3" s="209"/>
      <c r="D3" s="339" t="s">
        <v>316</v>
      </c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1"/>
      <c r="P3" s="344"/>
      <c r="Q3" s="345"/>
    </row>
    <row r="4" spans="1:33" ht="12.75" x14ac:dyDescent="0.2">
      <c r="A4" s="210" t="s">
        <v>5</v>
      </c>
      <c r="E4" s="212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327" t="s">
        <v>317</v>
      </c>
      <c r="Q4" s="328"/>
    </row>
    <row r="5" spans="1:33" ht="13.5" thickBot="1" x14ac:dyDescent="0.25">
      <c r="A5" s="210" t="s">
        <v>318</v>
      </c>
      <c r="E5" s="214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329"/>
      <c r="Q5" s="330"/>
    </row>
    <row r="6" spans="1:33" ht="22.5" x14ac:dyDescent="0.2">
      <c r="A6" s="215" t="s">
        <v>9</v>
      </c>
      <c r="B6" s="215" t="s">
        <v>10</v>
      </c>
      <c r="C6" s="215" t="s">
        <v>11</v>
      </c>
      <c r="D6" s="215" t="s">
        <v>319</v>
      </c>
      <c r="E6" s="216" t="s">
        <v>50</v>
      </c>
      <c r="F6" s="216" t="s">
        <v>51</v>
      </c>
      <c r="G6" s="216" t="s">
        <v>52</v>
      </c>
      <c r="H6" s="216" t="s">
        <v>53</v>
      </c>
      <c r="I6" s="216" t="s">
        <v>54</v>
      </c>
      <c r="J6" s="216" t="s">
        <v>55</v>
      </c>
      <c r="K6" s="216" t="s">
        <v>56</v>
      </c>
      <c r="L6" s="216" t="s">
        <v>57</v>
      </c>
      <c r="M6" s="216" t="s">
        <v>58</v>
      </c>
      <c r="N6" s="216" t="s">
        <v>59</v>
      </c>
      <c r="O6" s="216" t="s">
        <v>60</v>
      </c>
      <c r="P6" s="216" t="s">
        <v>61</v>
      </c>
      <c r="Q6" s="216" t="s">
        <v>62</v>
      </c>
    </row>
    <row r="7" spans="1:33" s="218" customFormat="1" ht="12.75" x14ac:dyDescent="0.2">
      <c r="A7" s="217" t="s">
        <v>63</v>
      </c>
      <c r="B7" s="217"/>
      <c r="C7" s="217" t="s">
        <v>64</v>
      </c>
      <c r="D7" s="217">
        <f>+D8</f>
        <v>154682951</v>
      </c>
      <c r="E7" s="217">
        <f>+E8</f>
        <v>154682951</v>
      </c>
      <c r="F7" s="217">
        <f t="shared" ref="F7:Q7" si="0">+F8</f>
        <v>0</v>
      </c>
      <c r="G7" s="217">
        <f t="shared" si="0"/>
        <v>0</v>
      </c>
      <c r="H7" s="217">
        <f t="shared" si="0"/>
        <v>0</v>
      </c>
      <c r="I7" s="217">
        <f t="shared" si="0"/>
        <v>0</v>
      </c>
      <c r="J7" s="217">
        <f t="shared" si="0"/>
        <v>0</v>
      </c>
      <c r="K7" s="217">
        <f t="shared" si="0"/>
        <v>0</v>
      </c>
      <c r="L7" s="217">
        <f t="shared" si="0"/>
        <v>0</v>
      </c>
      <c r="M7" s="217">
        <f t="shared" si="0"/>
        <v>0</v>
      </c>
      <c r="N7" s="217">
        <f t="shared" si="0"/>
        <v>0</v>
      </c>
      <c r="O7" s="217">
        <f t="shared" si="0"/>
        <v>0</v>
      </c>
      <c r="P7" s="217">
        <f t="shared" si="0"/>
        <v>0</v>
      </c>
      <c r="Q7" s="217">
        <f t="shared" si="0"/>
        <v>154682951</v>
      </c>
    </row>
    <row r="8" spans="1:33" s="218" customFormat="1" ht="12.75" x14ac:dyDescent="0.2">
      <c r="A8" s="219" t="s">
        <v>245</v>
      </c>
      <c r="B8" s="219"/>
      <c r="C8" s="219" t="s">
        <v>246</v>
      </c>
      <c r="D8" s="219">
        <f t="shared" ref="D8:P8" si="1">+D10</f>
        <v>154682951</v>
      </c>
      <c r="E8" s="219">
        <f t="shared" si="1"/>
        <v>154682951</v>
      </c>
      <c r="F8" s="219">
        <f t="shared" si="1"/>
        <v>0</v>
      </c>
      <c r="G8" s="219">
        <f t="shared" si="1"/>
        <v>0</v>
      </c>
      <c r="H8" s="219">
        <f t="shared" si="1"/>
        <v>0</v>
      </c>
      <c r="I8" s="219">
        <f t="shared" si="1"/>
        <v>0</v>
      </c>
      <c r="J8" s="219">
        <f t="shared" si="1"/>
        <v>0</v>
      </c>
      <c r="K8" s="219">
        <f t="shared" si="1"/>
        <v>0</v>
      </c>
      <c r="L8" s="219">
        <f t="shared" si="1"/>
        <v>0</v>
      </c>
      <c r="M8" s="219">
        <f t="shared" si="1"/>
        <v>0</v>
      </c>
      <c r="N8" s="219">
        <f t="shared" si="1"/>
        <v>0</v>
      </c>
      <c r="O8" s="219">
        <f t="shared" si="1"/>
        <v>0</v>
      </c>
      <c r="P8" s="219">
        <f t="shared" si="1"/>
        <v>0</v>
      </c>
      <c r="Q8" s="219">
        <f>+Q9</f>
        <v>154682951</v>
      </c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</row>
    <row r="9" spans="1:33" s="213" customFormat="1" ht="23.25" customHeight="1" x14ac:dyDescent="0.2">
      <c r="A9" s="220" t="s">
        <v>273</v>
      </c>
      <c r="B9" s="221"/>
      <c r="C9" s="222" t="s">
        <v>274</v>
      </c>
      <c r="D9" s="223">
        <f>+D10</f>
        <v>154682951</v>
      </c>
      <c r="E9" s="223">
        <f>+E10</f>
        <v>154682951</v>
      </c>
      <c r="F9" s="223">
        <f t="shared" ref="F9:P9" si="2">+F10</f>
        <v>0</v>
      </c>
      <c r="G9" s="223">
        <f t="shared" si="2"/>
        <v>0</v>
      </c>
      <c r="H9" s="223">
        <f t="shared" si="2"/>
        <v>0</v>
      </c>
      <c r="I9" s="223">
        <f t="shared" si="2"/>
        <v>0</v>
      </c>
      <c r="J9" s="223">
        <f t="shared" si="2"/>
        <v>0</v>
      </c>
      <c r="K9" s="224">
        <v>0</v>
      </c>
      <c r="L9" s="223">
        <f t="shared" si="2"/>
        <v>0</v>
      </c>
      <c r="M9" s="223">
        <f t="shared" si="2"/>
        <v>0</v>
      </c>
      <c r="N9" s="223">
        <f t="shared" si="2"/>
        <v>0</v>
      </c>
      <c r="O9" s="223">
        <f t="shared" si="2"/>
        <v>0</v>
      </c>
      <c r="P9" s="223">
        <f t="shared" si="2"/>
        <v>0</v>
      </c>
      <c r="Q9" s="223">
        <f>+Q10</f>
        <v>154682951</v>
      </c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</row>
    <row r="10" spans="1:33" ht="23.25" customHeight="1" x14ac:dyDescent="0.2">
      <c r="A10" s="225" t="s">
        <v>275</v>
      </c>
      <c r="B10" s="226"/>
      <c r="C10" s="225" t="s">
        <v>276</v>
      </c>
      <c r="D10" s="227">
        <f>D11</f>
        <v>154682951</v>
      </c>
      <c r="E10" s="227">
        <f>E11</f>
        <v>154682951</v>
      </c>
      <c r="F10" s="227">
        <f t="shared" ref="F10:P10" si="3">F11</f>
        <v>0</v>
      </c>
      <c r="G10" s="227">
        <f t="shared" si="3"/>
        <v>0</v>
      </c>
      <c r="H10" s="227">
        <f t="shared" si="3"/>
        <v>0</v>
      </c>
      <c r="I10" s="227">
        <f t="shared" si="3"/>
        <v>0</v>
      </c>
      <c r="J10" s="227">
        <f t="shared" si="3"/>
        <v>0</v>
      </c>
      <c r="K10" s="227">
        <f t="shared" si="3"/>
        <v>0</v>
      </c>
      <c r="L10" s="227">
        <f t="shared" si="3"/>
        <v>0</v>
      </c>
      <c r="M10" s="227">
        <f t="shared" si="3"/>
        <v>0</v>
      </c>
      <c r="N10" s="227">
        <f t="shared" si="3"/>
        <v>0</v>
      </c>
      <c r="O10" s="227">
        <f t="shared" si="3"/>
        <v>0</v>
      </c>
      <c r="P10" s="227">
        <f t="shared" si="3"/>
        <v>0</v>
      </c>
      <c r="Q10" s="227">
        <f>Q11</f>
        <v>154682951</v>
      </c>
    </row>
    <row r="11" spans="1:33" ht="22.5" customHeight="1" x14ac:dyDescent="0.2">
      <c r="A11" s="228" t="s">
        <v>277</v>
      </c>
      <c r="B11" s="229" t="s">
        <v>74</v>
      </c>
      <c r="C11" s="230" t="s">
        <v>278</v>
      </c>
      <c r="D11" s="231">
        <v>154682951</v>
      </c>
      <c r="E11" s="232">
        <v>154682951</v>
      </c>
      <c r="F11" s="232">
        <v>0</v>
      </c>
      <c r="G11" s="232">
        <v>0</v>
      </c>
      <c r="H11" s="232">
        <v>0</v>
      </c>
      <c r="I11" s="232">
        <v>0</v>
      </c>
      <c r="J11" s="232">
        <v>0</v>
      </c>
      <c r="K11" s="232">
        <v>0</v>
      </c>
      <c r="L11" s="232">
        <v>0</v>
      </c>
      <c r="M11" s="232">
        <v>0</v>
      </c>
      <c r="N11" s="232">
        <v>0</v>
      </c>
      <c r="O11" s="232">
        <v>0</v>
      </c>
      <c r="P11" s="232">
        <v>0</v>
      </c>
      <c r="Q11" s="232">
        <f>SUM(E11:P11)</f>
        <v>154682951</v>
      </c>
    </row>
    <row r="12" spans="1:33" ht="12.75" x14ac:dyDescent="0.2">
      <c r="A12" s="233" t="s">
        <v>299</v>
      </c>
      <c r="B12" s="234"/>
      <c r="C12" s="235" t="s">
        <v>300</v>
      </c>
      <c r="D12" s="235">
        <f>SUM(D13:D15)</f>
        <v>80802117.480000004</v>
      </c>
      <c r="E12" s="235">
        <f>SUM(E13:E15)</f>
        <v>69553717.480000004</v>
      </c>
      <c r="F12" s="235">
        <f>SUM(F13:F15)</f>
        <v>11248400</v>
      </c>
      <c r="G12" s="235">
        <f t="shared" ref="G12:Q12" si="4">SUM(G13:G15)</f>
        <v>0</v>
      </c>
      <c r="H12" s="235">
        <f t="shared" si="4"/>
        <v>0</v>
      </c>
      <c r="I12" s="235">
        <f t="shared" si="4"/>
        <v>0</v>
      </c>
      <c r="J12" s="235">
        <f t="shared" si="4"/>
        <v>0</v>
      </c>
      <c r="K12" s="235">
        <f t="shared" si="4"/>
        <v>0</v>
      </c>
      <c r="L12" s="235">
        <f t="shared" si="4"/>
        <v>0</v>
      </c>
      <c r="M12" s="235">
        <f t="shared" si="4"/>
        <v>0</v>
      </c>
      <c r="N12" s="235">
        <f t="shared" si="4"/>
        <v>0</v>
      </c>
      <c r="O12" s="235">
        <f t="shared" si="4"/>
        <v>0</v>
      </c>
      <c r="P12" s="235">
        <f t="shared" si="4"/>
        <v>0</v>
      </c>
      <c r="Q12" s="235">
        <f t="shared" si="4"/>
        <v>80802117.480000004</v>
      </c>
    </row>
    <row r="13" spans="1:33" ht="34.5" customHeight="1" x14ac:dyDescent="0.2">
      <c r="A13" s="231" t="s">
        <v>306</v>
      </c>
      <c r="B13" s="229" t="s">
        <v>74</v>
      </c>
      <c r="C13" s="236" t="s">
        <v>302</v>
      </c>
      <c r="D13" s="237">
        <v>68735131</v>
      </c>
      <c r="E13" s="232">
        <v>57486731</v>
      </c>
      <c r="F13" s="232">
        <v>11248400</v>
      </c>
      <c r="G13" s="232">
        <v>0</v>
      </c>
      <c r="H13" s="232">
        <v>0</v>
      </c>
      <c r="I13" s="232"/>
      <c r="J13" s="232"/>
      <c r="K13" s="232"/>
      <c r="L13" s="232"/>
      <c r="M13" s="232"/>
      <c r="N13" s="232"/>
      <c r="O13" s="232"/>
      <c r="P13" s="232"/>
      <c r="Q13" s="232">
        <f>SUM(E13:P13)</f>
        <v>68735131</v>
      </c>
    </row>
    <row r="14" spans="1:33" ht="34.5" customHeight="1" x14ac:dyDescent="0.2">
      <c r="A14" s="231" t="s">
        <v>307</v>
      </c>
      <c r="B14" s="238" t="s">
        <v>74</v>
      </c>
      <c r="C14" s="239" t="s">
        <v>302</v>
      </c>
      <c r="D14" s="231">
        <v>9266986.4800000004</v>
      </c>
      <c r="E14" s="232">
        <v>9266986.4800000004</v>
      </c>
      <c r="F14" s="232">
        <v>0</v>
      </c>
      <c r="G14" s="232">
        <v>0</v>
      </c>
      <c r="H14" s="232">
        <v>0</v>
      </c>
      <c r="I14" s="232"/>
      <c r="J14" s="232"/>
      <c r="K14" s="232"/>
      <c r="L14" s="232"/>
      <c r="M14" s="232"/>
      <c r="N14" s="232"/>
      <c r="O14" s="232"/>
      <c r="P14" s="232"/>
      <c r="Q14" s="232">
        <f>SUM(E14:P14)</f>
        <v>9266986.4800000004</v>
      </c>
    </row>
    <row r="15" spans="1:33" ht="34.5" customHeight="1" x14ac:dyDescent="0.2">
      <c r="A15" s="231" t="s">
        <v>309</v>
      </c>
      <c r="B15" s="240" t="s">
        <v>74</v>
      </c>
      <c r="C15" s="241" t="s">
        <v>310</v>
      </c>
      <c r="D15" s="242">
        <v>2800000</v>
      </c>
      <c r="E15" s="232">
        <v>2800000</v>
      </c>
      <c r="F15" s="232">
        <v>0</v>
      </c>
      <c r="G15" s="232">
        <v>0</v>
      </c>
      <c r="H15" s="232">
        <v>0</v>
      </c>
      <c r="I15" s="232"/>
      <c r="J15" s="232"/>
      <c r="K15" s="232"/>
      <c r="L15" s="232"/>
      <c r="M15" s="232"/>
      <c r="N15" s="232"/>
      <c r="O15" s="232"/>
      <c r="P15" s="232"/>
      <c r="Q15" s="232">
        <f>SUM(E15:P15)</f>
        <v>2800000</v>
      </c>
    </row>
    <row r="16" spans="1:33" s="213" customFormat="1" ht="17.25" customHeight="1" x14ac:dyDescent="0.2">
      <c r="A16" s="331" t="s">
        <v>320</v>
      </c>
      <c r="B16" s="332"/>
      <c r="C16" s="333"/>
      <c r="D16" s="243">
        <f t="shared" ref="D16:Q16" si="5">+D7+D12</f>
        <v>235485068.48000002</v>
      </c>
      <c r="E16" s="243">
        <f t="shared" si="5"/>
        <v>224236668.48000002</v>
      </c>
      <c r="F16" s="243">
        <f t="shared" si="5"/>
        <v>11248400</v>
      </c>
      <c r="G16" s="243">
        <f t="shared" si="5"/>
        <v>0</v>
      </c>
      <c r="H16" s="243">
        <f t="shared" si="5"/>
        <v>0</v>
      </c>
      <c r="I16" s="243">
        <f t="shared" si="5"/>
        <v>0</v>
      </c>
      <c r="J16" s="243">
        <f t="shared" si="5"/>
        <v>0</v>
      </c>
      <c r="K16" s="243">
        <f t="shared" si="5"/>
        <v>0</v>
      </c>
      <c r="L16" s="243">
        <f t="shared" si="5"/>
        <v>0</v>
      </c>
      <c r="M16" s="243">
        <f t="shared" si="5"/>
        <v>0</v>
      </c>
      <c r="N16" s="243">
        <f t="shared" si="5"/>
        <v>0</v>
      </c>
      <c r="O16" s="243">
        <f t="shared" si="5"/>
        <v>0</v>
      </c>
      <c r="P16" s="243">
        <f t="shared" si="5"/>
        <v>0</v>
      </c>
      <c r="Q16" s="243">
        <f t="shared" si="5"/>
        <v>235485068.48000002</v>
      </c>
    </row>
    <row r="17" spans="5:19" x14ac:dyDescent="0.2">
      <c r="S17" s="244"/>
    </row>
    <row r="18" spans="5:19" x14ac:dyDescent="0.2">
      <c r="Q18" s="245"/>
    </row>
    <row r="19" spans="5:19" x14ac:dyDescent="0.2">
      <c r="F19" s="246"/>
      <c r="Q19" s="245"/>
    </row>
    <row r="22" spans="5:19" x14ac:dyDescent="0.2">
      <c r="E22" s="211">
        <v>0</v>
      </c>
      <c r="Q22" s="211">
        <f>D16-Q16</f>
        <v>0</v>
      </c>
    </row>
  </sheetData>
  <mergeCells count="9">
    <mergeCell ref="P4:Q4"/>
    <mergeCell ref="P5:Q5"/>
    <mergeCell ref="A16:C16"/>
    <mergeCell ref="D1:O1"/>
    <mergeCell ref="P1:Q1"/>
    <mergeCell ref="D2:O2"/>
    <mergeCell ref="P2:Q2"/>
    <mergeCell ref="D3:O3"/>
    <mergeCell ref="P3:Q3"/>
  </mergeCells>
  <pageMargins left="0.70866141732283472" right="0.70866141732283472" top="0.74803149606299213" bottom="0.74803149606299213" header="0.31496062992125984" footer="0.31496062992125984"/>
  <pageSetup scale="85" orientation="landscape" r:id="rId1"/>
  <ignoredErrors>
    <ignoredError sqref="D8" formula="1"/>
    <ignoredError sqref="Q11 Q13:Q15" formulaRange="1"/>
    <ignoredError sqref="Q12" formula="1" formulaRange="1"/>
    <ignoredError sqref="B11:B1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D52CF-D8AD-4011-83C8-F68B2AF10996}">
  <sheetPr>
    <tabColor theme="0" tint="-0.249977111117893"/>
  </sheetPr>
  <dimension ref="A1:AH83"/>
  <sheetViews>
    <sheetView topLeftCell="C1" workbookViewId="0">
      <pane ySplit="6" topLeftCell="A7" activePane="bottomLeft" state="frozen"/>
      <selection pane="bottomLeft" activeCell="L13" sqref="L13"/>
    </sheetView>
  </sheetViews>
  <sheetFormatPr baseColWidth="10" defaultRowHeight="11.25" x14ac:dyDescent="0.2"/>
  <cols>
    <col min="1" max="1" width="23.42578125" style="184" customWidth="1"/>
    <col min="2" max="2" width="4" style="184" bestFit="1" customWidth="1"/>
    <col min="3" max="3" width="69" style="184" customWidth="1"/>
    <col min="4" max="4" width="16.42578125" style="184" customWidth="1"/>
    <col min="5" max="5" width="16.42578125" style="257" customWidth="1"/>
    <col min="6" max="11" width="16.42578125" style="257" hidden="1" customWidth="1"/>
    <col min="12" max="12" width="16.42578125" style="257" customWidth="1"/>
    <col min="13" max="17" width="16.42578125" style="257" hidden="1" customWidth="1"/>
    <col min="18" max="18" width="16.42578125" style="257" customWidth="1"/>
    <col min="19" max="19" width="16.42578125" style="257" hidden="1" customWidth="1"/>
    <col min="20" max="20" width="16.42578125" style="184" hidden="1" customWidth="1"/>
    <col min="21" max="21" width="17.85546875" style="184" hidden="1" customWidth="1"/>
    <col min="22" max="24" width="16.42578125" style="184" hidden="1" customWidth="1"/>
    <col min="25" max="25" width="16.42578125" style="184" customWidth="1"/>
    <col min="26" max="30" width="16.42578125" style="184" hidden="1" customWidth="1"/>
    <col min="31" max="31" width="21.5703125" style="184" customWidth="1"/>
    <col min="32" max="32" width="17.140625" style="184" customWidth="1"/>
    <col min="33" max="33" width="15.28515625" style="184" bestFit="1" customWidth="1"/>
    <col min="34" max="34" width="18.7109375" style="184" bestFit="1" customWidth="1"/>
    <col min="35" max="36" width="12" style="184" bestFit="1" customWidth="1"/>
    <col min="37" max="16384" width="11.42578125" style="184"/>
  </cols>
  <sheetData>
    <row r="1" spans="1:34" ht="22.5" customHeight="1" x14ac:dyDescent="0.25">
      <c r="A1" s="247"/>
      <c r="B1" s="248"/>
      <c r="C1" s="249"/>
      <c r="D1" s="347" t="s">
        <v>0</v>
      </c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10" t="s">
        <v>321</v>
      </c>
      <c r="AE1" s="311"/>
    </row>
    <row r="2" spans="1:34" ht="22.5" customHeight="1" x14ac:dyDescent="0.2">
      <c r="A2" s="250"/>
      <c r="B2" s="251"/>
      <c r="C2" s="252"/>
      <c r="D2" s="348" t="s">
        <v>2</v>
      </c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14" t="s">
        <v>3</v>
      </c>
      <c r="AE2" s="315"/>
    </row>
    <row r="3" spans="1:34" ht="22.5" customHeight="1" thickBot="1" x14ac:dyDescent="0.25">
      <c r="A3" s="253"/>
      <c r="B3" s="254"/>
      <c r="C3" s="255"/>
      <c r="D3" s="348" t="s">
        <v>322</v>
      </c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9"/>
      <c r="AE3" s="350"/>
    </row>
    <row r="4" spans="1:34" ht="12.75" x14ac:dyDescent="0.2">
      <c r="A4" s="256" t="s">
        <v>5</v>
      </c>
      <c r="S4" s="258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318" t="s">
        <v>323</v>
      </c>
      <c r="AE4" s="319"/>
    </row>
    <row r="5" spans="1:34" ht="13.5" thickBot="1" x14ac:dyDescent="0.25">
      <c r="A5" s="256" t="s">
        <v>324</v>
      </c>
      <c r="S5" s="260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324"/>
      <c r="AE5" s="325"/>
    </row>
    <row r="6" spans="1:34" s="263" customFormat="1" ht="24" x14ac:dyDescent="0.2">
      <c r="A6" s="261" t="s">
        <v>9</v>
      </c>
      <c r="B6" s="261" t="s">
        <v>10</v>
      </c>
      <c r="C6" s="261" t="s">
        <v>11</v>
      </c>
      <c r="D6" s="261" t="s">
        <v>325</v>
      </c>
      <c r="E6" s="261" t="s">
        <v>326</v>
      </c>
      <c r="F6" s="262" t="s">
        <v>42</v>
      </c>
      <c r="G6" s="262" t="s">
        <v>43</v>
      </c>
      <c r="H6" s="262" t="s">
        <v>44</v>
      </c>
      <c r="I6" s="262" t="s">
        <v>45</v>
      </c>
      <c r="J6" s="262" t="s">
        <v>46</v>
      </c>
      <c r="K6" s="262" t="s">
        <v>47</v>
      </c>
      <c r="L6" s="262" t="s">
        <v>48</v>
      </c>
      <c r="M6" s="262" t="s">
        <v>327</v>
      </c>
      <c r="N6" s="262" t="s">
        <v>328</v>
      </c>
      <c r="O6" s="262" t="s">
        <v>329</v>
      </c>
      <c r="P6" s="262" t="s">
        <v>330</v>
      </c>
      <c r="Q6" s="262" t="s">
        <v>331</v>
      </c>
      <c r="R6" s="262" t="s">
        <v>49</v>
      </c>
      <c r="S6" s="262" t="s">
        <v>50</v>
      </c>
      <c r="T6" s="262" t="s">
        <v>51</v>
      </c>
      <c r="U6" s="262" t="s">
        <v>52</v>
      </c>
      <c r="V6" s="262" t="s">
        <v>53</v>
      </c>
      <c r="W6" s="262" t="s">
        <v>54</v>
      </c>
      <c r="X6" s="262" t="s">
        <v>55</v>
      </c>
      <c r="Y6" s="262" t="s">
        <v>56</v>
      </c>
      <c r="Z6" s="262" t="s">
        <v>57</v>
      </c>
      <c r="AA6" s="262" t="s">
        <v>58</v>
      </c>
      <c r="AB6" s="262" t="s">
        <v>59</v>
      </c>
      <c r="AC6" s="262" t="s">
        <v>60</v>
      </c>
      <c r="AD6" s="262" t="s">
        <v>61</v>
      </c>
      <c r="AE6" s="262" t="s">
        <v>62</v>
      </c>
    </row>
    <row r="7" spans="1:34" s="263" customFormat="1" ht="23.25" customHeight="1" x14ac:dyDescent="0.2">
      <c r="A7" s="264" t="s">
        <v>63</v>
      </c>
      <c r="B7" s="264"/>
      <c r="C7" s="264" t="s">
        <v>64</v>
      </c>
      <c r="D7" s="264">
        <f t="shared" ref="D7:AD7" si="0">+D8+D13+D40</f>
        <v>1691829016.4900002</v>
      </c>
      <c r="E7" s="264">
        <f t="shared" si="0"/>
        <v>1653791367.3</v>
      </c>
      <c r="F7" s="264">
        <f t="shared" si="0"/>
        <v>310498905.38999999</v>
      </c>
      <c r="G7" s="264">
        <f>+G8+G13+G40</f>
        <v>586558073.76999998</v>
      </c>
      <c r="H7" s="264">
        <f>+H8+H13+H40</f>
        <v>13870770.75</v>
      </c>
      <c r="I7" s="264">
        <f t="shared" ref="I7:Q7" si="1">+I8+I13+I40</f>
        <v>322423010</v>
      </c>
      <c r="J7" s="264">
        <f t="shared" si="1"/>
        <v>83244402</v>
      </c>
      <c r="K7" s="264">
        <f t="shared" si="1"/>
        <v>26355892</v>
      </c>
      <c r="L7" s="264">
        <f t="shared" si="1"/>
        <v>10957958</v>
      </c>
      <c r="M7" s="264">
        <f t="shared" si="1"/>
        <v>0</v>
      </c>
      <c r="N7" s="264">
        <f t="shared" si="1"/>
        <v>0</v>
      </c>
      <c r="O7" s="264">
        <f t="shared" si="1"/>
        <v>0</v>
      </c>
      <c r="P7" s="264">
        <f t="shared" si="1"/>
        <v>0</v>
      </c>
      <c r="Q7" s="264">
        <f t="shared" si="1"/>
        <v>0</v>
      </c>
      <c r="R7" s="264">
        <f t="shared" si="0"/>
        <v>1353909011.9099998</v>
      </c>
      <c r="S7" s="264">
        <f t="shared" si="0"/>
        <v>11094873.02</v>
      </c>
      <c r="T7" s="264">
        <f t="shared" si="0"/>
        <v>326398481.69</v>
      </c>
      <c r="U7" s="264">
        <f t="shared" si="0"/>
        <v>561726614.45000005</v>
      </c>
      <c r="V7" s="264">
        <f t="shared" si="0"/>
        <v>282489550.75</v>
      </c>
      <c r="W7" s="264">
        <f>+W8+W13+W40</f>
        <v>59603422</v>
      </c>
      <c r="X7" s="264">
        <f t="shared" si="0"/>
        <v>75282220</v>
      </c>
      <c r="Y7" s="264">
        <f>+Y8+Y13+Y40</f>
        <v>37313850</v>
      </c>
      <c r="Z7" s="264">
        <f t="shared" si="0"/>
        <v>0</v>
      </c>
      <c r="AA7" s="264">
        <f t="shared" si="0"/>
        <v>0</v>
      </c>
      <c r="AB7" s="264">
        <f t="shared" si="0"/>
        <v>0</v>
      </c>
      <c r="AC7" s="264">
        <f t="shared" si="0"/>
        <v>0</v>
      </c>
      <c r="AD7" s="264">
        <f t="shared" si="0"/>
        <v>0</v>
      </c>
      <c r="AE7" s="264">
        <f>+AE8+AE13+AE40</f>
        <v>1353909011.9099998</v>
      </c>
      <c r="AF7" s="265"/>
    </row>
    <row r="8" spans="1:34" s="267" customFormat="1" ht="18" customHeight="1" x14ac:dyDescent="0.2">
      <c r="A8" s="116" t="s">
        <v>65</v>
      </c>
      <c r="B8" s="112"/>
      <c r="C8" s="266" t="s">
        <v>66</v>
      </c>
      <c r="D8" s="116">
        <f>+D9</f>
        <v>2322079</v>
      </c>
      <c r="E8" s="116">
        <f t="shared" ref="E8:AE9" si="2">+E9</f>
        <v>2162990</v>
      </c>
      <c r="F8" s="116">
        <f t="shared" si="2"/>
        <v>0</v>
      </c>
      <c r="G8" s="116">
        <f>+G9</f>
        <v>0</v>
      </c>
      <c r="H8" s="116">
        <f t="shared" si="2"/>
        <v>2162990</v>
      </c>
      <c r="I8" s="116">
        <f t="shared" si="2"/>
        <v>0</v>
      </c>
      <c r="J8" s="116">
        <f t="shared" si="2"/>
        <v>0</v>
      </c>
      <c r="K8" s="116">
        <f t="shared" si="2"/>
        <v>0</v>
      </c>
      <c r="L8" s="116">
        <f t="shared" si="2"/>
        <v>0</v>
      </c>
      <c r="M8" s="116">
        <f t="shared" si="2"/>
        <v>0</v>
      </c>
      <c r="N8" s="116">
        <f t="shared" si="2"/>
        <v>0</v>
      </c>
      <c r="O8" s="116">
        <f t="shared" si="2"/>
        <v>0</v>
      </c>
      <c r="P8" s="116">
        <f t="shared" si="2"/>
        <v>0</v>
      </c>
      <c r="Q8" s="116">
        <f t="shared" si="2"/>
        <v>0</v>
      </c>
      <c r="R8" s="116">
        <f t="shared" si="2"/>
        <v>2162990</v>
      </c>
      <c r="S8" s="116">
        <f t="shared" si="2"/>
        <v>0</v>
      </c>
      <c r="T8" s="116">
        <f t="shared" si="2"/>
        <v>0</v>
      </c>
      <c r="U8" s="116">
        <f t="shared" si="2"/>
        <v>2162990</v>
      </c>
      <c r="V8" s="116">
        <f t="shared" si="2"/>
        <v>0</v>
      </c>
      <c r="W8" s="116">
        <f t="shared" si="2"/>
        <v>0</v>
      </c>
      <c r="X8" s="116">
        <f t="shared" si="2"/>
        <v>0</v>
      </c>
      <c r="Y8" s="116">
        <f t="shared" si="2"/>
        <v>0</v>
      </c>
      <c r="Z8" s="116">
        <f t="shared" si="2"/>
        <v>0</v>
      </c>
      <c r="AA8" s="116">
        <f t="shared" si="2"/>
        <v>0</v>
      </c>
      <c r="AB8" s="116">
        <f t="shared" si="2"/>
        <v>0</v>
      </c>
      <c r="AC8" s="116">
        <f t="shared" si="2"/>
        <v>0</v>
      </c>
      <c r="AD8" s="116">
        <f t="shared" si="2"/>
        <v>0</v>
      </c>
      <c r="AE8" s="116">
        <f t="shared" si="2"/>
        <v>2162990</v>
      </c>
      <c r="AF8" s="265"/>
    </row>
    <row r="9" spans="1:34" s="267" customFormat="1" ht="18" customHeight="1" x14ac:dyDescent="0.2">
      <c r="A9" s="31" t="s">
        <v>67</v>
      </c>
      <c r="B9" s="32"/>
      <c r="C9" s="118" t="s">
        <v>68</v>
      </c>
      <c r="D9" s="31">
        <f>+D10</f>
        <v>2322079</v>
      </c>
      <c r="E9" s="31">
        <f>+E10</f>
        <v>2162990</v>
      </c>
      <c r="F9" s="31">
        <f t="shared" si="2"/>
        <v>0</v>
      </c>
      <c r="G9" s="31">
        <f>+G10</f>
        <v>0</v>
      </c>
      <c r="H9" s="31">
        <f t="shared" si="2"/>
        <v>2162990</v>
      </c>
      <c r="I9" s="31">
        <f t="shared" si="2"/>
        <v>0</v>
      </c>
      <c r="J9" s="31">
        <f t="shared" si="2"/>
        <v>0</v>
      </c>
      <c r="K9" s="31">
        <f t="shared" si="2"/>
        <v>0</v>
      </c>
      <c r="L9" s="31">
        <f t="shared" si="2"/>
        <v>0</v>
      </c>
      <c r="M9" s="31">
        <f t="shared" si="2"/>
        <v>0</v>
      </c>
      <c r="N9" s="31">
        <f t="shared" si="2"/>
        <v>0</v>
      </c>
      <c r="O9" s="31">
        <f t="shared" si="2"/>
        <v>0</v>
      </c>
      <c r="P9" s="31">
        <f t="shared" si="2"/>
        <v>0</v>
      </c>
      <c r="Q9" s="31">
        <f t="shared" si="2"/>
        <v>0</v>
      </c>
      <c r="R9" s="31">
        <f t="shared" si="2"/>
        <v>2162990</v>
      </c>
      <c r="S9" s="31">
        <f t="shared" si="2"/>
        <v>0</v>
      </c>
      <c r="T9" s="31">
        <f t="shared" si="2"/>
        <v>0</v>
      </c>
      <c r="U9" s="31">
        <f t="shared" si="2"/>
        <v>2162990</v>
      </c>
      <c r="V9" s="31">
        <f t="shared" si="2"/>
        <v>0</v>
      </c>
      <c r="W9" s="31">
        <f t="shared" si="2"/>
        <v>0</v>
      </c>
      <c r="X9" s="31">
        <f t="shared" si="2"/>
        <v>0</v>
      </c>
      <c r="Y9" s="31">
        <f t="shared" si="2"/>
        <v>0</v>
      </c>
      <c r="Z9" s="31">
        <f t="shared" si="2"/>
        <v>0</v>
      </c>
      <c r="AA9" s="31">
        <f t="shared" si="2"/>
        <v>0</v>
      </c>
      <c r="AB9" s="31">
        <f t="shared" si="2"/>
        <v>0</v>
      </c>
      <c r="AC9" s="31">
        <f t="shared" si="2"/>
        <v>0</v>
      </c>
      <c r="AD9" s="31">
        <f t="shared" si="2"/>
        <v>0</v>
      </c>
      <c r="AE9" s="31">
        <f t="shared" si="2"/>
        <v>2162990</v>
      </c>
      <c r="AF9" s="265"/>
      <c r="AG9" s="268"/>
      <c r="AH9" s="269"/>
    </row>
    <row r="10" spans="1:34" s="267" customFormat="1" ht="18" customHeight="1" x14ac:dyDescent="0.2">
      <c r="A10" s="31" t="s">
        <v>69</v>
      </c>
      <c r="B10" s="32"/>
      <c r="C10" s="118" t="s">
        <v>70</v>
      </c>
      <c r="D10" s="31">
        <f>+D11</f>
        <v>2322079</v>
      </c>
      <c r="E10" s="31">
        <f t="shared" ref="E10:AE10" si="3">+E12</f>
        <v>2162990</v>
      </c>
      <c r="F10" s="31">
        <f>+F11</f>
        <v>0</v>
      </c>
      <c r="G10" s="31">
        <f>+G11</f>
        <v>0</v>
      </c>
      <c r="H10" s="31">
        <f t="shared" si="3"/>
        <v>2162990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31">
        <f t="shared" si="3"/>
        <v>0</v>
      </c>
      <c r="P10" s="31">
        <f t="shared" si="3"/>
        <v>0</v>
      </c>
      <c r="Q10" s="31">
        <f t="shared" si="3"/>
        <v>0</v>
      </c>
      <c r="R10" s="31">
        <f t="shared" si="3"/>
        <v>2162990</v>
      </c>
      <c r="S10" s="31">
        <f t="shared" si="3"/>
        <v>0</v>
      </c>
      <c r="T10" s="31">
        <f t="shared" si="3"/>
        <v>0</v>
      </c>
      <c r="U10" s="31">
        <f t="shared" si="3"/>
        <v>2162990</v>
      </c>
      <c r="V10" s="31">
        <f t="shared" si="3"/>
        <v>0</v>
      </c>
      <c r="W10" s="31">
        <f t="shared" si="3"/>
        <v>0</v>
      </c>
      <c r="X10" s="31">
        <f t="shared" si="3"/>
        <v>0</v>
      </c>
      <c r="Y10" s="31">
        <f t="shared" si="3"/>
        <v>0</v>
      </c>
      <c r="Z10" s="31">
        <f t="shared" si="3"/>
        <v>0</v>
      </c>
      <c r="AA10" s="31">
        <f t="shared" si="3"/>
        <v>0</v>
      </c>
      <c r="AB10" s="31">
        <f t="shared" si="3"/>
        <v>0</v>
      </c>
      <c r="AC10" s="31">
        <f t="shared" si="3"/>
        <v>0</v>
      </c>
      <c r="AD10" s="31">
        <f t="shared" si="3"/>
        <v>0</v>
      </c>
      <c r="AE10" s="31">
        <f t="shared" si="3"/>
        <v>2162990</v>
      </c>
      <c r="AF10" s="265"/>
      <c r="AG10" s="268"/>
      <c r="AH10" s="269"/>
    </row>
    <row r="11" spans="1:34" s="267" customFormat="1" ht="18" customHeight="1" x14ac:dyDescent="0.2">
      <c r="A11" s="270" t="s">
        <v>71</v>
      </c>
      <c r="B11" s="271"/>
      <c r="C11" s="272" t="s">
        <v>72</v>
      </c>
      <c r="D11" s="270">
        <f>+D12</f>
        <v>2322079</v>
      </c>
      <c r="E11" s="270">
        <f>SUM(E12)</f>
        <v>2162990</v>
      </c>
      <c r="F11" s="270">
        <f>SUM(F12)</f>
        <v>0</v>
      </c>
      <c r="G11" s="270">
        <f>SUM(G12)</f>
        <v>0</v>
      </c>
      <c r="H11" s="270">
        <f t="shared" ref="H11:AE11" si="4">SUM(H12)</f>
        <v>2162990</v>
      </c>
      <c r="I11" s="270">
        <f t="shared" si="4"/>
        <v>0</v>
      </c>
      <c r="J11" s="270">
        <f t="shared" si="4"/>
        <v>0</v>
      </c>
      <c r="K11" s="270">
        <f t="shared" si="4"/>
        <v>0</v>
      </c>
      <c r="L11" s="270">
        <f t="shared" si="4"/>
        <v>0</v>
      </c>
      <c r="M11" s="270">
        <f t="shared" si="4"/>
        <v>0</v>
      </c>
      <c r="N11" s="270">
        <f t="shared" si="4"/>
        <v>0</v>
      </c>
      <c r="O11" s="270">
        <f t="shared" si="4"/>
        <v>0</v>
      </c>
      <c r="P11" s="270">
        <f t="shared" si="4"/>
        <v>0</v>
      </c>
      <c r="Q11" s="270">
        <f t="shared" si="4"/>
        <v>0</v>
      </c>
      <c r="R11" s="270">
        <f t="shared" si="4"/>
        <v>2162990</v>
      </c>
      <c r="S11" s="270">
        <f t="shared" si="4"/>
        <v>0</v>
      </c>
      <c r="T11" s="270">
        <f t="shared" si="4"/>
        <v>0</v>
      </c>
      <c r="U11" s="270">
        <f t="shared" si="4"/>
        <v>2162990</v>
      </c>
      <c r="V11" s="270">
        <f t="shared" si="4"/>
        <v>0</v>
      </c>
      <c r="W11" s="270">
        <f>SUM(W12)</f>
        <v>0</v>
      </c>
      <c r="X11" s="270">
        <f t="shared" si="4"/>
        <v>0</v>
      </c>
      <c r="Y11" s="270">
        <f t="shared" si="4"/>
        <v>0</v>
      </c>
      <c r="Z11" s="270">
        <f t="shared" si="4"/>
        <v>0</v>
      </c>
      <c r="AA11" s="270">
        <f t="shared" si="4"/>
        <v>0</v>
      </c>
      <c r="AB11" s="270">
        <f t="shared" si="4"/>
        <v>0</v>
      </c>
      <c r="AC11" s="270">
        <f t="shared" si="4"/>
        <v>0</v>
      </c>
      <c r="AD11" s="270">
        <f t="shared" si="4"/>
        <v>0</v>
      </c>
      <c r="AE11" s="270">
        <f t="shared" si="4"/>
        <v>2162990</v>
      </c>
      <c r="AF11" s="265"/>
      <c r="AG11" s="268"/>
      <c r="AH11" s="269"/>
    </row>
    <row r="12" spans="1:34" s="259" customFormat="1" ht="18" customHeight="1" x14ac:dyDescent="0.2">
      <c r="A12" s="128" t="s">
        <v>88</v>
      </c>
      <c r="B12" s="137">
        <v>10</v>
      </c>
      <c r="C12" s="128" t="s">
        <v>89</v>
      </c>
      <c r="D12" s="128">
        <v>2322079</v>
      </c>
      <c r="E12" s="128">
        <v>2162990</v>
      </c>
      <c r="F12" s="128">
        <v>0</v>
      </c>
      <c r="G12" s="128">
        <v>0</v>
      </c>
      <c r="H12" s="128">
        <v>2162990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f>SUM(F12:Q12)</f>
        <v>2162990</v>
      </c>
      <c r="S12" s="128">
        <v>0</v>
      </c>
      <c r="T12" s="128">
        <v>0</v>
      </c>
      <c r="U12" s="128">
        <v>2162990</v>
      </c>
      <c r="V12" s="128">
        <v>0</v>
      </c>
      <c r="W12" s="128">
        <v>0</v>
      </c>
      <c r="X12" s="128">
        <v>0</v>
      </c>
      <c r="Y12" s="128">
        <v>0</v>
      </c>
      <c r="Z12" s="128"/>
      <c r="AA12" s="128"/>
      <c r="AB12" s="128"/>
      <c r="AC12" s="128"/>
      <c r="AD12" s="128"/>
      <c r="AE12" s="128">
        <f>SUM(S12:AD12)</f>
        <v>2162990</v>
      </c>
      <c r="AF12" s="257"/>
      <c r="AG12" s="273"/>
      <c r="AH12" s="274"/>
    </row>
    <row r="13" spans="1:34" s="267" customFormat="1" ht="18" customHeight="1" x14ac:dyDescent="0.2">
      <c r="A13" s="116" t="s">
        <v>134</v>
      </c>
      <c r="B13" s="112"/>
      <c r="C13" s="266" t="s">
        <v>135</v>
      </c>
      <c r="D13" s="116">
        <f t="shared" ref="D13:AE13" si="5">+D14+D18</f>
        <v>1638700946.4900002</v>
      </c>
      <c r="E13" s="116">
        <f t="shared" si="5"/>
        <v>1600822386.3</v>
      </c>
      <c r="F13" s="116">
        <f t="shared" si="5"/>
        <v>310498905.38999999</v>
      </c>
      <c r="G13" s="116">
        <f>+G14+G18</f>
        <v>586558073.76999998</v>
      </c>
      <c r="H13" s="116">
        <f>+H14+H18</f>
        <v>5201700.75</v>
      </c>
      <c r="I13" s="116">
        <f>+I14+I18</f>
        <v>322423010</v>
      </c>
      <c r="J13" s="116">
        <f t="shared" ref="J13:Q13" si="6">+J14+J18</f>
        <v>73992182</v>
      </c>
      <c r="K13" s="116">
        <f t="shared" si="6"/>
        <v>15292475</v>
      </c>
      <c r="L13" s="116">
        <f t="shared" si="6"/>
        <v>546514</v>
      </c>
      <c r="M13" s="116">
        <f t="shared" si="6"/>
        <v>0</v>
      </c>
      <c r="N13" s="116">
        <f t="shared" si="6"/>
        <v>0</v>
      </c>
      <c r="O13" s="116">
        <f t="shared" si="6"/>
        <v>0</v>
      </c>
      <c r="P13" s="116">
        <f t="shared" si="6"/>
        <v>0</v>
      </c>
      <c r="Q13" s="116">
        <f t="shared" si="6"/>
        <v>0</v>
      </c>
      <c r="R13" s="116">
        <f>+R14+R18</f>
        <v>1314512860.9099998</v>
      </c>
      <c r="S13" s="116">
        <f>+S14+S18</f>
        <v>11094873.02</v>
      </c>
      <c r="T13" s="116">
        <f t="shared" ref="T13:AD13" si="7">+T14+T18</f>
        <v>326398481.69</v>
      </c>
      <c r="U13" s="116">
        <f t="shared" si="7"/>
        <v>559563624.45000005</v>
      </c>
      <c r="V13" s="116">
        <f t="shared" si="7"/>
        <v>275983470.75</v>
      </c>
      <c r="W13" s="116">
        <f t="shared" si="7"/>
        <v>59603422</v>
      </c>
      <c r="X13" s="116">
        <f t="shared" si="7"/>
        <v>66030000</v>
      </c>
      <c r="Y13" s="116">
        <f>+Y14+Y18</f>
        <v>15838989</v>
      </c>
      <c r="Z13" s="116">
        <f t="shared" si="7"/>
        <v>0</v>
      </c>
      <c r="AA13" s="116">
        <f t="shared" si="7"/>
        <v>0</v>
      </c>
      <c r="AB13" s="116">
        <f t="shared" si="7"/>
        <v>0</v>
      </c>
      <c r="AC13" s="116">
        <f t="shared" si="7"/>
        <v>0</v>
      </c>
      <c r="AD13" s="116">
        <f t="shared" si="7"/>
        <v>0</v>
      </c>
      <c r="AE13" s="116">
        <f t="shared" si="5"/>
        <v>1314512860.9099998</v>
      </c>
      <c r="AF13" s="265"/>
      <c r="AG13" s="268"/>
      <c r="AH13" s="269"/>
    </row>
    <row r="14" spans="1:34" s="267" customFormat="1" ht="18" customHeight="1" x14ac:dyDescent="0.2">
      <c r="A14" s="31" t="s">
        <v>136</v>
      </c>
      <c r="B14" s="32"/>
      <c r="C14" s="118" t="s">
        <v>137</v>
      </c>
      <c r="D14" s="31">
        <f t="shared" ref="D14:Q16" si="8">+D15</f>
        <v>115763101</v>
      </c>
      <c r="E14" s="31">
        <f t="shared" si="8"/>
        <v>115763101</v>
      </c>
      <c r="F14" s="31">
        <f t="shared" si="8"/>
        <v>0</v>
      </c>
      <c r="G14" s="31">
        <f>+G15</f>
        <v>115763101</v>
      </c>
      <c r="H14" s="31">
        <f t="shared" si="8"/>
        <v>0</v>
      </c>
      <c r="I14" s="31">
        <f t="shared" si="8"/>
        <v>0</v>
      </c>
      <c r="J14" s="31">
        <f t="shared" si="8"/>
        <v>0</v>
      </c>
      <c r="K14" s="31">
        <f t="shared" si="8"/>
        <v>0</v>
      </c>
      <c r="L14" s="31">
        <f t="shared" si="8"/>
        <v>0</v>
      </c>
      <c r="M14" s="31">
        <f t="shared" si="8"/>
        <v>0</v>
      </c>
      <c r="N14" s="31">
        <f t="shared" si="8"/>
        <v>0</v>
      </c>
      <c r="O14" s="31">
        <f t="shared" si="8"/>
        <v>0</v>
      </c>
      <c r="P14" s="31">
        <f t="shared" si="8"/>
        <v>0</v>
      </c>
      <c r="Q14" s="31">
        <f t="shared" si="8"/>
        <v>0</v>
      </c>
      <c r="R14" s="31">
        <f>+R15</f>
        <v>115763101</v>
      </c>
      <c r="S14" s="31">
        <f>+S15</f>
        <v>0</v>
      </c>
      <c r="T14" s="31">
        <f t="shared" ref="T14:AE14" si="9">+T15</f>
        <v>0</v>
      </c>
      <c r="U14" s="31">
        <f t="shared" si="9"/>
        <v>115763101</v>
      </c>
      <c r="V14" s="31">
        <f t="shared" si="9"/>
        <v>0</v>
      </c>
      <c r="W14" s="31">
        <f t="shared" si="9"/>
        <v>0</v>
      </c>
      <c r="X14" s="31">
        <f t="shared" si="9"/>
        <v>0</v>
      </c>
      <c r="Y14" s="31">
        <f t="shared" si="9"/>
        <v>0</v>
      </c>
      <c r="Z14" s="31">
        <f t="shared" si="9"/>
        <v>0</v>
      </c>
      <c r="AA14" s="31">
        <f t="shared" si="9"/>
        <v>0</v>
      </c>
      <c r="AB14" s="31">
        <f t="shared" si="9"/>
        <v>0</v>
      </c>
      <c r="AC14" s="31">
        <f t="shared" si="9"/>
        <v>0</v>
      </c>
      <c r="AD14" s="31">
        <f t="shared" si="9"/>
        <v>0</v>
      </c>
      <c r="AE14" s="31">
        <f t="shared" si="9"/>
        <v>115763101</v>
      </c>
      <c r="AF14" s="265"/>
      <c r="AG14" s="268"/>
      <c r="AH14" s="275"/>
    </row>
    <row r="15" spans="1:34" s="267" customFormat="1" ht="18" customHeight="1" x14ac:dyDescent="0.2">
      <c r="A15" s="31" t="s">
        <v>138</v>
      </c>
      <c r="B15" s="276"/>
      <c r="C15" s="170" t="s">
        <v>139</v>
      </c>
      <c r="D15" s="31">
        <f t="shared" si="8"/>
        <v>115763101</v>
      </c>
      <c r="E15" s="31">
        <f t="shared" si="8"/>
        <v>115763101</v>
      </c>
      <c r="F15" s="31">
        <f>+F16</f>
        <v>0</v>
      </c>
      <c r="G15" s="31">
        <f>SUM(G16)</f>
        <v>115763101</v>
      </c>
      <c r="H15" s="31">
        <f>SUM(H16)</f>
        <v>0</v>
      </c>
      <c r="I15" s="31">
        <f t="shared" ref="I15:Q16" si="10">SUM(I16)</f>
        <v>0</v>
      </c>
      <c r="J15" s="31">
        <f t="shared" si="10"/>
        <v>0</v>
      </c>
      <c r="K15" s="31">
        <f t="shared" si="10"/>
        <v>0</v>
      </c>
      <c r="L15" s="31">
        <f t="shared" si="10"/>
        <v>0</v>
      </c>
      <c r="M15" s="31">
        <f t="shared" si="10"/>
        <v>0</v>
      </c>
      <c r="N15" s="31">
        <f t="shared" si="10"/>
        <v>0</v>
      </c>
      <c r="O15" s="31">
        <f t="shared" si="10"/>
        <v>0</v>
      </c>
      <c r="P15" s="31">
        <f t="shared" si="10"/>
        <v>0</v>
      </c>
      <c r="Q15" s="31">
        <f t="shared" si="10"/>
        <v>0</v>
      </c>
      <c r="R15" s="31">
        <f>SUM(R16)</f>
        <v>115763101</v>
      </c>
      <c r="S15" s="31">
        <f>SUM(S16)</f>
        <v>0</v>
      </c>
      <c r="T15" s="31">
        <f t="shared" ref="T15:AE16" si="11">SUM(T16)</f>
        <v>0</v>
      </c>
      <c r="U15" s="31">
        <f t="shared" si="11"/>
        <v>115763101</v>
      </c>
      <c r="V15" s="31">
        <f t="shared" si="11"/>
        <v>0</v>
      </c>
      <c r="W15" s="31">
        <f t="shared" si="11"/>
        <v>0</v>
      </c>
      <c r="X15" s="31">
        <f t="shared" si="11"/>
        <v>0</v>
      </c>
      <c r="Y15" s="31">
        <f t="shared" si="11"/>
        <v>0</v>
      </c>
      <c r="Z15" s="31">
        <f t="shared" si="11"/>
        <v>0</v>
      </c>
      <c r="AA15" s="31">
        <f t="shared" si="11"/>
        <v>0</v>
      </c>
      <c r="AB15" s="31">
        <f t="shared" si="11"/>
        <v>0</v>
      </c>
      <c r="AC15" s="31">
        <f t="shared" si="11"/>
        <v>0</v>
      </c>
      <c r="AD15" s="31">
        <f t="shared" si="11"/>
        <v>0</v>
      </c>
      <c r="AE15" s="31">
        <f t="shared" si="11"/>
        <v>115763101</v>
      </c>
      <c r="AF15" s="265"/>
      <c r="AG15" s="268"/>
      <c r="AH15" s="269"/>
    </row>
    <row r="16" spans="1:34" s="267" customFormat="1" ht="18" customHeight="1" x14ac:dyDescent="0.2">
      <c r="A16" s="270" t="s">
        <v>144</v>
      </c>
      <c r="B16" s="271"/>
      <c r="C16" s="277" t="s">
        <v>145</v>
      </c>
      <c r="D16" s="270">
        <f t="shared" si="8"/>
        <v>115763101</v>
      </c>
      <c r="E16" s="270">
        <f t="shared" si="8"/>
        <v>115763101</v>
      </c>
      <c r="F16" s="270">
        <f>SUM(F17)</f>
        <v>0</v>
      </c>
      <c r="G16" s="270">
        <f>SUM(G17)</f>
        <v>115763101</v>
      </c>
      <c r="H16" s="270">
        <f>SUM(H17)</f>
        <v>0</v>
      </c>
      <c r="I16" s="270">
        <f t="shared" si="10"/>
        <v>0</v>
      </c>
      <c r="J16" s="270">
        <f t="shared" si="10"/>
        <v>0</v>
      </c>
      <c r="K16" s="270">
        <f t="shared" si="10"/>
        <v>0</v>
      </c>
      <c r="L16" s="270">
        <f t="shared" si="10"/>
        <v>0</v>
      </c>
      <c r="M16" s="270">
        <f t="shared" si="10"/>
        <v>0</v>
      </c>
      <c r="N16" s="270">
        <f t="shared" si="10"/>
        <v>0</v>
      </c>
      <c r="O16" s="270">
        <f t="shared" si="10"/>
        <v>0</v>
      </c>
      <c r="P16" s="270">
        <f t="shared" si="10"/>
        <v>0</v>
      </c>
      <c r="Q16" s="270">
        <f t="shared" si="10"/>
        <v>0</v>
      </c>
      <c r="R16" s="270">
        <f>SUM(R17)</f>
        <v>115763101</v>
      </c>
      <c r="S16" s="270">
        <f>SUM(S17)</f>
        <v>0</v>
      </c>
      <c r="T16" s="270">
        <f t="shared" si="11"/>
        <v>0</v>
      </c>
      <c r="U16" s="270">
        <f t="shared" si="11"/>
        <v>115763101</v>
      </c>
      <c r="V16" s="270">
        <f t="shared" si="11"/>
        <v>0</v>
      </c>
      <c r="W16" s="270">
        <f t="shared" si="11"/>
        <v>0</v>
      </c>
      <c r="X16" s="270">
        <f t="shared" si="11"/>
        <v>0</v>
      </c>
      <c r="Y16" s="270">
        <f t="shared" si="11"/>
        <v>0</v>
      </c>
      <c r="Z16" s="270">
        <f t="shared" si="11"/>
        <v>0</v>
      </c>
      <c r="AA16" s="270">
        <f t="shared" si="11"/>
        <v>0</v>
      </c>
      <c r="AB16" s="270">
        <f t="shared" si="11"/>
        <v>0</v>
      </c>
      <c r="AC16" s="270">
        <f t="shared" si="11"/>
        <v>0</v>
      </c>
      <c r="AD16" s="270">
        <f t="shared" si="11"/>
        <v>0</v>
      </c>
      <c r="AE16" s="270">
        <f>SUM(AE17)</f>
        <v>115763101</v>
      </c>
      <c r="AF16" s="265"/>
      <c r="AG16" s="268"/>
      <c r="AH16" s="269"/>
    </row>
    <row r="17" spans="1:34" s="259" customFormat="1" ht="18" customHeight="1" x14ac:dyDescent="0.2">
      <c r="A17" s="128" t="s">
        <v>152</v>
      </c>
      <c r="B17" s="137">
        <v>10</v>
      </c>
      <c r="C17" s="153" t="s">
        <v>153</v>
      </c>
      <c r="D17" s="128">
        <v>115763101</v>
      </c>
      <c r="E17" s="128">
        <v>115763101</v>
      </c>
      <c r="F17" s="128">
        <v>0</v>
      </c>
      <c r="G17" s="128">
        <v>115763101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f>SUM(F17:Q17)</f>
        <v>115763101</v>
      </c>
      <c r="S17" s="128">
        <v>0</v>
      </c>
      <c r="T17" s="128">
        <v>0</v>
      </c>
      <c r="U17" s="128">
        <v>115763101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f>SUM(S17:AD17)</f>
        <v>115763101</v>
      </c>
      <c r="AF17" s="257"/>
      <c r="AG17" s="273"/>
      <c r="AH17" s="274"/>
    </row>
    <row r="18" spans="1:34" s="267" customFormat="1" ht="18" customHeight="1" x14ac:dyDescent="0.2">
      <c r="A18" s="31" t="s">
        <v>154</v>
      </c>
      <c r="B18" s="32"/>
      <c r="C18" s="118" t="s">
        <v>155</v>
      </c>
      <c r="D18" s="31">
        <f>+D19+D22+D24</f>
        <v>1522937845.4900002</v>
      </c>
      <c r="E18" s="31">
        <f t="shared" ref="E18:AD18" si="12">+E19+E24</f>
        <v>1485059285.3</v>
      </c>
      <c r="F18" s="31">
        <f t="shared" si="12"/>
        <v>310498905.38999999</v>
      </c>
      <c r="G18" s="31">
        <f t="shared" si="12"/>
        <v>470794972.76999998</v>
      </c>
      <c r="H18" s="31">
        <f t="shared" si="12"/>
        <v>5201700.75</v>
      </c>
      <c r="I18" s="31">
        <f t="shared" si="12"/>
        <v>322423010</v>
      </c>
      <c r="J18" s="31">
        <f t="shared" si="12"/>
        <v>73992182</v>
      </c>
      <c r="K18" s="31">
        <f t="shared" si="12"/>
        <v>15292475</v>
      </c>
      <c r="L18" s="31">
        <f t="shared" si="12"/>
        <v>546514</v>
      </c>
      <c r="M18" s="31">
        <f t="shared" si="12"/>
        <v>0</v>
      </c>
      <c r="N18" s="31">
        <f t="shared" si="12"/>
        <v>0</v>
      </c>
      <c r="O18" s="31">
        <f t="shared" si="12"/>
        <v>0</v>
      </c>
      <c r="P18" s="31">
        <f t="shared" si="12"/>
        <v>0</v>
      </c>
      <c r="Q18" s="31">
        <f t="shared" si="12"/>
        <v>0</v>
      </c>
      <c r="R18" s="31">
        <f t="shared" si="12"/>
        <v>1198749759.9099998</v>
      </c>
      <c r="S18" s="31">
        <f t="shared" si="12"/>
        <v>11094873.02</v>
      </c>
      <c r="T18" s="31">
        <f t="shared" si="12"/>
        <v>326398481.69</v>
      </c>
      <c r="U18" s="31">
        <f t="shared" si="12"/>
        <v>443800523.44999999</v>
      </c>
      <c r="V18" s="31">
        <f t="shared" si="12"/>
        <v>275983470.75</v>
      </c>
      <c r="W18" s="31">
        <f t="shared" si="12"/>
        <v>59603422</v>
      </c>
      <c r="X18" s="31">
        <f t="shared" si="12"/>
        <v>66030000</v>
      </c>
      <c r="Y18" s="31">
        <f>+Y19+Y24</f>
        <v>15838989</v>
      </c>
      <c r="Z18" s="31">
        <f t="shared" si="12"/>
        <v>0</v>
      </c>
      <c r="AA18" s="31">
        <f t="shared" si="12"/>
        <v>0</v>
      </c>
      <c r="AB18" s="31">
        <f t="shared" si="12"/>
        <v>0</v>
      </c>
      <c r="AC18" s="31">
        <f t="shared" si="12"/>
        <v>0</v>
      </c>
      <c r="AD18" s="31">
        <f t="shared" si="12"/>
        <v>0</v>
      </c>
      <c r="AE18" s="31">
        <f>SUM(AE19+AE24)</f>
        <v>1198749759.9099998</v>
      </c>
      <c r="AF18" s="265"/>
      <c r="AG18" s="268"/>
      <c r="AH18" s="269"/>
    </row>
    <row r="19" spans="1:34" s="267" customFormat="1" ht="18" customHeight="1" x14ac:dyDescent="0.2">
      <c r="A19" s="31" t="s">
        <v>156</v>
      </c>
      <c r="B19" s="276"/>
      <c r="C19" s="170" t="s">
        <v>157</v>
      </c>
      <c r="D19" s="31">
        <f>+D20</f>
        <v>61625432</v>
      </c>
      <c r="E19" s="31">
        <f>+E20+E22</f>
        <v>66905858.369999997</v>
      </c>
      <c r="F19" s="31">
        <f>+F20+F22</f>
        <v>58216236</v>
      </c>
      <c r="G19" s="31">
        <f>+G20+G22</f>
        <v>2457398</v>
      </c>
      <c r="H19" s="31">
        <f>+H20+H22</f>
        <v>0</v>
      </c>
      <c r="I19" s="31">
        <f t="shared" ref="I19:Q19" si="13">+I20+I22</f>
        <v>0</v>
      </c>
      <c r="J19" s="31">
        <f t="shared" si="13"/>
        <v>0</v>
      </c>
      <c r="K19" s="31">
        <f t="shared" si="13"/>
        <v>0</v>
      </c>
      <c r="L19" s="31">
        <f t="shared" si="13"/>
        <v>0</v>
      </c>
      <c r="M19" s="31">
        <f t="shared" si="13"/>
        <v>0</v>
      </c>
      <c r="N19" s="31">
        <f t="shared" si="13"/>
        <v>0</v>
      </c>
      <c r="O19" s="31">
        <f t="shared" si="13"/>
        <v>0</v>
      </c>
      <c r="P19" s="31">
        <f t="shared" si="13"/>
        <v>0</v>
      </c>
      <c r="Q19" s="31">
        <f t="shared" si="13"/>
        <v>0</v>
      </c>
      <c r="R19" s="31">
        <f>SUM(R20+R22)</f>
        <v>60673634</v>
      </c>
      <c r="S19" s="31">
        <f t="shared" ref="S19:AD20" si="14">SUM(S20)</f>
        <v>0</v>
      </c>
      <c r="T19" s="31">
        <f>SUM(T20+T22)</f>
        <v>58216236</v>
      </c>
      <c r="U19" s="31">
        <f>SUM(U20)+U22</f>
        <v>2457398</v>
      </c>
      <c r="V19" s="31">
        <f t="shared" si="14"/>
        <v>0</v>
      </c>
      <c r="W19" s="31">
        <f t="shared" si="14"/>
        <v>0</v>
      </c>
      <c r="X19" s="31">
        <f t="shared" si="14"/>
        <v>0</v>
      </c>
      <c r="Y19" s="31">
        <f t="shared" si="14"/>
        <v>0</v>
      </c>
      <c r="Z19" s="31">
        <f t="shared" si="14"/>
        <v>0</v>
      </c>
      <c r="AA19" s="31">
        <f t="shared" si="14"/>
        <v>0</v>
      </c>
      <c r="AB19" s="31">
        <f t="shared" si="14"/>
        <v>0</v>
      </c>
      <c r="AC19" s="31">
        <f t="shared" si="14"/>
        <v>0</v>
      </c>
      <c r="AD19" s="31">
        <f t="shared" si="14"/>
        <v>0</v>
      </c>
      <c r="AE19" s="31">
        <f>SUM(AE20+AE22)</f>
        <v>60673634</v>
      </c>
      <c r="AF19" s="265"/>
    </row>
    <row r="20" spans="1:34" s="267" customFormat="1" ht="17.25" customHeight="1" x14ac:dyDescent="0.2">
      <c r="A20" s="270" t="s">
        <v>162</v>
      </c>
      <c r="B20" s="271"/>
      <c r="C20" s="277" t="s">
        <v>163</v>
      </c>
      <c r="D20" s="270">
        <f>+D21</f>
        <v>61625432</v>
      </c>
      <c r="E20" s="270">
        <f>+E21</f>
        <v>58216236</v>
      </c>
      <c r="F20" s="270">
        <f>SUM(F21)</f>
        <v>58216236</v>
      </c>
      <c r="G20" s="270">
        <f>SUM(G21)</f>
        <v>0</v>
      </c>
      <c r="H20" s="270">
        <f>SUM(H21)</f>
        <v>0</v>
      </c>
      <c r="I20" s="270">
        <f t="shared" ref="I20:Q20" si="15">SUM(I21)</f>
        <v>0</v>
      </c>
      <c r="J20" s="270">
        <f t="shared" si="15"/>
        <v>0</v>
      </c>
      <c r="K20" s="270">
        <f t="shared" si="15"/>
        <v>0</v>
      </c>
      <c r="L20" s="270">
        <f t="shared" si="15"/>
        <v>0</v>
      </c>
      <c r="M20" s="270">
        <f t="shared" si="15"/>
        <v>0</v>
      </c>
      <c r="N20" s="270">
        <f t="shared" si="15"/>
        <v>0</v>
      </c>
      <c r="O20" s="270">
        <f t="shared" si="15"/>
        <v>0</v>
      </c>
      <c r="P20" s="270">
        <f t="shared" si="15"/>
        <v>0</v>
      </c>
      <c r="Q20" s="270">
        <f t="shared" si="15"/>
        <v>0</v>
      </c>
      <c r="R20" s="270">
        <f>SUM(R21)</f>
        <v>58216236</v>
      </c>
      <c r="S20" s="270">
        <f t="shared" si="14"/>
        <v>0</v>
      </c>
      <c r="T20" s="270">
        <f t="shared" si="14"/>
        <v>58216236</v>
      </c>
      <c r="U20" s="270">
        <f>SUM(U21)</f>
        <v>0</v>
      </c>
      <c r="V20" s="270">
        <f t="shared" si="14"/>
        <v>0</v>
      </c>
      <c r="W20" s="270">
        <f t="shared" si="14"/>
        <v>0</v>
      </c>
      <c r="X20" s="270">
        <f t="shared" si="14"/>
        <v>0</v>
      </c>
      <c r="Y20" s="270">
        <f t="shared" si="14"/>
        <v>0</v>
      </c>
      <c r="Z20" s="270">
        <f t="shared" si="14"/>
        <v>0</v>
      </c>
      <c r="AA20" s="270">
        <f t="shared" si="14"/>
        <v>0</v>
      </c>
      <c r="AB20" s="270">
        <f t="shared" si="14"/>
        <v>0</v>
      </c>
      <c r="AC20" s="270">
        <f t="shared" si="14"/>
        <v>0</v>
      </c>
      <c r="AD20" s="270">
        <f t="shared" si="14"/>
        <v>0</v>
      </c>
      <c r="AE20" s="270">
        <f>SUM(AE21)</f>
        <v>58216236</v>
      </c>
      <c r="AF20" s="265"/>
      <c r="AG20" s="268"/>
      <c r="AH20" s="269"/>
    </row>
    <row r="21" spans="1:34" s="259" customFormat="1" ht="18" customHeight="1" x14ac:dyDescent="0.2">
      <c r="A21" s="278" t="s">
        <v>164</v>
      </c>
      <c r="B21" s="137">
        <v>10</v>
      </c>
      <c r="C21" s="153" t="s">
        <v>165</v>
      </c>
      <c r="D21" s="128">
        <v>61625432</v>
      </c>
      <c r="E21" s="128">
        <v>58216236</v>
      </c>
      <c r="F21" s="128">
        <v>58216236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f>SUM(F21:Q21)</f>
        <v>58216236</v>
      </c>
      <c r="S21" s="128">
        <v>0</v>
      </c>
      <c r="T21" s="128">
        <v>58216236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f>SUM(S21:AD21)</f>
        <v>58216236</v>
      </c>
      <c r="AF21" s="257"/>
      <c r="AG21" s="273"/>
      <c r="AH21" s="274"/>
    </row>
    <row r="22" spans="1:34" s="267" customFormat="1" ht="18" customHeight="1" x14ac:dyDescent="0.2">
      <c r="A22" s="279" t="s">
        <v>166</v>
      </c>
      <c r="B22" s="271"/>
      <c r="C22" s="272" t="s">
        <v>167</v>
      </c>
      <c r="D22" s="270">
        <f>+D23</f>
        <v>8689622.3699999992</v>
      </c>
      <c r="E22" s="270">
        <f>SUM(E23)</f>
        <v>8689622.3699999992</v>
      </c>
      <c r="F22" s="270">
        <f>SUM(F23)</f>
        <v>0</v>
      </c>
      <c r="G22" s="270">
        <f t="shared" ref="G22" si="16">SUM(G23)</f>
        <v>2457398</v>
      </c>
      <c r="H22" s="270">
        <f>SUM(H23)</f>
        <v>0</v>
      </c>
      <c r="I22" s="270">
        <f t="shared" ref="I22:Q22" si="17">SUM(I23)</f>
        <v>0</v>
      </c>
      <c r="J22" s="270">
        <f t="shared" si="17"/>
        <v>0</v>
      </c>
      <c r="K22" s="270">
        <f t="shared" si="17"/>
        <v>0</v>
      </c>
      <c r="L22" s="270">
        <f t="shared" si="17"/>
        <v>0</v>
      </c>
      <c r="M22" s="270">
        <f t="shared" si="17"/>
        <v>0</v>
      </c>
      <c r="N22" s="270">
        <f t="shared" si="17"/>
        <v>0</v>
      </c>
      <c r="O22" s="270">
        <f t="shared" si="17"/>
        <v>0</v>
      </c>
      <c r="P22" s="270">
        <f t="shared" si="17"/>
        <v>0</v>
      </c>
      <c r="Q22" s="270">
        <f t="shared" si="17"/>
        <v>0</v>
      </c>
      <c r="R22" s="270">
        <f>SUM(R23)</f>
        <v>2457398</v>
      </c>
      <c r="S22" s="270">
        <f t="shared" ref="S22:Z22" si="18">SUM(S23)</f>
        <v>0</v>
      </c>
      <c r="T22" s="270">
        <f t="shared" si="18"/>
        <v>0</v>
      </c>
      <c r="U22" s="270">
        <f>SUM(U23)</f>
        <v>2457398</v>
      </c>
      <c r="V22" s="270">
        <f>SUM(V23)</f>
        <v>0</v>
      </c>
      <c r="W22" s="270">
        <f t="shared" si="18"/>
        <v>0</v>
      </c>
      <c r="X22" s="270">
        <f t="shared" si="18"/>
        <v>0</v>
      </c>
      <c r="Y22" s="270">
        <f t="shared" si="18"/>
        <v>0</v>
      </c>
      <c r="Z22" s="270">
        <f t="shared" si="18"/>
        <v>0</v>
      </c>
      <c r="AA22" s="270"/>
      <c r="AB22" s="270"/>
      <c r="AC22" s="270"/>
      <c r="AD22" s="270"/>
      <c r="AE22" s="270">
        <f>SUM(AE23)</f>
        <v>2457398</v>
      </c>
      <c r="AF22" s="265"/>
      <c r="AG22" s="280"/>
      <c r="AH22" s="281"/>
    </row>
    <row r="23" spans="1:34" s="259" customFormat="1" ht="18" customHeight="1" x14ac:dyDescent="0.2">
      <c r="A23" s="282" t="s">
        <v>170</v>
      </c>
      <c r="B23" s="137">
        <v>10</v>
      </c>
      <c r="C23" s="153" t="s">
        <v>171</v>
      </c>
      <c r="D23" s="128">
        <v>8689622.3699999992</v>
      </c>
      <c r="E23" s="128">
        <v>8689622.3699999992</v>
      </c>
      <c r="F23" s="128">
        <v>0</v>
      </c>
      <c r="G23" s="128">
        <v>2457398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f>SUM(F23:Q23)</f>
        <v>2457398</v>
      </c>
      <c r="S23" s="128">
        <v>0</v>
      </c>
      <c r="T23" s="128">
        <v>0</v>
      </c>
      <c r="U23" s="128">
        <v>2457398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f>SUM(S23:AD23)</f>
        <v>2457398</v>
      </c>
      <c r="AF23" s="257"/>
      <c r="AG23" s="283"/>
      <c r="AH23" s="284"/>
    </row>
    <row r="24" spans="1:34" s="263" customFormat="1" ht="18" customHeight="1" x14ac:dyDescent="0.2">
      <c r="A24" s="31" t="s">
        <v>191</v>
      </c>
      <c r="B24" s="276"/>
      <c r="C24" s="170" t="s">
        <v>192</v>
      </c>
      <c r="D24" s="31">
        <f>+D25+D27+D30+D36</f>
        <v>1452622791.1200001</v>
      </c>
      <c r="E24" s="31">
        <f t="shared" ref="E24:AD24" si="19">+E25+E27+E30+E36</f>
        <v>1418153426.9300001</v>
      </c>
      <c r="F24" s="31">
        <f t="shared" si="19"/>
        <v>252282669.38999999</v>
      </c>
      <c r="G24" s="31">
        <f t="shared" si="19"/>
        <v>468337574.76999998</v>
      </c>
      <c r="H24" s="31">
        <f t="shared" si="19"/>
        <v>5201700.75</v>
      </c>
      <c r="I24" s="31">
        <f t="shared" si="19"/>
        <v>322423010</v>
      </c>
      <c r="J24" s="31">
        <f t="shared" si="19"/>
        <v>73992182</v>
      </c>
      <c r="K24" s="31">
        <f t="shared" si="19"/>
        <v>15292475</v>
      </c>
      <c r="L24" s="31">
        <f t="shared" si="19"/>
        <v>546514</v>
      </c>
      <c r="M24" s="31">
        <f t="shared" si="19"/>
        <v>0</v>
      </c>
      <c r="N24" s="31">
        <f t="shared" si="19"/>
        <v>0</v>
      </c>
      <c r="O24" s="31">
        <f t="shared" si="19"/>
        <v>0</v>
      </c>
      <c r="P24" s="31">
        <f t="shared" si="19"/>
        <v>0</v>
      </c>
      <c r="Q24" s="31">
        <f t="shared" si="19"/>
        <v>0</v>
      </c>
      <c r="R24" s="31">
        <f t="shared" si="19"/>
        <v>1138076125.9099998</v>
      </c>
      <c r="S24" s="31">
        <f t="shared" si="19"/>
        <v>11094873.02</v>
      </c>
      <c r="T24" s="31">
        <f t="shared" si="19"/>
        <v>268182245.69</v>
      </c>
      <c r="U24" s="31">
        <f t="shared" si="19"/>
        <v>441343125.44999999</v>
      </c>
      <c r="V24" s="31">
        <f t="shared" si="19"/>
        <v>275983470.75</v>
      </c>
      <c r="W24" s="31">
        <f t="shared" si="19"/>
        <v>59603422</v>
      </c>
      <c r="X24" s="31">
        <f t="shared" si="19"/>
        <v>66030000</v>
      </c>
      <c r="Y24" s="31">
        <f t="shared" si="19"/>
        <v>15838989</v>
      </c>
      <c r="Z24" s="31">
        <f t="shared" si="19"/>
        <v>0</v>
      </c>
      <c r="AA24" s="31">
        <f t="shared" si="19"/>
        <v>0</v>
      </c>
      <c r="AB24" s="31">
        <f t="shared" si="19"/>
        <v>0</v>
      </c>
      <c r="AC24" s="31">
        <f t="shared" si="19"/>
        <v>0</v>
      </c>
      <c r="AD24" s="31">
        <f t="shared" si="19"/>
        <v>0</v>
      </c>
      <c r="AE24" s="31">
        <f>SUM(AE25+AE27+AE30+AE36)</f>
        <v>1138076125.9099998</v>
      </c>
      <c r="AF24" s="265"/>
    </row>
    <row r="25" spans="1:34" s="263" customFormat="1" ht="18" customHeight="1" x14ac:dyDescent="0.2">
      <c r="A25" s="270" t="s">
        <v>197</v>
      </c>
      <c r="B25" s="271"/>
      <c r="C25" s="277" t="s">
        <v>332</v>
      </c>
      <c r="D25" s="270">
        <f>+D26</f>
        <v>10277107</v>
      </c>
      <c r="E25" s="270">
        <f>SUM(E26)</f>
        <v>10277107</v>
      </c>
      <c r="F25" s="270">
        <f>SUM(F26)</f>
        <v>0</v>
      </c>
      <c r="G25" s="270">
        <f t="shared" ref="G25:Q25" si="20">SUM(G26)</f>
        <v>1268955</v>
      </c>
      <c r="H25" s="270">
        <f t="shared" si="20"/>
        <v>1814410</v>
      </c>
      <c r="I25" s="270">
        <f t="shared" si="20"/>
        <v>1743195</v>
      </c>
      <c r="J25" s="270">
        <f t="shared" si="20"/>
        <v>0</v>
      </c>
      <c r="K25" s="270">
        <f t="shared" si="20"/>
        <v>4842830</v>
      </c>
      <c r="L25" s="270">
        <f t="shared" si="20"/>
        <v>546514</v>
      </c>
      <c r="M25" s="270">
        <f t="shared" si="20"/>
        <v>0</v>
      </c>
      <c r="N25" s="270">
        <f t="shared" si="20"/>
        <v>0</v>
      </c>
      <c r="O25" s="270">
        <f t="shared" si="20"/>
        <v>0</v>
      </c>
      <c r="P25" s="270">
        <f t="shared" si="20"/>
        <v>0</v>
      </c>
      <c r="Q25" s="270">
        <f t="shared" si="20"/>
        <v>0</v>
      </c>
      <c r="R25" s="270">
        <f>SUM(R26)</f>
        <v>10215904</v>
      </c>
      <c r="S25" s="270">
        <f>SUM(S26)</f>
        <v>0</v>
      </c>
      <c r="T25" s="270">
        <f t="shared" ref="T25:AE25" si="21">SUM(T26)</f>
        <v>0</v>
      </c>
      <c r="U25" s="270">
        <f t="shared" si="21"/>
        <v>1268955</v>
      </c>
      <c r="V25" s="270">
        <f t="shared" si="21"/>
        <v>3557605</v>
      </c>
      <c r="W25" s="270">
        <f t="shared" si="21"/>
        <v>0</v>
      </c>
      <c r="X25" s="270">
        <f t="shared" si="21"/>
        <v>0</v>
      </c>
      <c r="Y25" s="270">
        <f t="shared" si="21"/>
        <v>5389344</v>
      </c>
      <c r="Z25" s="270">
        <f t="shared" si="21"/>
        <v>0</v>
      </c>
      <c r="AA25" s="270">
        <f t="shared" si="21"/>
        <v>0</v>
      </c>
      <c r="AB25" s="270">
        <f t="shared" si="21"/>
        <v>0</v>
      </c>
      <c r="AC25" s="270">
        <f t="shared" si="21"/>
        <v>0</v>
      </c>
      <c r="AD25" s="270">
        <f t="shared" si="21"/>
        <v>0</v>
      </c>
      <c r="AE25" s="270">
        <f t="shared" si="21"/>
        <v>10215904</v>
      </c>
      <c r="AF25" s="265"/>
    </row>
    <row r="26" spans="1:34" s="259" customFormat="1" ht="18" customHeight="1" x14ac:dyDescent="0.2">
      <c r="A26" s="128" t="s">
        <v>201</v>
      </c>
      <c r="B26" s="137">
        <v>10</v>
      </c>
      <c r="C26" s="153" t="s">
        <v>202</v>
      </c>
      <c r="D26" s="128">
        <v>10277107</v>
      </c>
      <c r="E26" s="128">
        <v>10277107</v>
      </c>
      <c r="F26" s="128">
        <v>0</v>
      </c>
      <c r="G26" s="128">
        <v>1268955</v>
      </c>
      <c r="H26" s="128">
        <v>1814410</v>
      </c>
      <c r="I26" s="128">
        <v>1743195</v>
      </c>
      <c r="J26" s="128">
        <v>0</v>
      </c>
      <c r="K26" s="128">
        <v>4842830</v>
      </c>
      <c r="L26" s="128">
        <v>546514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f>SUM(F26:Q26)</f>
        <v>10215904</v>
      </c>
      <c r="S26" s="128">
        <v>0</v>
      </c>
      <c r="T26" s="128">
        <v>0</v>
      </c>
      <c r="U26" s="128">
        <v>1268955</v>
      </c>
      <c r="V26" s="128">
        <v>3557605</v>
      </c>
      <c r="W26" s="128">
        <v>0</v>
      </c>
      <c r="X26" s="128">
        <v>0</v>
      </c>
      <c r="Y26" s="128">
        <v>5389344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f>SUM(S26:AD26)</f>
        <v>10215904</v>
      </c>
      <c r="AF26" s="257"/>
    </row>
    <row r="27" spans="1:34" s="267" customFormat="1" ht="18" customHeight="1" x14ac:dyDescent="0.2">
      <c r="A27" s="270" t="s">
        <v>209</v>
      </c>
      <c r="B27" s="271"/>
      <c r="C27" s="277" t="s">
        <v>333</v>
      </c>
      <c r="D27" s="270">
        <f>SUM(D28+D29)</f>
        <v>41488142.689999998</v>
      </c>
      <c r="E27" s="270">
        <f t="shared" ref="E27:AD27" si="22">SUM(E28+E29)</f>
        <v>41488142.689999998</v>
      </c>
      <c r="F27" s="270">
        <f t="shared" si="22"/>
        <v>3476657</v>
      </c>
      <c r="G27" s="270">
        <f t="shared" si="22"/>
        <v>22615950</v>
      </c>
      <c r="H27" s="270">
        <f t="shared" si="22"/>
        <v>0</v>
      </c>
      <c r="I27" s="270">
        <f t="shared" si="22"/>
        <v>0</v>
      </c>
      <c r="J27" s="270">
        <f t="shared" si="22"/>
        <v>0</v>
      </c>
      <c r="K27" s="270">
        <f t="shared" si="22"/>
        <v>0</v>
      </c>
      <c r="L27" s="270">
        <f t="shared" si="22"/>
        <v>0</v>
      </c>
      <c r="M27" s="270">
        <f t="shared" si="22"/>
        <v>0</v>
      </c>
      <c r="N27" s="270">
        <f t="shared" si="22"/>
        <v>0</v>
      </c>
      <c r="O27" s="270">
        <f t="shared" si="22"/>
        <v>0</v>
      </c>
      <c r="P27" s="270">
        <f t="shared" si="22"/>
        <v>0</v>
      </c>
      <c r="Q27" s="270">
        <f t="shared" si="22"/>
        <v>0</v>
      </c>
      <c r="R27" s="270">
        <f t="shared" si="22"/>
        <v>26092607</v>
      </c>
      <c r="S27" s="270">
        <f t="shared" si="22"/>
        <v>0</v>
      </c>
      <c r="T27" s="270">
        <f t="shared" si="22"/>
        <v>3476657</v>
      </c>
      <c r="U27" s="270">
        <f t="shared" si="22"/>
        <v>22615950</v>
      </c>
      <c r="V27" s="270">
        <f t="shared" si="22"/>
        <v>0</v>
      </c>
      <c r="W27" s="270">
        <f t="shared" si="22"/>
        <v>0</v>
      </c>
      <c r="X27" s="270">
        <f t="shared" si="22"/>
        <v>0</v>
      </c>
      <c r="Y27" s="270">
        <f t="shared" si="22"/>
        <v>0</v>
      </c>
      <c r="Z27" s="270">
        <f t="shared" si="22"/>
        <v>0</v>
      </c>
      <c r="AA27" s="270">
        <f t="shared" si="22"/>
        <v>0</v>
      </c>
      <c r="AB27" s="270">
        <f t="shared" si="22"/>
        <v>0</v>
      </c>
      <c r="AC27" s="270">
        <f t="shared" si="22"/>
        <v>0</v>
      </c>
      <c r="AD27" s="270">
        <f t="shared" si="22"/>
        <v>0</v>
      </c>
      <c r="AE27" s="270">
        <f>SUM(AE28+AE29)</f>
        <v>26092607</v>
      </c>
      <c r="AF27" s="285"/>
    </row>
    <row r="28" spans="1:34" s="259" customFormat="1" ht="18" customHeight="1" x14ac:dyDescent="0.2">
      <c r="A28" s="128" t="s">
        <v>211</v>
      </c>
      <c r="B28" s="137" t="s">
        <v>74</v>
      </c>
      <c r="C28" s="153" t="s">
        <v>212</v>
      </c>
      <c r="D28" s="128">
        <v>5554038.0199999996</v>
      </c>
      <c r="E28" s="128">
        <v>5554038.0199999996</v>
      </c>
      <c r="F28" s="128">
        <v>3476657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f>SUM(F28:Q28)</f>
        <v>3476657</v>
      </c>
      <c r="S28" s="128">
        <v>0</v>
      </c>
      <c r="T28" s="128">
        <v>3476657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f>SUM(S28:AD28)</f>
        <v>3476657</v>
      </c>
      <c r="AF28" s="257"/>
    </row>
    <row r="29" spans="1:34" s="259" customFormat="1" ht="18" customHeight="1" x14ac:dyDescent="0.2">
      <c r="A29" s="128" t="s">
        <v>213</v>
      </c>
      <c r="B29" s="137">
        <v>10</v>
      </c>
      <c r="C29" s="153" t="s">
        <v>214</v>
      </c>
      <c r="D29" s="128">
        <v>35934104.670000002</v>
      </c>
      <c r="E29" s="128">
        <v>35934104.670000002</v>
      </c>
      <c r="F29" s="128">
        <v>0</v>
      </c>
      <c r="G29" s="128">
        <v>22615950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f>SUM(F29:Q29)</f>
        <v>22615950</v>
      </c>
      <c r="S29" s="128">
        <v>0</v>
      </c>
      <c r="T29" s="128">
        <v>0</v>
      </c>
      <c r="U29" s="128">
        <v>22615950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f>SUM(S29:AD29)</f>
        <v>22615950</v>
      </c>
      <c r="AF29" s="257"/>
    </row>
    <row r="30" spans="1:34" s="267" customFormat="1" ht="18" customHeight="1" x14ac:dyDescent="0.2">
      <c r="A30" s="270" t="s">
        <v>217</v>
      </c>
      <c r="B30" s="271"/>
      <c r="C30" s="277" t="s">
        <v>218</v>
      </c>
      <c r="D30" s="270">
        <f>SUM(D31+D32+D33+D34+D35)</f>
        <v>940403056.91000009</v>
      </c>
      <c r="E30" s="270">
        <f t="shared" ref="E30:AD30" si="23">SUM(E31+E32+E33+E34+E35)</f>
        <v>905933692.72000003</v>
      </c>
      <c r="F30" s="270">
        <f t="shared" si="23"/>
        <v>248806012.38999999</v>
      </c>
      <c r="G30" s="270">
        <f t="shared" si="23"/>
        <v>73037311.770000011</v>
      </c>
      <c r="H30" s="270">
        <f t="shared" si="23"/>
        <v>3387290.75</v>
      </c>
      <c r="I30" s="270">
        <f t="shared" si="23"/>
        <v>231640815</v>
      </c>
      <c r="J30" s="270">
        <f t="shared" si="23"/>
        <v>73992182</v>
      </c>
      <c r="K30" s="270">
        <f t="shared" si="23"/>
        <v>10449645</v>
      </c>
      <c r="L30" s="270">
        <f t="shared" si="23"/>
        <v>0</v>
      </c>
      <c r="M30" s="270">
        <f t="shared" si="23"/>
        <v>0</v>
      </c>
      <c r="N30" s="270">
        <f t="shared" si="23"/>
        <v>0</v>
      </c>
      <c r="O30" s="270">
        <f t="shared" si="23"/>
        <v>0</v>
      </c>
      <c r="P30" s="270">
        <f t="shared" si="23"/>
        <v>0</v>
      </c>
      <c r="Q30" s="270">
        <f t="shared" si="23"/>
        <v>0</v>
      </c>
      <c r="R30" s="270">
        <f t="shared" si="23"/>
        <v>641313256.90999997</v>
      </c>
      <c r="S30" s="270">
        <f t="shared" si="23"/>
        <v>11094873.02</v>
      </c>
      <c r="T30" s="270">
        <f t="shared" si="23"/>
        <v>264705588.69</v>
      </c>
      <c r="U30" s="270">
        <f t="shared" si="23"/>
        <v>46042862.450000003</v>
      </c>
      <c r="V30" s="270">
        <f t="shared" si="23"/>
        <v>183386865.75</v>
      </c>
      <c r="W30" s="270">
        <f t="shared" si="23"/>
        <v>59603422</v>
      </c>
      <c r="X30" s="270">
        <f t="shared" si="23"/>
        <v>66030000</v>
      </c>
      <c r="Y30" s="270">
        <f>SUM(Y31+Y32+Y33+Y34+Y35)</f>
        <v>10449645</v>
      </c>
      <c r="Z30" s="270">
        <f t="shared" si="23"/>
        <v>0</v>
      </c>
      <c r="AA30" s="270">
        <f t="shared" si="23"/>
        <v>0</v>
      </c>
      <c r="AB30" s="270">
        <f t="shared" si="23"/>
        <v>0</v>
      </c>
      <c r="AC30" s="270">
        <f t="shared" si="23"/>
        <v>0</v>
      </c>
      <c r="AD30" s="270">
        <f t="shared" si="23"/>
        <v>0</v>
      </c>
      <c r="AE30" s="270">
        <f>SUM(AE31+AE32+AE33+AE34+AE35)</f>
        <v>641313256.90999997</v>
      </c>
      <c r="AF30" s="285"/>
    </row>
    <row r="31" spans="1:34" s="259" customFormat="1" ht="18" customHeight="1" x14ac:dyDescent="0.2">
      <c r="A31" s="128" t="s">
        <v>219</v>
      </c>
      <c r="B31" s="137">
        <v>10</v>
      </c>
      <c r="C31" s="153" t="s">
        <v>220</v>
      </c>
      <c r="D31" s="128">
        <v>6050000</v>
      </c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f>SUM(F31:Q31)</f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0</v>
      </c>
      <c r="X31" s="128">
        <v>0</v>
      </c>
      <c r="Y31" s="128">
        <v>0</v>
      </c>
      <c r="Z31" s="128"/>
      <c r="AA31" s="128"/>
      <c r="AB31" s="128"/>
      <c r="AC31" s="128"/>
      <c r="AD31" s="128"/>
      <c r="AE31" s="128">
        <f>SUM(S31:AD31)</f>
        <v>0</v>
      </c>
      <c r="AF31" s="257"/>
    </row>
    <row r="32" spans="1:34" s="259" customFormat="1" ht="18" customHeight="1" x14ac:dyDescent="0.2">
      <c r="A32" s="128" t="s">
        <v>221</v>
      </c>
      <c r="B32" s="137">
        <v>10</v>
      </c>
      <c r="C32" s="153" t="s">
        <v>222</v>
      </c>
      <c r="D32" s="128">
        <v>249600000</v>
      </c>
      <c r="E32" s="128">
        <v>249600000</v>
      </c>
      <c r="F32" s="128">
        <v>213200000</v>
      </c>
      <c r="G32" s="128">
        <v>36400000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f>SUM(F32:Q32)</f>
        <v>249600000</v>
      </c>
      <c r="S32" s="128">
        <v>0</v>
      </c>
      <c r="T32" s="128">
        <v>231400000</v>
      </c>
      <c r="U32" s="128">
        <v>18200000</v>
      </c>
      <c r="V32" s="128">
        <v>0</v>
      </c>
      <c r="W32" s="128">
        <v>0</v>
      </c>
      <c r="X32" s="128">
        <v>0</v>
      </c>
      <c r="Y32" s="128">
        <v>0</v>
      </c>
      <c r="Z32" s="128">
        <v>0</v>
      </c>
      <c r="AA32" s="128">
        <v>0</v>
      </c>
      <c r="AB32" s="128">
        <v>0</v>
      </c>
      <c r="AC32" s="128">
        <v>0</v>
      </c>
      <c r="AD32" s="128">
        <v>0</v>
      </c>
      <c r="AE32" s="128">
        <f t="shared" ref="AE32:AE35" si="24">SUM(S32:AD32)</f>
        <v>249600000</v>
      </c>
      <c r="AF32" s="257"/>
    </row>
    <row r="33" spans="1:34" ht="18" customHeight="1" x14ac:dyDescent="0.2">
      <c r="A33" s="278" t="s">
        <v>225</v>
      </c>
      <c r="B33" s="137" t="s">
        <v>74</v>
      </c>
      <c r="C33" s="153" t="s">
        <v>226</v>
      </c>
      <c r="D33" s="128">
        <v>177967235.37</v>
      </c>
      <c r="E33" s="128">
        <v>149547871.18000001</v>
      </c>
      <c r="F33" s="128">
        <v>32286012.390000001</v>
      </c>
      <c r="G33" s="128">
        <v>35537311.770000003</v>
      </c>
      <c r="H33" s="128">
        <v>3387290.75</v>
      </c>
      <c r="I33" s="128">
        <v>4693360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f>SUM(F33:Q33)</f>
        <v>75903974.909999996</v>
      </c>
      <c r="S33" s="128">
        <v>11094873.02</v>
      </c>
      <c r="T33" s="128">
        <v>28885588.690000001</v>
      </c>
      <c r="U33" s="128">
        <v>27842862.449999999</v>
      </c>
      <c r="V33" s="128">
        <v>8080650.75</v>
      </c>
      <c r="W33" s="128">
        <v>0</v>
      </c>
      <c r="X33" s="128">
        <v>0</v>
      </c>
      <c r="Y33" s="128">
        <v>0</v>
      </c>
      <c r="Z33" s="128">
        <v>0</v>
      </c>
      <c r="AA33" s="128">
        <v>0</v>
      </c>
      <c r="AB33" s="128">
        <v>0</v>
      </c>
      <c r="AC33" s="128">
        <v>0</v>
      </c>
      <c r="AD33" s="128">
        <v>0</v>
      </c>
      <c r="AE33" s="128">
        <f t="shared" si="24"/>
        <v>75903974.909999996</v>
      </c>
      <c r="AF33" s="257"/>
    </row>
    <row r="34" spans="1:34" ht="18" customHeight="1" x14ac:dyDescent="0.2">
      <c r="A34" s="128" t="s">
        <v>227</v>
      </c>
      <c r="B34" s="137">
        <v>10</v>
      </c>
      <c r="C34" s="153" t="s">
        <v>228</v>
      </c>
      <c r="D34" s="128">
        <v>495149181.54000002</v>
      </c>
      <c r="E34" s="128">
        <v>495149181.54000002</v>
      </c>
      <c r="F34" s="128">
        <v>3320000</v>
      </c>
      <c r="G34" s="128">
        <v>1100000</v>
      </c>
      <c r="H34" s="128">
        <v>0</v>
      </c>
      <c r="I34" s="128">
        <v>226947455</v>
      </c>
      <c r="J34" s="128">
        <v>73992182</v>
      </c>
      <c r="K34" s="128">
        <v>10449645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f>SUM(F34:Q34)</f>
        <v>315809282</v>
      </c>
      <c r="S34" s="128">
        <v>0</v>
      </c>
      <c r="T34" s="128">
        <v>4420000</v>
      </c>
      <c r="U34" s="128">
        <v>0</v>
      </c>
      <c r="V34" s="128">
        <v>175306215</v>
      </c>
      <c r="W34" s="128">
        <v>59603422</v>
      </c>
      <c r="X34" s="128">
        <v>66030000</v>
      </c>
      <c r="Y34" s="128">
        <v>10449645</v>
      </c>
      <c r="Z34" s="128">
        <v>0</v>
      </c>
      <c r="AA34" s="128">
        <v>0</v>
      </c>
      <c r="AB34" s="128">
        <v>0</v>
      </c>
      <c r="AC34" s="128">
        <v>0</v>
      </c>
      <c r="AD34" s="128">
        <v>0</v>
      </c>
      <c r="AE34" s="128">
        <f t="shared" si="24"/>
        <v>315809282</v>
      </c>
      <c r="AF34" s="257"/>
    </row>
    <row r="35" spans="1:34" ht="18" customHeight="1" x14ac:dyDescent="0.2">
      <c r="A35" s="128" t="s">
        <v>229</v>
      </c>
      <c r="B35" s="137">
        <v>10</v>
      </c>
      <c r="C35" s="153" t="s">
        <v>230</v>
      </c>
      <c r="D35" s="128">
        <v>11636640</v>
      </c>
      <c r="E35" s="128">
        <v>11636640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f>SUM(F35:Q35)</f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/>
      <c r="AA35" s="128"/>
      <c r="AB35" s="128"/>
      <c r="AC35" s="128"/>
      <c r="AD35" s="128"/>
      <c r="AE35" s="128">
        <f t="shared" si="24"/>
        <v>0</v>
      </c>
      <c r="AF35" s="257"/>
    </row>
    <row r="36" spans="1:34" s="267" customFormat="1" ht="18" customHeight="1" x14ac:dyDescent="0.2">
      <c r="A36" s="270" t="s">
        <v>231</v>
      </c>
      <c r="B36" s="271"/>
      <c r="C36" s="277" t="s">
        <v>232</v>
      </c>
      <c r="D36" s="270">
        <f>SUM(D37+D38+D39)</f>
        <v>460454484.51999998</v>
      </c>
      <c r="E36" s="270">
        <f t="shared" ref="E36:AE36" si="25">SUM(E37+E38+E39)</f>
        <v>460454484.51999998</v>
      </c>
      <c r="F36" s="270">
        <f t="shared" si="25"/>
        <v>0</v>
      </c>
      <c r="G36" s="270">
        <f t="shared" si="25"/>
        <v>371415358</v>
      </c>
      <c r="H36" s="270">
        <f t="shared" si="25"/>
        <v>0</v>
      </c>
      <c r="I36" s="270">
        <f t="shared" si="25"/>
        <v>89039000</v>
      </c>
      <c r="J36" s="270">
        <f t="shared" si="25"/>
        <v>0</v>
      </c>
      <c r="K36" s="270">
        <f t="shared" si="25"/>
        <v>0</v>
      </c>
      <c r="L36" s="270">
        <f t="shared" si="25"/>
        <v>0</v>
      </c>
      <c r="M36" s="270">
        <f t="shared" si="25"/>
        <v>0</v>
      </c>
      <c r="N36" s="270">
        <f t="shared" si="25"/>
        <v>0</v>
      </c>
      <c r="O36" s="270">
        <f t="shared" si="25"/>
        <v>0</v>
      </c>
      <c r="P36" s="270">
        <f t="shared" si="25"/>
        <v>0</v>
      </c>
      <c r="Q36" s="270">
        <f t="shared" si="25"/>
        <v>0</v>
      </c>
      <c r="R36" s="270">
        <f>SUM(R37+R38+R39)</f>
        <v>460454358</v>
      </c>
      <c r="S36" s="270">
        <f>SUM(S37+S38+S39)</f>
        <v>0</v>
      </c>
      <c r="T36" s="270">
        <f>SUM(T37+T38+T39)</f>
        <v>0</v>
      </c>
      <c r="U36" s="270">
        <f>SUM(U37+U38+U39)</f>
        <v>371415358</v>
      </c>
      <c r="V36" s="270">
        <f>SUM(V37+V38+V39)</f>
        <v>89039000</v>
      </c>
      <c r="W36" s="270">
        <f t="shared" si="25"/>
        <v>0</v>
      </c>
      <c r="X36" s="270">
        <f>SUM(X37+X38+X39)</f>
        <v>0</v>
      </c>
      <c r="Y36" s="270">
        <f>SUM(Y37+Y38+Y39)</f>
        <v>0</v>
      </c>
      <c r="Z36" s="270">
        <f t="shared" si="25"/>
        <v>0</v>
      </c>
      <c r="AA36" s="270">
        <f t="shared" si="25"/>
        <v>0</v>
      </c>
      <c r="AB36" s="270">
        <f t="shared" si="25"/>
        <v>0</v>
      </c>
      <c r="AC36" s="270">
        <f t="shared" si="25"/>
        <v>0</v>
      </c>
      <c r="AD36" s="270">
        <f t="shared" si="25"/>
        <v>0</v>
      </c>
      <c r="AE36" s="270">
        <f t="shared" si="25"/>
        <v>460454358</v>
      </c>
      <c r="AF36" s="285"/>
    </row>
    <row r="37" spans="1:34" ht="18" customHeight="1" x14ac:dyDescent="0.2">
      <c r="A37" s="282" t="s">
        <v>233</v>
      </c>
      <c r="B37" s="137">
        <v>10</v>
      </c>
      <c r="C37" s="153" t="s">
        <v>234</v>
      </c>
      <c r="D37" s="128">
        <v>71499441</v>
      </c>
      <c r="E37" s="128">
        <v>71499441</v>
      </c>
      <c r="F37" s="128">
        <v>0</v>
      </c>
      <c r="G37" s="128">
        <v>71499441</v>
      </c>
      <c r="H37" s="128">
        <v>0</v>
      </c>
      <c r="I37" s="128">
        <v>0</v>
      </c>
      <c r="J37" s="128">
        <v>0</v>
      </c>
      <c r="K37" s="128">
        <v>0</v>
      </c>
      <c r="L37" s="270">
        <v>0</v>
      </c>
      <c r="M37" s="128"/>
      <c r="N37" s="128"/>
      <c r="O37" s="128"/>
      <c r="P37" s="128"/>
      <c r="Q37" s="128"/>
      <c r="R37" s="128">
        <f>SUM(F37:Q37)</f>
        <v>71499441</v>
      </c>
      <c r="S37" s="128">
        <v>0</v>
      </c>
      <c r="T37" s="128">
        <v>0</v>
      </c>
      <c r="U37" s="128">
        <v>71499441</v>
      </c>
      <c r="V37" s="128">
        <v>0</v>
      </c>
      <c r="W37" s="128">
        <v>0</v>
      </c>
      <c r="X37" s="128">
        <v>0</v>
      </c>
      <c r="Y37" s="128">
        <v>0</v>
      </c>
      <c r="Z37" s="128">
        <v>0</v>
      </c>
      <c r="AA37" s="128">
        <v>0</v>
      </c>
      <c r="AB37" s="128">
        <v>0</v>
      </c>
      <c r="AC37" s="128">
        <v>0</v>
      </c>
      <c r="AD37" s="128">
        <v>0</v>
      </c>
      <c r="AE37" s="128">
        <f>SUM(S37:AD37)</f>
        <v>71499441</v>
      </c>
      <c r="AF37" s="257"/>
    </row>
    <row r="38" spans="1:34" ht="18" customHeight="1" x14ac:dyDescent="0.2">
      <c r="A38" s="282" t="s">
        <v>235</v>
      </c>
      <c r="B38" s="137">
        <v>10</v>
      </c>
      <c r="C38" s="153" t="s">
        <v>236</v>
      </c>
      <c r="D38" s="128">
        <v>89039000</v>
      </c>
      <c r="E38" s="128">
        <v>89039000</v>
      </c>
      <c r="F38" s="128">
        <v>0</v>
      </c>
      <c r="G38" s="128">
        <v>0</v>
      </c>
      <c r="H38" s="128">
        <v>0</v>
      </c>
      <c r="I38" s="128">
        <v>89039000</v>
      </c>
      <c r="J38" s="128">
        <v>0</v>
      </c>
      <c r="K38" s="128">
        <v>0</v>
      </c>
      <c r="L38" s="270">
        <v>0</v>
      </c>
      <c r="M38" s="128"/>
      <c r="N38" s="128"/>
      <c r="O38" s="128"/>
      <c r="P38" s="128"/>
      <c r="Q38" s="128"/>
      <c r="R38" s="128">
        <f>SUM(F38:Q38)</f>
        <v>89039000</v>
      </c>
      <c r="S38" s="128">
        <v>0</v>
      </c>
      <c r="T38" s="128">
        <v>0</v>
      </c>
      <c r="U38" s="128">
        <v>0</v>
      </c>
      <c r="V38" s="128">
        <v>89039000</v>
      </c>
      <c r="W38" s="128">
        <v>0</v>
      </c>
      <c r="X38" s="128">
        <v>0</v>
      </c>
      <c r="Y38" s="128">
        <v>0</v>
      </c>
      <c r="Z38" s="128"/>
      <c r="AA38" s="128"/>
      <c r="AB38" s="128"/>
      <c r="AC38" s="128"/>
      <c r="AD38" s="128"/>
      <c r="AE38" s="128">
        <f t="shared" ref="AE38:AE39" si="26">SUM(S38:AD38)</f>
        <v>89039000</v>
      </c>
      <c r="AF38" s="257"/>
    </row>
    <row r="39" spans="1:34" ht="18" customHeight="1" x14ac:dyDescent="0.2">
      <c r="A39" s="282" t="s">
        <v>241</v>
      </c>
      <c r="B39" s="137">
        <v>10</v>
      </c>
      <c r="C39" s="153" t="s">
        <v>242</v>
      </c>
      <c r="D39" s="128">
        <v>299916043.51999998</v>
      </c>
      <c r="E39" s="128">
        <v>299916043.51999998</v>
      </c>
      <c r="F39" s="128">
        <v>0</v>
      </c>
      <c r="G39" s="128">
        <v>299915917</v>
      </c>
      <c r="H39" s="128">
        <v>0</v>
      </c>
      <c r="I39" s="128">
        <v>0</v>
      </c>
      <c r="J39" s="128">
        <v>0</v>
      </c>
      <c r="K39" s="128">
        <v>0</v>
      </c>
      <c r="L39" s="270">
        <v>0</v>
      </c>
      <c r="M39" s="128"/>
      <c r="N39" s="128"/>
      <c r="O39" s="128"/>
      <c r="P39" s="128"/>
      <c r="Q39" s="128"/>
      <c r="R39" s="128">
        <f>SUM(F39:Q39)</f>
        <v>299915917</v>
      </c>
      <c r="S39" s="128">
        <v>0</v>
      </c>
      <c r="T39" s="128">
        <v>0</v>
      </c>
      <c r="U39" s="128">
        <v>299915917</v>
      </c>
      <c r="V39" s="128">
        <v>0</v>
      </c>
      <c r="W39" s="128">
        <v>0</v>
      </c>
      <c r="X39" s="128">
        <v>0</v>
      </c>
      <c r="Y39" s="128">
        <v>0</v>
      </c>
      <c r="Z39" s="128"/>
      <c r="AA39" s="128"/>
      <c r="AB39" s="128"/>
      <c r="AC39" s="128"/>
      <c r="AD39" s="128"/>
      <c r="AE39" s="128">
        <f t="shared" si="26"/>
        <v>299915917</v>
      </c>
      <c r="AF39" s="257"/>
    </row>
    <row r="40" spans="1:34" s="267" customFormat="1" ht="18" customHeight="1" x14ac:dyDescent="0.2">
      <c r="A40" s="286" t="s">
        <v>245</v>
      </c>
      <c r="B40" s="261"/>
      <c r="C40" s="264" t="s">
        <v>246</v>
      </c>
      <c r="D40" s="264">
        <f>+D41</f>
        <v>50805991</v>
      </c>
      <c r="E40" s="264">
        <f t="shared" ref="E40:AD42" si="27">+E41</f>
        <v>50805991</v>
      </c>
      <c r="F40" s="264">
        <f t="shared" si="27"/>
        <v>0</v>
      </c>
      <c r="G40" s="264">
        <f t="shared" si="27"/>
        <v>0</v>
      </c>
      <c r="H40" s="264">
        <f t="shared" si="27"/>
        <v>6506080</v>
      </c>
      <c r="I40" s="264">
        <f t="shared" si="27"/>
        <v>0</v>
      </c>
      <c r="J40" s="264">
        <f t="shared" si="27"/>
        <v>9252220</v>
      </c>
      <c r="K40" s="264">
        <f t="shared" si="27"/>
        <v>11063417</v>
      </c>
      <c r="L40" s="264">
        <f t="shared" si="27"/>
        <v>10411444</v>
      </c>
      <c r="M40" s="264">
        <f t="shared" si="27"/>
        <v>0</v>
      </c>
      <c r="N40" s="264">
        <f t="shared" si="27"/>
        <v>0</v>
      </c>
      <c r="O40" s="264">
        <f t="shared" si="27"/>
        <v>0</v>
      </c>
      <c r="P40" s="264">
        <f t="shared" si="27"/>
        <v>0</v>
      </c>
      <c r="Q40" s="264">
        <f t="shared" si="27"/>
        <v>0</v>
      </c>
      <c r="R40" s="264">
        <f t="shared" si="27"/>
        <v>37233161</v>
      </c>
      <c r="S40" s="264">
        <f t="shared" si="27"/>
        <v>0</v>
      </c>
      <c r="T40" s="264">
        <f t="shared" si="27"/>
        <v>0</v>
      </c>
      <c r="U40" s="264">
        <f t="shared" si="27"/>
        <v>0</v>
      </c>
      <c r="V40" s="264">
        <f t="shared" si="27"/>
        <v>6506080</v>
      </c>
      <c r="W40" s="264">
        <f t="shared" si="27"/>
        <v>0</v>
      </c>
      <c r="X40" s="264">
        <f t="shared" si="27"/>
        <v>9252220</v>
      </c>
      <c r="Y40" s="264">
        <f>+Y41</f>
        <v>21474861</v>
      </c>
      <c r="Z40" s="264">
        <f t="shared" si="27"/>
        <v>0</v>
      </c>
      <c r="AA40" s="264">
        <f t="shared" si="27"/>
        <v>0</v>
      </c>
      <c r="AB40" s="264">
        <f t="shared" si="27"/>
        <v>0</v>
      </c>
      <c r="AC40" s="264">
        <f t="shared" si="27"/>
        <v>0</v>
      </c>
      <c r="AD40" s="264">
        <f t="shared" si="27"/>
        <v>0</v>
      </c>
      <c r="AE40" s="264">
        <f t="shared" ref="AE40" si="28">+AE41</f>
        <v>37233161</v>
      </c>
      <c r="AF40" s="265"/>
    </row>
    <row r="41" spans="1:34" s="267" customFormat="1" ht="18" customHeight="1" x14ac:dyDescent="0.2">
      <c r="A41" s="151" t="s">
        <v>247</v>
      </c>
      <c r="B41" s="152"/>
      <c r="C41" s="118" t="s">
        <v>248</v>
      </c>
      <c r="D41" s="31">
        <f>+D42</f>
        <v>50805991</v>
      </c>
      <c r="E41" s="31">
        <f t="shared" si="27"/>
        <v>50805991</v>
      </c>
      <c r="F41" s="31">
        <f t="shared" si="27"/>
        <v>0</v>
      </c>
      <c r="G41" s="31">
        <f t="shared" si="27"/>
        <v>0</v>
      </c>
      <c r="H41" s="31">
        <f t="shared" si="27"/>
        <v>6506080</v>
      </c>
      <c r="I41" s="31">
        <f t="shared" si="27"/>
        <v>0</v>
      </c>
      <c r="J41" s="31">
        <f t="shared" si="27"/>
        <v>9252220</v>
      </c>
      <c r="K41" s="31">
        <f t="shared" si="27"/>
        <v>11063417</v>
      </c>
      <c r="L41" s="31">
        <f t="shared" si="27"/>
        <v>10411444</v>
      </c>
      <c r="M41" s="31">
        <f t="shared" si="27"/>
        <v>0</v>
      </c>
      <c r="N41" s="31">
        <f t="shared" si="27"/>
        <v>0</v>
      </c>
      <c r="O41" s="31">
        <f t="shared" si="27"/>
        <v>0</v>
      </c>
      <c r="P41" s="31">
        <f t="shared" si="27"/>
        <v>0</v>
      </c>
      <c r="Q41" s="31">
        <f t="shared" si="27"/>
        <v>0</v>
      </c>
      <c r="R41" s="31">
        <f t="shared" si="27"/>
        <v>37233161</v>
      </c>
      <c r="S41" s="31">
        <f t="shared" si="27"/>
        <v>0</v>
      </c>
      <c r="T41" s="31">
        <f t="shared" si="27"/>
        <v>0</v>
      </c>
      <c r="U41" s="31">
        <f t="shared" si="27"/>
        <v>0</v>
      </c>
      <c r="V41" s="31">
        <f t="shared" si="27"/>
        <v>6506080</v>
      </c>
      <c r="W41" s="31">
        <f t="shared" si="27"/>
        <v>0</v>
      </c>
      <c r="X41" s="31">
        <f t="shared" si="27"/>
        <v>9252220</v>
      </c>
      <c r="Y41" s="31">
        <f t="shared" si="27"/>
        <v>21474861</v>
      </c>
      <c r="Z41" s="31">
        <f t="shared" si="27"/>
        <v>0</v>
      </c>
      <c r="AA41" s="31">
        <f t="shared" si="27"/>
        <v>0</v>
      </c>
      <c r="AB41" s="31">
        <f t="shared" si="27"/>
        <v>0</v>
      </c>
      <c r="AC41" s="31">
        <f t="shared" si="27"/>
        <v>0</v>
      </c>
      <c r="AD41" s="31">
        <f t="shared" si="27"/>
        <v>0</v>
      </c>
      <c r="AE41" s="31">
        <f>+AE42</f>
        <v>37233161</v>
      </c>
      <c r="AF41" s="265"/>
      <c r="AG41" s="287"/>
    </row>
    <row r="42" spans="1:34" s="263" customFormat="1" ht="18" customHeight="1" x14ac:dyDescent="0.2">
      <c r="A42" s="31" t="s">
        <v>249</v>
      </c>
      <c r="B42" s="32"/>
      <c r="C42" s="170" t="s">
        <v>250</v>
      </c>
      <c r="D42" s="31">
        <f t="shared" ref="D42:S42" si="29">+D43</f>
        <v>50805991</v>
      </c>
      <c r="E42" s="31">
        <f t="shared" si="29"/>
        <v>50805991</v>
      </c>
      <c r="F42" s="31">
        <f t="shared" si="29"/>
        <v>0</v>
      </c>
      <c r="G42" s="31">
        <f t="shared" si="29"/>
        <v>0</v>
      </c>
      <c r="H42" s="31">
        <f t="shared" si="29"/>
        <v>6506080</v>
      </c>
      <c r="I42" s="31">
        <f t="shared" si="29"/>
        <v>0</v>
      </c>
      <c r="J42" s="31">
        <f t="shared" si="29"/>
        <v>9252220</v>
      </c>
      <c r="K42" s="31">
        <f t="shared" si="29"/>
        <v>11063417</v>
      </c>
      <c r="L42" s="31">
        <f t="shared" si="29"/>
        <v>10411444</v>
      </c>
      <c r="M42" s="31">
        <f t="shared" si="29"/>
        <v>0</v>
      </c>
      <c r="N42" s="31">
        <f t="shared" si="29"/>
        <v>0</v>
      </c>
      <c r="O42" s="31">
        <f t="shared" si="29"/>
        <v>0</v>
      </c>
      <c r="P42" s="31">
        <f t="shared" si="29"/>
        <v>0</v>
      </c>
      <c r="Q42" s="31">
        <f t="shared" si="29"/>
        <v>0</v>
      </c>
      <c r="R42" s="31">
        <f t="shared" si="29"/>
        <v>37233161</v>
      </c>
      <c r="S42" s="31">
        <f t="shared" si="29"/>
        <v>0</v>
      </c>
      <c r="T42" s="31">
        <f t="shared" si="27"/>
        <v>0</v>
      </c>
      <c r="U42" s="31">
        <f t="shared" si="27"/>
        <v>0</v>
      </c>
      <c r="V42" s="31">
        <f t="shared" si="27"/>
        <v>6506080</v>
      </c>
      <c r="W42" s="31">
        <f t="shared" si="27"/>
        <v>0</v>
      </c>
      <c r="X42" s="31">
        <f t="shared" si="27"/>
        <v>9252220</v>
      </c>
      <c r="Y42" s="31">
        <f t="shared" si="27"/>
        <v>21474861</v>
      </c>
      <c r="Z42" s="31">
        <f t="shared" si="27"/>
        <v>0</v>
      </c>
      <c r="AA42" s="31">
        <f t="shared" si="27"/>
        <v>0</v>
      </c>
      <c r="AB42" s="31">
        <f t="shared" si="27"/>
        <v>0</v>
      </c>
      <c r="AC42" s="31">
        <f t="shared" si="27"/>
        <v>0</v>
      </c>
      <c r="AD42" s="31">
        <f t="shared" si="27"/>
        <v>0</v>
      </c>
      <c r="AE42" s="31">
        <f>+AE43</f>
        <v>37233161</v>
      </c>
      <c r="AF42" s="265"/>
      <c r="AG42" s="287"/>
    </row>
    <row r="43" spans="1:34" s="263" customFormat="1" ht="18" customHeight="1" x14ac:dyDescent="0.2">
      <c r="A43" s="270" t="s">
        <v>251</v>
      </c>
      <c r="B43" s="271"/>
      <c r="C43" s="288" t="s">
        <v>252</v>
      </c>
      <c r="D43" s="270">
        <f>SUM(D44)</f>
        <v>50805991</v>
      </c>
      <c r="E43" s="270">
        <f t="shared" ref="E43:AE43" si="30">SUM(E44:E44)</f>
        <v>50805991</v>
      </c>
      <c r="F43" s="270">
        <f t="shared" si="30"/>
        <v>0</v>
      </c>
      <c r="G43" s="270">
        <f>SUM(G44:G44)</f>
        <v>0</v>
      </c>
      <c r="H43" s="270">
        <f t="shared" si="30"/>
        <v>6506080</v>
      </c>
      <c r="I43" s="270">
        <f t="shared" si="30"/>
        <v>0</v>
      </c>
      <c r="J43" s="270">
        <f t="shared" si="30"/>
        <v>9252220</v>
      </c>
      <c r="K43" s="270">
        <f t="shared" si="30"/>
        <v>11063417</v>
      </c>
      <c r="L43" s="270">
        <f>SUM(L44:L44)</f>
        <v>10411444</v>
      </c>
      <c r="M43" s="270">
        <f t="shared" si="30"/>
        <v>0</v>
      </c>
      <c r="N43" s="270">
        <f t="shared" si="30"/>
        <v>0</v>
      </c>
      <c r="O43" s="270">
        <f t="shared" si="30"/>
        <v>0</v>
      </c>
      <c r="P43" s="270">
        <f t="shared" si="30"/>
        <v>0</v>
      </c>
      <c r="Q43" s="270">
        <f t="shared" si="30"/>
        <v>0</v>
      </c>
      <c r="R43" s="270">
        <f t="shared" si="30"/>
        <v>37233161</v>
      </c>
      <c r="S43" s="270">
        <f t="shared" si="30"/>
        <v>0</v>
      </c>
      <c r="T43" s="270">
        <f t="shared" si="30"/>
        <v>0</v>
      </c>
      <c r="U43" s="270">
        <f t="shared" si="30"/>
        <v>0</v>
      </c>
      <c r="V43" s="270">
        <f t="shared" si="30"/>
        <v>6506080</v>
      </c>
      <c r="W43" s="270">
        <f t="shared" si="30"/>
        <v>0</v>
      </c>
      <c r="X43" s="270">
        <f t="shared" si="30"/>
        <v>9252220</v>
      </c>
      <c r="Y43" s="270">
        <f t="shared" si="30"/>
        <v>21474861</v>
      </c>
      <c r="Z43" s="270">
        <f t="shared" si="30"/>
        <v>0</v>
      </c>
      <c r="AA43" s="270">
        <f t="shared" si="30"/>
        <v>0</v>
      </c>
      <c r="AB43" s="270">
        <f t="shared" si="30"/>
        <v>0</v>
      </c>
      <c r="AC43" s="270">
        <f t="shared" si="30"/>
        <v>0</v>
      </c>
      <c r="AD43" s="270">
        <f t="shared" si="30"/>
        <v>0</v>
      </c>
      <c r="AE43" s="270">
        <f t="shared" si="30"/>
        <v>37233161</v>
      </c>
      <c r="AF43" s="265"/>
      <c r="AG43" s="287"/>
    </row>
    <row r="44" spans="1:34" ht="18" customHeight="1" x14ac:dyDescent="0.2">
      <c r="A44" s="128" t="s">
        <v>255</v>
      </c>
      <c r="B44" s="137" t="s">
        <v>74</v>
      </c>
      <c r="C44" s="126" t="s">
        <v>256</v>
      </c>
      <c r="D44" s="128">
        <v>50805991</v>
      </c>
      <c r="E44" s="128">
        <v>50805991</v>
      </c>
      <c r="F44" s="128">
        <v>0</v>
      </c>
      <c r="G44" s="128">
        <v>0</v>
      </c>
      <c r="H44" s="128">
        <v>6506080</v>
      </c>
      <c r="I44" s="128">
        <v>0</v>
      </c>
      <c r="J44" s="128">
        <v>9252220</v>
      </c>
      <c r="K44" s="128">
        <v>11063417</v>
      </c>
      <c r="L44" s="128">
        <v>10411444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f>SUM(F44:Q44)</f>
        <v>37233161</v>
      </c>
      <c r="S44" s="128">
        <v>0</v>
      </c>
      <c r="T44" s="128">
        <v>0</v>
      </c>
      <c r="U44" s="128">
        <v>0</v>
      </c>
      <c r="V44" s="128">
        <v>6506080</v>
      </c>
      <c r="W44" s="128">
        <v>0</v>
      </c>
      <c r="X44" s="128">
        <v>9252220</v>
      </c>
      <c r="Y44" s="128">
        <v>21474861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f>SUM(S44:AD44)</f>
        <v>37233161</v>
      </c>
      <c r="AF44" s="257"/>
      <c r="AG44" s="194"/>
    </row>
    <row r="45" spans="1:34" s="263" customFormat="1" ht="18" customHeight="1" x14ac:dyDescent="0.2">
      <c r="A45" s="286" t="s">
        <v>299</v>
      </c>
      <c r="B45" s="261"/>
      <c r="C45" s="264" t="s">
        <v>300</v>
      </c>
      <c r="D45" s="264">
        <f>SUM(D46:D56)</f>
        <v>109428877721.91998</v>
      </c>
      <c r="E45" s="264">
        <f t="shared" ref="E45:AD45" si="31">SUM(E46:E56)</f>
        <v>102287546233.56999</v>
      </c>
      <c r="F45" s="264">
        <f t="shared" si="31"/>
        <v>50817369000.029999</v>
      </c>
      <c r="G45" s="264">
        <f t="shared" si="31"/>
        <v>22784414121.920002</v>
      </c>
      <c r="H45" s="264">
        <f t="shared" si="31"/>
        <v>4919577427.1000004</v>
      </c>
      <c r="I45" s="264">
        <f t="shared" si="31"/>
        <v>4269519040.9300003</v>
      </c>
      <c r="J45" s="264">
        <f t="shared" si="31"/>
        <v>1063188047.36</v>
      </c>
      <c r="K45" s="264">
        <f t="shared" si="31"/>
        <v>273475782.52000004</v>
      </c>
      <c r="L45" s="264">
        <f t="shared" si="31"/>
        <v>1837278585.48</v>
      </c>
      <c r="M45" s="264">
        <f t="shared" si="31"/>
        <v>0</v>
      </c>
      <c r="N45" s="264">
        <f t="shared" si="31"/>
        <v>0</v>
      </c>
      <c r="O45" s="264">
        <f t="shared" si="31"/>
        <v>0</v>
      </c>
      <c r="P45" s="264">
        <f t="shared" si="31"/>
        <v>0</v>
      </c>
      <c r="Q45" s="264">
        <f t="shared" si="31"/>
        <v>0</v>
      </c>
      <c r="R45" s="264">
        <f t="shared" si="31"/>
        <v>85964822005.339996</v>
      </c>
      <c r="S45" s="264">
        <f t="shared" si="31"/>
        <v>43223952811.139999</v>
      </c>
      <c r="T45" s="264">
        <f t="shared" si="31"/>
        <v>17935047785.34</v>
      </c>
      <c r="U45" s="264">
        <f t="shared" si="31"/>
        <v>15467709152.540001</v>
      </c>
      <c r="V45" s="264">
        <f t="shared" si="31"/>
        <v>4954410127.8799992</v>
      </c>
      <c r="W45" s="264">
        <f t="shared" si="31"/>
        <v>1831021860.3499999</v>
      </c>
      <c r="X45" s="264">
        <f t="shared" si="31"/>
        <v>463673819.85000002</v>
      </c>
      <c r="Y45" s="264">
        <f>SUM(Y46:Y56)</f>
        <v>2073484513.9100001</v>
      </c>
      <c r="Z45" s="264">
        <f t="shared" si="31"/>
        <v>0</v>
      </c>
      <c r="AA45" s="264">
        <f t="shared" si="31"/>
        <v>0</v>
      </c>
      <c r="AB45" s="264">
        <f t="shared" si="31"/>
        <v>0</v>
      </c>
      <c r="AC45" s="264">
        <f t="shared" si="31"/>
        <v>0</v>
      </c>
      <c r="AD45" s="264">
        <f t="shared" si="31"/>
        <v>0</v>
      </c>
      <c r="AE45" s="264">
        <f>SUM(AE46:AE56)</f>
        <v>85949300071.01001</v>
      </c>
      <c r="AF45" s="265"/>
      <c r="AG45" s="287"/>
    </row>
    <row r="46" spans="1:34" ht="18" customHeight="1" x14ac:dyDescent="0.2">
      <c r="A46" s="124" t="s">
        <v>301</v>
      </c>
      <c r="B46" s="137">
        <v>10</v>
      </c>
      <c r="C46" s="289" t="s">
        <v>302</v>
      </c>
      <c r="D46" s="128">
        <v>287102990</v>
      </c>
      <c r="E46" s="128">
        <v>283742719.67000002</v>
      </c>
      <c r="F46" s="128">
        <v>242331122</v>
      </c>
      <c r="G46" s="128">
        <v>23741345</v>
      </c>
      <c r="H46" s="128">
        <v>3449680</v>
      </c>
      <c r="I46" s="128">
        <v>1990460</v>
      </c>
      <c r="J46" s="128">
        <v>9019116</v>
      </c>
      <c r="K46" s="128">
        <v>0</v>
      </c>
      <c r="L46" s="128">
        <v>489844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f t="shared" ref="R46:R56" si="32">SUM(F46:Q46)</f>
        <v>281021567</v>
      </c>
      <c r="S46" s="128">
        <v>126794642</v>
      </c>
      <c r="T46" s="128">
        <v>133681646</v>
      </c>
      <c r="U46" s="128">
        <v>7213509</v>
      </c>
      <c r="V46" s="128">
        <v>3822810</v>
      </c>
      <c r="W46" s="128">
        <v>9019116</v>
      </c>
      <c r="X46" s="128">
        <v>0</v>
      </c>
      <c r="Y46" s="128">
        <v>489844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f>SUM(S46:AD46)</f>
        <v>281021567</v>
      </c>
      <c r="AF46" s="273"/>
      <c r="AG46" s="290"/>
      <c r="AH46" s="291"/>
    </row>
    <row r="47" spans="1:34" ht="18" customHeight="1" x14ac:dyDescent="0.2">
      <c r="A47" s="124" t="s">
        <v>303</v>
      </c>
      <c r="B47" s="137">
        <v>10</v>
      </c>
      <c r="C47" s="289" t="s">
        <v>302</v>
      </c>
      <c r="D47" s="128">
        <v>1714875789.95</v>
      </c>
      <c r="E47" s="128">
        <v>1700256321.9300001</v>
      </c>
      <c r="F47" s="128">
        <v>1425091159.01</v>
      </c>
      <c r="G47" s="128">
        <v>144589477.37</v>
      </c>
      <c r="H47" s="128">
        <v>33808015</v>
      </c>
      <c r="I47" s="128">
        <v>4314602</v>
      </c>
      <c r="J47" s="128">
        <v>1131795</v>
      </c>
      <c r="K47" s="128">
        <v>11596850</v>
      </c>
      <c r="L47" s="128">
        <v>3167372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f t="shared" si="32"/>
        <v>1623699270.3800001</v>
      </c>
      <c r="S47" s="128">
        <v>759000703.67999995</v>
      </c>
      <c r="T47" s="128">
        <v>742161429.37</v>
      </c>
      <c r="U47" s="128">
        <v>79878103.329999998</v>
      </c>
      <c r="V47" s="128">
        <v>26180267</v>
      </c>
      <c r="W47" s="128">
        <v>582750</v>
      </c>
      <c r="X47" s="128">
        <v>2414170</v>
      </c>
      <c r="Y47" s="128">
        <v>12483247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f t="shared" ref="AE47:AE56" si="33">SUM(S47:AD47)</f>
        <v>1622700670.3799999</v>
      </c>
      <c r="AF47" s="273"/>
      <c r="AG47" s="290"/>
      <c r="AH47" s="291"/>
    </row>
    <row r="48" spans="1:34" ht="18" customHeight="1" x14ac:dyDescent="0.2">
      <c r="A48" s="124" t="s">
        <v>304</v>
      </c>
      <c r="B48" s="137">
        <v>10</v>
      </c>
      <c r="C48" s="289" t="s">
        <v>302</v>
      </c>
      <c r="D48" s="128">
        <v>223569985</v>
      </c>
      <c r="E48" s="128">
        <v>223569985</v>
      </c>
      <c r="F48" s="128">
        <v>207048734</v>
      </c>
      <c r="G48" s="128">
        <v>4847425</v>
      </c>
      <c r="H48" s="128">
        <v>1935110</v>
      </c>
      <c r="I48" s="128">
        <v>4020025</v>
      </c>
      <c r="J48" s="128">
        <v>2065130</v>
      </c>
      <c r="K48" s="128">
        <v>2239735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f t="shared" si="32"/>
        <v>222156159</v>
      </c>
      <c r="S48" s="128">
        <v>199862067</v>
      </c>
      <c r="T48" s="128">
        <v>11106667</v>
      </c>
      <c r="U48" s="128">
        <v>927425</v>
      </c>
      <c r="V48" s="128">
        <v>4510895</v>
      </c>
      <c r="W48" s="128">
        <v>3509370</v>
      </c>
      <c r="X48" s="128">
        <v>1462530</v>
      </c>
      <c r="Y48" s="128">
        <v>777205</v>
      </c>
      <c r="Z48" s="128">
        <v>0</v>
      </c>
      <c r="AA48" s="128">
        <v>0</v>
      </c>
      <c r="AB48" s="128">
        <v>0</v>
      </c>
      <c r="AC48" s="128">
        <v>0</v>
      </c>
      <c r="AD48" s="128">
        <v>0</v>
      </c>
      <c r="AE48" s="128">
        <f t="shared" si="33"/>
        <v>222156159</v>
      </c>
      <c r="AF48" s="273"/>
      <c r="AG48" s="290"/>
      <c r="AH48" s="291"/>
    </row>
    <row r="49" spans="1:34" ht="18" customHeight="1" x14ac:dyDescent="0.2">
      <c r="A49" s="124" t="s">
        <v>305</v>
      </c>
      <c r="B49" s="137">
        <v>10</v>
      </c>
      <c r="C49" s="289" t="s">
        <v>302</v>
      </c>
      <c r="D49" s="128">
        <v>749619577.36000001</v>
      </c>
      <c r="E49" s="128">
        <v>747752910.36000001</v>
      </c>
      <c r="F49" s="128">
        <v>376872657</v>
      </c>
      <c r="G49" s="128">
        <v>309279488</v>
      </c>
      <c r="H49" s="128">
        <v>41000000</v>
      </c>
      <c r="I49" s="128">
        <v>0</v>
      </c>
      <c r="J49" s="128">
        <v>0</v>
      </c>
      <c r="K49" s="128">
        <v>983458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f t="shared" si="32"/>
        <v>728135603</v>
      </c>
      <c r="S49" s="128">
        <v>266530732</v>
      </c>
      <c r="T49" s="128">
        <v>367371113</v>
      </c>
      <c r="U49" s="128">
        <v>93250300</v>
      </c>
      <c r="V49" s="128">
        <v>0</v>
      </c>
      <c r="W49" s="128">
        <v>0</v>
      </c>
      <c r="X49" s="128">
        <v>983458</v>
      </c>
      <c r="Y49" s="128">
        <v>0</v>
      </c>
      <c r="Z49" s="128">
        <v>0</v>
      </c>
      <c r="AA49" s="128">
        <v>0</v>
      </c>
      <c r="AB49" s="128">
        <v>0</v>
      </c>
      <c r="AC49" s="128">
        <v>0</v>
      </c>
      <c r="AD49" s="128">
        <v>0</v>
      </c>
      <c r="AE49" s="128">
        <f t="shared" si="33"/>
        <v>728135603</v>
      </c>
      <c r="AF49" s="273"/>
      <c r="AG49" s="290"/>
      <c r="AH49" s="291"/>
    </row>
    <row r="50" spans="1:34" ht="18" customHeight="1" x14ac:dyDescent="0.2">
      <c r="A50" s="302" t="s">
        <v>306</v>
      </c>
      <c r="B50" s="137">
        <v>10</v>
      </c>
      <c r="C50" s="289" t="s">
        <v>302</v>
      </c>
      <c r="D50" s="128">
        <v>90267332824.699997</v>
      </c>
      <c r="E50" s="128">
        <v>83896955568.48999</v>
      </c>
      <c r="F50" s="128">
        <v>37930608002.489998</v>
      </c>
      <c r="G50" s="128">
        <v>18176657994.040001</v>
      </c>
      <c r="H50" s="128">
        <v>4731302494.3500004</v>
      </c>
      <c r="I50" s="128">
        <v>4063279386.2800002</v>
      </c>
      <c r="J50" s="128">
        <v>1024690093.36</v>
      </c>
      <c r="K50" s="128">
        <v>246026012.02000001</v>
      </c>
      <c r="L50" s="128">
        <v>1809434575.51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f t="shared" si="32"/>
        <v>67981998558.049995</v>
      </c>
      <c r="S50" s="128">
        <v>32809390444.02</v>
      </c>
      <c r="T50" s="128">
        <v>12819210852.48</v>
      </c>
      <c r="U50" s="128">
        <v>13385602028.35</v>
      </c>
      <c r="V50" s="128">
        <v>4696143164.2299995</v>
      </c>
      <c r="W50" s="128">
        <v>1792143769.3499999</v>
      </c>
      <c r="X50" s="128">
        <v>441074144.85000002</v>
      </c>
      <c r="Y50" s="128">
        <v>2034777086.4100001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f t="shared" si="33"/>
        <v>67978341489.690002</v>
      </c>
      <c r="AF50" s="273"/>
      <c r="AG50" s="290"/>
      <c r="AH50" s="291"/>
    </row>
    <row r="51" spans="1:34" s="259" customFormat="1" ht="18" customHeight="1" x14ac:dyDescent="0.2">
      <c r="A51" s="302" t="s">
        <v>307</v>
      </c>
      <c r="B51" s="137">
        <v>10</v>
      </c>
      <c r="C51" s="289" t="s">
        <v>302</v>
      </c>
      <c r="D51" s="128">
        <v>12691553936.9</v>
      </c>
      <c r="E51" s="128">
        <v>12026473929.199999</v>
      </c>
      <c r="F51" s="128">
        <v>8777551605.25</v>
      </c>
      <c r="G51" s="128">
        <v>2929167050.7399998</v>
      </c>
      <c r="H51" s="128">
        <v>98476157.75</v>
      </c>
      <c r="I51" s="128">
        <v>18549613</v>
      </c>
      <c r="J51" s="128">
        <v>21247452</v>
      </c>
      <c r="K51" s="128">
        <v>8590687.8800000008</v>
      </c>
      <c r="L51" s="128">
        <v>17121763.969999999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f t="shared" si="32"/>
        <v>11870704330.589998</v>
      </c>
      <c r="S51" s="128">
        <v>7473614301.75</v>
      </c>
      <c r="T51" s="128">
        <v>2997058266.73</v>
      </c>
      <c r="U51" s="128">
        <v>1292064656.26</v>
      </c>
      <c r="V51" s="128">
        <v>57033202</v>
      </c>
      <c r="W51" s="128">
        <v>9924980</v>
      </c>
      <c r="X51" s="128">
        <v>16289596</v>
      </c>
      <c r="Y51" s="128">
        <v>20918091.879999999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f t="shared" si="33"/>
        <v>11866903094.619999</v>
      </c>
      <c r="AF51" s="273"/>
      <c r="AG51" s="290"/>
      <c r="AH51" s="291"/>
    </row>
    <row r="52" spans="1:34" ht="18" customHeight="1" x14ac:dyDescent="0.2">
      <c r="A52" s="302" t="s">
        <v>308</v>
      </c>
      <c r="B52" s="137">
        <v>10</v>
      </c>
      <c r="C52" s="289" t="s">
        <v>302</v>
      </c>
      <c r="D52" s="128">
        <v>18049966</v>
      </c>
      <c r="E52" s="128">
        <v>4058299</v>
      </c>
      <c r="F52" s="128">
        <v>4030333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f t="shared" si="32"/>
        <v>4030333</v>
      </c>
      <c r="S52" s="128">
        <v>3422000</v>
      </c>
      <c r="T52" s="128">
        <v>608333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f t="shared" si="33"/>
        <v>4030333</v>
      </c>
      <c r="AF52" s="273"/>
      <c r="AG52" s="290"/>
      <c r="AH52" s="291"/>
    </row>
    <row r="53" spans="1:34" ht="18" customHeight="1" x14ac:dyDescent="0.2">
      <c r="A53" s="302" t="s">
        <v>334</v>
      </c>
      <c r="B53" s="137">
        <v>10</v>
      </c>
      <c r="C53" s="289" t="s">
        <v>310</v>
      </c>
      <c r="D53" s="128">
        <v>613088438.02999997</v>
      </c>
      <c r="E53" s="128">
        <v>598370803.57999992</v>
      </c>
      <c r="F53" s="128">
        <v>296852892.26999998</v>
      </c>
      <c r="G53" s="128">
        <v>244944823.69</v>
      </c>
      <c r="H53" s="128">
        <v>7993800</v>
      </c>
      <c r="I53" s="128">
        <v>20325070</v>
      </c>
      <c r="J53" s="128">
        <v>1449921</v>
      </c>
      <c r="K53" s="128">
        <v>3289311.62</v>
      </c>
      <c r="L53" s="128">
        <v>7065030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f t="shared" si="32"/>
        <v>581920848.58000004</v>
      </c>
      <c r="S53" s="128">
        <v>221356838.68000001</v>
      </c>
      <c r="T53" s="128">
        <v>137147864.43000001</v>
      </c>
      <c r="U53" s="128">
        <v>191286812.84999999</v>
      </c>
      <c r="V53" s="128">
        <v>8964820</v>
      </c>
      <c r="W53" s="128">
        <v>11360250</v>
      </c>
      <c r="X53" s="128">
        <v>1449921</v>
      </c>
      <c r="Y53" s="128">
        <v>3289311.62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f t="shared" si="33"/>
        <v>574855818.58000004</v>
      </c>
      <c r="AF53" s="273"/>
      <c r="AG53" s="290"/>
      <c r="AH53" s="291"/>
    </row>
    <row r="54" spans="1:34" ht="18" customHeight="1" x14ac:dyDescent="0.2">
      <c r="A54" s="302" t="s">
        <v>335</v>
      </c>
      <c r="B54" s="137">
        <v>10</v>
      </c>
      <c r="C54" s="289" t="s">
        <v>310</v>
      </c>
      <c r="D54" s="128">
        <v>342667281.67000002</v>
      </c>
      <c r="E54" s="128">
        <v>320815874</v>
      </c>
      <c r="F54" s="128">
        <v>67406471</v>
      </c>
      <c r="G54" s="128">
        <v>5653333</v>
      </c>
      <c r="H54" s="128">
        <v>0</v>
      </c>
      <c r="I54" s="128">
        <v>136374000</v>
      </c>
      <c r="J54" s="128">
        <v>971245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f t="shared" si="32"/>
        <v>210405049</v>
      </c>
      <c r="S54" s="128">
        <v>38473684</v>
      </c>
      <c r="T54" s="128">
        <v>34586120</v>
      </c>
      <c r="U54" s="128">
        <v>0</v>
      </c>
      <c r="V54" s="128">
        <v>136374000</v>
      </c>
      <c r="W54" s="128">
        <v>971245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f>SUM(S54:AD54)</f>
        <v>210405049</v>
      </c>
      <c r="AF54" s="273"/>
      <c r="AG54" s="290"/>
      <c r="AH54" s="291"/>
    </row>
    <row r="55" spans="1:34" ht="18" customHeight="1" x14ac:dyDescent="0.2">
      <c r="A55" s="302" t="s">
        <v>309</v>
      </c>
      <c r="B55" s="137">
        <v>10</v>
      </c>
      <c r="C55" s="289" t="s">
        <v>310</v>
      </c>
      <c r="D55" s="128">
        <v>781205835.44000006</v>
      </c>
      <c r="E55" s="128">
        <v>756509526.78999996</v>
      </c>
      <c r="F55" s="128">
        <v>518647623.30000001</v>
      </c>
      <c r="G55" s="128">
        <v>209743292.33000001</v>
      </c>
      <c r="H55" s="128">
        <v>1612170</v>
      </c>
      <c r="I55" s="128">
        <v>10661513</v>
      </c>
      <c r="J55" s="128">
        <v>0</v>
      </c>
      <c r="K55" s="128">
        <v>749728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f t="shared" si="32"/>
        <v>741414326.63</v>
      </c>
      <c r="S55" s="128">
        <v>427022797.30000001</v>
      </c>
      <c r="T55" s="128">
        <v>281804693.32999998</v>
      </c>
      <c r="U55" s="128">
        <v>19563425</v>
      </c>
      <c r="V55" s="128">
        <v>11376598</v>
      </c>
      <c r="W55" s="128">
        <v>897085</v>
      </c>
      <c r="X55" s="128">
        <v>0</v>
      </c>
      <c r="Y55" s="128">
        <v>749728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f>SUM(S55:AD55)</f>
        <v>741414326.63</v>
      </c>
      <c r="AF55" s="273"/>
      <c r="AG55" s="290"/>
      <c r="AH55" s="291"/>
    </row>
    <row r="56" spans="1:34" ht="18" customHeight="1" x14ac:dyDescent="0.2">
      <c r="A56" s="302" t="s">
        <v>311</v>
      </c>
      <c r="B56" s="137">
        <v>10</v>
      </c>
      <c r="C56" s="289" t="s">
        <v>310</v>
      </c>
      <c r="D56" s="128">
        <v>1739811096.8699999</v>
      </c>
      <c r="E56" s="128">
        <v>1729040295.5500002</v>
      </c>
      <c r="F56" s="128">
        <v>970928400.71000004</v>
      </c>
      <c r="G56" s="128">
        <v>735789892.75</v>
      </c>
      <c r="H56" s="128">
        <v>0</v>
      </c>
      <c r="I56" s="128">
        <v>10004371.65</v>
      </c>
      <c r="J56" s="128">
        <v>2613295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f t="shared" si="32"/>
        <v>1719335960.1100001</v>
      </c>
      <c r="S56" s="128">
        <v>898484600.71000004</v>
      </c>
      <c r="T56" s="128">
        <v>410310800</v>
      </c>
      <c r="U56" s="128">
        <v>397922892.75</v>
      </c>
      <c r="V56" s="128">
        <v>10004371.65</v>
      </c>
      <c r="W56" s="128">
        <v>2613295</v>
      </c>
      <c r="X56" s="128">
        <v>0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f t="shared" si="33"/>
        <v>1719335960.1100001</v>
      </c>
      <c r="AF56" s="273"/>
      <c r="AG56" s="290"/>
      <c r="AH56" s="291"/>
    </row>
    <row r="57" spans="1:34" s="263" customFormat="1" ht="18" customHeight="1" x14ac:dyDescent="0.2">
      <c r="A57" s="346" t="s">
        <v>320</v>
      </c>
      <c r="B57" s="346"/>
      <c r="C57" s="346"/>
      <c r="D57" s="292">
        <f t="shared" ref="D57:AE57" si="34">+D7+D45</f>
        <v>111120706738.40999</v>
      </c>
      <c r="E57" s="293">
        <f t="shared" si="34"/>
        <v>103941337600.87</v>
      </c>
      <c r="F57" s="292">
        <f t="shared" si="34"/>
        <v>51127867905.419998</v>
      </c>
      <c r="G57" s="292">
        <f>+G7+G45</f>
        <v>23370972195.690002</v>
      </c>
      <c r="H57" s="292">
        <f>+H7+H45</f>
        <v>4933448197.8500004</v>
      </c>
      <c r="I57" s="292">
        <f>+I7+I45</f>
        <v>4591942050.9300003</v>
      </c>
      <c r="J57" s="292">
        <f>+J7+J45</f>
        <v>1146432449.3600001</v>
      </c>
      <c r="K57" s="292">
        <f t="shared" si="34"/>
        <v>299831674.52000004</v>
      </c>
      <c r="L57" s="292">
        <f t="shared" si="34"/>
        <v>1848236543.48</v>
      </c>
      <c r="M57" s="292">
        <f t="shared" si="34"/>
        <v>0</v>
      </c>
      <c r="N57" s="292">
        <f t="shared" si="34"/>
        <v>0</v>
      </c>
      <c r="O57" s="292">
        <f t="shared" si="34"/>
        <v>0</v>
      </c>
      <c r="P57" s="292">
        <f t="shared" si="34"/>
        <v>0</v>
      </c>
      <c r="Q57" s="292">
        <f t="shared" si="34"/>
        <v>0</v>
      </c>
      <c r="R57" s="292">
        <f>+R7+R45</f>
        <v>87318731017.25</v>
      </c>
      <c r="S57" s="292">
        <f>+S7+S45</f>
        <v>43235047684.159996</v>
      </c>
      <c r="T57" s="292">
        <f t="shared" si="34"/>
        <v>18261446267.029999</v>
      </c>
      <c r="U57" s="292">
        <f t="shared" si="34"/>
        <v>16029435766.990002</v>
      </c>
      <c r="V57" s="292">
        <f t="shared" si="34"/>
        <v>5236899678.6299992</v>
      </c>
      <c r="W57" s="292">
        <f>+W7+W45</f>
        <v>1890625282.3499999</v>
      </c>
      <c r="X57" s="292">
        <f t="shared" si="34"/>
        <v>538956039.85000002</v>
      </c>
      <c r="Y57" s="292">
        <f t="shared" si="34"/>
        <v>2110798363.9100001</v>
      </c>
      <c r="Z57" s="292">
        <f t="shared" si="34"/>
        <v>0</v>
      </c>
      <c r="AA57" s="292">
        <f t="shared" si="34"/>
        <v>0</v>
      </c>
      <c r="AB57" s="292">
        <f t="shared" si="34"/>
        <v>0</v>
      </c>
      <c r="AC57" s="292">
        <f t="shared" si="34"/>
        <v>0</v>
      </c>
      <c r="AD57" s="292">
        <f t="shared" si="34"/>
        <v>0</v>
      </c>
      <c r="AE57" s="292">
        <f t="shared" si="34"/>
        <v>87303209082.920013</v>
      </c>
      <c r="AF57" s="265"/>
      <c r="AG57" s="265"/>
    </row>
    <row r="58" spans="1:34" ht="10.5" customHeight="1" x14ac:dyDescent="0.2">
      <c r="H58" s="260"/>
      <c r="U58" s="294"/>
      <c r="V58" s="284"/>
      <c r="W58" s="284"/>
      <c r="Y58" s="284"/>
      <c r="AE58" s="257"/>
    </row>
    <row r="59" spans="1:34" x14ac:dyDescent="0.2">
      <c r="D59" s="284"/>
      <c r="I59" s="295"/>
      <c r="U59" s="296"/>
      <c r="V59" s="296"/>
      <c r="W59" s="296"/>
    </row>
    <row r="60" spans="1:34" s="297" customFormat="1" ht="33.75" customHeight="1" x14ac:dyDescent="0.25">
      <c r="C60" s="299"/>
      <c r="D60" s="300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AA60" s="301"/>
      <c r="AB60" s="301"/>
      <c r="AC60" s="301"/>
      <c r="AD60" s="301"/>
      <c r="AE60" s="301"/>
    </row>
    <row r="61" spans="1:34" x14ac:dyDescent="0.2">
      <c r="D61" s="257"/>
      <c r="AE61" s="257"/>
    </row>
    <row r="62" spans="1:34" x14ac:dyDescent="0.2">
      <c r="D62" s="284"/>
      <c r="T62" s="257"/>
      <c r="Y62" s="5"/>
      <c r="AE62" s="284"/>
    </row>
    <row r="63" spans="1:34" x14ac:dyDescent="0.2">
      <c r="D63" s="260"/>
      <c r="E63" s="298"/>
      <c r="AE63" s="257"/>
    </row>
    <row r="65" spans="4:4" x14ac:dyDescent="0.2">
      <c r="D65" s="296"/>
    </row>
    <row r="71" spans="4:4" x14ac:dyDescent="0.2">
      <c r="D71" s="257"/>
    </row>
    <row r="73" spans="4:4" x14ac:dyDescent="0.2">
      <c r="D73" s="257"/>
    </row>
    <row r="83" spans="4:18" x14ac:dyDescent="0.2">
      <c r="D83" s="284">
        <v>111120706738.40999</v>
      </c>
      <c r="E83" s="257">
        <v>105304016757.61002</v>
      </c>
      <c r="R83" s="257">
        <f>D83-E83</f>
        <v>5816689980.7999725</v>
      </c>
    </row>
  </sheetData>
  <mergeCells count="9">
    <mergeCell ref="AD4:AE4"/>
    <mergeCell ref="AD5:AE5"/>
    <mergeCell ref="A57:C57"/>
    <mergeCell ref="D1:AC1"/>
    <mergeCell ref="AD1:AE1"/>
    <mergeCell ref="D2:AC2"/>
    <mergeCell ref="AD2:AE2"/>
    <mergeCell ref="D3:AC3"/>
    <mergeCell ref="AD3:AE3"/>
  </mergeCells>
  <pageMargins left="0.7" right="0.7" top="0.75" bottom="0.75" header="0.3" footer="0.3"/>
  <pageSetup orientation="portrait" r:id="rId1"/>
  <ignoredErrors>
    <ignoredError sqref="R44 R39 R46:R56 R26 R17 R23 R28:R29 R31:R35 R37:R38 R12" formulaRange="1"/>
    <ignoredError sqref="R45 R21 R27 R30 R36" formula="1" formulaRange="1"/>
    <ignoredError sqref="AE21 AE27 AE30 AE36 AE45 E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Gastos</vt:lpstr>
      <vt:lpstr>Cuentas por Pagar</vt:lpstr>
      <vt:lpstr>Reservas</vt:lpstr>
      <vt:lpstr>Gastos!Títulos_a_imprimir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Simit Capital Simit Capital</dc:creator>
  <cp:lastModifiedBy>Simit Capital Simit Capital</cp:lastModifiedBy>
  <dcterms:created xsi:type="dcterms:W3CDTF">2025-08-13T16:14:31Z</dcterms:created>
  <dcterms:modified xsi:type="dcterms:W3CDTF">2025-08-13T21:26:24Z</dcterms:modified>
</cp:coreProperties>
</file>